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'Sheet1'!$A$1:$P$970</definedName>
  </definedNames>
  <calcPr fullCalcOnLoad="1"/>
</workbook>
</file>

<file path=xl/sharedStrings.xml><?xml version="1.0" encoding="utf-8"?>
<sst xmlns="http://schemas.openxmlformats.org/spreadsheetml/2006/main" count="969" uniqueCount="548">
  <si>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</si>
  <si>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</si>
  <si>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</si>
  <si>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</si>
  <si>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</si>
  <si>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</si>
  <si>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</si>
  <si>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</si>
  <si>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</si>
  <si>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</si>
  <si>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</si>
  <si>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</si>
  <si>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</si>
  <si>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</si>
  <si>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</si>
  <si>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</si>
  <si>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</si>
  <si>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</si>
  <si>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</si>
  <si>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</si>
  <si>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</si>
  <si>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</si>
  <si>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</si>
  <si>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</si>
  <si>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</si>
  <si>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</si>
  <si>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</si>
  <si>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</si>
  <si>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</si>
  <si>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</si>
  <si>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</si>
  <si>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</si>
  <si>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</si>
  <si>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</si>
  <si>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</si>
  <si>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</si>
  <si>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</si>
  <si>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</si>
  <si>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</si>
  <si>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</si>
  <si>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</si>
  <si>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</si>
  <si>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</si>
  <si>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</si>
  <si>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</si>
  <si>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</si>
  <si>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</si>
  <si>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</si>
  <si>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</si>
  <si>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</si>
  <si>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</si>
  <si>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</si>
  <si>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</si>
  <si>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</si>
  <si>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</si>
  <si>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</si>
  <si>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</si>
  <si>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</si>
  <si>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</si>
  <si>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</si>
  <si>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</si>
  <si>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</si>
  <si>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</si>
  <si>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</si>
  <si>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</si>
  <si>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</si>
  <si>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</si>
  <si>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</si>
  <si>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</si>
  <si>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</si>
  <si>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</si>
  <si>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</si>
  <si>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</si>
  <si>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</si>
  <si>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</si>
  <si>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</si>
  <si>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</si>
  <si>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</si>
  <si>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</si>
  <si>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</si>
  <si>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</si>
  <si>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</si>
  <si>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</si>
  <si>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</si>
  <si>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</si>
  <si>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</si>
  <si>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</si>
  <si>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</si>
  <si>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</si>
  <si>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</si>
  <si>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</si>
  <si>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</si>
  <si>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</si>
  <si>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</si>
  <si>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</si>
  <si>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</si>
  <si>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</si>
  <si>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</si>
  <si>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</si>
  <si>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</si>
  <si>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</si>
  <si>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</si>
  <si>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</si>
  <si>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</si>
  <si>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</si>
  <si>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</si>
  <si>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</si>
  <si>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</si>
  <si>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</si>
  <si>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</si>
  <si>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</si>
  <si>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</si>
  <si>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</si>
  <si>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</si>
  <si>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</si>
  <si>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</si>
  <si>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</si>
  <si>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</si>
  <si>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</si>
  <si>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</si>
  <si>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</si>
  <si>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</si>
  <si>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</si>
  <si>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</si>
  <si>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</si>
  <si>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</si>
  <si>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</si>
  <si>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</si>
  <si>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</si>
  <si>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</si>
  <si>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</si>
  <si>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</si>
  <si>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</si>
  <si>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</si>
  <si>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</si>
  <si>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</si>
  <si>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</si>
  <si>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</si>
  <si>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</si>
  <si>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</si>
  <si>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</si>
  <si>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</si>
  <si>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</si>
  <si>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</si>
  <si>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</si>
  <si>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</si>
  <si>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</si>
  <si>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</si>
  <si>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</si>
  <si>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</si>
  <si>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</si>
  <si>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</si>
  <si>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</si>
  <si>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</si>
  <si>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</si>
  <si>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</si>
  <si>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</si>
  <si>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</si>
  <si>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</si>
  <si>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</si>
  <si>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</si>
  <si>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</si>
  <si>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</si>
  <si>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</si>
  <si>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</si>
  <si>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</si>
  <si>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</si>
  <si>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</si>
  <si>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</si>
  <si>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</si>
  <si>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</si>
  <si>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</si>
  <si>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</si>
  <si>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</si>
  <si>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</si>
  <si>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</si>
  <si>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</si>
  <si>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</si>
  <si>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</si>
  <si>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</si>
  <si>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</si>
  <si>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</si>
  <si>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</si>
  <si>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</si>
  <si>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</si>
  <si>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</si>
  <si>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Сумський міський голова </t>
  </si>
  <si>
    <t>О.М. Лисенко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</si>
  <si>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</si>
  <si>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</si>
  <si>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</si>
  <si>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обсяг бюджетної позички, який підлягає поверненню, грн.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</si>
  <si>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</si>
  <si>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</si>
  <si>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</si>
  <si>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</si>
  <si>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</si>
  <si>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</si>
  <si>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</si>
  <si>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</si>
  <si>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</si>
  <si>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</si>
  <si>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</si>
  <si>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</si>
  <si>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</si>
  <si>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</si>
  <si>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</si>
  <si>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</si>
  <si>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</si>
  <si>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</si>
  <si>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</si>
  <si>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</si>
  <si>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</si>
  <si>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</si>
  <si>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</si>
  <si>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</si>
  <si>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</si>
  <si>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</si>
  <si>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</si>
  <si>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</si>
  <si>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</si>
  <si>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</si>
  <si>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</si>
  <si>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</si>
  <si>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</si>
  <si>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</si>
  <si>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</si>
  <si>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</si>
  <si>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</si>
  <si>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</si>
  <si>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</si>
  <si>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</si>
  <si>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</si>
  <si>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</si>
  <si>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</si>
  <si>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</si>
  <si>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</si>
  <si>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</si>
  <si>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</si>
  <si>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</si>
  <si>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</si>
  <si>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</si>
  <si>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</si>
  <si>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</si>
  <si>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</si>
  <si>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</si>
  <si>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</si>
  <si>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</si>
  <si>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</si>
  <si>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</si>
  <si>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</si>
  <si>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</si>
  <si>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</si>
  <si>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</si>
  <si>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</si>
  <si>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</si>
  <si>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</si>
  <si>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</si>
  <si>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</si>
  <si>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</si>
  <si>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</si>
  <si>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</si>
  <si>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</si>
  <si>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</si>
  <si>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</si>
  <si>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</si>
  <si>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</si>
  <si>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</si>
  <si>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</si>
  <si>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</si>
  <si>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</si>
  <si>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</si>
  <si>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</si>
  <si>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</si>
  <si>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</si>
  <si>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</si>
  <si>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</si>
  <si>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</si>
  <si>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</si>
  <si>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</si>
  <si>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</si>
  <si>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</si>
  <si>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</si>
  <si>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</si>
  <si>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</si>
  <si>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</si>
  <si>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</si>
  <si>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</si>
  <si>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</si>
  <si>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</si>
  <si>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</si>
  <si>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</si>
  <si>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</si>
  <si>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</si>
  <si>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</si>
  <si>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</si>
  <si>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</si>
  <si>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</si>
  <si>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</si>
  <si>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</si>
  <si>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</si>
  <si>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</si>
  <si>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</si>
  <si>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</si>
  <si>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</si>
  <si>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</si>
  <si>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</si>
  <si>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</si>
  <si>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</si>
  <si>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</si>
  <si>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</si>
  <si>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</si>
  <si>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</si>
  <si>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</si>
  <si>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</si>
  <si>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</si>
  <si>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</si>
  <si>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</si>
  <si>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</si>
  <si>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</si>
  <si>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</si>
  <si>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</si>
  <si>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</si>
  <si>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</si>
  <si>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</si>
  <si>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</si>
  <si>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</si>
  <si>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</si>
  <si>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</si>
  <si>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</si>
  <si>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</si>
  <si>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</si>
  <si>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</si>
  <si>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</si>
  <si>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</si>
  <si>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</si>
  <si>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</si>
  <si>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</si>
  <si>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</si>
  <si>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</si>
  <si>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</si>
  <si>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</si>
  <si>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</si>
  <si>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</si>
  <si>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</si>
  <si>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</si>
  <si>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</si>
  <si>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</si>
  <si>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</si>
  <si>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</si>
  <si>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</si>
  <si>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</si>
  <si>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</si>
  <si>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</si>
  <si>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</si>
  <si>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</si>
  <si>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</si>
  <si>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</si>
  <si>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</si>
  <si>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</si>
  <si>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</si>
  <si>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</si>
  <si>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</si>
  <si>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</si>
  <si>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</si>
  <si>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</si>
  <si>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</si>
  <si>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</si>
  <si>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</si>
  <si>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</si>
  <si>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</si>
  <si>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</si>
  <si>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</si>
  <si>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</si>
  <si>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</si>
  <si>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>Показник: кількість місяців передбачених для безперебійної роботи насосних станцій по вул. Тихорецька та вул. Кругова, од.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</si>
  <si>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</si>
  <si>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од.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</si>
  <si>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</si>
  <si>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</si>
  <si>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</si>
  <si>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</si>
  <si>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</si>
  <si>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</si>
  <si>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</si>
  <si>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</si>
  <si>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</si>
  <si>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</si>
  <si>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</si>
  <si>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</si>
  <si>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</si>
  <si>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</si>
  <si>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</si>
  <si>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</si>
  <si>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</si>
  <si>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</si>
  <si>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кількість місяців передбачених для технічного обслуговування камер відеоспостереження, од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</si>
  <si>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</si>
  <si>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</si>
  <si>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</si>
  <si>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</si>
  <si>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середні витрати на утримання 1 туалетуна  місяць, грн.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</si>
  <si>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</si>
  <si>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</si>
  <si>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</si>
  <si>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</si>
  <si>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</si>
  <si>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</si>
  <si>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</si>
  <si>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1.15. Забезпечення проведення капітального ремонту об'єктів транспортної інфраструктури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</si>
  <si>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</si>
  <si>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</si>
  <si>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</si>
  <si>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</si>
  <si>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</si>
  <si>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</si>
  <si>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</si>
  <si>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</si>
  <si>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</si>
  <si>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</si>
  <si>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</si>
  <si>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</si>
  <si>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</si>
  <si>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</si>
  <si>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</si>
  <si>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</si>
  <si>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</si>
  <si>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</si>
  <si>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</si>
  <si>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</si>
  <si>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</si>
  <si>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</si>
  <si>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</si>
  <si>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</si>
  <si>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</si>
  <si>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</si>
  <si>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</si>
  <si>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</si>
  <si>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</si>
  <si>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</si>
  <si>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</si>
  <si>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</si>
  <si>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 Завдання: 25. Повернення бюджетних позичок на поворотній основі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</si>
  <si>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</si>
  <si>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</si>
  <si>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</si>
  <si>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</si>
  <si>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</si>
  <si>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</si>
  <si>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</si>
  <si>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</si>
  <si>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</si>
  <si>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</si>
  <si>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</si>
  <si>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</si>
  <si>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</si>
  <si>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</si>
  <si>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</si>
  <si>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</si>
  <si>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</si>
  <si>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</si>
  <si>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</si>
  <si>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</si>
  <si>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</si>
  <si>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</si>
  <si>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</si>
  <si>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</si>
  <si>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</si>
  <si>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</si>
  <si>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</si>
  <si>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</si>
  <si>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</si>
  <si>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</si>
  <si>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</si>
  <si>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</si>
  <si>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</si>
  <si>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</si>
  <si>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</si>
  <si>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</si>
  <si>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</si>
  <si>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11.18. Надання послуги з розробки проекту: організація дорожнього руху 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</si>
  <si>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</si>
  <si>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</si>
  <si>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</si>
  <si>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</si>
  <si>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</si>
  <si>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"Про внесення змін до Комплексної цільової</t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</si>
  <si>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</si>
  <si>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</si>
  <si>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</si>
  <si>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</si>
  <si>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</si>
  <si>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</si>
  <si>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</si>
  <si>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</si>
  <si>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>Мета: Покращення стану автомобільних доріг</t>
  </si>
  <si>
    <t xml:space="preserve"> Завдання: 13. Проведення ремонту та утримання об'єктів транспортної інфраструктури </t>
  </si>
  <si>
    <t xml:space="preserve">  Завдання: 13.1.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</si>
  <si>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</si>
  <si>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</si>
  <si>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</si>
  <si>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</si>
  <si>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</si>
  <si>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</si>
  <si>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16.6. Проведення капітального та поточного ремонту колекторів та каналізаційних мереж</t>
  </si>
  <si>
    <t>Завдання: 16.7 Надання послуг по обстеженню води</t>
  </si>
  <si>
    <t>Завдання: 16.8. Капітальний ремонт інших об'єктів - заміна насосного обладнання</t>
  </si>
  <si>
    <t xml:space="preserve"> Завдання: 16.10 Фінансова підтримка КП «Міськводоканал» СМР (сплата збору за продовження строку дії спеціального дозволу на користування надрами)</t>
  </si>
  <si>
    <t xml:space="preserve"> Завдання: 16.11 Фінансова підтримка КП «Міськводоканал» СМР (погашення поточної заборгованості)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</si>
  <si>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</si>
  <si>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</si>
  <si>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</si>
  <si>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</si>
  <si>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</si>
  <si>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</si>
  <si>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</si>
  <si>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</si>
  <si>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 xml:space="preserve">  Завдання: 26. Повернення бюджетних позичок на поворотній основі</t>
  </si>
  <si>
    <t>від 24 грудня 2020 року № 84 - МР (зі змінами)</t>
  </si>
  <si>
    <t xml:space="preserve">  Завдання: 11.19 Забезпечення технічного обслуговування  камер відеоспостереження 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</si>
  <si>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</si>
  <si>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</si>
  <si>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</si>
  <si>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>Завдання: 16.9. Поточний ремонт, утримання та технічне обслуговування водонапірних башт та свердловин</t>
  </si>
  <si>
    <t xml:space="preserve">  Завдання: 16.1 Забезпечення охорони  обєктів водопостачання з резервуарами питної води , охорона каналізаційно-насосної станції за адресою м.Суми вул.Привокзальна 4/13</t>
  </si>
  <si>
    <t xml:space="preserve"> Завдання: 4.7. Поточний ремонт стаціонарних туалетів на Ново-Центральному Баранівському кладовищі м.Суми</t>
  </si>
  <si>
    <t xml:space="preserve"> Завдання: 4.8. Капітальний ремонт об'єкту благоустрою - встановлення стаціонарних туалетів на кладовищах </t>
  </si>
  <si>
    <t>Завдання: 17.3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 на впровадження заходів енергоефективності</t>
  </si>
  <si>
    <t>Завдання: 17.2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</si>
  <si>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>Завдання: 17. 1 Відшкодування з бюджету Сумської міської територіальної громади відсотків за кредитами, залученими населенням (фізичними особами), на впровадження енергозберігаючих заходів</t>
  </si>
  <si>
    <t>Виконавець: Журба О.І.</t>
  </si>
  <si>
    <t>від 26 травня 2021 року   № 1188-МР</t>
  </si>
  <si>
    <t xml:space="preserve"> Завдання: 2. Забезпечення функціонування мереж зовнішнього освітлення, в тому числі в приватному секторі  </t>
  </si>
  <si>
    <t>Додаток 10</t>
  </si>
  <si>
    <t xml:space="preserve">  Завдання: 1. Забезпечення проведення ремонту та утримання об'єктів транспортної інфраструктури, в тому числі в приватному секторі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</si>
  <si>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</si>
  <si>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 xml:space="preserve">  Завдання: 1.2. Забезпечення проведення поточного ремонту вулично-дорожньої мережі та штучних споруд, в тому числі в приватному секторі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</si>
  <si>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тощо.), в тому числі в приватному секторі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</si>
  <si>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робіт, в тому числі в приватному секторі</t>
  </si>
  <si>
    <t xml:space="preserve">  Завдання: 3.1. Збереження та утримання на належному рівні зеленої зони та поліпшення його екологічних умов , в тому числі в приватному секторі</t>
  </si>
  <si>
    <t xml:space="preserve">  Завдання: 5. Забезпечення санітарної очистки території Сумської міської територіальної громади, в тому числі в приватному секторі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</si>
  <si>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благоустрою), в тому числі в приватному секторі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</si>
  <si>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, в тому числі в приватному секторі</t>
  </si>
  <si>
    <t xml:space="preserve">  Завдання: 11. Інша діяльність у сфері житлово-комунального господарства, в тому числі в приватному секторі</t>
  </si>
  <si>
    <t xml:space="preserve"> Завдання: 11.5. Проведення санації шахтних колодязів, в тому числі в приватному секторі </t>
  </si>
  <si>
    <t xml:space="preserve"> Завдання: 11.6. Проведення поточного ремонту шахтних колодязів, в тому числі в приватному секторі</t>
  </si>
  <si>
    <t xml:space="preserve"> Завдання: 11.13. Надання послуг з виготовлення та встановлення покажчиків назв вулиць по місту, в тому числі в приватному секторі</t>
  </si>
  <si>
    <t xml:space="preserve">  Завдання: 16. Забезпечення функціонування водопровідно-каналізаційного господарства, в тому числі в приватному секторі                        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</si>
</sst>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68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7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7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wrapText="1"/>
    </xf>
    <xf numFmtId="2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37" fontId="64" fillId="0" borderId="10" xfId="0" applyNumberFormat="1" applyFont="1" applyFill="1" applyBorder="1" applyAlignment="1">
      <alignment horizontal="center" vertical="center"/>
    </xf>
    <xf numFmtId="37" fontId="63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7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8" fillId="35" borderId="0" xfId="0" applyFont="1" applyFill="1" applyAlignment="1">
      <alignment/>
    </xf>
    <xf numFmtId="4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19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5" fillId="36" borderId="0" xfId="0" applyFont="1" applyFill="1" applyAlignment="1">
      <alignment/>
    </xf>
    <xf numFmtId="0" fontId="20" fillId="36" borderId="0" xfId="0" applyFont="1" applyFill="1" applyAlignment="1">
      <alignment/>
    </xf>
    <xf numFmtId="4" fontId="21" fillId="36" borderId="10" xfId="0" applyNumberFormat="1" applyFont="1" applyFill="1" applyBorder="1" applyAlignment="1">
      <alignment horizontal="center" vertical="center"/>
    </xf>
    <xf numFmtId="4" fontId="15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5" fillId="35" borderId="0" xfId="0" applyNumberFormat="1" applyFont="1" applyFill="1" applyBorder="1" applyAlignment="1">
      <alignment horizontal="center" vertical="center" wrapText="1"/>
    </xf>
    <xf numFmtId="0" fontId="20" fillId="35" borderId="0" xfId="0" applyFont="1" applyFill="1" applyAlignment="1">
      <alignment horizontal="center" vertical="center"/>
    </xf>
    <xf numFmtId="49" fontId="15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5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/>
    </xf>
    <xf numFmtId="4" fontId="21" fillId="36" borderId="10" xfId="0" applyNumberFormat="1" applyFont="1" applyFill="1" applyBorder="1" applyAlignment="1">
      <alignment horizontal="center" vertical="center" wrapText="1"/>
    </xf>
    <xf numFmtId="3" fontId="15" fillId="36" borderId="10" xfId="0" applyNumberFormat="1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5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4" fontId="1" fillId="33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0" fontId="15" fillId="34" borderId="10" xfId="0" applyFont="1" applyFill="1" applyBorder="1" applyAlignment="1">
      <alignment horizontal="left" vertical="center" wrapText="1"/>
    </xf>
    <xf numFmtId="0" fontId="3" fillId="7" borderId="10" xfId="53" applyFont="1" applyFill="1" applyBorder="1" applyAlignment="1">
      <alignment horizontal="left" vertical="center" wrapText="1"/>
      <protection/>
    </xf>
    <xf numFmtId="0" fontId="1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 wrapText="1"/>
    </xf>
    <xf numFmtId="2" fontId="1" fillId="7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1" fillId="7" borderId="10" xfId="0" applyFont="1" applyFill="1" applyBorder="1" applyAlignment="1">
      <alignment horizontal="left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1" fillId="0" borderId="2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11945676"/>
        <c:axId val="40402221"/>
      </c:barChart>
      <c:catAx>
        <c:axId val="1194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02221"/>
        <c:crosses val="autoZero"/>
        <c:auto val="1"/>
        <c:lblOffset val="100"/>
        <c:tickLblSkip val="1"/>
        <c:noMultiLvlLbl val="0"/>
      </c:catAx>
      <c:valAx>
        <c:axId val="40402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45676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Z1067"/>
  <sheetViews>
    <sheetView tabSelected="1" view="pageBreakPreview" zoomScale="110" zoomScaleNormal="85" zoomScaleSheetLayoutView="110" workbookViewId="0" topLeftCell="A1">
      <pane ySplit="17" topLeftCell="A951" activePane="bottomLeft" state="frozen"/>
      <selection pane="topLeft" activeCell="A2" sqref="A2"/>
      <selection pane="bottomLeft" activeCell="N16" sqref="N16"/>
    </sheetView>
  </sheetViews>
  <sheetFormatPr defaultColWidth="9.33203125" defaultRowHeight="11.25"/>
  <cols>
    <col min="1" max="1" width="49.83203125" style="16" customWidth="1"/>
    <col min="2" max="2" width="9.5" style="16" hidden="1" customWidth="1"/>
    <col min="3" max="3" width="0.4921875" style="16" hidden="1" customWidth="1"/>
    <col min="4" max="4" width="19.33203125" style="17" customWidth="1"/>
    <col min="5" max="6" width="18.5" style="17" customWidth="1"/>
    <col min="7" max="7" width="19.83203125" style="17" bestFit="1" customWidth="1"/>
    <col min="8" max="8" width="17.83203125" style="17" customWidth="1"/>
    <col min="9" max="9" width="16.16015625" style="17" hidden="1" customWidth="1"/>
    <col min="10" max="10" width="19.83203125" style="17" bestFit="1" customWidth="1"/>
    <col min="11" max="13" width="16" style="17" hidden="1" customWidth="1"/>
    <col min="14" max="14" width="17.16015625" style="17" customWidth="1"/>
    <col min="15" max="15" width="17.5" style="17" customWidth="1"/>
    <col min="16" max="16" width="20.16015625" style="17" customWidth="1"/>
    <col min="17" max="17" width="0.328125" style="16" customWidth="1"/>
    <col min="18" max="18" width="22" style="16" customWidth="1"/>
    <col min="19" max="148" width="10.33203125" style="16" customWidth="1"/>
    <col min="149" max="16384" width="9.33203125" style="35" customWidth="1"/>
  </cols>
  <sheetData>
    <row r="1" ht="3.75" customHeight="1"/>
    <row r="2" spans="1:19" ht="14.25" customHeight="1">
      <c r="A2" s="66"/>
      <c r="B2" s="66"/>
      <c r="C2" s="66"/>
      <c r="D2" s="97"/>
      <c r="E2" s="98"/>
      <c r="F2" s="99"/>
      <c r="G2" s="99"/>
      <c r="H2" s="71"/>
      <c r="I2" s="71"/>
      <c r="J2" s="291"/>
      <c r="K2" s="291"/>
      <c r="L2" s="291"/>
      <c r="M2" s="62"/>
      <c r="N2" s="291" t="s">
        <v>533</v>
      </c>
      <c r="O2" s="291"/>
      <c r="P2" s="291"/>
      <c r="Q2" s="62"/>
      <c r="R2" s="62"/>
      <c r="S2" s="62"/>
    </row>
    <row r="3" spans="1:19" ht="14.25" customHeight="1">
      <c r="A3" s="66"/>
      <c r="B3" s="66"/>
      <c r="C3" s="66"/>
      <c r="D3" s="292"/>
      <c r="E3" s="292"/>
      <c r="F3" s="292"/>
      <c r="G3" s="292"/>
      <c r="H3" s="71"/>
      <c r="I3" s="71"/>
      <c r="J3" s="62"/>
      <c r="K3" s="62"/>
      <c r="L3" s="62"/>
      <c r="M3" s="62"/>
      <c r="N3" s="62" t="s">
        <v>166</v>
      </c>
      <c r="O3" s="62"/>
      <c r="P3" s="62"/>
      <c r="Q3" s="62"/>
      <c r="R3" s="62"/>
      <c r="S3" s="62"/>
    </row>
    <row r="4" spans="1:19" ht="14.25" customHeight="1">
      <c r="A4" s="66"/>
      <c r="B4" s="66"/>
      <c r="C4" s="66"/>
      <c r="D4" s="292"/>
      <c r="E4" s="292"/>
      <c r="F4" s="292"/>
      <c r="G4" s="292"/>
      <c r="H4" s="71"/>
      <c r="I4" s="71"/>
      <c r="J4" s="62"/>
      <c r="K4" s="62"/>
      <c r="L4" s="62"/>
      <c r="M4" s="62"/>
      <c r="N4" s="62" t="s">
        <v>486</v>
      </c>
      <c r="O4" s="62"/>
      <c r="P4" s="62"/>
      <c r="Q4" s="62"/>
      <c r="R4" s="62"/>
      <c r="S4" s="62"/>
    </row>
    <row r="5" spans="1:19" ht="14.25" customHeight="1">
      <c r="A5" s="72"/>
      <c r="B5" s="72"/>
      <c r="C5" s="72"/>
      <c r="D5" s="292"/>
      <c r="E5" s="292"/>
      <c r="F5" s="292"/>
      <c r="G5" s="292"/>
      <c r="H5" s="73"/>
      <c r="I5" s="73"/>
      <c r="J5" s="62"/>
      <c r="K5" s="62"/>
      <c r="L5" s="62"/>
      <c r="M5" s="62"/>
      <c r="N5" s="62" t="s">
        <v>481</v>
      </c>
      <c r="O5" s="62"/>
      <c r="P5" s="62"/>
      <c r="Q5" s="62"/>
      <c r="R5" s="62"/>
      <c r="S5" s="62"/>
    </row>
    <row r="6" spans="1:19" ht="14.25" customHeight="1">
      <c r="A6" s="72"/>
      <c r="B6" s="72"/>
      <c r="C6" s="72"/>
      <c r="D6" s="292"/>
      <c r="E6" s="292"/>
      <c r="F6" s="292"/>
      <c r="G6" s="292"/>
      <c r="H6" s="73"/>
      <c r="I6" s="73"/>
      <c r="J6" s="62"/>
      <c r="K6" s="62"/>
      <c r="L6" s="62"/>
      <c r="M6" s="62"/>
      <c r="N6" s="62" t="s">
        <v>189</v>
      </c>
      <c r="O6" s="62"/>
      <c r="P6" s="62"/>
      <c r="Q6" s="62"/>
      <c r="R6" s="62"/>
      <c r="S6" s="62"/>
    </row>
    <row r="7" spans="1:19" ht="14.25" customHeight="1">
      <c r="A7" s="72"/>
      <c r="B7" s="72"/>
      <c r="C7" s="72"/>
      <c r="D7" s="292"/>
      <c r="E7" s="292"/>
      <c r="F7" s="292"/>
      <c r="G7" s="292"/>
      <c r="H7" s="73"/>
      <c r="I7" s="73"/>
      <c r="J7" s="62"/>
      <c r="K7" s="62"/>
      <c r="L7" s="62"/>
      <c r="M7" s="62"/>
      <c r="N7" s="62" t="s">
        <v>482</v>
      </c>
      <c r="O7" s="62"/>
      <c r="P7" s="62"/>
      <c r="Q7" s="62"/>
      <c r="R7" s="62"/>
      <c r="S7" s="62"/>
    </row>
    <row r="8" spans="1:19" ht="14.25" customHeight="1">
      <c r="A8" s="72"/>
      <c r="B8" s="72"/>
      <c r="C8" s="72"/>
      <c r="D8" s="292"/>
      <c r="E8" s="292"/>
      <c r="F8" s="292"/>
      <c r="G8" s="292"/>
      <c r="H8" s="73"/>
      <c r="I8" s="73"/>
      <c r="J8" s="62"/>
      <c r="K8" s="62"/>
      <c r="L8" s="62"/>
      <c r="M8" s="62"/>
      <c r="N8" s="62" t="s">
        <v>487</v>
      </c>
      <c r="O8" s="62"/>
      <c r="P8" s="62"/>
      <c r="Q8" s="62"/>
      <c r="R8" s="62"/>
      <c r="S8" s="62"/>
    </row>
    <row r="9" spans="1:19" ht="14.25" customHeight="1">
      <c r="A9" s="72"/>
      <c r="B9" s="72"/>
      <c r="C9" s="72"/>
      <c r="D9" s="292"/>
      <c r="E9" s="292"/>
      <c r="F9" s="292"/>
      <c r="G9" s="292"/>
      <c r="H9" s="73"/>
      <c r="I9" s="73"/>
      <c r="J9" s="62"/>
      <c r="K9" s="62"/>
      <c r="L9" s="62"/>
      <c r="M9" s="62"/>
      <c r="N9" s="62" t="s">
        <v>518</v>
      </c>
      <c r="O9" s="62"/>
      <c r="P9" s="62"/>
      <c r="Q9" s="62"/>
      <c r="R9" s="62"/>
      <c r="S9" s="62"/>
    </row>
    <row r="10" spans="1:19" ht="14.25" customHeight="1">
      <c r="A10" s="72"/>
      <c r="B10" s="72"/>
      <c r="C10" s="72"/>
      <c r="D10" s="269"/>
      <c r="E10" s="269"/>
      <c r="F10" s="269"/>
      <c r="G10" s="269"/>
      <c r="H10" s="73"/>
      <c r="I10" s="73"/>
      <c r="J10" s="62"/>
      <c r="K10" s="62"/>
      <c r="L10" s="62"/>
      <c r="M10" s="62"/>
      <c r="N10" s="62" t="s">
        <v>531</v>
      </c>
      <c r="O10" s="62"/>
      <c r="P10" s="62"/>
      <c r="Q10" s="62"/>
      <c r="R10" s="62"/>
      <c r="S10" s="62"/>
    </row>
    <row r="11" spans="1:16" ht="9.75" customHeight="1">
      <c r="A11" s="72"/>
      <c r="B11" s="72"/>
      <c r="C11" s="72"/>
      <c r="D11" s="73"/>
      <c r="E11" s="73"/>
      <c r="F11" s="73"/>
      <c r="G11" s="73"/>
      <c r="H11" s="73"/>
      <c r="I11" s="73"/>
      <c r="J11" s="62"/>
      <c r="K11" s="62"/>
      <c r="L11" s="62"/>
      <c r="M11" s="62"/>
      <c r="N11" s="62"/>
      <c r="O11" s="62"/>
      <c r="P11" s="62"/>
    </row>
    <row r="12" spans="1:16" ht="33.75" customHeight="1">
      <c r="A12" s="294" t="s">
        <v>483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</row>
    <row r="13" spans="1:16" ht="16.5" customHeight="1">
      <c r="A13" s="74"/>
      <c r="B13" s="74"/>
      <c r="C13" s="74"/>
      <c r="D13" s="75"/>
      <c r="E13" s="75"/>
      <c r="F13" s="293" t="s">
        <v>190</v>
      </c>
      <c r="G13" s="293"/>
      <c r="H13" s="75"/>
      <c r="I13" s="75"/>
      <c r="J13" s="71"/>
      <c r="K13" s="75"/>
      <c r="L13" s="71"/>
      <c r="M13" s="71"/>
      <c r="N13" s="71"/>
      <c r="O13" s="71"/>
      <c r="P13" s="94" t="s">
        <v>21</v>
      </c>
    </row>
    <row r="14" spans="1:154" ht="20.25" customHeight="1">
      <c r="A14" s="288"/>
      <c r="B14" s="288" t="s">
        <v>17</v>
      </c>
      <c r="C14" s="288" t="s">
        <v>18</v>
      </c>
      <c r="D14" s="283">
        <v>2021</v>
      </c>
      <c r="E14" s="284"/>
      <c r="F14" s="285"/>
      <c r="G14" s="296">
        <v>2022</v>
      </c>
      <c r="H14" s="296"/>
      <c r="I14" s="296"/>
      <c r="J14" s="296"/>
      <c r="K14" s="22"/>
      <c r="L14" s="22"/>
      <c r="M14" s="22"/>
      <c r="N14" s="283">
        <v>2023</v>
      </c>
      <c r="O14" s="284"/>
      <c r="P14" s="285"/>
      <c r="ES14" s="16"/>
      <c r="ET14" s="16"/>
      <c r="EU14" s="16"/>
      <c r="EV14" s="16"/>
      <c r="EW14" s="16"/>
      <c r="EX14" s="16"/>
    </row>
    <row r="15" spans="1:154" ht="15.75" customHeight="1">
      <c r="A15" s="289"/>
      <c r="B15" s="289"/>
      <c r="C15" s="289"/>
      <c r="D15" s="298" t="s">
        <v>19</v>
      </c>
      <c r="E15" s="299"/>
      <c r="F15" s="281" t="s">
        <v>16</v>
      </c>
      <c r="G15" s="286" t="s">
        <v>19</v>
      </c>
      <c r="H15" s="286"/>
      <c r="I15" s="286"/>
      <c r="J15" s="295" t="s">
        <v>16</v>
      </c>
      <c r="K15" s="300" t="s">
        <v>15</v>
      </c>
      <c r="L15" s="301"/>
      <c r="M15" s="302"/>
      <c r="N15" s="298" t="s">
        <v>19</v>
      </c>
      <c r="O15" s="299"/>
      <c r="P15" s="281" t="s">
        <v>16</v>
      </c>
      <c r="ES15" s="16"/>
      <c r="ET15" s="16"/>
      <c r="EU15" s="16"/>
      <c r="EV15" s="16"/>
      <c r="EW15" s="16"/>
      <c r="EX15" s="16"/>
    </row>
    <row r="16" spans="1:154" ht="24.75" customHeight="1">
      <c r="A16" s="290"/>
      <c r="B16" s="290"/>
      <c r="C16" s="290"/>
      <c r="D16" s="22" t="s">
        <v>0</v>
      </c>
      <c r="E16" s="22" t="s">
        <v>1</v>
      </c>
      <c r="F16" s="282"/>
      <c r="G16" s="22" t="s">
        <v>0</v>
      </c>
      <c r="H16" s="22" t="s">
        <v>1</v>
      </c>
      <c r="I16" s="22" t="s">
        <v>103</v>
      </c>
      <c r="J16" s="295"/>
      <c r="K16" s="22" t="s">
        <v>0</v>
      </c>
      <c r="L16" s="22" t="s">
        <v>1</v>
      </c>
      <c r="M16" s="22" t="s">
        <v>16</v>
      </c>
      <c r="N16" s="22" t="s">
        <v>0</v>
      </c>
      <c r="O16" s="22" t="s">
        <v>1</v>
      </c>
      <c r="P16" s="282"/>
      <c r="ES16" s="16"/>
      <c r="ET16" s="16"/>
      <c r="EU16" s="16"/>
      <c r="EV16" s="16"/>
      <c r="EW16" s="16"/>
      <c r="EX16" s="16"/>
    </row>
    <row r="17" spans="1:154" s="70" customFormat="1" ht="12.75">
      <c r="A17" s="76">
        <v>1</v>
      </c>
      <c r="B17" s="76"/>
      <c r="C17" s="76"/>
      <c r="D17" s="76">
        <v>2</v>
      </c>
      <c r="E17" s="76">
        <v>3</v>
      </c>
      <c r="F17" s="76">
        <v>4</v>
      </c>
      <c r="G17" s="76">
        <v>5</v>
      </c>
      <c r="H17" s="76">
        <v>6</v>
      </c>
      <c r="I17" s="76">
        <v>10</v>
      </c>
      <c r="J17" s="76">
        <v>7</v>
      </c>
      <c r="K17" s="76">
        <v>12</v>
      </c>
      <c r="L17" s="76">
        <v>13</v>
      </c>
      <c r="M17" s="76">
        <v>14</v>
      </c>
      <c r="N17" s="76">
        <v>8</v>
      </c>
      <c r="O17" s="76">
        <v>9</v>
      </c>
      <c r="P17" s="76">
        <v>10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</row>
    <row r="18" spans="1:16" s="16" customFormat="1" ht="28.5" customHeight="1">
      <c r="A18" s="21" t="s">
        <v>24</v>
      </c>
      <c r="B18" s="21"/>
      <c r="C18" s="21"/>
      <c r="D18" s="22">
        <f>D23+D464+D484+D697+D714+D724+D849+D874+D883+D901+D911+D919+D928+D937+D946+D955+D689</f>
        <v>480899900.38098055</v>
      </c>
      <c r="E18" s="22">
        <f>E23+E464+E484+E697+E714+E724+E849+E874+E883+E901+E911+E919+E928+E937+E946+E955</f>
        <v>257487357.99822</v>
      </c>
      <c r="F18" s="22">
        <f>F23+F464+F484+F697+F714+F724+F849+F874+F883+F901+F911+F919+F928+F937+F946+F955+F689</f>
        <v>738387258.3792007</v>
      </c>
      <c r="G18" s="22">
        <f>G23+G464+G484+G697+G714+G724+G849+G874+G883+G901+G911+G919+G928+G937+G946+G955</f>
        <v>437171229.0068245</v>
      </c>
      <c r="H18" s="22">
        <f>H23+H464+H484+H697+H714+H724+H849+H874+H883+H901+H911+H919+H928+H937+H946+H955</f>
        <v>194714200.0013</v>
      </c>
      <c r="I18" s="22" t="e">
        <f>I23+I464+I484+I697+I714+I724+I849+I874+I883+I901+I911+I919+I928+I937+I946+I955</f>
        <v>#REF!</v>
      </c>
      <c r="J18" s="22">
        <f>G18+H18</f>
        <v>631885429.0081245</v>
      </c>
      <c r="K18" s="22" t="e">
        <f>K23+K464+K484+K697+K714+K724+K849+K874+K883+K901+K911+K919+K928+K937+K946+K955</f>
        <v>#REF!</v>
      </c>
      <c r="L18" s="22" t="e">
        <f>L23+L464+L484+L697+L714+L724+L849+L874+L883+L901+L911+L919+L928+L937+L946+L955</f>
        <v>#REF!</v>
      </c>
      <c r="M18" s="22" t="e">
        <f>M23+M464+M484+M697+M714+M724+M849+M874+M883+M901+M911+M919+M928+M937+M946+M955</f>
        <v>#REF!</v>
      </c>
      <c r="N18" s="22">
        <f>N23+N464+N484+N697+N714+N724+N849+N874+N883+N901+N911+N919+N928+N937+N946+N955</f>
        <v>475117608.0026548</v>
      </c>
      <c r="O18" s="22">
        <f>O23+O464+O484+O697+O714+O724+O849+O874+O883+O901+O911+O919+O928+O937+O946+O955</f>
        <v>200608499.9968</v>
      </c>
      <c r="P18" s="22">
        <f>N18+O18</f>
        <v>675726107.9994547</v>
      </c>
    </row>
    <row r="19" spans="1:16" s="16" customFormat="1" ht="41.25" customHeight="1">
      <c r="A19" s="21" t="s">
        <v>22</v>
      </c>
      <c r="B19" s="21"/>
      <c r="C19" s="21"/>
      <c r="D19" s="22">
        <f>D24</f>
        <v>0</v>
      </c>
      <c r="E19" s="22">
        <f>E24</f>
        <v>90000000</v>
      </c>
      <c r="F19" s="22">
        <f>F24</f>
        <v>90000000</v>
      </c>
      <c r="G19" s="22">
        <f>G24</f>
        <v>0</v>
      </c>
      <c r="H19" s="22">
        <f>H24</f>
        <v>96030000</v>
      </c>
      <c r="I19" s="22" t="e">
        <f aca="true" t="shared" si="0" ref="I19:O19">I24</f>
        <v>#REF!</v>
      </c>
      <c r="J19" s="22">
        <f>SUM(G19)+H19</f>
        <v>96030000</v>
      </c>
      <c r="K19" s="22" t="e">
        <f t="shared" si="0"/>
        <v>#REF!</v>
      </c>
      <c r="L19" s="22" t="e">
        <f t="shared" si="0"/>
        <v>#REF!</v>
      </c>
      <c r="M19" s="22" t="e">
        <f t="shared" si="0"/>
        <v>#REF!</v>
      </c>
      <c r="N19" s="22">
        <f>N24</f>
        <v>0</v>
      </c>
      <c r="O19" s="22">
        <f t="shared" si="0"/>
        <v>101791800</v>
      </c>
      <c r="P19" s="22">
        <f>P24</f>
        <v>101791800</v>
      </c>
    </row>
    <row r="20" spans="1:17" ht="40.5" customHeight="1">
      <c r="A20" s="21" t="s">
        <v>105</v>
      </c>
      <c r="B20" s="21"/>
      <c r="C20" s="21"/>
      <c r="D20" s="22">
        <f>D485</f>
        <v>305240</v>
      </c>
      <c r="E20" s="22">
        <f aca="true" t="shared" si="1" ref="E20:Q20">E485</f>
        <v>594540</v>
      </c>
      <c r="F20" s="22">
        <f t="shared" si="1"/>
        <v>899780</v>
      </c>
      <c r="G20" s="22">
        <f t="shared" si="1"/>
        <v>313730</v>
      </c>
      <c r="H20" s="22">
        <f t="shared" si="1"/>
        <v>630370</v>
      </c>
      <c r="I20" s="22">
        <f t="shared" si="1"/>
        <v>0</v>
      </c>
      <c r="J20" s="22">
        <f t="shared" si="1"/>
        <v>944100</v>
      </c>
      <c r="K20" s="22" t="e">
        <f t="shared" si="1"/>
        <v>#REF!</v>
      </c>
      <c r="L20" s="22" t="e">
        <f t="shared" si="1"/>
        <v>#REF!</v>
      </c>
      <c r="M20" s="22" t="e">
        <f t="shared" si="1"/>
        <v>#REF!</v>
      </c>
      <c r="N20" s="22">
        <f t="shared" si="1"/>
        <v>322010</v>
      </c>
      <c r="O20" s="22">
        <f t="shared" si="1"/>
        <v>664380</v>
      </c>
      <c r="P20" s="22">
        <f t="shared" si="1"/>
        <v>986390</v>
      </c>
      <c r="Q20" s="22">
        <f t="shared" si="1"/>
        <v>0</v>
      </c>
    </row>
    <row r="21" spans="1:148" s="256" customFormat="1" ht="20.25" customHeight="1">
      <c r="A21" s="253" t="s">
        <v>69</v>
      </c>
      <c r="B21" s="253"/>
      <c r="C21" s="253"/>
      <c r="D21" s="254">
        <f>D18+D19+D20</f>
        <v>481205140.38098055</v>
      </c>
      <c r="E21" s="254">
        <f aca="true" t="shared" si="2" ref="E21:Q21">E18+E19+E20</f>
        <v>348081897.99821997</v>
      </c>
      <c r="F21" s="254">
        <f>F18+F19+F20</f>
        <v>829287038.3792007</v>
      </c>
      <c r="G21" s="254">
        <f>G18+G19+G20</f>
        <v>437484959.0068245</v>
      </c>
      <c r="H21" s="254">
        <f>H18+H19+H20</f>
        <v>291374570.0013</v>
      </c>
      <c r="I21" s="254" t="e">
        <f t="shared" si="2"/>
        <v>#REF!</v>
      </c>
      <c r="J21" s="254">
        <f>J18+J19+J20</f>
        <v>728859529.0081245</v>
      </c>
      <c r="K21" s="254" t="e">
        <f t="shared" si="2"/>
        <v>#REF!</v>
      </c>
      <c r="L21" s="254" t="e">
        <f t="shared" si="2"/>
        <v>#REF!</v>
      </c>
      <c r="M21" s="254" t="e">
        <f t="shared" si="2"/>
        <v>#REF!</v>
      </c>
      <c r="N21" s="254">
        <f>N18+N19+N20</f>
        <v>475439618.0026548</v>
      </c>
      <c r="O21" s="254">
        <f t="shared" si="2"/>
        <v>303064679.9968</v>
      </c>
      <c r="P21" s="254">
        <f>P18+P19+P20</f>
        <v>778504297.9994547</v>
      </c>
      <c r="Q21" s="254">
        <f t="shared" si="2"/>
        <v>0</v>
      </c>
      <c r="R21" s="267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</row>
    <row r="22" spans="1:148" s="82" customFormat="1" ht="30.75" customHeight="1">
      <c r="A22" s="204" t="s">
        <v>432</v>
      </c>
      <c r="B22" s="193"/>
      <c r="C22" s="193"/>
      <c r="D22" s="205">
        <f>D25+D156+D180+D250+D307+D350+D449+D457</f>
        <v>420491066.38098234</v>
      </c>
      <c r="E22" s="205">
        <f>E25+E156+E180+E250+E307+E350+E449+E457</f>
        <v>208794099.99822</v>
      </c>
      <c r="F22" s="205">
        <f>D22+E22</f>
        <v>629285166.3792024</v>
      </c>
      <c r="G22" s="205">
        <f>G25+G156+G180+G250+G307+G350+G449+G457</f>
        <v>421889300.0068245</v>
      </c>
      <c r="H22" s="205">
        <f>H25+H156+H180+H250+H307+H350+H449+H457</f>
        <v>192440000.0013</v>
      </c>
      <c r="I22" s="205">
        <f>I25+I156+I180+I250+I307+I350+I449+I457</f>
        <v>0</v>
      </c>
      <c r="J22" s="205">
        <f>G22+H22</f>
        <v>614329300.0081245</v>
      </c>
      <c r="K22" s="205" t="e">
        <f>K25+K156+K180+K250+K307+K350+K449+K457</f>
        <v>#REF!</v>
      </c>
      <c r="L22" s="205" t="e">
        <f>L25+L156+L180+L250+L307+L350+L449+L457</f>
        <v>#REF!</v>
      </c>
      <c r="M22" s="205" t="e">
        <f>M25+M156+M180+M250+M307+M350+M449+M457</f>
        <v>#REF!</v>
      </c>
      <c r="N22" s="205">
        <f>N25+N156+N180+N250+N307+N350+N449+N457</f>
        <v>459088100.0026548</v>
      </c>
      <c r="O22" s="205">
        <f>O25+O156+O180+O250+O307+O350+O449+O457</f>
        <v>203385899.9968</v>
      </c>
      <c r="P22" s="205">
        <f>N22+O22</f>
        <v>662473999.9994547</v>
      </c>
      <c r="Q22" s="85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</row>
    <row r="23" spans="1:148" s="82" customFormat="1" ht="15" customHeight="1">
      <c r="A23" s="86" t="s">
        <v>32</v>
      </c>
      <c r="B23" s="86"/>
      <c r="C23" s="86"/>
      <c r="D23" s="84">
        <f>D22-D24</f>
        <v>420491066.38098234</v>
      </c>
      <c r="E23" s="84">
        <f>E22-E24</f>
        <v>118794099.99822</v>
      </c>
      <c r="F23" s="84">
        <f>D23+E23</f>
        <v>539285166.3792024</v>
      </c>
      <c r="G23" s="84">
        <f>G22-G24</f>
        <v>421889300.0068245</v>
      </c>
      <c r="H23" s="84">
        <f>H22-H24</f>
        <v>96410000.0013</v>
      </c>
      <c r="I23" s="84" t="e">
        <f>I92+#REF!+I108+#REF!+I156+I181+#REF!+#REF!+#REF!+I449+I457</f>
        <v>#REF!</v>
      </c>
      <c r="J23" s="84">
        <f>G23+H23</f>
        <v>518299300.0081245</v>
      </c>
      <c r="K23" s="84" t="e">
        <f>K92+#REF!+K108+#REF!+K156+K181+#REF!+#REF!+#REF!+K449+K457</f>
        <v>#REF!</v>
      </c>
      <c r="L23" s="84" t="e">
        <f>L92+#REF!+L108+#REF!+L156+L181+#REF!+#REF!+#REF!+L449+L457</f>
        <v>#REF!</v>
      </c>
      <c r="M23" s="84" t="e">
        <f>M92+#REF!+M108+#REF!+M156+M181+#REF!+#REF!+#REF!+M449+M457</f>
        <v>#REF!</v>
      </c>
      <c r="N23" s="84">
        <f>N22-N24</f>
        <v>459088100.0026548</v>
      </c>
      <c r="O23" s="84">
        <f>O22-O24</f>
        <v>101594099.9968</v>
      </c>
      <c r="P23" s="84">
        <f>N23+O23</f>
        <v>560682199.9994547</v>
      </c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</row>
    <row r="24" spans="1:148" s="82" customFormat="1" ht="28.5" customHeight="1">
      <c r="A24" s="86" t="s">
        <v>33</v>
      </c>
      <c r="B24" s="86"/>
      <c r="C24" s="86"/>
      <c r="D24" s="84">
        <f>D26</f>
        <v>0</v>
      </c>
      <c r="E24" s="84">
        <f>E26</f>
        <v>90000000</v>
      </c>
      <c r="F24" s="84">
        <f>SUM(D24)+E24</f>
        <v>90000000</v>
      </c>
      <c r="G24" s="84">
        <f>G26</f>
        <v>0</v>
      </c>
      <c r="H24" s="84">
        <f>H26</f>
        <v>96030000</v>
      </c>
      <c r="I24" s="84" t="e">
        <f>I26+I35+#REF!+#REF!+#REF!-2000000</f>
        <v>#REF!</v>
      </c>
      <c r="J24" s="84">
        <f>G24+H24</f>
        <v>96030000</v>
      </c>
      <c r="K24" s="84" t="e">
        <f>K26+K35+#REF!+#REF!+#REF!-2000000</f>
        <v>#REF!</v>
      </c>
      <c r="L24" s="84" t="e">
        <f>L26+L35+#REF!+#REF!+#REF!-2000000</f>
        <v>#REF!</v>
      </c>
      <c r="M24" s="84" t="e">
        <f>M26+M35+#REF!+#REF!+#REF!-2000000</f>
        <v>#REF!</v>
      </c>
      <c r="N24" s="84">
        <f>N26</f>
        <v>0</v>
      </c>
      <c r="O24" s="84">
        <f>O26</f>
        <v>101791800</v>
      </c>
      <c r="P24" s="84">
        <f>N24+O24</f>
        <v>101791800</v>
      </c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</row>
    <row r="25" spans="1:148" s="82" customFormat="1" ht="36">
      <c r="A25" s="194" t="s">
        <v>534</v>
      </c>
      <c r="B25" s="86"/>
      <c r="C25" s="86"/>
      <c r="D25" s="195">
        <f aca="true" t="shared" si="3" ref="D25:P25">D26+D35+D45+D62+D69+D76+D85+D92+D101+D108+D121+D128+D135+D142+D149</f>
        <v>273782266.3718</v>
      </c>
      <c r="E25" s="195">
        <f t="shared" si="3"/>
        <v>139377400.0013</v>
      </c>
      <c r="F25" s="195">
        <f t="shared" si="3"/>
        <v>413159666.3731</v>
      </c>
      <c r="G25" s="195">
        <f t="shared" si="3"/>
        <v>270401099.999815</v>
      </c>
      <c r="H25" s="195">
        <f t="shared" si="3"/>
        <v>143060600.0013</v>
      </c>
      <c r="I25" s="195">
        <f t="shared" si="3"/>
        <v>0</v>
      </c>
      <c r="J25" s="195">
        <f t="shared" si="3"/>
        <v>413461700.00111496</v>
      </c>
      <c r="K25" s="195">
        <f t="shared" si="3"/>
        <v>0</v>
      </c>
      <c r="L25" s="195">
        <f t="shared" si="3"/>
        <v>0</v>
      </c>
      <c r="M25" s="195">
        <f t="shared" si="3"/>
        <v>0</v>
      </c>
      <c r="N25" s="195">
        <f t="shared" si="3"/>
        <v>296913000.00081503</v>
      </c>
      <c r="O25" s="195">
        <f t="shared" si="3"/>
        <v>151643800.0008</v>
      </c>
      <c r="P25" s="195">
        <f t="shared" si="3"/>
        <v>448556800.00161505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</row>
    <row r="26" spans="1:148" s="123" customFormat="1" ht="45">
      <c r="A26" s="91" t="s">
        <v>535</v>
      </c>
      <c r="B26" s="83"/>
      <c r="C26" s="83"/>
      <c r="D26" s="87"/>
      <c r="E26" s="87">
        <v>90000000</v>
      </c>
      <c r="F26" s="87">
        <f>SUM(D26)+E26</f>
        <v>90000000</v>
      </c>
      <c r="G26" s="87"/>
      <c r="H26" s="87">
        <v>96030000</v>
      </c>
      <c r="I26" s="87"/>
      <c r="J26" s="87">
        <f>H26</f>
        <v>96030000</v>
      </c>
      <c r="K26" s="87"/>
      <c r="L26" s="87"/>
      <c r="M26" s="87"/>
      <c r="N26" s="87"/>
      <c r="O26" s="87">
        <v>101791800</v>
      </c>
      <c r="P26" s="87">
        <f>(P32*P30)</f>
        <v>101791800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</row>
    <row r="27" spans="1:16" ht="11.25">
      <c r="A27" s="171" t="s">
        <v>2</v>
      </c>
      <c r="B27" s="89"/>
      <c r="C27" s="89"/>
      <c r="D27" s="87"/>
      <c r="E27" s="87"/>
      <c r="F27" s="87"/>
      <c r="G27" s="87"/>
      <c r="H27" s="87"/>
      <c r="I27" s="87"/>
      <c r="J27" s="87"/>
      <c r="K27" s="80"/>
      <c r="L27" s="80"/>
      <c r="M27" s="80"/>
      <c r="N27" s="87"/>
      <c r="O27" s="87"/>
      <c r="P27" s="87"/>
    </row>
    <row r="28" spans="1:16" ht="27" customHeight="1">
      <c r="A28" s="78" t="s">
        <v>6</v>
      </c>
      <c r="B28" s="79"/>
      <c r="C28" s="79"/>
      <c r="D28" s="80"/>
      <c r="E28" s="80">
        <v>270000</v>
      </c>
      <c r="F28" s="80">
        <f>E28</f>
        <v>270000</v>
      </c>
      <c r="G28" s="80"/>
      <c r="H28" s="80">
        <v>270000</v>
      </c>
      <c r="I28" s="80"/>
      <c r="J28" s="80">
        <f>H28</f>
        <v>270000</v>
      </c>
      <c r="K28" s="80"/>
      <c r="L28" s="80"/>
      <c r="M28" s="80"/>
      <c r="N28" s="80"/>
      <c r="O28" s="80">
        <v>270000</v>
      </c>
      <c r="P28" s="80">
        <f>O28</f>
        <v>270000</v>
      </c>
    </row>
    <row r="29" spans="1:16" ht="11.25">
      <c r="A29" s="171" t="s">
        <v>3</v>
      </c>
      <c r="B29" s="89"/>
      <c r="C29" s="89"/>
      <c r="D29" s="80"/>
      <c r="E29" s="87"/>
      <c r="F29" s="87"/>
      <c r="G29" s="80"/>
      <c r="H29" s="87"/>
      <c r="I29" s="87"/>
      <c r="J29" s="87"/>
      <c r="K29" s="80"/>
      <c r="L29" s="80"/>
      <c r="M29" s="80"/>
      <c r="N29" s="80"/>
      <c r="O29" s="87"/>
      <c r="P29" s="87"/>
    </row>
    <row r="30" spans="1:16" ht="22.5">
      <c r="A30" s="78" t="s">
        <v>9</v>
      </c>
      <c r="B30" s="79"/>
      <c r="C30" s="79"/>
      <c r="D30" s="80"/>
      <c r="E30" s="80">
        <f>E26/E32</f>
        <v>74005.2461496715</v>
      </c>
      <c r="F30" s="80">
        <f>E30</f>
        <v>74005.2461496715</v>
      </c>
      <c r="G30" s="80"/>
      <c r="H30" s="80">
        <f>H26/H32</f>
        <v>74005.28664236558</v>
      </c>
      <c r="I30" s="80"/>
      <c r="J30" s="80">
        <f>H30</f>
        <v>74005.28664236558</v>
      </c>
      <c r="K30" s="80"/>
      <c r="L30" s="80"/>
      <c r="M30" s="80"/>
      <c r="N30" s="80"/>
      <c r="O30" s="80">
        <f>O26/O32</f>
        <v>74005.10371000458</v>
      </c>
      <c r="P30" s="80">
        <f>O30</f>
        <v>74005.10371000458</v>
      </c>
    </row>
    <row r="31" spans="1:16" ht="11.25">
      <c r="A31" s="171" t="s">
        <v>5</v>
      </c>
      <c r="B31" s="89"/>
      <c r="C31" s="89"/>
      <c r="D31" s="80"/>
      <c r="E31" s="87"/>
      <c r="F31" s="87"/>
      <c r="G31" s="80"/>
      <c r="H31" s="87"/>
      <c r="I31" s="87"/>
      <c r="J31" s="87"/>
      <c r="K31" s="80"/>
      <c r="L31" s="80"/>
      <c r="M31" s="80"/>
      <c r="N31" s="80"/>
      <c r="O31" s="87"/>
      <c r="P31" s="87"/>
    </row>
    <row r="32" spans="1:16" ht="22.5">
      <c r="A32" s="78" t="s">
        <v>10</v>
      </c>
      <c r="B32" s="79"/>
      <c r="C32" s="79"/>
      <c r="D32" s="80"/>
      <c r="E32" s="80">
        <v>1216.13</v>
      </c>
      <c r="F32" s="80">
        <f>E32</f>
        <v>1216.13</v>
      </c>
      <c r="G32" s="80"/>
      <c r="H32" s="80">
        <v>1297.61</v>
      </c>
      <c r="I32" s="80"/>
      <c r="J32" s="80">
        <f>H32</f>
        <v>1297.61</v>
      </c>
      <c r="K32" s="80"/>
      <c r="L32" s="80"/>
      <c r="M32" s="80"/>
      <c r="N32" s="80"/>
      <c r="O32" s="80">
        <v>1375.47</v>
      </c>
      <c r="P32" s="80">
        <f>O32</f>
        <v>1375.47</v>
      </c>
    </row>
    <row r="33" spans="1:16" ht="11.25">
      <c r="A33" s="4" t="s">
        <v>4</v>
      </c>
      <c r="B33" s="26"/>
      <c r="C33" s="26"/>
      <c r="D33" s="6"/>
      <c r="E33" s="25"/>
      <c r="F33" s="25"/>
      <c r="G33" s="6"/>
      <c r="H33" s="25"/>
      <c r="I33" s="25"/>
      <c r="J33" s="25"/>
      <c r="K33" s="6"/>
      <c r="L33" s="6"/>
      <c r="M33" s="6"/>
      <c r="N33" s="6"/>
      <c r="O33" s="25"/>
      <c r="P33" s="25"/>
    </row>
    <row r="34" spans="1:16" ht="22.5">
      <c r="A34" s="7" t="s">
        <v>14</v>
      </c>
      <c r="B34" s="5"/>
      <c r="C34" s="5"/>
      <c r="D34" s="6"/>
      <c r="E34" s="6">
        <f>E30/E28*100</f>
        <v>27.409350425804256</v>
      </c>
      <c r="F34" s="6">
        <f>F30/F28*100</f>
        <v>27.409350425804256</v>
      </c>
      <c r="G34" s="6"/>
      <c r="H34" s="6">
        <f>H30/H28*100</f>
        <v>27.409365423098365</v>
      </c>
      <c r="I34" s="6" t="e">
        <f>I30/I28*100</f>
        <v>#DIV/0!</v>
      </c>
      <c r="J34" s="6">
        <f>J30/J28*100</f>
        <v>27.409365423098365</v>
      </c>
      <c r="K34" s="6"/>
      <c r="L34" s="6"/>
      <c r="M34" s="6"/>
      <c r="N34" s="6"/>
      <c r="O34" s="6">
        <f>O30/O28*100</f>
        <v>27.40929767037207</v>
      </c>
      <c r="P34" s="6">
        <f>P30/P28*100</f>
        <v>27.40929767037207</v>
      </c>
    </row>
    <row r="35" spans="1:148" s="123" customFormat="1" ht="35.25" customHeight="1">
      <c r="A35" s="91" t="s">
        <v>536</v>
      </c>
      <c r="B35" s="83"/>
      <c r="C35" s="83"/>
      <c r="D35" s="87">
        <v>156000000</v>
      </c>
      <c r="E35" s="87"/>
      <c r="F35" s="87">
        <f>F41*F39</f>
        <v>156000000</v>
      </c>
      <c r="G35" s="87">
        <v>165000000</v>
      </c>
      <c r="H35" s="87"/>
      <c r="I35" s="87"/>
      <c r="J35" s="87">
        <f>G35</f>
        <v>165000000</v>
      </c>
      <c r="K35" s="87"/>
      <c r="L35" s="87"/>
      <c r="M35" s="87"/>
      <c r="N35" s="87">
        <v>181500000</v>
      </c>
      <c r="O35" s="87"/>
      <c r="P35" s="87">
        <f>N35</f>
        <v>181500000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</row>
    <row r="36" spans="1:16" ht="11.25">
      <c r="A36" s="171" t="s">
        <v>2</v>
      </c>
      <c r="B36" s="89"/>
      <c r="C36" s="8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22.5">
      <c r="A37" s="78" t="s">
        <v>7</v>
      </c>
      <c r="B37" s="79"/>
      <c r="C37" s="79"/>
      <c r="D37" s="80">
        <v>292000</v>
      </c>
      <c r="E37" s="80"/>
      <c r="F37" s="80">
        <f>D37</f>
        <v>292000</v>
      </c>
      <c r="G37" s="80">
        <v>292000</v>
      </c>
      <c r="H37" s="80"/>
      <c r="I37" s="80"/>
      <c r="J37" s="80">
        <f>G37</f>
        <v>292000</v>
      </c>
      <c r="K37" s="80"/>
      <c r="L37" s="80"/>
      <c r="M37" s="80"/>
      <c r="N37" s="80">
        <v>300000</v>
      </c>
      <c r="O37" s="80"/>
      <c r="P37" s="80">
        <f>N37</f>
        <v>300000</v>
      </c>
    </row>
    <row r="38" spans="1:16" ht="11.25">
      <c r="A38" s="171" t="s">
        <v>3</v>
      </c>
      <c r="B38" s="89"/>
      <c r="C38" s="8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ht="22.5">
      <c r="A39" s="78" t="s">
        <v>8</v>
      </c>
      <c r="B39" s="79"/>
      <c r="C39" s="79"/>
      <c r="D39" s="80">
        <f>D35/D41</f>
        <v>96189.41916389197</v>
      </c>
      <c r="E39" s="80"/>
      <c r="F39" s="80">
        <f>D39</f>
        <v>96189.41916389197</v>
      </c>
      <c r="G39" s="80">
        <f>G35/G41</f>
        <v>95350.36926597552</v>
      </c>
      <c r="H39" s="80"/>
      <c r="I39" s="80"/>
      <c r="J39" s="80">
        <f>G39</f>
        <v>95350.36926597552</v>
      </c>
      <c r="K39" s="80"/>
      <c r="L39" s="80"/>
      <c r="M39" s="80"/>
      <c r="N39" s="80">
        <f>N35/N41</f>
        <v>98948.36694306789</v>
      </c>
      <c r="O39" s="80"/>
      <c r="P39" s="80">
        <f>N39</f>
        <v>98948.36694306789</v>
      </c>
    </row>
    <row r="40" spans="1:16" ht="11.25">
      <c r="A40" s="171" t="s">
        <v>5</v>
      </c>
      <c r="B40" s="89"/>
      <c r="C40" s="8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24" customHeight="1">
      <c r="A41" s="78" t="s">
        <v>12</v>
      </c>
      <c r="B41" s="79"/>
      <c r="C41" s="79"/>
      <c r="D41" s="80">
        <v>1621.8</v>
      </c>
      <c r="E41" s="80"/>
      <c r="F41" s="80">
        <f>D41</f>
        <v>1621.8</v>
      </c>
      <c r="G41" s="80">
        <v>1730.46</v>
      </c>
      <c r="H41" s="80"/>
      <c r="I41" s="80"/>
      <c r="J41" s="80">
        <f>G41</f>
        <v>1730.46</v>
      </c>
      <c r="K41" s="80"/>
      <c r="L41" s="80"/>
      <c r="M41" s="80"/>
      <c r="N41" s="80">
        <v>1834.29</v>
      </c>
      <c r="O41" s="80"/>
      <c r="P41" s="80">
        <f>N41</f>
        <v>1834.29</v>
      </c>
    </row>
    <row r="42" spans="1:16" ht="11.25">
      <c r="A42" s="4" t="s">
        <v>4</v>
      </c>
      <c r="B42" s="26"/>
      <c r="C42" s="2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21.75" customHeight="1">
      <c r="A43" s="7" t="s">
        <v>13</v>
      </c>
      <c r="B43" s="5"/>
      <c r="C43" s="5"/>
      <c r="D43" s="6">
        <f>D39/D37*100</f>
        <v>32.941581905442455</v>
      </c>
      <c r="E43" s="6"/>
      <c r="F43" s="6">
        <f>F39/F37*100</f>
        <v>32.941581905442455</v>
      </c>
      <c r="G43" s="6">
        <f>G39/G37*100</f>
        <v>32.65423604999162</v>
      </c>
      <c r="H43" s="6"/>
      <c r="I43" s="6"/>
      <c r="J43" s="6">
        <f>J39/J37*100</f>
        <v>32.65423604999162</v>
      </c>
      <c r="K43" s="6"/>
      <c r="L43" s="6"/>
      <c r="M43" s="6"/>
      <c r="N43" s="6">
        <f>N39/N37*100</f>
        <v>32.98278898102262</v>
      </c>
      <c r="O43" s="6"/>
      <c r="P43" s="6">
        <f>P39/P37*100</f>
        <v>32.98278898102262</v>
      </c>
    </row>
    <row r="44" spans="1:149" ht="21.75" customHeight="1">
      <c r="A44" s="7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ES44" s="16"/>
    </row>
    <row r="45" spans="1:149" s="123" customFormat="1" ht="48" customHeight="1">
      <c r="A45" s="91" t="s">
        <v>537</v>
      </c>
      <c r="B45" s="83"/>
      <c r="C45" s="83"/>
      <c r="D45" s="87">
        <f>(D49*D51)+(D59*D57)+0.02</f>
        <v>82682166.37179999</v>
      </c>
      <c r="E45" s="87"/>
      <c r="F45" s="87">
        <f>D45</f>
        <v>82682166.37179999</v>
      </c>
      <c r="G45" s="87">
        <f>G49*G51+G57*G59-0.01</f>
        <v>90950599.999815</v>
      </c>
      <c r="H45" s="87"/>
      <c r="I45" s="87"/>
      <c r="J45" s="87">
        <f>G45</f>
        <v>90950599.999815</v>
      </c>
      <c r="K45" s="87"/>
      <c r="L45" s="87"/>
      <c r="M45" s="87"/>
      <c r="N45" s="87">
        <f>N49*N51+N57*N59</f>
        <v>100045700.000815</v>
      </c>
      <c r="O45" s="87"/>
      <c r="P45" s="87">
        <f>N45</f>
        <v>100045700.000815</v>
      </c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</row>
    <row r="46" spans="1:149" ht="11.25">
      <c r="A46" s="4" t="s">
        <v>2</v>
      </c>
      <c r="B46" s="26"/>
      <c r="C46" s="2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ES46" s="16"/>
    </row>
    <row r="47" spans="1:149" ht="22.5">
      <c r="A47" s="7" t="s">
        <v>28</v>
      </c>
      <c r="B47" s="5"/>
      <c r="C47" s="5"/>
      <c r="D47" s="6">
        <v>3372600</v>
      </c>
      <c r="E47" s="6"/>
      <c r="F47" s="6">
        <f>D47</f>
        <v>3372600</v>
      </c>
      <c r="G47" s="6">
        <v>3372600</v>
      </c>
      <c r="H47" s="6"/>
      <c r="I47" s="6"/>
      <c r="J47" s="6">
        <f>G47</f>
        <v>3372600</v>
      </c>
      <c r="K47" s="6"/>
      <c r="L47" s="6"/>
      <c r="M47" s="6"/>
      <c r="N47" s="6">
        <v>3372600</v>
      </c>
      <c r="O47" s="6"/>
      <c r="P47" s="6">
        <f>N47</f>
        <v>3372600</v>
      </c>
      <c r="ES47" s="16"/>
    </row>
    <row r="48" spans="1:149" ht="11.25">
      <c r="A48" s="4" t="s">
        <v>3</v>
      </c>
      <c r="B48" s="26"/>
      <c r="C48" s="2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ES48" s="16"/>
    </row>
    <row r="49" spans="1:149" ht="21.75" customHeight="1">
      <c r="A49" s="7" t="s">
        <v>29</v>
      </c>
      <c r="B49" s="5"/>
      <c r="C49" s="5"/>
      <c r="D49" s="6">
        <v>2134700</v>
      </c>
      <c r="E49" s="6"/>
      <c r="F49" s="6">
        <f>D49</f>
        <v>2134700</v>
      </c>
      <c r="G49" s="6">
        <v>2202395</v>
      </c>
      <c r="H49" s="6"/>
      <c r="I49" s="6"/>
      <c r="J49" s="6">
        <f>G49</f>
        <v>2202395</v>
      </c>
      <c r="K49" s="6">
        <f>H49</f>
        <v>0</v>
      </c>
      <c r="L49" s="6">
        <f>I49</f>
        <v>0</v>
      </c>
      <c r="M49" s="6">
        <f>J49</f>
        <v>2202395</v>
      </c>
      <c r="N49" s="6">
        <v>2287393</v>
      </c>
      <c r="O49" s="6"/>
      <c r="P49" s="6">
        <f>N49</f>
        <v>2287393</v>
      </c>
      <c r="ES49" s="16"/>
    </row>
    <row r="50" spans="1:149" ht="11.25">
      <c r="A50" s="4" t="s">
        <v>5</v>
      </c>
      <c r="B50" s="26"/>
      <c r="C50" s="2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ES50" s="16"/>
    </row>
    <row r="51" spans="1:149" ht="21.75" customHeight="1">
      <c r="A51" s="7" t="s">
        <v>11</v>
      </c>
      <c r="B51" s="5"/>
      <c r="C51" s="5"/>
      <c r="D51" s="6">
        <v>37.72</v>
      </c>
      <c r="E51" s="6"/>
      <c r="F51" s="6">
        <f>D51</f>
        <v>37.72</v>
      </c>
      <c r="G51" s="6">
        <v>40.25</v>
      </c>
      <c r="H51" s="6"/>
      <c r="I51" s="6"/>
      <c r="J51" s="6">
        <f>G51</f>
        <v>40.25</v>
      </c>
      <c r="K51" s="6"/>
      <c r="L51" s="6"/>
      <c r="M51" s="6"/>
      <c r="N51" s="6">
        <v>42.67</v>
      </c>
      <c r="O51" s="6"/>
      <c r="P51" s="6">
        <f>N51</f>
        <v>42.67</v>
      </c>
      <c r="ES51" s="16"/>
    </row>
    <row r="52" spans="1:149" ht="11.25">
      <c r="A52" s="4" t="s">
        <v>4</v>
      </c>
      <c r="B52" s="26"/>
      <c r="C52" s="2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ES52" s="16"/>
    </row>
    <row r="53" spans="1:16" ht="34.5" customHeight="1">
      <c r="A53" s="7" t="s">
        <v>30</v>
      </c>
      <c r="B53" s="5"/>
      <c r="C53" s="5"/>
      <c r="D53" s="6">
        <f>D49/D47*100</f>
        <v>63.29538041866809</v>
      </c>
      <c r="E53" s="6"/>
      <c r="F53" s="6">
        <f>F49/F47*100</f>
        <v>63.29538041866809</v>
      </c>
      <c r="G53" s="6">
        <f>G49/G47*100</f>
        <v>65.30258554231156</v>
      </c>
      <c r="H53" s="6"/>
      <c r="I53" s="6"/>
      <c r="J53" s="6">
        <f>J49/J47*100</f>
        <v>65.30258554231156</v>
      </c>
      <c r="K53" s="6"/>
      <c r="L53" s="6"/>
      <c r="M53" s="6"/>
      <c r="N53" s="6">
        <f>N49/N47*100</f>
        <v>67.82283698037122</v>
      </c>
      <c r="O53" s="6"/>
      <c r="P53" s="6">
        <f>P49/P47*100</f>
        <v>67.82283698037122</v>
      </c>
    </row>
    <row r="54" spans="1:16" ht="11.25">
      <c r="A54" s="4" t="s">
        <v>2</v>
      </c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33.75">
      <c r="A55" s="7" t="s">
        <v>144</v>
      </c>
      <c r="B55" s="5"/>
      <c r="C55" s="5"/>
      <c r="D55" s="6">
        <v>446550</v>
      </c>
      <c r="E55" s="6"/>
      <c r="F55" s="6">
        <v>446550</v>
      </c>
      <c r="G55" s="6">
        <v>446550</v>
      </c>
      <c r="H55" s="6"/>
      <c r="I55" s="6"/>
      <c r="J55" s="6">
        <v>446550</v>
      </c>
      <c r="K55" s="6"/>
      <c r="L55" s="6"/>
      <c r="M55" s="6"/>
      <c r="N55" s="6">
        <v>446550</v>
      </c>
      <c r="O55" s="6"/>
      <c r="P55" s="6">
        <v>446550</v>
      </c>
    </row>
    <row r="56" spans="1:16" ht="11.25">
      <c r="A56" s="4" t="s">
        <v>3</v>
      </c>
      <c r="B56" s="5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33.75">
      <c r="A57" s="7" t="s">
        <v>143</v>
      </c>
      <c r="B57" s="5"/>
      <c r="C57" s="5"/>
      <c r="D57" s="6">
        <v>446550</v>
      </c>
      <c r="E57" s="6"/>
      <c r="F57" s="6">
        <v>446550</v>
      </c>
      <c r="G57" s="6">
        <v>446550</v>
      </c>
      <c r="H57" s="6"/>
      <c r="I57" s="6"/>
      <c r="J57" s="6">
        <v>446550</v>
      </c>
      <c r="K57" s="6">
        <v>446550</v>
      </c>
      <c r="L57" s="6">
        <v>446550</v>
      </c>
      <c r="M57" s="6">
        <v>446550</v>
      </c>
      <c r="N57" s="6">
        <v>446550</v>
      </c>
      <c r="O57" s="6"/>
      <c r="P57" s="6">
        <f>N57</f>
        <v>446550</v>
      </c>
    </row>
    <row r="58" spans="1:16" ht="11.25">
      <c r="A58" s="4" t="s">
        <v>5</v>
      </c>
      <c r="B58" s="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22.5">
      <c r="A59" s="7" t="s">
        <v>11</v>
      </c>
      <c r="B59" s="5"/>
      <c r="C59" s="5"/>
      <c r="D59" s="6">
        <v>4.839956</v>
      </c>
      <c r="E59" s="6"/>
      <c r="F59" s="6">
        <f>D59</f>
        <v>4.839956</v>
      </c>
      <c r="G59" s="6">
        <v>5.1600073</v>
      </c>
      <c r="H59" s="6"/>
      <c r="I59" s="6"/>
      <c r="J59" s="6">
        <f>G59</f>
        <v>5.1600073</v>
      </c>
      <c r="K59" s="6"/>
      <c r="L59" s="6"/>
      <c r="M59" s="6"/>
      <c r="N59" s="6">
        <v>5.4700273</v>
      </c>
      <c r="O59" s="6"/>
      <c r="P59" s="6">
        <f>N59</f>
        <v>5.4700273</v>
      </c>
    </row>
    <row r="60" spans="1:16" ht="11.25">
      <c r="A60" s="4" t="s">
        <v>4</v>
      </c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31.5" customHeight="1">
      <c r="A61" s="7" t="s">
        <v>30</v>
      </c>
      <c r="B61" s="5"/>
      <c r="C61" s="5"/>
      <c r="D61" s="6">
        <v>100</v>
      </c>
      <c r="E61" s="6"/>
      <c r="F61" s="6">
        <v>100</v>
      </c>
      <c r="G61" s="6">
        <v>100</v>
      </c>
      <c r="H61" s="6"/>
      <c r="I61" s="6"/>
      <c r="J61" s="6">
        <v>100</v>
      </c>
      <c r="K61" s="6"/>
      <c r="L61" s="6"/>
      <c r="M61" s="6"/>
      <c r="N61" s="6">
        <v>100</v>
      </c>
      <c r="O61" s="6"/>
      <c r="P61" s="6">
        <v>100</v>
      </c>
    </row>
    <row r="62" spans="1:154" s="124" customFormat="1" ht="30" customHeight="1">
      <c r="A62" s="91" t="s">
        <v>451</v>
      </c>
      <c r="B62" s="83"/>
      <c r="C62" s="83"/>
      <c r="D62" s="87">
        <v>1000000</v>
      </c>
      <c r="E62" s="87"/>
      <c r="F62" s="87">
        <f>D62</f>
        <v>1000000</v>
      </c>
      <c r="G62" s="87">
        <v>1200000</v>
      </c>
      <c r="H62" s="87"/>
      <c r="I62" s="87"/>
      <c r="J62" s="87">
        <f>G62</f>
        <v>1200000</v>
      </c>
      <c r="K62" s="87"/>
      <c r="L62" s="87"/>
      <c r="M62" s="87"/>
      <c r="N62" s="87">
        <v>1300000</v>
      </c>
      <c r="O62" s="87"/>
      <c r="P62" s="87">
        <f>N62</f>
        <v>1300000</v>
      </c>
      <c r="ES62" s="93"/>
      <c r="ET62" s="93"/>
      <c r="EU62" s="93"/>
      <c r="EV62" s="93"/>
      <c r="EW62" s="93"/>
      <c r="EX62" s="93"/>
    </row>
    <row r="63" spans="1:154" s="16" customFormat="1" ht="18.75" customHeight="1">
      <c r="A63" s="4" t="s">
        <v>77</v>
      </c>
      <c r="B63" s="5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ES63" s="35"/>
      <c r="ET63" s="35"/>
      <c r="EU63" s="35"/>
      <c r="EV63" s="35"/>
      <c r="EW63" s="35"/>
      <c r="EX63" s="35"/>
    </row>
    <row r="64" spans="1:154" s="16" customFormat="1" ht="24" customHeight="1">
      <c r="A64" s="7" t="s">
        <v>294</v>
      </c>
      <c r="B64" s="5"/>
      <c r="C64" s="5"/>
      <c r="D64" s="6">
        <f>D62</f>
        <v>1000000</v>
      </c>
      <c r="E64" s="6"/>
      <c r="F64" s="6">
        <f>D64</f>
        <v>1000000</v>
      </c>
      <c r="G64" s="6">
        <f>G62</f>
        <v>1200000</v>
      </c>
      <c r="H64" s="6"/>
      <c r="I64" s="6"/>
      <c r="J64" s="6">
        <f>G64</f>
        <v>1200000</v>
      </c>
      <c r="K64" s="6"/>
      <c r="L64" s="6"/>
      <c r="M64" s="6"/>
      <c r="N64" s="6">
        <f>N62</f>
        <v>1300000</v>
      </c>
      <c r="O64" s="6"/>
      <c r="P64" s="6">
        <f>N64</f>
        <v>1300000</v>
      </c>
      <c r="ES64" s="35"/>
      <c r="ET64" s="35"/>
      <c r="EU64" s="35"/>
      <c r="EV64" s="35"/>
      <c r="EW64" s="35"/>
      <c r="EX64" s="35"/>
    </row>
    <row r="65" spans="1:154" s="16" customFormat="1" ht="18.75" customHeight="1">
      <c r="A65" s="4" t="s">
        <v>236</v>
      </c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ES65" s="35"/>
      <c r="ET65" s="35"/>
      <c r="EU65" s="35"/>
      <c r="EV65" s="35"/>
      <c r="EW65" s="35"/>
      <c r="EX65" s="35"/>
    </row>
    <row r="66" spans="1:154" s="16" customFormat="1" ht="18" customHeight="1">
      <c r="A66" s="51" t="s">
        <v>295</v>
      </c>
      <c r="B66" s="5"/>
      <c r="C66" s="5"/>
      <c r="D66" s="6">
        <f>D64/D68</f>
        <v>5</v>
      </c>
      <c r="E66" s="6"/>
      <c r="F66" s="6">
        <f>D66</f>
        <v>5</v>
      </c>
      <c r="G66" s="95">
        <v>5</v>
      </c>
      <c r="H66" s="6"/>
      <c r="I66" s="6"/>
      <c r="J66" s="95">
        <f>G66</f>
        <v>5</v>
      </c>
      <c r="K66" s="6"/>
      <c r="L66" s="6"/>
      <c r="M66" s="6"/>
      <c r="N66" s="6">
        <v>5</v>
      </c>
      <c r="O66" s="6"/>
      <c r="P66" s="6">
        <f>N66</f>
        <v>5</v>
      </c>
      <c r="ES66" s="35"/>
      <c r="ET66" s="35"/>
      <c r="EU66" s="35"/>
      <c r="EV66" s="35"/>
      <c r="EW66" s="35"/>
      <c r="EX66" s="35"/>
    </row>
    <row r="67" spans="1:154" s="16" customFormat="1" ht="16.5" customHeight="1">
      <c r="A67" s="4" t="s">
        <v>231</v>
      </c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ES67" s="35"/>
      <c r="ET67" s="35"/>
      <c r="EU67" s="35"/>
      <c r="EV67" s="35"/>
      <c r="EW67" s="35"/>
      <c r="EX67" s="35"/>
    </row>
    <row r="68" spans="1:154" s="16" customFormat="1" ht="27" customHeight="1">
      <c r="A68" s="7" t="s">
        <v>296</v>
      </c>
      <c r="B68" s="5"/>
      <c r="C68" s="5"/>
      <c r="D68" s="6">
        <v>200000</v>
      </c>
      <c r="E68" s="6"/>
      <c r="F68" s="6">
        <f>D68</f>
        <v>200000</v>
      </c>
      <c r="G68" s="6">
        <f>G64/G66</f>
        <v>240000</v>
      </c>
      <c r="H68" s="6"/>
      <c r="I68" s="6"/>
      <c r="J68" s="6">
        <f>G68</f>
        <v>240000</v>
      </c>
      <c r="K68" s="6"/>
      <c r="L68" s="6"/>
      <c r="M68" s="6"/>
      <c r="N68" s="6">
        <f>N64/N66</f>
        <v>260000</v>
      </c>
      <c r="O68" s="6"/>
      <c r="P68" s="6">
        <f>N68</f>
        <v>260000</v>
      </c>
      <c r="ES68" s="35"/>
      <c r="ET68" s="35"/>
      <c r="EU68" s="35"/>
      <c r="EV68" s="35"/>
      <c r="EW68" s="35"/>
      <c r="EX68" s="35"/>
    </row>
    <row r="69" spans="1:154" s="124" customFormat="1" ht="27" customHeight="1">
      <c r="A69" s="91" t="s">
        <v>452</v>
      </c>
      <c r="B69" s="83"/>
      <c r="C69" s="83"/>
      <c r="D69" s="87">
        <f>D71</f>
        <v>1495000</v>
      </c>
      <c r="E69" s="87">
        <f aca="true" t="shared" si="4" ref="E69:O69">E71</f>
        <v>7327400</v>
      </c>
      <c r="F69" s="87">
        <f t="shared" si="4"/>
        <v>8822400</v>
      </c>
      <c r="G69" s="87">
        <f t="shared" si="4"/>
        <v>1595200</v>
      </c>
      <c r="H69" s="87">
        <f t="shared" si="4"/>
        <v>7818300</v>
      </c>
      <c r="I69" s="87">
        <f t="shared" si="4"/>
        <v>0</v>
      </c>
      <c r="J69" s="87">
        <f t="shared" si="4"/>
        <v>9413500</v>
      </c>
      <c r="K69" s="87">
        <f t="shared" si="4"/>
        <v>0</v>
      </c>
      <c r="L69" s="87">
        <f t="shared" si="4"/>
        <v>0</v>
      </c>
      <c r="M69" s="87">
        <f t="shared" si="4"/>
        <v>0</v>
      </c>
      <c r="N69" s="87">
        <f t="shared" si="4"/>
        <v>1690900</v>
      </c>
      <c r="O69" s="87">
        <f t="shared" si="4"/>
        <v>8287400</v>
      </c>
      <c r="P69" s="87">
        <f>P71</f>
        <v>9978300</v>
      </c>
      <c r="ES69" s="93"/>
      <c r="ET69" s="93"/>
      <c r="EU69" s="93"/>
      <c r="EV69" s="93"/>
      <c r="EW69" s="93"/>
      <c r="EX69" s="93"/>
    </row>
    <row r="70" spans="1:154" s="16" customFormat="1" ht="19.5" customHeight="1">
      <c r="A70" s="4" t="s">
        <v>77</v>
      </c>
      <c r="B70" s="5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ES70" s="35"/>
      <c r="ET70" s="35"/>
      <c r="EU70" s="35"/>
      <c r="EV70" s="35"/>
      <c r="EW70" s="35"/>
      <c r="EX70" s="35"/>
    </row>
    <row r="71" spans="1:154" s="16" customFormat="1" ht="27" customHeight="1">
      <c r="A71" s="7" t="s">
        <v>297</v>
      </c>
      <c r="B71" s="5"/>
      <c r="C71" s="5"/>
      <c r="D71" s="6">
        <v>1495000</v>
      </c>
      <c r="E71" s="6">
        <v>7327400</v>
      </c>
      <c r="F71" s="6">
        <f>D71+E71</f>
        <v>8822400</v>
      </c>
      <c r="G71" s="6">
        <v>1595200</v>
      </c>
      <c r="H71" s="6">
        <v>7818300</v>
      </c>
      <c r="I71" s="6"/>
      <c r="J71" s="6">
        <f>G71+H71</f>
        <v>9413500</v>
      </c>
      <c r="K71" s="6"/>
      <c r="L71" s="6"/>
      <c r="M71" s="6"/>
      <c r="N71" s="6">
        <v>1690900</v>
      </c>
      <c r="O71" s="6">
        <v>8287400</v>
      </c>
      <c r="P71" s="6">
        <f>N71+O71</f>
        <v>9978300</v>
      </c>
      <c r="ES71" s="35"/>
      <c r="ET71" s="35"/>
      <c r="EU71" s="35"/>
      <c r="EV71" s="35"/>
      <c r="EW71" s="35"/>
      <c r="EX71" s="35"/>
    </row>
    <row r="72" spans="1:154" s="16" customFormat="1" ht="21.75" customHeight="1">
      <c r="A72" s="4" t="s">
        <v>236</v>
      </c>
      <c r="B72" s="5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ES72" s="35"/>
      <c r="ET72" s="35"/>
      <c r="EU72" s="35"/>
      <c r="EV72" s="35"/>
      <c r="EW72" s="35"/>
      <c r="EX72" s="35"/>
    </row>
    <row r="73" spans="1:154" s="16" customFormat="1" ht="21" customHeight="1">
      <c r="A73" s="51" t="s">
        <v>298</v>
      </c>
      <c r="B73" s="5"/>
      <c r="C73" s="5"/>
      <c r="D73" s="95">
        <f>D71/D75</f>
        <v>9.966666666666667</v>
      </c>
      <c r="E73" s="95">
        <f>E71/E75</f>
        <v>14.6548</v>
      </c>
      <c r="F73" s="95">
        <f>D73+E73</f>
        <v>24.621466666666667</v>
      </c>
      <c r="G73" s="95">
        <f>G71/G75</f>
        <v>9.97</v>
      </c>
      <c r="H73" s="95">
        <f>H71/H75</f>
        <v>14.654732895970008</v>
      </c>
      <c r="I73" s="6"/>
      <c r="J73" s="95">
        <f>G73+H73</f>
        <v>24.62473289597001</v>
      </c>
      <c r="K73" s="6"/>
      <c r="L73" s="6"/>
      <c r="M73" s="6"/>
      <c r="N73" s="95">
        <f>N71/N75</f>
        <v>9.952324896998235</v>
      </c>
      <c r="O73" s="95">
        <f>O71/O75</f>
        <v>14.65473643260066</v>
      </c>
      <c r="P73" s="95">
        <f>N73+O73</f>
        <v>24.607061329598896</v>
      </c>
      <c r="ES73" s="35"/>
      <c r="ET73" s="35"/>
      <c r="EU73" s="35"/>
      <c r="EV73" s="35"/>
      <c r="EW73" s="35"/>
      <c r="EX73" s="35"/>
    </row>
    <row r="74" spans="1:154" s="16" customFormat="1" ht="22.5" customHeight="1">
      <c r="A74" s="4" t="s">
        <v>231</v>
      </c>
      <c r="B74" s="5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ES74" s="35"/>
      <c r="ET74" s="35"/>
      <c r="EU74" s="35"/>
      <c r="EV74" s="35"/>
      <c r="EW74" s="35"/>
      <c r="EX74" s="35"/>
    </row>
    <row r="75" spans="1:154" s="16" customFormat="1" ht="30" customHeight="1">
      <c r="A75" s="7" t="s">
        <v>299</v>
      </c>
      <c r="B75" s="5"/>
      <c r="C75" s="5"/>
      <c r="D75" s="6">
        <v>150000</v>
      </c>
      <c r="E75" s="6">
        <v>500000</v>
      </c>
      <c r="F75" s="6">
        <f>D75+E75</f>
        <v>650000</v>
      </c>
      <c r="G75" s="6">
        <v>160000</v>
      </c>
      <c r="H75" s="6">
        <v>533500</v>
      </c>
      <c r="I75" s="6"/>
      <c r="J75" s="6">
        <f>G75+H75</f>
        <v>693500</v>
      </c>
      <c r="K75" s="6"/>
      <c r="L75" s="6"/>
      <c r="M75" s="6"/>
      <c r="N75" s="6">
        <v>169900</v>
      </c>
      <c r="O75" s="6">
        <v>565510</v>
      </c>
      <c r="P75" s="6">
        <f>N75+O75</f>
        <v>735410</v>
      </c>
      <c r="ES75" s="35"/>
      <c r="ET75" s="35"/>
      <c r="EU75" s="35"/>
      <c r="EV75" s="35"/>
      <c r="EW75" s="35"/>
      <c r="EX75" s="35"/>
    </row>
    <row r="76" spans="1:148" s="123" customFormat="1" ht="24.75" customHeight="1">
      <c r="A76" s="91" t="s">
        <v>453</v>
      </c>
      <c r="B76" s="83"/>
      <c r="C76" s="83"/>
      <c r="D76" s="87">
        <f>D78</f>
        <v>15000000</v>
      </c>
      <c r="E76" s="87"/>
      <c r="F76" s="87">
        <f>D76</f>
        <v>15000000</v>
      </c>
      <c r="G76" s="87">
        <f>G78</f>
        <v>7469000</v>
      </c>
      <c r="H76" s="87"/>
      <c r="I76" s="87"/>
      <c r="J76" s="87">
        <f>G76+H76</f>
        <v>7469000</v>
      </c>
      <c r="K76" s="87"/>
      <c r="L76" s="87"/>
      <c r="M76" s="87"/>
      <c r="N76" s="87">
        <f>N78</f>
        <v>7917000</v>
      </c>
      <c r="O76" s="87"/>
      <c r="P76" s="87">
        <f>N76</f>
        <v>7917000</v>
      </c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</row>
    <row r="77" spans="1:16" ht="11.25">
      <c r="A77" s="4" t="s">
        <v>2</v>
      </c>
      <c r="B77" s="26"/>
      <c r="C77" s="2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33" customHeight="1">
      <c r="A78" s="7" t="s">
        <v>443</v>
      </c>
      <c r="B78" s="5"/>
      <c r="C78" s="5"/>
      <c r="D78" s="6">
        <f>9000000+6000000</f>
        <v>15000000</v>
      </c>
      <c r="E78" s="6"/>
      <c r="F78" s="6">
        <f>D78</f>
        <v>15000000</v>
      </c>
      <c r="G78" s="6">
        <v>7469000</v>
      </c>
      <c r="H78" s="6"/>
      <c r="I78" s="6"/>
      <c r="J78" s="6">
        <f>G78</f>
        <v>7469000</v>
      </c>
      <c r="K78" s="6"/>
      <c r="L78" s="6"/>
      <c r="M78" s="6"/>
      <c r="N78" s="6">
        <v>7917000</v>
      </c>
      <c r="O78" s="6"/>
      <c r="P78" s="6">
        <f>N78</f>
        <v>7917000</v>
      </c>
    </row>
    <row r="79" spans="1:16" ht="11.25">
      <c r="A79" s="4" t="s">
        <v>3</v>
      </c>
      <c r="B79" s="26"/>
      <c r="C79" s="2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34.5" customHeight="1">
      <c r="A80" s="7" t="s">
        <v>444</v>
      </c>
      <c r="B80" s="5"/>
      <c r="C80" s="5"/>
      <c r="D80" s="6">
        <f>D78/D82</f>
        <v>18518.51851851852</v>
      </c>
      <c r="E80" s="6"/>
      <c r="F80" s="6">
        <f>D80</f>
        <v>18518.51851851852</v>
      </c>
      <c r="G80" s="6">
        <f>G78/G82</f>
        <v>8644.675925925925</v>
      </c>
      <c r="H80" s="6"/>
      <c r="I80" s="6"/>
      <c r="J80" s="6">
        <f>G80</f>
        <v>8644.675925925925</v>
      </c>
      <c r="K80" s="6"/>
      <c r="L80" s="6"/>
      <c r="M80" s="6"/>
      <c r="N80" s="6">
        <f>N78/N82</f>
        <v>8643.013100436681</v>
      </c>
      <c r="O80" s="6"/>
      <c r="P80" s="6">
        <f>N80</f>
        <v>8643.013100436681</v>
      </c>
    </row>
    <row r="81" spans="1:16" ht="11.25">
      <c r="A81" s="4" t="s">
        <v>5</v>
      </c>
      <c r="B81" s="26"/>
      <c r="C81" s="2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22.5">
      <c r="A82" s="7" t="s">
        <v>445</v>
      </c>
      <c r="B82" s="5"/>
      <c r="C82" s="5"/>
      <c r="D82" s="80">
        <v>810</v>
      </c>
      <c r="E82" s="80"/>
      <c r="F82" s="80">
        <f>D82</f>
        <v>810</v>
      </c>
      <c r="G82" s="80">
        <v>864</v>
      </c>
      <c r="H82" s="80"/>
      <c r="I82" s="80"/>
      <c r="J82" s="80">
        <f>G82</f>
        <v>864</v>
      </c>
      <c r="K82" s="80"/>
      <c r="L82" s="80"/>
      <c r="M82" s="80"/>
      <c r="N82" s="80">
        <v>916</v>
      </c>
      <c r="O82" s="80"/>
      <c r="P82" s="80">
        <f>N82</f>
        <v>916</v>
      </c>
    </row>
    <row r="83" spans="1:16" ht="11.25">
      <c r="A83" s="4" t="s">
        <v>4</v>
      </c>
      <c r="B83" s="26"/>
      <c r="C83" s="2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33.75">
      <c r="A84" s="7" t="s">
        <v>446</v>
      </c>
      <c r="B84" s="5"/>
      <c r="C84" s="5"/>
      <c r="D84" s="6">
        <f>D80/D78*100</f>
        <v>0.12345679012345678</v>
      </c>
      <c r="E84" s="6"/>
      <c r="F84" s="6">
        <f>F80/F78*100</f>
        <v>0.12345679012345678</v>
      </c>
      <c r="G84" s="6">
        <f>G80/G78*100</f>
        <v>0.11574074074074073</v>
      </c>
      <c r="H84" s="6"/>
      <c r="I84" s="6"/>
      <c r="J84" s="6">
        <f>J80/J78*100</f>
        <v>0.11574074074074073</v>
      </c>
      <c r="K84" s="6"/>
      <c r="L84" s="6"/>
      <c r="M84" s="6"/>
      <c r="N84" s="6">
        <f>N80/N78*100</f>
        <v>0.10917030567685589</v>
      </c>
      <c r="O84" s="6"/>
      <c r="P84" s="6">
        <f>P80/P78*100</f>
        <v>0.10917030567685589</v>
      </c>
    </row>
    <row r="85" spans="1:154" s="81" customFormat="1" ht="37.5" customHeight="1">
      <c r="A85" s="91" t="s">
        <v>454</v>
      </c>
      <c r="B85" s="79"/>
      <c r="C85" s="79"/>
      <c r="D85" s="87">
        <f>D87</f>
        <v>851000</v>
      </c>
      <c r="E85" s="87"/>
      <c r="F85" s="87">
        <f>D85</f>
        <v>851000</v>
      </c>
      <c r="G85" s="87">
        <f>G87</f>
        <v>894600</v>
      </c>
      <c r="H85" s="87"/>
      <c r="I85" s="87"/>
      <c r="J85" s="87">
        <f>G85</f>
        <v>894600</v>
      </c>
      <c r="K85" s="87"/>
      <c r="L85" s="87"/>
      <c r="M85" s="87"/>
      <c r="N85" s="87">
        <f>N87</f>
        <v>936300</v>
      </c>
      <c r="O85" s="87"/>
      <c r="P85" s="87">
        <f>N85</f>
        <v>936300</v>
      </c>
      <c r="ES85" s="82"/>
      <c r="ET85" s="82"/>
      <c r="EU85" s="82"/>
      <c r="EV85" s="82"/>
      <c r="EW85" s="82"/>
      <c r="EX85" s="82"/>
    </row>
    <row r="86" spans="1:154" s="16" customFormat="1" ht="24" customHeight="1">
      <c r="A86" s="4" t="s">
        <v>77</v>
      </c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ES86" s="35"/>
      <c r="ET86" s="35"/>
      <c r="EU86" s="35"/>
      <c r="EV86" s="35"/>
      <c r="EW86" s="35"/>
      <c r="EX86" s="35"/>
    </row>
    <row r="87" spans="1:154" s="16" customFormat="1" ht="37.5" customHeight="1">
      <c r="A87" s="7" t="s">
        <v>315</v>
      </c>
      <c r="B87" s="5"/>
      <c r="C87" s="5"/>
      <c r="D87" s="6">
        <v>851000</v>
      </c>
      <c r="E87" s="6"/>
      <c r="F87" s="6">
        <f>D87</f>
        <v>851000</v>
      </c>
      <c r="G87" s="6">
        <v>894600</v>
      </c>
      <c r="H87" s="6"/>
      <c r="I87" s="6"/>
      <c r="J87" s="6">
        <f>G87</f>
        <v>894600</v>
      </c>
      <c r="K87" s="6"/>
      <c r="L87" s="6"/>
      <c r="M87" s="6"/>
      <c r="N87" s="6">
        <v>936300</v>
      </c>
      <c r="O87" s="6"/>
      <c r="P87" s="6">
        <f>N87</f>
        <v>936300</v>
      </c>
      <c r="ES87" s="35"/>
      <c r="ET87" s="35"/>
      <c r="EU87" s="35"/>
      <c r="EV87" s="35"/>
      <c r="EW87" s="35"/>
      <c r="EX87" s="35"/>
    </row>
    <row r="88" spans="1:154" s="16" customFormat="1" ht="18.75" customHeight="1">
      <c r="A88" s="4" t="s">
        <v>236</v>
      </c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ES88" s="35"/>
      <c r="ET88" s="35"/>
      <c r="EU88" s="35"/>
      <c r="EV88" s="35"/>
      <c r="EW88" s="35"/>
      <c r="EX88" s="35"/>
    </row>
    <row r="89" spans="1:154" s="16" customFormat="1" ht="19.5" customHeight="1">
      <c r="A89" s="51" t="s">
        <v>317</v>
      </c>
      <c r="B89" s="5"/>
      <c r="C89" s="5"/>
      <c r="D89" s="95">
        <v>16</v>
      </c>
      <c r="E89" s="95"/>
      <c r="F89" s="95">
        <f>D89</f>
        <v>16</v>
      </c>
      <c r="G89" s="95">
        <f>G87/G91</f>
        <v>15.76358221326615</v>
      </c>
      <c r="H89" s="95"/>
      <c r="I89" s="95"/>
      <c r="J89" s="95">
        <f>G89</f>
        <v>15.76358221326615</v>
      </c>
      <c r="K89" s="95"/>
      <c r="L89" s="95"/>
      <c r="M89" s="95"/>
      <c r="N89" s="95">
        <f>N87/N91</f>
        <v>15.564498580610156</v>
      </c>
      <c r="O89" s="95"/>
      <c r="P89" s="95">
        <f>N89</f>
        <v>15.564498580610156</v>
      </c>
      <c r="ES89" s="35"/>
      <c r="ET89" s="35"/>
      <c r="EU89" s="35"/>
      <c r="EV89" s="35"/>
      <c r="EW89" s="35"/>
      <c r="EX89" s="35"/>
    </row>
    <row r="90" spans="1:154" s="16" customFormat="1" ht="24" customHeight="1">
      <c r="A90" s="4" t="s">
        <v>231</v>
      </c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ES90" s="35"/>
      <c r="ET90" s="35"/>
      <c r="EU90" s="35"/>
      <c r="EV90" s="35"/>
      <c r="EW90" s="35"/>
      <c r="EX90" s="35"/>
    </row>
    <row r="91" spans="1:154" s="16" customFormat="1" ht="33" customHeight="1">
      <c r="A91" s="7" t="s">
        <v>316</v>
      </c>
      <c r="B91" s="5"/>
      <c r="C91" s="5"/>
      <c r="D91" s="6">
        <f>D87/D89</f>
        <v>53187.5</v>
      </c>
      <c r="E91" s="6"/>
      <c r="F91" s="6">
        <f>D91</f>
        <v>53187.5</v>
      </c>
      <c r="G91" s="6">
        <v>56751.06</v>
      </c>
      <c r="H91" s="6"/>
      <c r="I91" s="6"/>
      <c r="J91" s="6">
        <f>G91</f>
        <v>56751.06</v>
      </c>
      <c r="K91" s="6"/>
      <c r="L91" s="6"/>
      <c r="M91" s="6"/>
      <c r="N91" s="6">
        <v>60156.13</v>
      </c>
      <c r="O91" s="6"/>
      <c r="P91" s="6">
        <f>N91</f>
        <v>60156.13</v>
      </c>
      <c r="ES91" s="35"/>
      <c r="ET91" s="35"/>
      <c r="EU91" s="35"/>
      <c r="EV91" s="35"/>
      <c r="EW91" s="35"/>
      <c r="EX91" s="35"/>
    </row>
    <row r="92" spans="1:148" s="28" customFormat="1" ht="27" customHeight="1">
      <c r="A92" s="91" t="s">
        <v>455</v>
      </c>
      <c r="B92" s="83"/>
      <c r="C92" s="83"/>
      <c r="D92" s="87">
        <v>2754100</v>
      </c>
      <c r="E92" s="87">
        <v>20000000</v>
      </c>
      <c r="F92" s="87">
        <f>E92+D92</f>
        <v>22754100</v>
      </c>
      <c r="G92" s="87">
        <v>2191700</v>
      </c>
      <c r="H92" s="87">
        <v>21340000</v>
      </c>
      <c r="I92" s="87"/>
      <c r="J92" s="87">
        <f>G92+H92</f>
        <v>23531700</v>
      </c>
      <c r="K92" s="87"/>
      <c r="L92" s="87"/>
      <c r="M92" s="87"/>
      <c r="N92" s="87">
        <v>2323100</v>
      </c>
      <c r="O92" s="87">
        <v>22620000</v>
      </c>
      <c r="P92" s="87">
        <f>O92+N92</f>
        <v>24943100</v>
      </c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</row>
    <row r="93" spans="1:16" ht="11.25">
      <c r="A93" s="4" t="s">
        <v>2</v>
      </c>
      <c r="B93" s="26"/>
      <c r="C93" s="2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22.5">
      <c r="A94" s="7" t="s">
        <v>116</v>
      </c>
      <c r="B94" s="5"/>
      <c r="C94" s="5"/>
      <c r="D94" s="6">
        <v>5</v>
      </c>
      <c r="E94" s="6">
        <v>2</v>
      </c>
      <c r="F94" s="6">
        <f>E94+D94</f>
        <v>7</v>
      </c>
      <c r="G94" s="6">
        <v>4</v>
      </c>
      <c r="H94" s="6">
        <v>2</v>
      </c>
      <c r="I94" s="6"/>
      <c r="J94" s="6">
        <f>G94+H94</f>
        <v>6</v>
      </c>
      <c r="K94" s="6"/>
      <c r="L94" s="6"/>
      <c r="M94" s="6"/>
      <c r="N94" s="95">
        <f>N96</f>
        <v>3.728958296213898</v>
      </c>
      <c r="O94" s="6">
        <v>2</v>
      </c>
      <c r="P94" s="95">
        <f>O94+N94</f>
        <v>5.728958296213898</v>
      </c>
    </row>
    <row r="95" spans="1:16" ht="11.25">
      <c r="A95" s="4" t="s">
        <v>3</v>
      </c>
      <c r="B95" s="26"/>
      <c r="C95" s="2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22.5">
      <c r="A96" s="7" t="s">
        <v>293</v>
      </c>
      <c r="B96" s="5"/>
      <c r="C96" s="5"/>
      <c r="D96" s="6">
        <v>5</v>
      </c>
      <c r="E96" s="6">
        <v>2</v>
      </c>
      <c r="F96" s="6">
        <f>E96+D96</f>
        <v>7</v>
      </c>
      <c r="G96" s="95">
        <f>G92/G98</f>
        <v>3.729125015951338</v>
      </c>
      <c r="H96" s="6">
        <v>2</v>
      </c>
      <c r="I96" s="6"/>
      <c r="J96" s="95">
        <f>G96+H96</f>
        <v>5.729125015951338</v>
      </c>
      <c r="K96" s="6"/>
      <c r="L96" s="6"/>
      <c r="M96" s="6"/>
      <c r="N96" s="95">
        <f>N92/N98</f>
        <v>3.728958296213898</v>
      </c>
      <c r="O96" s="6">
        <v>2</v>
      </c>
      <c r="P96" s="95">
        <f>O96+N96</f>
        <v>5.728958296213898</v>
      </c>
    </row>
    <row r="97" spans="1:16" ht="11.25">
      <c r="A97" s="4" t="s">
        <v>5</v>
      </c>
      <c r="B97" s="26"/>
      <c r="C97" s="2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1.25">
      <c r="A98" s="78" t="s">
        <v>107</v>
      </c>
      <c r="B98" s="79"/>
      <c r="C98" s="79"/>
      <c r="D98" s="80">
        <f>D92/D96</f>
        <v>550820</v>
      </c>
      <c r="E98" s="80">
        <f>E92/E96</f>
        <v>10000000</v>
      </c>
      <c r="F98" s="80">
        <f>E98+D98</f>
        <v>10550820</v>
      </c>
      <c r="G98" s="80">
        <v>587725</v>
      </c>
      <c r="H98" s="80">
        <f>H92/H96</f>
        <v>10670000</v>
      </c>
      <c r="I98" s="80"/>
      <c r="J98" s="80">
        <f>G98+H98</f>
        <v>11257725</v>
      </c>
      <c r="K98" s="80"/>
      <c r="L98" s="80"/>
      <c r="M98" s="80"/>
      <c r="N98" s="80">
        <v>622989</v>
      </c>
      <c r="O98" s="80">
        <v>14550000</v>
      </c>
      <c r="P98" s="80">
        <f>N98+O98</f>
        <v>15172989</v>
      </c>
    </row>
    <row r="99" spans="1:16" ht="11.25">
      <c r="A99" s="171" t="s">
        <v>4</v>
      </c>
      <c r="B99" s="89"/>
      <c r="C99" s="89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</row>
    <row r="100" spans="1:16" ht="21.75" customHeight="1">
      <c r="A100" s="78" t="s">
        <v>117</v>
      </c>
      <c r="B100" s="79"/>
      <c r="C100" s="79"/>
      <c r="D100" s="80">
        <f>D96/D94*100</f>
        <v>100</v>
      </c>
      <c r="E100" s="80">
        <f>E96/E94*100</f>
        <v>100</v>
      </c>
      <c r="F100" s="80">
        <f>F96/F94*100</f>
        <v>100</v>
      </c>
      <c r="G100" s="80">
        <v>100</v>
      </c>
      <c r="H100" s="80">
        <f>H96/H94*100</f>
        <v>100</v>
      </c>
      <c r="I100" s="80"/>
      <c r="J100" s="80">
        <v>100</v>
      </c>
      <c r="K100" s="80"/>
      <c r="L100" s="80"/>
      <c r="M100" s="80"/>
      <c r="N100" s="80">
        <f>N96/N94*100</f>
        <v>100</v>
      </c>
      <c r="O100" s="80">
        <f>O96/O94*100</f>
        <v>100</v>
      </c>
      <c r="P100" s="80">
        <f>P96/P94*100</f>
        <v>100</v>
      </c>
    </row>
    <row r="101" spans="1:154" s="81" customFormat="1" ht="38.25" customHeight="1">
      <c r="A101" s="91" t="s">
        <v>456</v>
      </c>
      <c r="B101" s="79"/>
      <c r="C101" s="79"/>
      <c r="D101" s="87">
        <f>D103</f>
        <v>1000000</v>
      </c>
      <c r="E101" s="87">
        <f aca="true" t="shared" si="5" ref="E101:P101">E103</f>
        <v>2500000</v>
      </c>
      <c r="F101" s="87">
        <f t="shared" si="5"/>
        <v>3500000</v>
      </c>
      <c r="G101" s="87">
        <f t="shared" si="5"/>
        <v>1100000</v>
      </c>
      <c r="H101" s="87">
        <f t="shared" si="5"/>
        <v>2667500</v>
      </c>
      <c r="I101" s="87">
        <f t="shared" si="5"/>
        <v>0</v>
      </c>
      <c r="J101" s="87">
        <f t="shared" si="5"/>
        <v>3767500</v>
      </c>
      <c r="K101" s="87">
        <f t="shared" si="5"/>
        <v>0</v>
      </c>
      <c r="L101" s="87">
        <f t="shared" si="5"/>
        <v>0</v>
      </c>
      <c r="M101" s="87">
        <f t="shared" si="5"/>
        <v>0</v>
      </c>
      <c r="N101" s="87">
        <f t="shared" si="5"/>
        <v>1200000</v>
      </c>
      <c r="O101" s="87">
        <f t="shared" si="5"/>
        <v>2827600</v>
      </c>
      <c r="P101" s="87">
        <f t="shared" si="5"/>
        <v>4027600</v>
      </c>
      <c r="ES101" s="82"/>
      <c r="ET101" s="82"/>
      <c r="EU101" s="82"/>
      <c r="EV101" s="82"/>
      <c r="EW101" s="82"/>
      <c r="EX101" s="82"/>
    </row>
    <row r="102" spans="1:154" s="16" customFormat="1" ht="17.25" customHeight="1">
      <c r="A102" s="4" t="s">
        <v>77</v>
      </c>
      <c r="B102" s="5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ES102" s="35"/>
      <c r="ET102" s="35"/>
      <c r="EU102" s="35"/>
      <c r="EV102" s="35"/>
      <c r="EW102" s="35"/>
      <c r="EX102" s="35"/>
    </row>
    <row r="103" spans="1:154" s="16" customFormat="1" ht="39.75" customHeight="1">
      <c r="A103" s="7" t="s">
        <v>312</v>
      </c>
      <c r="B103" s="5"/>
      <c r="C103" s="5"/>
      <c r="D103" s="6">
        <v>1000000</v>
      </c>
      <c r="E103" s="6">
        <v>2500000</v>
      </c>
      <c r="F103" s="6">
        <f>D103+E103</f>
        <v>3500000</v>
      </c>
      <c r="G103" s="6">
        <v>1100000</v>
      </c>
      <c r="H103" s="6">
        <v>2667500</v>
      </c>
      <c r="I103" s="6"/>
      <c r="J103" s="6">
        <f>G103+H103</f>
        <v>3767500</v>
      </c>
      <c r="K103" s="6"/>
      <c r="L103" s="6"/>
      <c r="M103" s="6"/>
      <c r="N103" s="6">
        <v>1200000</v>
      </c>
      <c r="O103" s="6">
        <v>2827600</v>
      </c>
      <c r="P103" s="6">
        <f>N103+O103</f>
        <v>4027600</v>
      </c>
      <c r="ES103" s="35"/>
      <c r="ET103" s="35"/>
      <c r="EU103" s="35"/>
      <c r="EV103" s="35"/>
      <c r="EW103" s="35"/>
      <c r="EX103" s="35"/>
    </row>
    <row r="104" spans="1:154" s="16" customFormat="1" ht="24" customHeight="1">
      <c r="A104" s="4" t="s">
        <v>236</v>
      </c>
      <c r="B104" s="5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ES104" s="35"/>
      <c r="ET104" s="35"/>
      <c r="EU104" s="35"/>
      <c r="EV104" s="35"/>
      <c r="EW104" s="35"/>
      <c r="EX104" s="35"/>
    </row>
    <row r="105" spans="1:154" s="16" customFormat="1" ht="24" customHeight="1">
      <c r="A105" s="51" t="s">
        <v>313</v>
      </c>
      <c r="B105" s="5"/>
      <c r="C105" s="5"/>
      <c r="D105" s="6">
        <f>D103/D107</f>
        <v>10</v>
      </c>
      <c r="E105" s="6">
        <f>E103/E107</f>
        <v>5</v>
      </c>
      <c r="F105" s="6">
        <f>D105+E105</f>
        <v>15</v>
      </c>
      <c r="G105" s="6">
        <f>G103/G107</f>
        <v>10</v>
      </c>
      <c r="H105" s="6">
        <f>H103/H107</f>
        <v>5</v>
      </c>
      <c r="I105" s="6"/>
      <c r="J105" s="6">
        <f>G105+H105</f>
        <v>15</v>
      </c>
      <c r="K105" s="6"/>
      <c r="L105" s="6"/>
      <c r="M105" s="6"/>
      <c r="N105" s="6">
        <f>N103/N107</f>
        <v>10</v>
      </c>
      <c r="O105" s="6">
        <f>O103/O107</f>
        <v>5.0000884157662995</v>
      </c>
      <c r="P105" s="6">
        <f>N105+O105</f>
        <v>15.0000884157663</v>
      </c>
      <c r="ES105" s="35"/>
      <c r="ET105" s="35"/>
      <c r="EU105" s="35"/>
      <c r="EV105" s="35"/>
      <c r="EW105" s="35"/>
      <c r="EX105" s="35"/>
    </row>
    <row r="106" spans="1:154" s="16" customFormat="1" ht="19.5" customHeight="1">
      <c r="A106" s="4" t="s">
        <v>231</v>
      </c>
      <c r="B106" s="5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ES106" s="35"/>
      <c r="ET106" s="35"/>
      <c r="EU106" s="35"/>
      <c r="EV106" s="35"/>
      <c r="EW106" s="35"/>
      <c r="EX106" s="35"/>
    </row>
    <row r="107" spans="1:154" s="16" customFormat="1" ht="37.5" customHeight="1">
      <c r="A107" s="7" t="s">
        <v>314</v>
      </c>
      <c r="B107" s="5"/>
      <c r="C107" s="5"/>
      <c r="D107" s="6">
        <v>100000</v>
      </c>
      <c r="E107" s="6">
        <v>500000</v>
      </c>
      <c r="F107" s="6">
        <f>D107+E107</f>
        <v>600000</v>
      </c>
      <c r="G107" s="6">
        <v>110000</v>
      </c>
      <c r="H107" s="6">
        <v>533500</v>
      </c>
      <c r="I107" s="6"/>
      <c r="J107" s="6">
        <f>G107+H107</f>
        <v>643500</v>
      </c>
      <c r="K107" s="6"/>
      <c r="L107" s="6"/>
      <c r="M107" s="6"/>
      <c r="N107" s="6">
        <v>120000</v>
      </c>
      <c r="O107" s="6">
        <v>565510</v>
      </c>
      <c r="P107" s="6">
        <f>N107+O107</f>
        <v>685510</v>
      </c>
      <c r="ES107" s="35"/>
      <c r="ET107" s="35"/>
      <c r="EU107" s="35"/>
      <c r="EV107" s="35"/>
      <c r="EW107" s="35"/>
      <c r="EX107" s="35"/>
    </row>
    <row r="108" spans="1:148" s="123" customFormat="1" ht="36" customHeight="1">
      <c r="A108" s="91" t="s">
        <v>457</v>
      </c>
      <c r="B108" s="83"/>
      <c r="C108" s="83"/>
      <c r="D108" s="87"/>
      <c r="E108" s="87">
        <f>(E113*E116)+(E114*E117)-0.02</f>
        <v>14250000.001300002</v>
      </c>
      <c r="F108" s="87">
        <f>E108</f>
        <v>14250000.001300002</v>
      </c>
      <c r="G108" s="87"/>
      <c r="H108" s="87">
        <f>(H113*H116)+(H114*H117)</f>
        <v>15204800.001300002</v>
      </c>
      <c r="I108" s="87"/>
      <c r="J108" s="87">
        <f>H108</f>
        <v>15204800.001300002</v>
      </c>
      <c r="K108" s="87">
        <f aca="true" t="shared" si="6" ref="K108:P108">(K113*K116)+(K114*K117)</f>
        <v>0</v>
      </c>
      <c r="L108" s="87">
        <f t="shared" si="6"/>
        <v>0</v>
      </c>
      <c r="M108" s="87">
        <f t="shared" si="6"/>
        <v>0</v>
      </c>
      <c r="N108" s="87"/>
      <c r="O108" s="87">
        <f>(O113*O116)+(O114*O117)</f>
        <v>16117000.0008</v>
      </c>
      <c r="P108" s="87">
        <f t="shared" si="6"/>
        <v>16117000.0008</v>
      </c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2"/>
      <c r="EC108" s="122"/>
      <c r="ED108" s="122"/>
      <c r="EE108" s="122"/>
      <c r="EF108" s="122"/>
      <c r="EG108" s="122"/>
      <c r="EH108" s="122"/>
      <c r="EI108" s="122"/>
      <c r="EJ108" s="122"/>
      <c r="EK108" s="122"/>
      <c r="EL108" s="122"/>
      <c r="EM108" s="122"/>
      <c r="EN108" s="122"/>
      <c r="EO108" s="122"/>
      <c r="EP108" s="122"/>
      <c r="EQ108" s="122"/>
      <c r="ER108" s="122"/>
    </row>
    <row r="109" spans="1:16" ht="11.25">
      <c r="A109" s="4" t="s">
        <v>2</v>
      </c>
      <c r="B109" s="5"/>
      <c r="C109" s="5"/>
      <c r="D109" s="6"/>
      <c r="E109" s="6"/>
      <c r="F109" s="6"/>
      <c r="G109" s="6"/>
      <c r="H109" s="6"/>
      <c r="I109" s="6"/>
      <c r="J109" s="25"/>
      <c r="K109" s="6"/>
      <c r="L109" s="6"/>
      <c r="M109" s="6"/>
      <c r="N109" s="6"/>
      <c r="O109" s="6"/>
      <c r="P109" s="6"/>
    </row>
    <row r="110" spans="1:16" ht="22.5">
      <c r="A110" s="7" t="s">
        <v>447</v>
      </c>
      <c r="B110" s="5"/>
      <c r="C110" s="5"/>
      <c r="D110" s="6"/>
      <c r="E110" s="6">
        <v>380000</v>
      </c>
      <c r="F110" s="6">
        <f>E110</f>
        <v>380000</v>
      </c>
      <c r="G110" s="6"/>
      <c r="H110" s="6">
        <f>E110</f>
        <v>380000</v>
      </c>
      <c r="I110" s="6"/>
      <c r="J110" s="6">
        <f aca="true" t="shared" si="7" ref="J110:J116">H110</f>
        <v>380000</v>
      </c>
      <c r="K110" s="6"/>
      <c r="L110" s="6"/>
      <c r="M110" s="6"/>
      <c r="N110" s="6"/>
      <c r="O110" s="6">
        <f>H110</f>
        <v>380000</v>
      </c>
      <c r="P110" s="6">
        <f>O110</f>
        <v>380000</v>
      </c>
    </row>
    <row r="111" spans="1:16" ht="29.25" customHeight="1">
      <c r="A111" s="7" t="s">
        <v>70</v>
      </c>
      <c r="B111" s="5"/>
      <c r="C111" s="5"/>
      <c r="D111" s="6"/>
      <c r="E111" s="6">
        <v>76000</v>
      </c>
      <c r="F111" s="6">
        <f>E111</f>
        <v>76000</v>
      </c>
      <c r="G111" s="6"/>
      <c r="H111" s="6">
        <f>E111</f>
        <v>76000</v>
      </c>
      <c r="I111" s="6"/>
      <c r="J111" s="6">
        <f>H111</f>
        <v>76000</v>
      </c>
      <c r="K111" s="6"/>
      <c r="L111" s="6"/>
      <c r="M111" s="6"/>
      <c r="N111" s="6"/>
      <c r="O111" s="6">
        <f>H111</f>
        <v>76000</v>
      </c>
      <c r="P111" s="6">
        <f>O111</f>
        <v>76000</v>
      </c>
    </row>
    <row r="112" spans="1:16" ht="11.25">
      <c r="A112" s="4" t="s">
        <v>3</v>
      </c>
      <c r="B112" s="5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34.5" customHeight="1">
      <c r="A113" s="7" t="s">
        <v>448</v>
      </c>
      <c r="B113" s="5"/>
      <c r="C113" s="5"/>
      <c r="D113" s="6"/>
      <c r="E113" s="6">
        <v>2664</v>
      </c>
      <c r="F113" s="6">
        <f>E113</f>
        <v>2664</v>
      </c>
      <c r="G113" s="6"/>
      <c r="H113" s="6">
        <v>2065.7</v>
      </c>
      <c r="I113" s="6"/>
      <c r="J113" s="6">
        <f t="shared" si="7"/>
        <v>2065.7</v>
      </c>
      <c r="K113" s="6"/>
      <c r="L113" s="6"/>
      <c r="M113" s="6"/>
      <c r="N113" s="6"/>
      <c r="O113" s="6">
        <v>1483.7</v>
      </c>
      <c r="P113" s="6">
        <f>O113</f>
        <v>1483.7</v>
      </c>
    </row>
    <row r="114" spans="1:16" ht="26.25" customHeight="1">
      <c r="A114" s="7" t="s">
        <v>71</v>
      </c>
      <c r="B114" s="5"/>
      <c r="C114" s="5"/>
      <c r="D114" s="6"/>
      <c r="E114" s="6">
        <v>19197.0681</v>
      </c>
      <c r="F114" s="6">
        <f>E114</f>
        <v>19197.0681</v>
      </c>
      <c r="G114" s="6"/>
      <c r="H114" s="6">
        <v>20483.2383</v>
      </c>
      <c r="I114" s="6"/>
      <c r="J114" s="6">
        <f>H114</f>
        <v>20483.2383</v>
      </c>
      <c r="K114" s="6"/>
      <c r="L114" s="6"/>
      <c r="M114" s="6"/>
      <c r="N114" s="6"/>
      <c r="O114" s="6">
        <v>21712.1821</v>
      </c>
      <c r="P114" s="6">
        <f>O114</f>
        <v>21712.1821</v>
      </c>
    </row>
    <row r="115" spans="1:16" ht="11.25">
      <c r="A115" s="4" t="s">
        <v>5</v>
      </c>
      <c r="B115" s="5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2.5" customHeight="1">
      <c r="A116" s="7" t="s">
        <v>449</v>
      </c>
      <c r="B116" s="5"/>
      <c r="C116" s="5"/>
      <c r="D116" s="6"/>
      <c r="E116" s="6">
        <v>1220</v>
      </c>
      <c r="F116" s="6">
        <f>E116</f>
        <v>1220</v>
      </c>
      <c r="G116" s="6"/>
      <c r="H116" s="6">
        <v>1302</v>
      </c>
      <c r="I116" s="6"/>
      <c r="J116" s="6">
        <f t="shared" si="7"/>
        <v>1302</v>
      </c>
      <c r="K116" s="6"/>
      <c r="L116" s="6"/>
      <c r="M116" s="6"/>
      <c r="N116" s="6"/>
      <c r="O116" s="6">
        <v>1380</v>
      </c>
      <c r="P116" s="6">
        <f>O116</f>
        <v>1380</v>
      </c>
    </row>
    <row r="117" spans="1:16" ht="22.5" customHeight="1">
      <c r="A117" s="7" t="s">
        <v>73</v>
      </c>
      <c r="B117" s="5"/>
      <c r="C117" s="5"/>
      <c r="D117" s="6"/>
      <c r="E117" s="6">
        <v>573</v>
      </c>
      <c r="F117" s="6">
        <f>E117</f>
        <v>573</v>
      </c>
      <c r="G117" s="6"/>
      <c r="H117" s="6">
        <v>611</v>
      </c>
      <c r="I117" s="6"/>
      <c r="J117" s="6">
        <f>H117</f>
        <v>611</v>
      </c>
      <c r="K117" s="6"/>
      <c r="L117" s="6"/>
      <c r="M117" s="6"/>
      <c r="N117" s="6"/>
      <c r="O117" s="6">
        <v>648</v>
      </c>
      <c r="P117" s="6">
        <f>O117</f>
        <v>648</v>
      </c>
    </row>
    <row r="118" spans="1:16" ht="11.25">
      <c r="A118" s="4" t="s">
        <v>4</v>
      </c>
      <c r="B118" s="5"/>
      <c r="C118" s="5"/>
      <c r="D118" s="6"/>
      <c r="E118" s="6"/>
      <c r="F118" s="6"/>
      <c r="G118" s="6"/>
      <c r="H118" s="6"/>
      <c r="I118" s="6"/>
      <c r="J118" s="25"/>
      <c r="K118" s="6"/>
      <c r="L118" s="6"/>
      <c r="M118" s="6"/>
      <c r="N118" s="6"/>
      <c r="O118" s="6"/>
      <c r="P118" s="6"/>
    </row>
    <row r="119" spans="1:16" ht="38.25" customHeight="1">
      <c r="A119" s="7" t="s">
        <v>450</v>
      </c>
      <c r="B119" s="5"/>
      <c r="C119" s="5"/>
      <c r="D119" s="6"/>
      <c r="E119" s="6">
        <f>E113/E110*100</f>
        <v>0.7010526315789474</v>
      </c>
      <c r="F119" s="6">
        <f aca="true" t="shared" si="8" ref="F119:P119">F113/F110*100</f>
        <v>0.7010526315789474</v>
      </c>
      <c r="G119" s="6"/>
      <c r="H119" s="6">
        <f t="shared" si="8"/>
        <v>0.5436052631578947</v>
      </c>
      <c r="I119" s="6"/>
      <c r="J119" s="6">
        <f t="shared" si="8"/>
        <v>0.5436052631578947</v>
      </c>
      <c r="K119" s="6" t="e">
        <f t="shared" si="8"/>
        <v>#DIV/0!</v>
      </c>
      <c r="L119" s="6" t="e">
        <f t="shared" si="8"/>
        <v>#DIV/0!</v>
      </c>
      <c r="M119" s="6" t="e">
        <f t="shared" si="8"/>
        <v>#DIV/0!</v>
      </c>
      <c r="N119" s="6"/>
      <c r="O119" s="6">
        <f t="shared" si="8"/>
        <v>0.3904473684210526</v>
      </c>
      <c r="P119" s="6">
        <f t="shared" si="8"/>
        <v>0.3904473684210526</v>
      </c>
    </row>
    <row r="120" spans="1:16" ht="38.25" customHeight="1">
      <c r="A120" s="7" t="s">
        <v>72</v>
      </c>
      <c r="B120" s="5"/>
      <c r="C120" s="5"/>
      <c r="D120" s="6"/>
      <c r="E120" s="6">
        <f>E114/E111*100</f>
        <v>25.25930013157895</v>
      </c>
      <c r="F120" s="6">
        <f aca="true" t="shared" si="9" ref="F120:P120">F114/F111*100</f>
        <v>25.25930013157895</v>
      </c>
      <c r="G120" s="6"/>
      <c r="H120" s="6">
        <f>H114/H111*100</f>
        <v>26.951629342105264</v>
      </c>
      <c r="I120" s="6"/>
      <c r="J120" s="6">
        <f t="shared" si="9"/>
        <v>26.951629342105264</v>
      </c>
      <c r="K120" s="6" t="e">
        <f t="shared" si="9"/>
        <v>#DIV/0!</v>
      </c>
      <c r="L120" s="6" t="e">
        <f t="shared" si="9"/>
        <v>#DIV/0!</v>
      </c>
      <c r="M120" s="6" t="e">
        <f t="shared" si="9"/>
        <v>#DIV/0!</v>
      </c>
      <c r="N120" s="6"/>
      <c r="O120" s="6">
        <f t="shared" si="9"/>
        <v>28.56866065789474</v>
      </c>
      <c r="P120" s="6">
        <f t="shared" si="9"/>
        <v>28.56866065789474</v>
      </c>
    </row>
    <row r="121" spans="1:154" s="81" customFormat="1" ht="30" customHeight="1">
      <c r="A121" s="91" t="s">
        <v>458</v>
      </c>
      <c r="B121" s="79"/>
      <c r="C121" s="79"/>
      <c r="D121" s="87">
        <f>D123</f>
        <v>2000000</v>
      </c>
      <c r="E121" s="87"/>
      <c r="F121" s="87">
        <f>D121</f>
        <v>2000000</v>
      </c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ES121" s="82"/>
      <c r="ET121" s="82"/>
      <c r="EU121" s="82"/>
      <c r="EV121" s="82"/>
      <c r="EW121" s="82"/>
      <c r="EX121" s="82"/>
    </row>
    <row r="122" spans="1:154" s="16" customFormat="1" ht="18.75" customHeight="1">
      <c r="A122" s="4" t="s">
        <v>77</v>
      </c>
      <c r="B122" s="5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ES122" s="35"/>
      <c r="ET122" s="35"/>
      <c r="EU122" s="35"/>
      <c r="EV122" s="35"/>
      <c r="EW122" s="35"/>
      <c r="EX122" s="35"/>
    </row>
    <row r="123" spans="1:154" s="16" customFormat="1" ht="30" customHeight="1">
      <c r="A123" s="7" t="s">
        <v>300</v>
      </c>
      <c r="B123" s="5"/>
      <c r="C123" s="5"/>
      <c r="D123" s="6">
        <v>2000000</v>
      </c>
      <c r="E123" s="6"/>
      <c r="F123" s="6">
        <f>D123</f>
        <v>2000000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ES123" s="35"/>
      <c r="ET123" s="35"/>
      <c r="EU123" s="35"/>
      <c r="EV123" s="35"/>
      <c r="EW123" s="35"/>
      <c r="EX123" s="35"/>
    </row>
    <row r="124" spans="1:154" s="16" customFormat="1" ht="18.75" customHeight="1">
      <c r="A124" s="4" t="s">
        <v>236</v>
      </c>
      <c r="B124" s="5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ES124" s="35"/>
      <c r="ET124" s="35"/>
      <c r="EU124" s="35"/>
      <c r="EV124" s="35"/>
      <c r="EW124" s="35"/>
      <c r="EX124" s="35"/>
    </row>
    <row r="125" spans="1:154" s="16" customFormat="1" ht="30" customHeight="1">
      <c r="A125" s="51" t="s">
        <v>301</v>
      </c>
      <c r="B125" s="5"/>
      <c r="C125" s="5"/>
      <c r="D125" s="6">
        <f>D123/D127</f>
        <v>10</v>
      </c>
      <c r="E125" s="6"/>
      <c r="F125" s="6">
        <f>D125</f>
        <v>10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ES125" s="35"/>
      <c r="ET125" s="35"/>
      <c r="EU125" s="35"/>
      <c r="EV125" s="35"/>
      <c r="EW125" s="35"/>
      <c r="EX125" s="35"/>
    </row>
    <row r="126" spans="1:154" s="16" customFormat="1" ht="21" customHeight="1">
      <c r="A126" s="4" t="s">
        <v>231</v>
      </c>
      <c r="B126" s="5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ES126" s="35"/>
      <c r="ET126" s="35"/>
      <c r="EU126" s="35"/>
      <c r="EV126" s="35"/>
      <c r="EW126" s="35"/>
      <c r="EX126" s="35"/>
    </row>
    <row r="127" spans="1:154" s="16" customFormat="1" ht="30" customHeight="1">
      <c r="A127" s="7" t="s">
        <v>302</v>
      </c>
      <c r="B127" s="5"/>
      <c r="C127" s="5"/>
      <c r="D127" s="6">
        <v>200000</v>
      </c>
      <c r="E127" s="6"/>
      <c r="F127" s="6">
        <f>D127</f>
        <v>200000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ES127" s="35"/>
      <c r="ET127" s="35"/>
      <c r="EU127" s="35"/>
      <c r="EV127" s="35"/>
      <c r="EW127" s="35"/>
      <c r="EX127" s="35"/>
    </row>
    <row r="128" spans="1:154" s="81" customFormat="1" ht="30" customHeight="1">
      <c r="A128" s="91" t="s">
        <v>459</v>
      </c>
      <c r="B128" s="79"/>
      <c r="C128" s="79"/>
      <c r="D128" s="87">
        <f>D130</f>
        <v>5000000</v>
      </c>
      <c r="E128" s="87"/>
      <c r="F128" s="87">
        <f>D128</f>
        <v>5000000</v>
      </c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ES128" s="82"/>
      <c r="ET128" s="82"/>
      <c r="EU128" s="82"/>
      <c r="EV128" s="82"/>
      <c r="EW128" s="82"/>
      <c r="EX128" s="82"/>
    </row>
    <row r="129" spans="1:154" s="16" customFormat="1" ht="20.25" customHeight="1">
      <c r="A129" s="4" t="s">
        <v>77</v>
      </c>
      <c r="B129" s="5"/>
      <c r="C129" s="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ES129" s="35"/>
      <c r="ET129" s="35"/>
      <c r="EU129" s="35"/>
      <c r="EV129" s="35"/>
      <c r="EW129" s="35"/>
      <c r="EX129" s="35"/>
    </row>
    <row r="130" spans="1:154" s="16" customFormat="1" ht="30" customHeight="1">
      <c r="A130" s="7" t="s">
        <v>303</v>
      </c>
      <c r="B130" s="5"/>
      <c r="C130" s="5"/>
      <c r="D130" s="6">
        <v>5000000</v>
      </c>
      <c r="E130" s="6"/>
      <c r="F130" s="6">
        <f>D130</f>
        <v>5000000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ES130" s="35"/>
      <c r="ET130" s="35"/>
      <c r="EU130" s="35"/>
      <c r="EV130" s="35"/>
      <c r="EW130" s="35"/>
      <c r="EX130" s="35"/>
    </row>
    <row r="131" spans="1:154" s="16" customFormat="1" ht="20.25" customHeight="1">
      <c r="A131" s="4" t="s">
        <v>236</v>
      </c>
      <c r="B131" s="5"/>
      <c r="C131" s="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ES131" s="35"/>
      <c r="ET131" s="35"/>
      <c r="EU131" s="35"/>
      <c r="EV131" s="35"/>
      <c r="EW131" s="35"/>
      <c r="EX131" s="35"/>
    </row>
    <row r="132" spans="1:154" s="16" customFormat="1" ht="16.5" customHeight="1">
      <c r="A132" s="51" t="s">
        <v>304</v>
      </c>
      <c r="B132" s="5"/>
      <c r="C132" s="5"/>
      <c r="D132" s="6">
        <v>1</v>
      </c>
      <c r="E132" s="6"/>
      <c r="F132" s="6">
        <v>1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ES132" s="35"/>
      <c r="ET132" s="35"/>
      <c r="EU132" s="35"/>
      <c r="EV132" s="35"/>
      <c r="EW132" s="35"/>
      <c r="EX132" s="35"/>
    </row>
    <row r="133" spans="1:154" s="16" customFormat="1" ht="22.5" customHeight="1">
      <c r="A133" s="4" t="s">
        <v>231</v>
      </c>
      <c r="B133" s="5"/>
      <c r="C133" s="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ES133" s="35"/>
      <c r="ET133" s="35"/>
      <c r="EU133" s="35"/>
      <c r="EV133" s="35"/>
      <c r="EW133" s="35"/>
      <c r="EX133" s="35"/>
    </row>
    <row r="134" spans="1:154" s="16" customFormat="1" ht="21" customHeight="1">
      <c r="A134" s="7" t="s">
        <v>305</v>
      </c>
      <c r="B134" s="5"/>
      <c r="C134" s="5"/>
      <c r="D134" s="6">
        <f>D130/D132</f>
        <v>5000000</v>
      </c>
      <c r="E134" s="6"/>
      <c r="F134" s="6">
        <f>D134</f>
        <v>5000000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ES134" s="35"/>
      <c r="ET134" s="35"/>
      <c r="EU134" s="35"/>
      <c r="EV134" s="35"/>
      <c r="EW134" s="35"/>
      <c r="EX134" s="35"/>
    </row>
    <row r="135" spans="1:154" s="81" customFormat="1" ht="30" customHeight="1">
      <c r="A135" s="91" t="s">
        <v>460</v>
      </c>
      <c r="B135" s="79"/>
      <c r="C135" s="79"/>
      <c r="D135" s="87">
        <f>D137</f>
        <v>5000000</v>
      </c>
      <c r="E135" s="87"/>
      <c r="F135" s="87">
        <f>D135</f>
        <v>5000000</v>
      </c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ES135" s="82"/>
      <c r="ET135" s="82"/>
      <c r="EU135" s="82"/>
      <c r="EV135" s="82"/>
      <c r="EW135" s="82"/>
      <c r="EX135" s="82"/>
    </row>
    <row r="136" spans="1:154" s="16" customFormat="1" ht="20.25" customHeight="1">
      <c r="A136" s="4" t="s">
        <v>77</v>
      </c>
      <c r="B136" s="5"/>
      <c r="C136" s="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ES136" s="35"/>
      <c r="ET136" s="35"/>
      <c r="EU136" s="35"/>
      <c r="EV136" s="35"/>
      <c r="EW136" s="35"/>
      <c r="EX136" s="35"/>
    </row>
    <row r="137" spans="1:154" s="16" customFormat="1" ht="30" customHeight="1">
      <c r="A137" s="7" t="s">
        <v>306</v>
      </c>
      <c r="B137" s="5"/>
      <c r="C137" s="5"/>
      <c r="D137" s="6">
        <v>5000000</v>
      </c>
      <c r="E137" s="6"/>
      <c r="F137" s="6">
        <f>D137</f>
        <v>5000000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ES137" s="35"/>
      <c r="ET137" s="35"/>
      <c r="EU137" s="35"/>
      <c r="EV137" s="35"/>
      <c r="EW137" s="35"/>
      <c r="EX137" s="35"/>
    </row>
    <row r="138" spans="1:154" s="16" customFormat="1" ht="17.25" customHeight="1">
      <c r="A138" s="4" t="s">
        <v>236</v>
      </c>
      <c r="B138" s="5"/>
      <c r="C138" s="5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ES138" s="35"/>
      <c r="ET138" s="35"/>
      <c r="EU138" s="35"/>
      <c r="EV138" s="35"/>
      <c r="EW138" s="35"/>
      <c r="EX138" s="35"/>
    </row>
    <row r="139" spans="1:154" s="16" customFormat="1" ht="18" customHeight="1">
      <c r="A139" s="51" t="s">
        <v>304</v>
      </c>
      <c r="B139" s="5"/>
      <c r="C139" s="5"/>
      <c r="D139" s="6">
        <f>D137/D141</f>
        <v>5</v>
      </c>
      <c r="E139" s="6"/>
      <c r="F139" s="6">
        <f>D139</f>
        <v>5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ES139" s="35"/>
      <c r="ET139" s="35"/>
      <c r="EU139" s="35"/>
      <c r="EV139" s="35"/>
      <c r="EW139" s="35"/>
      <c r="EX139" s="35"/>
    </row>
    <row r="140" spans="1:154" s="16" customFormat="1" ht="21" customHeight="1">
      <c r="A140" s="4" t="s">
        <v>231</v>
      </c>
      <c r="B140" s="5"/>
      <c r="C140" s="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ES140" s="35"/>
      <c r="ET140" s="35"/>
      <c r="EU140" s="35"/>
      <c r="EV140" s="35"/>
      <c r="EW140" s="35"/>
      <c r="EX140" s="35"/>
    </row>
    <row r="141" spans="1:154" s="16" customFormat="1" ht="24" customHeight="1">
      <c r="A141" s="7" t="s">
        <v>307</v>
      </c>
      <c r="B141" s="5"/>
      <c r="C141" s="5"/>
      <c r="D141" s="6">
        <v>1000000</v>
      </c>
      <c r="E141" s="6"/>
      <c r="F141" s="6">
        <f>D141</f>
        <v>1000000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ES141" s="35"/>
      <c r="ET141" s="35"/>
      <c r="EU141" s="35"/>
      <c r="EV141" s="35"/>
      <c r="EW141" s="35"/>
      <c r="EX141" s="35"/>
    </row>
    <row r="142" spans="1:154" s="81" customFormat="1" ht="24" customHeight="1">
      <c r="A142" s="91" t="s">
        <v>461</v>
      </c>
      <c r="B142" s="79"/>
      <c r="C142" s="79"/>
      <c r="D142" s="87">
        <f>D144</f>
        <v>1000000</v>
      </c>
      <c r="E142" s="87"/>
      <c r="F142" s="87">
        <f>D142</f>
        <v>1000000</v>
      </c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ES142" s="82"/>
      <c r="ET142" s="82"/>
      <c r="EU142" s="82"/>
      <c r="EV142" s="82"/>
      <c r="EW142" s="82"/>
      <c r="EX142" s="82"/>
    </row>
    <row r="143" spans="1:154" s="16" customFormat="1" ht="18.75" customHeight="1">
      <c r="A143" s="4" t="s">
        <v>77</v>
      </c>
      <c r="B143" s="5"/>
      <c r="C143" s="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ES143" s="35"/>
      <c r="ET143" s="35"/>
      <c r="EU143" s="35"/>
      <c r="EV143" s="35"/>
      <c r="EW143" s="35"/>
      <c r="EX143" s="35"/>
    </row>
    <row r="144" spans="1:154" s="16" customFormat="1" ht="24" customHeight="1">
      <c r="A144" s="7" t="s">
        <v>308</v>
      </c>
      <c r="B144" s="5"/>
      <c r="C144" s="5"/>
      <c r="D144" s="6">
        <v>1000000</v>
      </c>
      <c r="E144" s="6"/>
      <c r="F144" s="6">
        <f>D144</f>
        <v>1000000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ES144" s="35"/>
      <c r="ET144" s="35"/>
      <c r="EU144" s="35"/>
      <c r="EV144" s="35"/>
      <c r="EW144" s="35"/>
      <c r="EX144" s="35"/>
    </row>
    <row r="145" spans="1:154" s="16" customFormat="1" ht="24" customHeight="1">
      <c r="A145" s="4" t="s">
        <v>236</v>
      </c>
      <c r="B145" s="5"/>
      <c r="C145" s="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ES145" s="35"/>
      <c r="ET145" s="35"/>
      <c r="EU145" s="35"/>
      <c r="EV145" s="35"/>
      <c r="EW145" s="35"/>
      <c r="EX145" s="35"/>
    </row>
    <row r="146" spans="1:154" s="16" customFormat="1" ht="19.5" customHeight="1">
      <c r="A146" s="51" t="s">
        <v>304</v>
      </c>
      <c r="B146" s="5"/>
      <c r="C146" s="5"/>
      <c r="D146" s="6">
        <v>1</v>
      </c>
      <c r="E146" s="6"/>
      <c r="F146" s="6">
        <f>D146</f>
        <v>1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ES146" s="35"/>
      <c r="ET146" s="35"/>
      <c r="EU146" s="35"/>
      <c r="EV146" s="35"/>
      <c r="EW146" s="35"/>
      <c r="EX146" s="35"/>
    </row>
    <row r="147" spans="1:154" s="16" customFormat="1" ht="24" customHeight="1">
      <c r="A147" s="4" t="s">
        <v>231</v>
      </c>
      <c r="B147" s="5"/>
      <c r="C147" s="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ES147" s="35"/>
      <c r="ET147" s="35"/>
      <c r="EU147" s="35"/>
      <c r="EV147" s="35"/>
      <c r="EW147" s="35"/>
      <c r="EX147" s="35"/>
    </row>
    <row r="148" spans="1:154" s="16" customFormat="1" ht="24" customHeight="1">
      <c r="A148" s="7" t="s">
        <v>309</v>
      </c>
      <c r="B148" s="5"/>
      <c r="C148" s="5"/>
      <c r="D148" s="6">
        <f>D144/D146</f>
        <v>1000000</v>
      </c>
      <c r="E148" s="6"/>
      <c r="F148" s="6">
        <f>D148</f>
        <v>1000000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ES148" s="35"/>
      <c r="ET148" s="35"/>
      <c r="EU148" s="35"/>
      <c r="EV148" s="35"/>
      <c r="EW148" s="35"/>
      <c r="EX148" s="35"/>
    </row>
    <row r="149" spans="1:154" s="81" customFormat="1" ht="24" customHeight="1">
      <c r="A149" s="91" t="s">
        <v>409</v>
      </c>
      <c r="B149" s="79"/>
      <c r="C149" s="79"/>
      <c r="D149" s="80"/>
      <c r="E149" s="87">
        <f>600000+1200000+3500000</f>
        <v>5300000</v>
      </c>
      <c r="F149" s="87">
        <f>E149</f>
        <v>5300000</v>
      </c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ES149" s="82"/>
      <c r="ET149" s="82"/>
      <c r="EU149" s="82"/>
      <c r="EV149" s="82"/>
      <c r="EW149" s="82"/>
      <c r="EX149" s="82"/>
    </row>
    <row r="150" spans="1:154" s="16" customFormat="1" ht="24" customHeight="1">
      <c r="A150" s="4" t="s">
        <v>77</v>
      </c>
      <c r="B150" s="5"/>
      <c r="C150" s="5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ES150" s="35"/>
      <c r="ET150" s="35"/>
      <c r="EU150" s="35"/>
      <c r="EV150" s="35"/>
      <c r="EW150" s="35"/>
      <c r="EX150" s="35"/>
    </row>
    <row r="151" spans="1:154" s="16" customFormat="1" ht="24" customHeight="1">
      <c r="A151" s="7" t="s">
        <v>310</v>
      </c>
      <c r="B151" s="5"/>
      <c r="C151" s="5"/>
      <c r="D151" s="6"/>
      <c r="E151" s="6">
        <f>E149</f>
        <v>5300000</v>
      </c>
      <c r="F151" s="6">
        <f>E151</f>
        <v>5300000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ES151" s="35"/>
      <c r="ET151" s="35"/>
      <c r="EU151" s="35"/>
      <c r="EV151" s="35"/>
      <c r="EW151" s="35"/>
      <c r="EX151" s="35"/>
    </row>
    <row r="152" spans="1:154" s="16" customFormat="1" ht="24" customHeight="1">
      <c r="A152" s="4" t="s">
        <v>236</v>
      </c>
      <c r="B152" s="5"/>
      <c r="C152" s="5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ES152" s="35"/>
      <c r="ET152" s="35"/>
      <c r="EU152" s="35"/>
      <c r="EV152" s="35"/>
      <c r="EW152" s="35"/>
      <c r="EX152" s="35"/>
    </row>
    <row r="153" spans="1:154" s="16" customFormat="1" ht="29.25" customHeight="1">
      <c r="A153" s="51" t="s">
        <v>311</v>
      </c>
      <c r="B153" s="5"/>
      <c r="C153" s="5"/>
      <c r="D153" s="6"/>
      <c r="E153" s="6">
        <v>3</v>
      </c>
      <c r="F153" s="6">
        <f>E153</f>
        <v>3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ES153" s="35"/>
      <c r="ET153" s="35"/>
      <c r="EU153" s="35"/>
      <c r="EV153" s="35"/>
      <c r="EW153" s="35"/>
      <c r="EX153" s="35"/>
    </row>
    <row r="154" spans="1:154" s="16" customFormat="1" ht="30" customHeight="1">
      <c r="A154" s="4" t="s">
        <v>231</v>
      </c>
      <c r="B154" s="5"/>
      <c r="C154" s="5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ES154" s="35"/>
      <c r="ET154" s="35"/>
      <c r="EU154" s="35"/>
      <c r="EV154" s="35"/>
      <c r="EW154" s="35"/>
      <c r="EX154" s="35"/>
    </row>
    <row r="155" spans="1:154" s="16" customFormat="1" ht="26.25" customHeight="1">
      <c r="A155" s="7" t="s">
        <v>318</v>
      </c>
      <c r="B155" s="5"/>
      <c r="C155" s="5"/>
      <c r="D155" s="6"/>
      <c r="E155" s="6">
        <f>E151/E153</f>
        <v>1766666.6666666667</v>
      </c>
      <c r="F155" s="6">
        <f>F151/F153</f>
        <v>1766666.6666666667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ES155" s="35"/>
      <c r="ET155" s="35"/>
      <c r="EU155" s="35"/>
      <c r="EV155" s="35"/>
      <c r="EW155" s="35"/>
      <c r="EX155" s="35"/>
    </row>
    <row r="156" spans="1:154" s="202" customFormat="1" ht="36" customHeight="1">
      <c r="A156" s="200" t="s">
        <v>532</v>
      </c>
      <c r="B156" s="201"/>
      <c r="C156" s="201"/>
      <c r="D156" s="199">
        <f>(D162*D175)+(D165*D171)+(D167*D173)+(D168*D174)-0.06</f>
        <v>70178700.00477229</v>
      </c>
      <c r="E156" s="199">
        <f>E166*E172-0.25</f>
        <v>17119999.99692</v>
      </c>
      <c r="F156" s="199">
        <f>D156+E156</f>
        <v>87298700.0016923</v>
      </c>
      <c r="G156" s="199">
        <f>(G175*G169)+0.15+(G165*G171)+(G167*G173)+(G168*G174)-0.03</f>
        <v>69476000.00386953</v>
      </c>
      <c r="H156" s="199">
        <f>H166*H172</f>
        <v>18267000</v>
      </c>
      <c r="I156" s="199"/>
      <c r="J156" s="199">
        <f>G156+H156</f>
        <v>87743000.00386953</v>
      </c>
      <c r="K156" s="199">
        <f>(K165*K171)+(K166*K172)+(K168*K174)+(K167*K173)+(K169*K175)+100</f>
        <v>100</v>
      </c>
      <c r="L156" s="199">
        <f>(L165*L171)+(L166*L172)+(L168*L174)+(L167*L173)+(L169*L175)+100</f>
        <v>100</v>
      </c>
      <c r="M156" s="199">
        <f>(M165*M171)+(M166*M172)+(M168*M174)+(M167*M173)+(M169*M175)+100</f>
        <v>100</v>
      </c>
      <c r="N156" s="199">
        <f>(N175*N169)+(N165*N171)+(N167*N173)+(N168*N174)-0.01</f>
        <v>73644300.00451978</v>
      </c>
      <c r="O156" s="199">
        <f>O172*O166-0.02</f>
        <v>19362999.996</v>
      </c>
      <c r="P156" s="199">
        <f>N156+O156</f>
        <v>93007300.00051978</v>
      </c>
      <c r="ES156" s="203"/>
      <c r="ET156" s="203"/>
      <c r="EU156" s="203"/>
      <c r="EV156" s="203"/>
      <c r="EW156" s="203"/>
      <c r="EX156" s="203"/>
    </row>
    <row r="157" spans="1:154" s="279" customFormat="1" ht="21" customHeight="1">
      <c r="A157" s="277" t="s">
        <v>34</v>
      </c>
      <c r="B157" s="272"/>
      <c r="C157" s="272"/>
      <c r="D157" s="278">
        <v>664.71</v>
      </c>
      <c r="E157" s="278"/>
      <c r="F157" s="278">
        <f>D157</f>
        <v>664.71</v>
      </c>
      <c r="G157" s="278">
        <v>664.71</v>
      </c>
      <c r="H157" s="278"/>
      <c r="I157" s="278"/>
      <c r="J157" s="278">
        <f>G157</f>
        <v>664.71</v>
      </c>
      <c r="K157" s="278"/>
      <c r="L157" s="278"/>
      <c r="M157" s="278"/>
      <c r="N157" s="278">
        <v>664.71</v>
      </c>
      <c r="O157" s="278"/>
      <c r="P157" s="278">
        <f>N157</f>
        <v>664.71</v>
      </c>
      <c r="ES157" s="276"/>
      <c r="ET157" s="276"/>
      <c r="EU157" s="276"/>
      <c r="EV157" s="276"/>
      <c r="EW157" s="276"/>
      <c r="EX157" s="276"/>
    </row>
    <row r="158" spans="1:154" s="16" customFormat="1" ht="27" customHeight="1">
      <c r="A158" s="7" t="s">
        <v>35</v>
      </c>
      <c r="B158" s="5"/>
      <c r="C158" s="5"/>
      <c r="D158" s="80"/>
      <c r="E158" s="80">
        <v>462.13</v>
      </c>
      <c r="F158" s="80">
        <f>E158</f>
        <v>462.13</v>
      </c>
      <c r="G158" s="80"/>
      <c r="H158" s="80">
        <v>462.13</v>
      </c>
      <c r="I158" s="80"/>
      <c r="J158" s="80">
        <f>H158</f>
        <v>462.13</v>
      </c>
      <c r="K158" s="80"/>
      <c r="L158" s="80"/>
      <c r="M158" s="80"/>
      <c r="N158" s="80"/>
      <c r="O158" s="80">
        <v>462.13</v>
      </c>
      <c r="P158" s="80">
        <f>O158</f>
        <v>462.13</v>
      </c>
      <c r="ES158" s="35"/>
      <c r="ET158" s="35"/>
      <c r="EU158" s="35"/>
      <c r="EV158" s="35"/>
      <c r="EW158" s="35"/>
      <c r="EX158" s="35"/>
    </row>
    <row r="159" spans="1:154" s="16" customFormat="1" ht="30.75" customHeight="1">
      <c r="A159" s="7" t="s">
        <v>36</v>
      </c>
      <c r="B159" s="5"/>
      <c r="C159" s="5"/>
      <c r="D159" s="80">
        <v>105.83</v>
      </c>
      <c r="E159" s="80"/>
      <c r="F159" s="80">
        <f>D159</f>
        <v>105.83</v>
      </c>
      <c r="G159" s="80">
        <v>105.83</v>
      </c>
      <c r="H159" s="80"/>
      <c r="I159" s="80"/>
      <c r="J159" s="80">
        <f>G159</f>
        <v>105.83</v>
      </c>
      <c r="K159" s="80"/>
      <c r="L159" s="80"/>
      <c r="M159" s="80"/>
      <c r="N159" s="80">
        <v>105.83</v>
      </c>
      <c r="O159" s="80"/>
      <c r="P159" s="80">
        <f>N159</f>
        <v>105.83</v>
      </c>
      <c r="ES159" s="35"/>
      <c r="ET159" s="35"/>
      <c r="EU159" s="35"/>
      <c r="EV159" s="35"/>
      <c r="EW159" s="35"/>
      <c r="EX159" s="35"/>
    </row>
    <row r="160" spans="1:154" s="16" customFormat="1" ht="25.5" customHeight="1">
      <c r="A160" s="7" t="s">
        <v>37</v>
      </c>
      <c r="B160" s="5"/>
      <c r="C160" s="5"/>
      <c r="D160" s="80">
        <v>18995</v>
      </c>
      <c r="E160" s="80"/>
      <c r="F160" s="80">
        <f>D160</f>
        <v>18995</v>
      </c>
      <c r="G160" s="80">
        <v>18995</v>
      </c>
      <c r="H160" s="80"/>
      <c r="I160" s="80"/>
      <c r="J160" s="80">
        <f>G160</f>
        <v>18995</v>
      </c>
      <c r="K160" s="80"/>
      <c r="L160" s="80"/>
      <c r="M160" s="80"/>
      <c r="N160" s="80">
        <v>18995</v>
      </c>
      <c r="O160" s="80"/>
      <c r="P160" s="80">
        <f>N160</f>
        <v>18995</v>
      </c>
      <c r="ES160" s="35"/>
      <c r="ET160" s="35"/>
      <c r="EU160" s="35"/>
      <c r="EV160" s="35"/>
      <c r="EW160" s="35"/>
      <c r="EX160" s="35"/>
    </row>
    <row r="161" spans="1:154" s="16" customFormat="1" ht="11.25">
      <c r="A161" s="7" t="s">
        <v>38</v>
      </c>
      <c r="B161" s="5"/>
      <c r="C161" s="5"/>
      <c r="D161" s="80">
        <v>8000</v>
      </c>
      <c r="E161" s="80"/>
      <c r="F161" s="80">
        <f>D161</f>
        <v>8000</v>
      </c>
      <c r="G161" s="80">
        <f>F161</f>
        <v>8000</v>
      </c>
      <c r="H161" s="80"/>
      <c r="I161" s="80"/>
      <c r="J161" s="80">
        <f>G161</f>
        <v>8000</v>
      </c>
      <c r="K161" s="80"/>
      <c r="L161" s="80"/>
      <c r="M161" s="80"/>
      <c r="N161" s="80">
        <f>G161</f>
        <v>8000</v>
      </c>
      <c r="O161" s="80"/>
      <c r="P161" s="80">
        <f>N161</f>
        <v>8000</v>
      </c>
      <c r="ES161" s="35"/>
      <c r="ET161" s="35"/>
      <c r="EU161" s="35"/>
      <c r="EV161" s="35"/>
      <c r="EW161" s="35"/>
      <c r="EX161" s="35"/>
    </row>
    <row r="162" spans="1:154" s="16" customFormat="1" ht="29.25" customHeight="1">
      <c r="A162" s="7" t="s">
        <v>39</v>
      </c>
      <c r="B162" s="5"/>
      <c r="C162" s="5"/>
      <c r="D162" s="80">
        <f>8922454.63+1851851.8518-10987.6543209</f>
        <v>10763318.827479102</v>
      </c>
      <c r="E162" s="80"/>
      <c r="F162" s="80">
        <f>D162</f>
        <v>10763318.827479102</v>
      </c>
      <c r="G162" s="80">
        <v>8922454.63</v>
      </c>
      <c r="H162" s="80"/>
      <c r="I162" s="80"/>
      <c r="J162" s="80">
        <f>G162</f>
        <v>8922454.63</v>
      </c>
      <c r="K162" s="80"/>
      <c r="L162" s="80"/>
      <c r="M162" s="80"/>
      <c r="N162" s="80">
        <v>8922454.63</v>
      </c>
      <c r="O162" s="80"/>
      <c r="P162" s="80">
        <f>N162</f>
        <v>8922454.63</v>
      </c>
      <c r="ES162" s="35"/>
      <c r="ET162" s="35"/>
      <c r="EU162" s="35"/>
      <c r="EV162" s="35"/>
      <c r="EW162" s="35"/>
      <c r="EX162" s="35"/>
    </row>
    <row r="163" spans="1:154" s="16" customFormat="1" ht="11.25">
      <c r="A163" s="4" t="s">
        <v>3</v>
      </c>
      <c r="B163" s="26"/>
      <c r="C163" s="26"/>
      <c r="D163" s="90"/>
      <c r="E163" s="90"/>
      <c r="F163" s="80"/>
      <c r="G163" s="90"/>
      <c r="H163" s="90"/>
      <c r="I163" s="90"/>
      <c r="J163" s="80"/>
      <c r="K163" s="80"/>
      <c r="L163" s="80"/>
      <c r="M163" s="80"/>
      <c r="N163" s="90"/>
      <c r="O163" s="90"/>
      <c r="P163" s="80"/>
      <c r="ES163" s="35"/>
      <c r="ET163" s="35"/>
      <c r="EU163" s="35"/>
      <c r="EV163" s="35"/>
      <c r="EW163" s="35"/>
      <c r="EX163" s="35"/>
    </row>
    <row r="164" spans="1:154" s="16" customFormat="1" ht="24" customHeight="1">
      <c r="A164" s="7" t="s">
        <v>265</v>
      </c>
      <c r="B164" s="5"/>
      <c r="C164" s="5"/>
      <c r="D164" s="80"/>
      <c r="E164" s="80"/>
      <c r="F164" s="80"/>
      <c r="G164" s="80"/>
      <c r="H164" s="80"/>
      <c r="I164" s="80"/>
      <c r="J164" s="80">
        <f>G164</f>
        <v>0</v>
      </c>
      <c r="K164" s="80"/>
      <c r="L164" s="80"/>
      <c r="M164" s="80"/>
      <c r="N164" s="80"/>
      <c r="O164" s="80"/>
      <c r="P164" s="80">
        <f>N164</f>
        <v>0</v>
      </c>
      <c r="ES164" s="35"/>
      <c r="ET164" s="35"/>
      <c r="EU164" s="35"/>
      <c r="EV164" s="35"/>
      <c r="EW164" s="35"/>
      <c r="EX164" s="35"/>
    </row>
    <row r="165" spans="1:154" s="16" customFormat="1" ht="29.25" customHeight="1">
      <c r="A165" s="7" t="s">
        <v>40</v>
      </c>
      <c r="B165" s="5"/>
      <c r="C165" s="5"/>
      <c r="D165" s="80">
        <v>46</v>
      </c>
      <c r="E165" s="80"/>
      <c r="F165" s="80">
        <f>D165</f>
        <v>46</v>
      </c>
      <c r="G165" s="80">
        <v>46</v>
      </c>
      <c r="H165" s="80"/>
      <c r="I165" s="80"/>
      <c r="J165" s="80">
        <f>G165</f>
        <v>46</v>
      </c>
      <c r="K165" s="80"/>
      <c r="L165" s="80"/>
      <c r="M165" s="80"/>
      <c r="N165" s="80">
        <v>46</v>
      </c>
      <c r="O165" s="80"/>
      <c r="P165" s="80">
        <f>N165</f>
        <v>46</v>
      </c>
      <c r="ES165" s="35"/>
      <c r="ET165" s="35"/>
      <c r="EU165" s="35"/>
      <c r="EV165" s="35"/>
      <c r="EW165" s="35"/>
      <c r="EX165" s="35"/>
    </row>
    <row r="166" spans="1:154" s="16" customFormat="1" ht="30" customHeight="1">
      <c r="A166" s="7" t="s">
        <v>41</v>
      </c>
      <c r="B166" s="5"/>
      <c r="C166" s="5"/>
      <c r="D166" s="80"/>
      <c r="E166" s="80">
        <v>30.407446</v>
      </c>
      <c r="F166" s="80">
        <f>E166</f>
        <v>30.407446</v>
      </c>
      <c r="G166" s="80"/>
      <c r="H166" s="182">
        <v>30</v>
      </c>
      <c r="I166" s="80"/>
      <c r="J166" s="80">
        <f>H166</f>
        <v>30</v>
      </c>
      <c r="K166" s="80"/>
      <c r="L166" s="80"/>
      <c r="M166" s="80"/>
      <c r="N166" s="80"/>
      <c r="O166" s="80">
        <v>30.4</v>
      </c>
      <c r="P166" s="80">
        <f>O166</f>
        <v>30.4</v>
      </c>
      <c r="ES166" s="35"/>
      <c r="ET166" s="35"/>
      <c r="EU166" s="35"/>
      <c r="EV166" s="35"/>
      <c r="EW166" s="35"/>
      <c r="EX166" s="35"/>
    </row>
    <row r="167" spans="1:154" s="16" customFormat="1" ht="26.25" customHeight="1">
      <c r="A167" s="7" t="s">
        <v>54</v>
      </c>
      <c r="B167" s="5"/>
      <c r="C167" s="5"/>
      <c r="D167" s="80">
        <f>D160</f>
        <v>18995</v>
      </c>
      <c r="E167" s="80"/>
      <c r="F167" s="80">
        <f>D167</f>
        <v>18995</v>
      </c>
      <c r="G167" s="80">
        <f>G160</f>
        <v>18995</v>
      </c>
      <c r="H167" s="80"/>
      <c r="I167" s="80"/>
      <c r="J167" s="80">
        <f>G167</f>
        <v>18995</v>
      </c>
      <c r="K167" s="80"/>
      <c r="L167" s="80"/>
      <c r="M167" s="80"/>
      <c r="N167" s="80">
        <f>N160</f>
        <v>18995</v>
      </c>
      <c r="O167" s="80"/>
      <c r="P167" s="80">
        <f>N167</f>
        <v>18995</v>
      </c>
      <c r="ES167" s="35"/>
      <c r="ET167" s="35"/>
      <c r="EU167" s="35"/>
      <c r="EV167" s="35"/>
      <c r="EW167" s="35"/>
      <c r="EX167" s="35"/>
    </row>
    <row r="168" spans="1:154" s="16" customFormat="1" ht="24.75" customHeight="1">
      <c r="A168" s="7" t="s">
        <v>42</v>
      </c>
      <c r="B168" s="5"/>
      <c r="C168" s="5"/>
      <c r="D168" s="80">
        <v>2482</v>
      </c>
      <c r="E168" s="80"/>
      <c r="F168" s="80">
        <f>D168</f>
        <v>2482</v>
      </c>
      <c r="G168" s="80">
        <v>2482</v>
      </c>
      <c r="H168" s="80"/>
      <c r="I168" s="80"/>
      <c r="J168" s="80">
        <f>G168</f>
        <v>2482</v>
      </c>
      <c r="K168" s="80"/>
      <c r="L168" s="80"/>
      <c r="M168" s="80"/>
      <c r="N168" s="80">
        <v>2482</v>
      </c>
      <c r="O168" s="80"/>
      <c r="P168" s="80">
        <f>N168</f>
        <v>2482</v>
      </c>
      <c r="ES168" s="35"/>
      <c r="ET168" s="35"/>
      <c r="EU168" s="35"/>
      <c r="EV168" s="35"/>
      <c r="EW168" s="35"/>
      <c r="EX168" s="35"/>
    </row>
    <row r="169" spans="1:154" s="16" customFormat="1" ht="24.75" customHeight="1">
      <c r="A169" s="7" t="s">
        <v>43</v>
      </c>
      <c r="B169" s="5"/>
      <c r="C169" s="5"/>
      <c r="D169" s="80">
        <f>8922454.63+1851851.8518+10987.6543209</f>
        <v>10785294.1361209</v>
      </c>
      <c r="E169" s="80"/>
      <c r="F169" s="80">
        <f>D169</f>
        <v>10785294.1361209</v>
      </c>
      <c r="G169" s="80">
        <v>8922454.63</v>
      </c>
      <c r="H169" s="80"/>
      <c r="I169" s="80"/>
      <c r="J169" s="80">
        <f>G169</f>
        <v>8922454.63</v>
      </c>
      <c r="K169" s="80"/>
      <c r="L169" s="80"/>
      <c r="M169" s="80"/>
      <c r="N169" s="80">
        <v>8922454.63</v>
      </c>
      <c r="O169" s="80"/>
      <c r="P169" s="80">
        <f>N169</f>
        <v>8922454.63</v>
      </c>
      <c r="ES169" s="35"/>
      <c r="ET169" s="35"/>
      <c r="EU169" s="35"/>
      <c r="EV169" s="35"/>
      <c r="EW169" s="35"/>
      <c r="EX169" s="35"/>
    </row>
    <row r="170" spans="1:154" s="16" customFormat="1" ht="11.25">
      <c r="A170" s="4" t="s">
        <v>5</v>
      </c>
      <c r="B170" s="26"/>
      <c r="C170" s="26"/>
      <c r="D170" s="90"/>
      <c r="E170" s="90"/>
      <c r="F170" s="80"/>
      <c r="G170" s="90"/>
      <c r="H170" s="90"/>
      <c r="I170" s="90"/>
      <c r="J170" s="80"/>
      <c r="K170" s="80"/>
      <c r="L170" s="80"/>
      <c r="M170" s="80"/>
      <c r="N170" s="90"/>
      <c r="O170" s="90"/>
      <c r="P170" s="80"/>
      <c r="ES170" s="35"/>
      <c r="ET170" s="35"/>
      <c r="EU170" s="35"/>
      <c r="EV170" s="35"/>
      <c r="EW170" s="35"/>
      <c r="EX170" s="35"/>
    </row>
    <row r="171" spans="1:154" s="16" customFormat="1" ht="22.5">
      <c r="A171" s="7" t="s">
        <v>44</v>
      </c>
      <c r="B171" s="5"/>
      <c r="C171" s="5"/>
      <c r="D171" s="80">
        <v>291042.829565</v>
      </c>
      <c r="E171" s="80"/>
      <c r="F171" s="80">
        <f>D171</f>
        <v>291042.829565</v>
      </c>
      <c r="G171" s="80">
        <v>333737.737</v>
      </c>
      <c r="H171" s="80"/>
      <c r="I171" s="80"/>
      <c r="J171" s="80">
        <f>G171</f>
        <v>333737.737</v>
      </c>
      <c r="K171" s="80"/>
      <c r="L171" s="80"/>
      <c r="M171" s="80"/>
      <c r="N171" s="80">
        <v>353762.65</v>
      </c>
      <c r="O171" s="80"/>
      <c r="P171" s="80">
        <f>N171</f>
        <v>353762.65</v>
      </c>
      <c r="ES171" s="35"/>
      <c r="ET171" s="35"/>
      <c r="EU171" s="35"/>
      <c r="EV171" s="35"/>
      <c r="EW171" s="35"/>
      <c r="EX171" s="35"/>
    </row>
    <row r="172" spans="1:154" s="16" customFormat="1" ht="22.5">
      <c r="A172" s="7" t="s">
        <v>45</v>
      </c>
      <c r="B172" s="5"/>
      <c r="C172" s="5"/>
      <c r="D172" s="80"/>
      <c r="E172" s="80">
        <v>563020</v>
      </c>
      <c r="F172" s="80">
        <f>E172</f>
        <v>563020</v>
      </c>
      <c r="G172" s="80"/>
      <c r="H172" s="80">
        <v>608900</v>
      </c>
      <c r="I172" s="80"/>
      <c r="J172" s="80">
        <f>H172</f>
        <v>608900</v>
      </c>
      <c r="K172" s="80"/>
      <c r="L172" s="80"/>
      <c r="M172" s="80"/>
      <c r="N172" s="80"/>
      <c r="O172" s="80">
        <v>636940.79</v>
      </c>
      <c r="P172" s="80">
        <f>O172</f>
        <v>636940.79</v>
      </c>
      <c r="ES172" s="35"/>
      <c r="ET172" s="35"/>
      <c r="EU172" s="35"/>
      <c r="EV172" s="35"/>
      <c r="EW172" s="35"/>
      <c r="EX172" s="35"/>
    </row>
    <row r="173" spans="1:154" s="16" customFormat="1" ht="23.25" customHeight="1">
      <c r="A173" s="7" t="s">
        <v>46</v>
      </c>
      <c r="B173" s="5"/>
      <c r="C173" s="5"/>
      <c r="D173" s="80">
        <v>475.64125</v>
      </c>
      <c r="E173" s="80"/>
      <c r="F173" s="80">
        <v>420</v>
      </c>
      <c r="G173" s="80">
        <v>507.51</v>
      </c>
      <c r="H173" s="80"/>
      <c r="I173" s="80"/>
      <c r="J173" s="80">
        <f>G173</f>
        <v>507.51</v>
      </c>
      <c r="K173" s="80"/>
      <c r="L173" s="80"/>
      <c r="M173" s="80"/>
      <c r="N173" s="80">
        <v>537.95935</v>
      </c>
      <c r="O173" s="80"/>
      <c r="P173" s="80">
        <f>N173</f>
        <v>537.95935</v>
      </c>
      <c r="ES173" s="35"/>
      <c r="ET173" s="35"/>
      <c r="EU173" s="35"/>
      <c r="EV173" s="35"/>
      <c r="EW173" s="35"/>
      <c r="EX173" s="35"/>
    </row>
    <row r="174" spans="1:154" s="16" customFormat="1" ht="17.25" customHeight="1">
      <c r="A174" s="7" t="s">
        <v>47</v>
      </c>
      <c r="B174" s="5"/>
      <c r="C174" s="5"/>
      <c r="D174" s="80">
        <v>5190.48</v>
      </c>
      <c r="E174" s="80"/>
      <c r="F174" s="80">
        <f>D174</f>
        <v>5190.48</v>
      </c>
      <c r="G174" s="80">
        <v>5538.24</v>
      </c>
      <c r="H174" s="80"/>
      <c r="I174" s="80"/>
      <c r="J174" s="80">
        <f>G174</f>
        <v>5538.24</v>
      </c>
      <c r="K174" s="80"/>
      <c r="L174" s="80"/>
      <c r="M174" s="80"/>
      <c r="N174" s="80">
        <v>5870.54</v>
      </c>
      <c r="O174" s="80"/>
      <c r="P174" s="80">
        <f>N174</f>
        <v>5870.54</v>
      </c>
      <c r="ES174" s="35"/>
      <c r="ET174" s="35"/>
      <c r="EU174" s="35"/>
      <c r="EV174" s="35"/>
      <c r="EW174" s="35"/>
      <c r="EX174" s="35"/>
    </row>
    <row r="175" spans="1:154" s="16" customFormat="1" ht="33.75">
      <c r="A175" s="7" t="s">
        <v>122</v>
      </c>
      <c r="B175" s="5"/>
      <c r="C175" s="5"/>
      <c r="D175" s="80">
        <v>3.24</v>
      </c>
      <c r="E175" s="80"/>
      <c r="F175" s="80">
        <f>D175</f>
        <v>3.24</v>
      </c>
      <c r="G175" s="80">
        <v>3.4450161</v>
      </c>
      <c r="H175" s="80"/>
      <c r="I175" s="80"/>
      <c r="J175" s="80">
        <f>G175</f>
        <v>3.4450161</v>
      </c>
      <c r="K175" s="80"/>
      <c r="L175" s="80"/>
      <c r="M175" s="80"/>
      <c r="N175" s="80">
        <v>3.6516857</v>
      </c>
      <c r="O175" s="80"/>
      <c r="P175" s="80">
        <f>N175</f>
        <v>3.6516857</v>
      </c>
      <c r="ES175" s="35"/>
      <c r="ET175" s="35"/>
      <c r="EU175" s="35"/>
      <c r="EV175" s="35"/>
      <c r="EW175" s="35"/>
      <c r="EX175" s="35"/>
    </row>
    <row r="176" spans="1:154" s="16" customFormat="1" ht="11.25">
      <c r="A176" s="4" t="s">
        <v>4</v>
      </c>
      <c r="B176" s="26"/>
      <c r="C176" s="26"/>
      <c r="D176" s="19"/>
      <c r="E176" s="19"/>
      <c r="F176" s="6">
        <f>D176</f>
        <v>0</v>
      </c>
      <c r="G176" s="19"/>
      <c r="H176" s="19"/>
      <c r="I176" s="19"/>
      <c r="J176" s="6">
        <f>G176</f>
        <v>0</v>
      </c>
      <c r="K176" s="6"/>
      <c r="L176" s="6"/>
      <c r="M176" s="6"/>
      <c r="N176" s="19"/>
      <c r="O176" s="19"/>
      <c r="P176" s="6">
        <f>N176</f>
        <v>0</v>
      </c>
      <c r="ES176" s="35"/>
      <c r="ET176" s="35"/>
      <c r="EU176" s="35"/>
      <c r="EV176" s="35"/>
      <c r="EW176" s="35"/>
      <c r="EX176" s="35"/>
    </row>
    <row r="177" spans="1:154" s="16" customFormat="1" ht="33.75">
      <c r="A177" s="7" t="s">
        <v>49</v>
      </c>
      <c r="B177" s="5"/>
      <c r="C177" s="5"/>
      <c r="D177" s="6"/>
      <c r="E177" s="6">
        <f>E166/E158*100</f>
        <v>6.579846796356003</v>
      </c>
      <c r="F177" s="6">
        <f>E177</f>
        <v>6.579846796356003</v>
      </c>
      <c r="G177" s="6"/>
      <c r="H177" s="6">
        <f>H166/H158*100</f>
        <v>6.491679830350767</v>
      </c>
      <c r="I177" s="6"/>
      <c r="J177" s="6">
        <f>H177</f>
        <v>6.491679830350767</v>
      </c>
      <c r="K177" s="6"/>
      <c r="L177" s="6"/>
      <c r="M177" s="6"/>
      <c r="N177" s="6"/>
      <c r="O177" s="6">
        <f>O166/O158*100</f>
        <v>6.578235561422111</v>
      </c>
      <c r="P177" s="6">
        <f>O177</f>
        <v>6.578235561422111</v>
      </c>
      <c r="ES177" s="35"/>
      <c r="ET177" s="35"/>
      <c r="EU177" s="35"/>
      <c r="EV177" s="35"/>
      <c r="EW177" s="35"/>
      <c r="EX177" s="35"/>
    </row>
    <row r="178" spans="1:154" s="16" customFormat="1" ht="36" customHeight="1">
      <c r="A178" s="7" t="s">
        <v>48</v>
      </c>
      <c r="B178" s="5"/>
      <c r="C178" s="5"/>
      <c r="D178" s="6">
        <f>D165/D159*100</f>
        <v>43.46593593499008</v>
      </c>
      <c r="E178" s="6"/>
      <c r="F178" s="6">
        <f>D178</f>
        <v>43.46593593499008</v>
      </c>
      <c r="G178" s="6">
        <f>G165/G159*100</f>
        <v>43.46593593499008</v>
      </c>
      <c r="H178" s="6"/>
      <c r="I178" s="6"/>
      <c r="J178" s="6">
        <f>G178</f>
        <v>43.46593593499008</v>
      </c>
      <c r="K178" s="6"/>
      <c r="L178" s="6"/>
      <c r="M178" s="6"/>
      <c r="N178" s="6">
        <f>N165/N159*100</f>
        <v>43.46593593499008</v>
      </c>
      <c r="O178" s="6"/>
      <c r="P178" s="6">
        <f>N178</f>
        <v>43.46593593499008</v>
      </c>
      <c r="ES178" s="35"/>
      <c r="ET178" s="35"/>
      <c r="EU178" s="35"/>
      <c r="EV178" s="35"/>
      <c r="EW178" s="35"/>
      <c r="EX178" s="35"/>
    </row>
    <row r="179" spans="1:154" s="16" customFormat="1" ht="24" customHeight="1">
      <c r="A179" s="7" t="s">
        <v>50</v>
      </c>
      <c r="B179" s="5"/>
      <c r="C179" s="5"/>
      <c r="D179" s="6">
        <f>D168/D161*100</f>
        <v>31.025000000000002</v>
      </c>
      <c r="E179" s="6"/>
      <c r="F179" s="6">
        <f>D179</f>
        <v>31.025000000000002</v>
      </c>
      <c r="G179" s="6">
        <f>G168/G161*100</f>
        <v>31.025000000000002</v>
      </c>
      <c r="H179" s="6"/>
      <c r="I179" s="6"/>
      <c r="J179" s="6">
        <f>G179</f>
        <v>31.025000000000002</v>
      </c>
      <c r="K179" s="6"/>
      <c r="L179" s="6"/>
      <c r="M179" s="6"/>
      <c r="N179" s="6">
        <f>N168/N161*100</f>
        <v>31.025000000000002</v>
      </c>
      <c r="O179" s="6"/>
      <c r="P179" s="6">
        <f>N179</f>
        <v>31.025000000000002</v>
      </c>
      <c r="ES179" s="35"/>
      <c r="ET179" s="35"/>
      <c r="EU179" s="35"/>
      <c r="EV179" s="35"/>
      <c r="EW179" s="35"/>
      <c r="EX179" s="35"/>
    </row>
    <row r="180" spans="1:154" s="16" customFormat="1" ht="58.5" customHeight="1">
      <c r="A180" s="194" t="s">
        <v>538</v>
      </c>
      <c r="B180" s="5"/>
      <c r="C180" s="5"/>
      <c r="D180" s="195">
        <f>D181+D222+D229+D236+D243</f>
        <v>27939700.004410002</v>
      </c>
      <c r="E180" s="195">
        <f>E181+E222+E229+E236+E243</f>
        <v>32410000</v>
      </c>
      <c r="F180" s="195">
        <f>D180+E180</f>
        <v>60349700.00441</v>
      </c>
      <c r="G180" s="195">
        <f aca="true" t="shared" si="10" ref="G180:O180">G181+G222+G229+G236+G243</f>
        <v>30617000.003140002</v>
      </c>
      <c r="H180" s="195">
        <f t="shared" si="10"/>
        <v>10000000</v>
      </c>
      <c r="I180" s="195">
        <f t="shared" si="10"/>
        <v>0</v>
      </c>
      <c r="J180" s="195">
        <f>G180+H180</f>
        <v>40617000.00314</v>
      </c>
      <c r="K180" s="195">
        <f t="shared" si="10"/>
        <v>0</v>
      </c>
      <c r="L180" s="195">
        <f t="shared" si="10"/>
        <v>0</v>
      </c>
      <c r="M180" s="195">
        <f t="shared" si="10"/>
        <v>0</v>
      </c>
      <c r="N180" s="195">
        <f t="shared" si="10"/>
        <v>33454599.99732</v>
      </c>
      <c r="O180" s="195">
        <f t="shared" si="10"/>
        <v>10000000</v>
      </c>
      <c r="P180" s="195">
        <f>N180+O180</f>
        <v>43454599.99732</v>
      </c>
      <c r="ES180" s="35"/>
      <c r="ET180" s="35"/>
      <c r="EU180" s="35"/>
      <c r="EV180" s="35"/>
      <c r="EW180" s="35"/>
      <c r="EX180" s="35"/>
    </row>
    <row r="181" spans="1:154" s="122" customFormat="1" ht="31.5" customHeight="1">
      <c r="A181" s="91" t="s">
        <v>539</v>
      </c>
      <c r="B181" s="83"/>
      <c r="C181" s="83"/>
      <c r="D181" s="87">
        <f>D192*D206+D193*D207+D194*D208+D195*D209+D196*D210+D197*D211+D198*D212+D199*D213+D200*D214+D201*D215+D202*D216+D203*D217+D204*D218-0.04</f>
        <v>26529700.004410002</v>
      </c>
      <c r="E181" s="87">
        <f aca="true" t="shared" si="11" ref="E181:O181">E192*E206+E193*E207+E194*E208+E195*E209+E196*E210+E197*E211+E198*E212+E199*E213+E200*E214+E201*E215+E202*E216+E203*E217+E204*E218</f>
        <v>0</v>
      </c>
      <c r="F181" s="87">
        <f>D181+E181</f>
        <v>26529700.004410002</v>
      </c>
      <c r="G181" s="87">
        <f t="shared" si="11"/>
        <v>29035400.003140002</v>
      </c>
      <c r="H181" s="87">
        <f t="shared" si="11"/>
        <v>0</v>
      </c>
      <c r="I181" s="87">
        <f t="shared" si="11"/>
        <v>0</v>
      </c>
      <c r="J181" s="87">
        <f>G181+H181</f>
        <v>29035400.003140002</v>
      </c>
      <c r="K181" s="87">
        <f t="shared" si="11"/>
        <v>0</v>
      </c>
      <c r="L181" s="87">
        <f t="shared" si="11"/>
        <v>0</v>
      </c>
      <c r="M181" s="87">
        <f t="shared" si="11"/>
        <v>0</v>
      </c>
      <c r="N181" s="87">
        <f t="shared" si="11"/>
        <v>31733699.99732</v>
      </c>
      <c r="O181" s="87">
        <f t="shared" si="11"/>
        <v>0</v>
      </c>
      <c r="P181" s="87">
        <f>N181+O181</f>
        <v>31733699.99732</v>
      </c>
      <c r="ES181" s="123"/>
      <c r="ET181" s="123"/>
      <c r="EU181" s="123"/>
      <c r="EV181" s="123"/>
      <c r="EW181" s="123"/>
      <c r="EX181" s="123"/>
    </row>
    <row r="182" spans="1:154" s="16" customFormat="1" ht="11.25">
      <c r="A182" s="4" t="s">
        <v>2</v>
      </c>
      <c r="B182" s="26"/>
      <c r="C182" s="26"/>
      <c r="D182" s="19"/>
      <c r="E182" s="19"/>
      <c r="F182" s="19"/>
      <c r="G182" s="19"/>
      <c r="H182" s="19"/>
      <c r="I182" s="19"/>
      <c r="J182" s="19"/>
      <c r="K182" s="6"/>
      <c r="L182" s="6"/>
      <c r="M182" s="6"/>
      <c r="N182" s="19"/>
      <c r="O182" s="19"/>
      <c r="P182" s="19"/>
      <c r="ES182" s="35"/>
      <c r="ET182" s="35"/>
      <c r="EU182" s="35"/>
      <c r="EV182" s="35"/>
      <c r="EW182" s="35"/>
      <c r="EX182" s="35"/>
    </row>
    <row r="183" spans="1:154" s="119" customFormat="1" ht="34.5" customHeight="1">
      <c r="A183" s="7" t="s">
        <v>349</v>
      </c>
      <c r="B183" s="5"/>
      <c r="C183" s="5"/>
      <c r="D183" s="6">
        <v>175</v>
      </c>
      <c r="E183" s="6"/>
      <c r="F183" s="6">
        <f aca="true" t="shared" si="12" ref="F183:F189">D183</f>
        <v>175</v>
      </c>
      <c r="G183" s="6">
        <v>180</v>
      </c>
      <c r="H183" s="6"/>
      <c r="I183" s="6"/>
      <c r="J183" s="6">
        <f aca="true" t="shared" si="13" ref="J183:J190">G183</f>
        <v>180</v>
      </c>
      <c r="K183" s="6"/>
      <c r="L183" s="6"/>
      <c r="M183" s="6"/>
      <c r="N183" s="6">
        <v>187</v>
      </c>
      <c r="O183" s="6"/>
      <c r="P183" s="6">
        <f aca="true" t="shared" si="14" ref="P183:P190">N183</f>
        <v>187</v>
      </c>
      <c r="ES183" s="120"/>
      <c r="ET183" s="120"/>
      <c r="EU183" s="120"/>
      <c r="EV183" s="120"/>
      <c r="EW183" s="120"/>
      <c r="EX183" s="120"/>
    </row>
    <row r="184" spans="1:154" s="119" customFormat="1" ht="22.5">
      <c r="A184" s="7" t="s">
        <v>350</v>
      </c>
      <c r="B184" s="5"/>
      <c r="C184" s="5"/>
      <c r="D184" s="6">
        <f>4850+8210</f>
        <v>13060</v>
      </c>
      <c r="E184" s="6"/>
      <c r="F184" s="6">
        <f t="shared" si="12"/>
        <v>13060</v>
      </c>
      <c r="G184" s="6">
        <f>F184</f>
        <v>13060</v>
      </c>
      <c r="H184" s="6"/>
      <c r="I184" s="6"/>
      <c r="J184" s="6">
        <f t="shared" si="13"/>
        <v>13060</v>
      </c>
      <c r="K184" s="6"/>
      <c r="L184" s="6"/>
      <c r="M184" s="6"/>
      <c r="N184" s="6">
        <f>4850+8210</f>
        <v>13060</v>
      </c>
      <c r="O184" s="6"/>
      <c r="P184" s="6">
        <f t="shared" si="14"/>
        <v>13060</v>
      </c>
      <c r="ES184" s="120"/>
      <c r="ET184" s="120"/>
      <c r="EU184" s="120"/>
      <c r="EV184" s="120"/>
      <c r="EW184" s="120"/>
      <c r="EX184" s="120"/>
    </row>
    <row r="185" spans="1:154" s="119" customFormat="1" ht="24.75" customHeight="1">
      <c r="A185" s="7" t="s">
        <v>123</v>
      </c>
      <c r="B185" s="5"/>
      <c r="C185" s="5"/>
      <c r="D185" s="6">
        <v>2000</v>
      </c>
      <c r="E185" s="6"/>
      <c r="F185" s="6">
        <f>D185</f>
        <v>2000</v>
      </c>
      <c r="G185" s="6">
        <v>2000</v>
      </c>
      <c r="H185" s="6"/>
      <c r="I185" s="6"/>
      <c r="J185" s="6">
        <f t="shared" si="13"/>
        <v>2000</v>
      </c>
      <c r="K185" s="6"/>
      <c r="L185" s="6"/>
      <c r="M185" s="6"/>
      <c r="N185" s="6">
        <v>2000</v>
      </c>
      <c r="O185" s="6"/>
      <c r="P185" s="6">
        <f t="shared" si="14"/>
        <v>2000</v>
      </c>
      <c r="ES185" s="120"/>
      <c r="ET185" s="120"/>
      <c r="EU185" s="120"/>
      <c r="EV185" s="120"/>
      <c r="EW185" s="120"/>
      <c r="EX185" s="120"/>
    </row>
    <row r="186" spans="1:154" s="119" customFormat="1" ht="25.5" customHeight="1">
      <c r="A186" s="7" t="s">
        <v>53</v>
      </c>
      <c r="B186" s="5"/>
      <c r="C186" s="5"/>
      <c r="D186" s="6">
        <v>600</v>
      </c>
      <c r="E186" s="6"/>
      <c r="F186" s="6">
        <f t="shared" si="12"/>
        <v>600</v>
      </c>
      <c r="G186" s="6">
        <v>600</v>
      </c>
      <c r="H186" s="6"/>
      <c r="I186" s="6"/>
      <c r="J186" s="6">
        <f t="shared" si="13"/>
        <v>600</v>
      </c>
      <c r="K186" s="6"/>
      <c r="L186" s="6"/>
      <c r="M186" s="6"/>
      <c r="N186" s="6">
        <v>600</v>
      </c>
      <c r="O186" s="6"/>
      <c r="P186" s="6">
        <f t="shared" si="14"/>
        <v>600</v>
      </c>
      <c r="ES186" s="120"/>
      <c r="ET186" s="120"/>
      <c r="EU186" s="120"/>
      <c r="EV186" s="120"/>
      <c r="EW186" s="120"/>
      <c r="EX186" s="120"/>
    </row>
    <row r="187" spans="1:154" s="119" customFormat="1" ht="29.25" customHeight="1">
      <c r="A187" s="7" t="s">
        <v>354</v>
      </c>
      <c r="B187" s="5"/>
      <c r="C187" s="5"/>
      <c r="D187" s="6">
        <v>123.45</v>
      </c>
      <c r="E187" s="6"/>
      <c r="F187" s="6">
        <f t="shared" si="12"/>
        <v>123.45</v>
      </c>
      <c r="G187" s="6">
        <f>F187</f>
        <v>123.45</v>
      </c>
      <c r="H187" s="6"/>
      <c r="I187" s="6"/>
      <c r="J187" s="6">
        <f t="shared" si="13"/>
        <v>123.45</v>
      </c>
      <c r="K187" s="6"/>
      <c r="L187" s="6"/>
      <c r="M187" s="6"/>
      <c r="N187" s="6">
        <f>J187</f>
        <v>123.45</v>
      </c>
      <c r="O187" s="6"/>
      <c r="P187" s="6">
        <f t="shared" si="14"/>
        <v>123.45</v>
      </c>
      <c r="ES187" s="120"/>
      <c r="ET187" s="120"/>
      <c r="EU187" s="120"/>
      <c r="EV187" s="120"/>
      <c r="EW187" s="120"/>
      <c r="EX187" s="120"/>
    </row>
    <row r="188" spans="1:154" s="119" customFormat="1" ht="29.25" customHeight="1">
      <c r="A188" s="7" t="s">
        <v>353</v>
      </c>
      <c r="B188" s="5"/>
      <c r="C188" s="5"/>
      <c r="D188" s="6">
        <v>11.549</v>
      </c>
      <c r="E188" s="6"/>
      <c r="F188" s="6">
        <f t="shared" si="12"/>
        <v>11.549</v>
      </c>
      <c r="G188" s="6">
        <v>11.549</v>
      </c>
      <c r="H188" s="6"/>
      <c r="I188" s="6">
        <f>G188</f>
        <v>11.549</v>
      </c>
      <c r="J188" s="6">
        <f t="shared" si="13"/>
        <v>11.549</v>
      </c>
      <c r="K188" s="6"/>
      <c r="L188" s="6"/>
      <c r="M188" s="6"/>
      <c r="N188" s="6">
        <v>11.55</v>
      </c>
      <c r="O188" s="6"/>
      <c r="P188" s="6">
        <f t="shared" si="14"/>
        <v>11.55</v>
      </c>
      <c r="ES188" s="120"/>
      <c r="ET188" s="120"/>
      <c r="EU188" s="120"/>
      <c r="EV188" s="120"/>
      <c r="EW188" s="120"/>
      <c r="EX188" s="120"/>
    </row>
    <row r="189" spans="1:154" s="119" customFormat="1" ht="29.25" customHeight="1">
      <c r="A189" s="7" t="s">
        <v>355</v>
      </c>
      <c r="B189" s="5"/>
      <c r="C189" s="5"/>
      <c r="D189" s="6">
        <v>9</v>
      </c>
      <c r="E189" s="6"/>
      <c r="F189" s="6">
        <f t="shared" si="12"/>
        <v>9</v>
      </c>
      <c r="G189" s="6">
        <v>9</v>
      </c>
      <c r="H189" s="6"/>
      <c r="I189" s="6"/>
      <c r="J189" s="6">
        <f t="shared" si="13"/>
        <v>9</v>
      </c>
      <c r="K189" s="6"/>
      <c r="L189" s="6"/>
      <c r="M189" s="6"/>
      <c r="N189" s="6">
        <v>9</v>
      </c>
      <c r="O189" s="6"/>
      <c r="P189" s="6">
        <f t="shared" si="14"/>
        <v>9</v>
      </c>
      <c r="ES189" s="120"/>
      <c r="ET189" s="120"/>
      <c r="EU189" s="120"/>
      <c r="EV189" s="120"/>
      <c r="EW189" s="120"/>
      <c r="EX189" s="120"/>
    </row>
    <row r="190" spans="1:154" s="16" customFormat="1" ht="26.25" customHeight="1">
      <c r="A190" s="7" t="s">
        <v>356</v>
      </c>
      <c r="B190" s="5"/>
      <c r="C190" s="5"/>
      <c r="D190" s="6">
        <v>62620</v>
      </c>
      <c r="E190" s="6"/>
      <c r="F190" s="6">
        <f>D190</f>
        <v>62620</v>
      </c>
      <c r="G190" s="6">
        <v>62633</v>
      </c>
      <c r="H190" s="6"/>
      <c r="I190" s="6"/>
      <c r="J190" s="6">
        <f t="shared" si="13"/>
        <v>62633</v>
      </c>
      <c r="K190" s="6"/>
      <c r="L190" s="6"/>
      <c r="M190" s="6"/>
      <c r="N190" s="6">
        <v>62625</v>
      </c>
      <c r="O190" s="6"/>
      <c r="P190" s="6">
        <f t="shared" si="14"/>
        <v>62625</v>
      </c>
      <c r="ES190" s="35"/>
      <c r="ET190" s="35"/>
      <c r="EU190" s="35"/>
      <c r="EV190" s="35"/>
      <c r="EW190" s="35"/>
      <c r="EX190" s="35"/>
    </row>
    <row r="191" spans="1:154" s="16" customFormat="1" ht="11.25">
      <c r="A191" s="4" t="s">
        <v>3</v>
      </c>
      <c r="B191" s="26"/>
      <c r="C191" s="26"/>
      <c r="D191" s="19"/>
      <c r="E191" s="19"/>
      <c r="F191" s="19"/>
      <c r="G191" s="19"/>
      <c r="H191" s="19"/>
      <c r="I191" s="19"/>
      <c r="J191" s="6"/>
      <c r="K191" s="6"/>
      <c r="L191" s="6"/>
      <c r="M191" s="6"/>
      <c r="N191" s="19"/>
      <c r="O191" s="19"/>
      <c r="P191" s="6"/>
      <c r="ES191" s="35"/>
      <c r="ET191" s="35"/>
      <c r="EU191" s="35"/>
      <c r="EV191" s="35"/>
      <c r="EW191" s="35"/>
      <c r="EX191" s="35"/>
    </row>
    <row r="192" spans="1:154" s="119" customFormat="1" ht="28.5" customHeight="1">
      <c r="A192" s="7" t="s">
        <v>325</v>
      </c>
      <c r="B192" s="5"/>
      <c r="C192" s="5"/>
      <c r="D192" s="6">
        <v>175</v>
      </c>
      <c r="E192" s="6"/>
      <c r="F192" s="6">
        <f>D192</f>
        <v>175</v>
      </c>
      <c r="G192" s="6">
        <v>180</v>
      </c>
      <c r="H192" s="6"/>
      <c r="I192" s="6"/>
      <c r="J192" s="6">
        <f aca="true" t="shared" si="15" ref="J192:J197">G192</f>
        <v>180</v>
      </c>
      <c r="K192" s="6"/>
      <c r="L192" s="6"/>
      <c r="M192" s="6"/>
      <c r="N192" s="6">
        <v>187</v>
      </c>
      <c r="O192" s="6"/>
      <c r="P192" s="6">
        <f aca="true" t="shared" si="16" ref="P192:P197">N192</f>
        <v>187</v>
      </c>
      <c r="ES192" s="120"/>
      <c r="ET192" s="120"/>
      <c r="EU192" s="120"/>
      <c r="EV192" s="120"/>
      <c r="EW192" s="120"/>
      <c r="EX192" s="120"/>
    </row>
    <row r="193" spans="1:154" s="119" customFormat="1" ht="22.5">
      <c r="A193" s="7" t="s">
        <v>323</v>
      </c>
      <c r="B193" s="5"/>
      <c r="C193" s="5"/>
      <c r="D193" s="6">
        <v>1534</v>
      </c>
      <c r="E193" s="6"/>
      <c r="F193" s="6">
        <f aca="true" t="shared" si="17" ref="F193:F204">D193</f>
        <v>1534</v>
      </c>
      <c r="G193" s="6">
        <v>1556</v>
      </c>
      <c r="H193" s="6"/>
      <c r="I193" s="6"/>
      <c r="J193" s="6">
        <f t="shared" si="15"/>
        <v>1556</v>
      </c>
      <c r="K193" s="6"/>
      <c r="L193" s="6"/>
      <c r="M193" s="6"/>
      <c r="N193" s="6">
        <v>1583</v>
      </c>
      <c r="O193" s="6"/>
      <c r="P193" s="6">
        <f t="shared" si="16"/>
        <v>1583</v>
      </c>
      <c r="ES193" s="120"/>
      <c r="ET193" s="120"/>
      <c r="EU193" s="120"/>
      <c r="EV193" s="120"/>
      <c r="EW193" s="120"/>
      <c r="EX193" s="120"/>
    </row>
    <row r="194" spans="1:154" s="119" customFormat="1" ht="22.5">
      <c r="A194" s="7" t="s">
        <v>347</v>
      </c>
      <c r="B194" s="5"/>
      <c r="C194" s="5"/>
      <c r="D194" s="6">
        <v>6.87</v>
      </c>
      <c r="E194" s="6"/>
      <c r="F194" s="6">
        <f>D194</f>
        <v>6.87</v>
      </c>
      <c r="G194" s="6">
        <v>7.33</v>
      </c>
      <c r="H194" s="6"/>
      <c r="I194" s="6"/>
      <c r="J194" s="6">
        <f>G194</f>
        <v>7.33</v>
      </c>
      <c r="K194" s="6"/>
      <c r="L194" s="6"/>
      <c r="M194" s="6"/>
      <c r="N194" s="6">
        <v>7.77</v>
      </c>
      <c r="O194" s="6"/>
      <c r="P194" s="6">
        <f>N194</f>
        <v>7.77</v>
      </c>
      <c r="ES194" s="120"/>
      <c r="ET194" s="120"/>
      <c r="EU194" s="120"/>
      <c r="EV194" s="120"/>
      <c r="EW194" s="120"/>
      <c r="EX194" s="120"/>
    </row>
    <row r="195" spans="1:154" s="119" customFormat="1" ht="26.25" customHeight="1">
      <c r="A195" s="7" t="s">
        <v>357</v>
      </c>
      <c r="B195" s="5"/>
      <c r="C195" s="5"/>
      <c r="D195" s="6">
        <v>600</v>
      </c>
      <c r="E195" s="6"/>
      <c r="F195" s="6">
        <f>D195</f>
        <v>600</v>
      </c>
      <c r="G195" s="6">
        <v>620</v>
      </c>
      <c r="H195" s="6"/>
      <c r="I195" s="6"/>
      <c r="J195" s="6">
        <f>G195</f>
        <v>620</v>
      </c>
      <c r="K195" s="6"/>
      <c r="L195" s="6"/>
      <c r="M195" s="6"/>
      <c r="N195" s="6">
        <v>645</v>
      </c>
      <c r="O195" s="6"/>
      <c r="P195" s="6">
        <f>N195</f>
        <v>645</v>
      </c>
      <c r="ES195" s="120"/>
      <c r="ET195" s="120"/>
      <c r="EU195" s="120"/>
      <c r="EV195" s="120"/>
      <c r="EW195" s="120"/>
      <c r="EX195" s="120"/>
    </row>
    <row r="196" spans="1:154" s="119" customFormat="1" ht="22.5">
      <c r="A196" s="7" t="s">
        <v>52</v>
      </c>
      <c r="B196" s="5"/>
      <c r="C196" s="5"/>
      <c r="D196" s="6">
        <v>458</v>
      </c>
      <c r="E196" s="6"/>
      <c r="F196" s="6">
        <f t="shared" si="17"/>
        <v>458</v>
      </c>
      <c r="G196" s="6">
        <v>472</v>
      </c>
      <c r="H196" s="6"/>
      <c r="I196" s="6"/>
      <c r="J196" s="6">
        <f t="shared" si="15"/>
        <v>472</v>
      </c>
      <c r="K196" s="6"/>
      <c r="L196" s="6"/>
      <c r="M196" s="6"/>
      <c r="N196" s="6">
        <v>490</v>
      </c>
      <c r="O196" s="6"/>
      <c r="P196" s="6">
        <f t="shared" si="16"/>
        <v>490</v>
      </c>
      <c r="ES196" s="120"/>
      <c r="ET196" s="120"/>
      <c r="EU196" s="120"/>
      <c r="EV196" s="120"/>
      <c r="EW196" s="120"/>
      <c r="EX196" s="120"/>
    </row>
    <row r="197" spans="1:154" s="119" customFormat="1" ht="11.25">
      <c r="A197" s="7" t="s">
        <v>326</v>
      </c>
      <c r="B197" s="5"/>
      <c r="C197" s="5"/>
      <c r="D197" s="6">
        <v>76.26</v>
      </c>
      <c r="E197" s="6"/>
      <c r="F197" s="6">
        <f t="shared" si="17"/>
        <v>76.26</v>
      </c>
      <c r="G197" s="6">
        <v>76.26</v>
      </c>
      <c r="H197" s="6"/>
      <c r="I197" s="6"/>
      <c r="J197" s="6">
        <f t="shared" si="15"/>
        <v>76.26</v>
      </c>
      <c r="K197" s="6"/>
      <c r="L197" s="6"/>
      <c r="M197" s="6"/>
      <c r="N197" s="6">
        <f>J197</f>
        <v>76.26</v>
      </c>
      <c r="O197" s="6"/>
      <c r="P197" s="6">
        <f t="shared" si="16"/>
        <v>76.26</v>
      </c>
      <c r="ES197" s="120"/>
      <c r="ET197" s="120"/>
      <c r="EU197" s="120"/>
      <c r="EV197" s="120"/>
      <c r="EW197" s="120"/>
      <c r="EX197" s="120"/>
    </row>
    <row r="198" spans="1:154" s="119" customFormat="1" ht="22.5">
      <c r="A198" s="7" t="s">
        <v>337</v>
      </c>
      <c r="B198" s="5"/>
      <c r="C198" s="5"/>
      <c r="D198" s="6">
        <v>11000</v>
      </c>
      <c r="E198" s="6"/>
      <c r="F198" s="6">
        <f>D198</f>
        <v>11000</v>
      </c>
      <c r="G198" s="6">
        <v>11000</v>
      </c>
      <c r="H198" s="6"/>
      <c r="I198" s="6"/>
      <c r="J198" s="6">
        <f>G198</f>
        <v>11000</v>
      </c>
      <c r="K198" s="6"/>
      <c r="L198" s="6"/>
      <c r="M198" s="6"/>
      <c r="N198" s="6">
        <v>11000</v>
      </c>
      <c r="O198" s="6"/>
      <c r="P198" s="6">
        <f>N198</f>
        <v>11000</v>
      </c>
      <c r="ES198" s="120"/>
      <c r="ET198" s="120"/>
      <c r="EU198" s="120"/>
      <c r="EV198" s="120"/>
      <c r="EW198" s="120"/>
      <c r="EX198" s="120"/>
    </row>
    <row r="199" spans="1:154" s="119" customFormat="1" ht="22.5">
      <c r="A199" s="7" t="s">
        <v>339</v>
      </c>
      <c r="B199" s="5"/>
      <c r="C199" s="5"/>
      <c r="D199" s="6">
        <v>1</v>
      </c>
      <c r="E199" s="6"/>
      <c r="F199" s="6">
        <f>D199</f>
        <v>1</v>
      </c>
      <c r="G199" s="6">
        <v>1</v>
      </c>
      <c r="H199" s="6"/>
      <c r="I199" s="6"/>
      <c r="J199" s="6">
        <f>G199</f>
        <v>1</v>
      </c>
      <c r="K199" s="6"/>
      <c r="L199" s="6"/>
      <c r="M199" s="6"/>
      <c r="N199" s="6">
        <v>1</v>
      </c>
      <c r="O199" s="6"/>
      <c r="P199" s="6">
        <f>N199</f>
        <v>1</v>
      </c>
      <c r="ES199" s="120"/>
      <c r="ET199" s="120"/>
      <c r="EU199" s="120"/>
      <c r="EV199" s="120"/>
      <c r="EW199" s="120"/>
      <c r="EX199" s="120"/>
    </row>
    <row r="200" spans="1:154" s="119" customFormat="1" ht="28.5" customHeight="1">
      <c r="A200" s="7" t="s">
        <v>74</v>
      </c>
      <c r="B200" s="5"/>
      <c r="C200" s="5"/>
      <c r="D200" s="6">
        <v>11.549</v>
      </c>
      <c r="E200" s="6"/>
      <c r="F200" s="6">
        <f t="shared" si="17"/>
        <v>11.549</v>
      </c>
      <c r="G200" s="6">
        <v>11.549</v>
      </c>
      <c r="H200" s="6"/>
      <c r="I200" s="6"/>
      <c r="J200" s="6">
        <v>11.55</v>
      </c>
      <c r="K200" s="6"/>
      <c r="L200" s="6"/>
      <c r="M200" s="6"/>
      <c r="N200" s="6">
        <v>11.549</v>
      </c>
      <c r="O200" s="6"/>
      <c r="P200" s="6">
        <v>11.55</v>
      </c>
      <c r="ES200" s="120"/>
      <c r="ET200" s="120"/>
      <c r="EU200" s="120"/>
      <c r="EV200" s="120"/>
      <c r="EW200" s="120"/>
      <c r="EX200" s="120"/>
    </row>
    <row r="201" spans="1:154" s="119" customFormat="1" ht="28.5" customHeight="1">
      <c r="A201" s="7" t="s">
        <v>342</v>
      </c>
      <c r="B201" s="5"/>
      <c r="C201" s="5"/>
      <c r="D201" s="6">
        <v>14</v>
      </c>
      <c r="E201" s="6"/>
      <c r="F201" s="6">
        <f t="shared" si="17"/>
        <v>14</v>
      </c>
      <c r="G201" s="6">
        <v>14</v>
      </c>
      <c r="H201" s="6"/>
      <c r="I201" s="6"/>
      <c r="J201" s="6">
        <f>G201</f>
        <v>14</v>
      </c>
      <c r="K201" s="6"/>
      <c r="L201" s="6"/>
      <c r="M201" s="6"/>
      <c r="N201" s="6">
        <v>12</v>
      </c>
      <c r="O201" s="6"/>
      <c r="P201" s="6">
        <f>N201</f>
        <v>12</v>
      </c>
      <c r="ES201" s="120"/>
      <c r="ET201" s="120"/>
      <c r="EU201" s="120"/>
      <c r="EV201" s="120"/>
      <c r="EW201" s="120"/>
      <c r="EX201" s="120"/>
    </row>
    <row r="202" spans="1:154" s="119" customFormat="1" ht="28.5" customHeight="1">
      <c r="A202" s="7" t="s">
        <v>343</v>
      </c>
      <c r="B202" s="5"/>
      <c r="C202" s="5"/>
      <c r="D202" s="6">
        <v>20</v>
      </c>
      <c r="E202" s="6"/>
      <c r="F202" s="6">
        <f t="shared" si="17"/>
        <v>20</v>
      </c>
      <c r="G202" s="6">
        <v>19</v>
      </c>
      <c r="H202" s="6"/>
      <c r="I202" s="6"/>
      <c r="J202" s="6">
        <f>G202</f>
        <v>19</v>
      </c>
      <c r="K202" s="6"/>
      <c r="L202" s="6"/>
      <c r="M202" s="6"/>
      <c r="N202" s="6">
        <v>18</v>
      </c>
      <c r="O202" s="6"/>
      <c r="P202" s="6">
        <f>N202</f>
        <v>18</v>
      </c>
      <c r="ES202" s="120"/>
      <c r="ET202" s="120"/>
      <c r="EU202" s="120"/>
      <c r="EV202" s="120"/>
      <c r="EW202" s="120"/>
      <c r="EX202" s="120"/>
    </row>
    <row r="203" spans="1:154" s="119" customFormat="1" ht="28.5" customHeight="1">
      <c r="A203" s="7" t="s">
        <v>345</v>
      </c>
      <c r="B203" s="5"/>
      <c r="C203" s="5"/>
      <c r="D203" s="6">
        <v>9298</v>
      </c>
      <c r="E203" s="6"/>
      <c r="F203" s="6">
        <f t="shared" si="17"/>
        <v>9298</v>
      </c>
      <c r="G203" s="6">
        <v>9298</v>
      </c>
      <c r="H203" s="6"/>
      <c r="I203" s="6"/>
      <c r="J203" s="6">
        <f>G203</f>
        <v>9298</v>
      </c>
      <c r="K203" s="6"/>
      <c r="L203" s="6"/>
      <c r="M203" s="6"/>
      <c r="N203" s="6">
        <v>9298</v>
      </c>
      <c r="O203" s="6"/>
      <c r="P203" s="6">
        <f>N203</f>
        <v>9298</v>
      </c>
      <c r="ES203" s="120"/>
      <c r="ET203" s="120"/>
      <c r="EU203" s="120"/>
      <c r="EV203" s="120"/>
      <c r="EW203" s="120"/>
      <c r="EX203" s="120"/>
    </row>
    <row r="204" spans="1:154" s="119" customFormat="1" ht="28.5" customHeight="1">
      <c r="A204" s="7" t="s">
        <v>118</v>
      </c>
      <c r="B204" s="5"/>
      <c r="C204" s="5"/>
      <c r="D204" s="6">
        <v>9</v>
      </c>
      <c r="E204" s="6"/>
      <c r="F204" s="6">
        <f t="shared" si="17"/>
        <v>9</v>
      </c>
      <c r="G204" s="6">
        <v>9</v>
      </c>
      <c r="H204" s="6"/>
      <c r="I204" s="6"/>
      <c r="J204" s="6">
        <f>G204</f>
        <v>9</v>
      </c>
      <c r="K204" s="6"/>
      <c r="L204" s="6"/>
      <c r="M204" s="6"/>
      <c r="N204" s="6">
        <v>9</v>
      </c>
      <c r="O204" s="6"/>
      <c r="P204" s="6">
        <f>N204</f>
        <v>9</v>
      </c>
      <c r="ES204" s="120"/>
      <c r="ET204" s="120"/>
      <c r="EU204" s="120"/>
      <c r="EV204" s="120"/>
      <c r="EW204" s="120"/>
      <c r="EX204" s="120"/>
    </row>
    <row r="205" spans="1:154" s="16" customFormat="1" ht="11.25">
      <c r="A205" s="4" t="s">
        <v>5</v>
      </c>
      <c r="B205" s="26"/>
      <c r="C205" s="26"/>
      <c r="D205" s="19"/>
      <c r="E205" s="19"/>
      <c r="F205" s="6"/>
      <c r="G205" s="19"/>
      <c r="H205" s="19"/>
      <c r="I205" s="19"/>
      <c r="J205" s="6"/>
      <c r="K205" s="6"/>
      <c r="L205" s="6"/>
      <c r="M205" s="6"/>
      <c r="N205" s="19"/>
      <c r="O205" s="19"/>
      <c r="P205" s="6"/>
      <c r="ES205" s="35"/>
      <c r="ET205" s="35"/>
      <c r="EU205" s="35"/>
      <c r="EV205" s="35"/>
      <c r="EW205" s="35"/>
      <c r="EX205" s="35"/>
    </row>
    <row r="206" spans="1:154" s="119" customFormat="1" ht="22.5">
      <c r="A206" s="7" t="s">
        <v>324</v>
      </c>
      <c r="B206" s="26"/>
      <c r="C206" s="26"/>
      <c r="D206" s="6">
        <v>58472</v>
      </c>
      <c r="E206" s="19"/>
      <c r="F206" s="6">
        <f>D206</f>
        <v>58472</v>
      </c>
      <c r="G206" s="6">
        <v>62328</v>
      </c>
      <c r="H206" s="19"/>
      <c r="I206" s="19"/>
      <c r="J206" s="6">
        <f aca="true" t="shared" si="18" ref="J206:J213">G206</f>
        <v>62328</v>
      </c>
      <c r="K206" s="6"/>
      <c r="L206" s="6"/>
      <c r="M206" s="6"/>
      <c r="N206" s="6">
        <v>65750.26</v>
      </c>
      <c r="O206" s="19"/>
      <c r="P206" s="6">
        <f aca="true" t="shared" si="19" ref="P206:P218">N206</f>
        <v>65750.26</v>
      </c>
      <c r="ES206" s="120"/>
      <c r="ET206" s="120"/>
      <c r="EU206" s="120"/>
      <c r="EV206" s="120"/>
      <c r="EW206" s="120"/>
      <c r="EX206" s="120"/>
    </row>
    <row r="207" spans="1:154" s="119" customFormat="1" ht="22.5">
      <c r="A207" s="7" t="s">
        <v>322</v>
      </c>
      <c r="B207" s="5"/>
      <c r="C207" s="5"/>
      <c r="D207" s="6">
        <v>2108.67</v>
      </c>
      <c r="E207" s="6"/>
      <c r="F207" s="6">
        <f>D207</f>
        <v>2108.67</v>
      </c>
      <c r="G207" s="6">
        <v>2249.68</v>
      </c>
      <c r="H207" s="6"/>
      <c r="I207" s="6"/>
      <c r="J207" s="6">
        <f t="shared" si="18"/>
        <v>2249.68</v>
      </c>
      <c r="K207" s="6"/>
      <c r="L207" s="6"/>
      <c r="M207" s="6"/>
      <c r="N207" s="6">
        <v>2385.34</v>
      </c>
      <c r="O207" s="6"/>
      <c r="P207" s="6">
        <f t="shared" si="19"/>
        <v>2385.34</v>
      </c>
      <c r="ES207" s="120"/>
      <c r="ET207" s="120"/>
      <c r="EU207" s="120"/>
      <c r="EV207" s="120"/>
      <c r="EW207" s="120"/>
      <c r="EX207" s="120"/>
    </row>
    <row r="208" spans="1:154" s="119" customFormat="1" ht="22.5" customHeight="1">
      <c r="A208" s="7" t="s">
        <v>348</v>
      </c>
      <c r="B208" s="5"/>
      <c r="C208" s="5"/>
      <c r="D208" s="6">
        <v>62620</v>
      </c>
      <c r="E208" s="6"/>
      <c r="F208" s="6">
        <f>D208</f>
        <v>62620</v>
      </c>
      <c r="G208" s="6">
        <v>62633</v>
      </c>
      <c r="H208" s="6"/>
      <c r="I208" s="6"/>
      <c r="J208" s="6">
        <f t="shared" si="18"/>
        <v>62633</v>
      </c>
      <c r="K208" s="6"/>
      <c r="L208" s="6"/>
      <c r="M208" s="6"/>
      <c r="N208" s="6">
        <v>62625</v>
      </c>
      <c r="O208" s="6"/>
      <c r="P208" s="6">
        <f t="shared" si="19"/>
        <v>62625</v>
      </c>
      <c r="ES208" s="120"/>
      <c r="ET208" s="120"/>
      <c r="EU208" s="120"/>
      <c r="EV208" s="120"/>
      <c r="EW208" s="120"/>
      <c r="EX208" s="120"/>
    </row>
    <row r="209" spans="1:154" s="119" customFormat="1" ht="27" customHeight="1">
      <c r="A209" s="7" t="s">
        <v>158</v>
      </c>
      <c r="B209" s="5"/>
      <c r="C209" s="5"/>
      <c r="D209" s="6">
        <v>2500</v>
      </c>
      <c r="E209" s="6"/>
      <c r="F209" s="6">
        <f>D209</f>
        <v>2500</v>
      </c>
      <c r="G209" s="6">
        <v>2661.29</v>
      </c>
      <c r="H209" s="6"/>
      <c r="I209" s="6"/>
      <c r="J209" s="6">
        <f>G209</f>
        <v>2661.29</v>
      </c>
      <c r="K209" s="6"/>
      <c r="L209" s="6"/>
      <c r="M209" s="6"/>
      <c r="N209" s="6">
        <v>2813.95</v>
      </c>
      <c r="O209" s="6"/>
      <c r="P209" s="6">
        <f>N209</f>
        <v>2813.95</v>
      </c>
      <c r="ES209" s="120"/>
      <c r="ET209" s="120"/>
      <c r="EU209" s="120"/>
      <c r="EV209" s="120"/>
      <c r="EW209" s="120"/>
      <c r="EX209" s="120"/>
    </row>
    <row r="210" spans="1:154" s="119" customFormat="1" ht="22.5">
      <c r="A210" s="7" t="s">
        <v>51</v>
      </c>
      <c r="B210" s="5"/>
      <c r="C210" s="5"/>
      <c r="D210" s="6">
        <v>7527.73</v>
      </c>
      <c r="E210" s="6"/>
      <c r="F210" s="6">
        <f aca="true" t="shared" si="20" ref="F210:F218">D210</f>
        <v>7527.73</v>
      </c>
      <c r="G210" s="6">
        <v>8034.75</v>
      </c>
      <c r="H210" s="6"/>
      <c r="I210" s="6"/>
      <c r="J210" s="6">
        <f t="shared" si="18"/>
        <v>8034.75</v>
      </c>
      <c r="K210" s="6"/>
      <c r="L210" s="6"/>
      <c r="M210" s="6"/>
      <c r="N210" s="6">
        <v>8513.67</v>
      </c>
      <c r="O210" s="6"/>
      <c r="P210" s="6">
        <f t="shared" si="19"/>
        <v>8513.67</v>
      </c>
      <c r="ES210" s="120"/>
      <c r="ET210" s="120"/>
      <c r="EU210" s="120"/>
      <c r="EV210" s="120"/>
      <c r="EW210" s="120"/>
      <c r="EX210" s="120"/>
    </row>
    <row r="211" spans="1:154" s="119" customFormat="1" ht="22.5">
      <c r="A211" s="7" t="s">
        <v>358</v>
      </c>
      <c r="B211" s="5"/>
      <c r="C211" s="5"/>
      <c r="D211" s="6">
        <v>75465.51</v>
      </c>
      <c r="E211" s="6"/>
      <c r="F211" s="6">
        <f t="shared" si="20"/>
        <v>75465.51</v>
      </c>
      <c r="G211" s="6">
        <v>82987.15</v>
      </c>
      <c r="H211" s="6"/>
      <c r="I211" s="6"/>
      <c r="J211" s="6">
        <f t="shared" si="18"/>
        <v>82987.15</v>
      </c>
      <c r="K211" s="6"/>
      <c r="L211" s="6"/>
      <c r="M211" s="6"/>
      <c r="N211" s="6">
        <v>91252.29</v>
      </c>
      <c r="O211" s="6"/>
      <c r="P211" s="6">
        <f t="shared" si="19"/>
        <v>91252.29</v>
      </c>
      <c r="ES211" s="120"/>
      <c r="ET211" s="120"/>
      <c r="EU211" s="120"/>
      <c r="EV211" s="120"/>
      <c r="EW211" s="120"/>
      <c r="EX211" s="120"/>
    </row>
    <row r="212" spans="1:154" s="119" customFormat="1" ht="11.25">
      <c r="A212" s="7" t="s">
        <v>333</v>
      </c>
      <c r="B212" s="5"/>
      <c r="C212" s="5"/>
      <c r="D212" s="6">
        <v>43.73</v>
      </c>
      <c r="E212" s="6"/>
      <c r="F212" s="6">
        <f t="shared" si="20"/>
        <v>43.73</v>
      </c>
      <c r="G212" s="6">
        <v>48.109</v>
      </c>
      <c r="H212" s="6"/>
      <c r="I212" s="6"/>
      <c r="J212" s="6">
        <f t="shared" si="18"/>
        <v>48.109</v>
      </c>
      <c r="K212" s="6"/>
      <c r="L212" s="6"/>
      <c r="M212" s="6"/>
      <c r="N212" s="6">
        <v>52.918</v>
      </c>
      <c r="O212" s="6"/>
      <c r="P212" s="6">
        <f t="shared" si="19"/>
        <v>52.918</v>
      </c>
      <c r="ES212" s="120"/>
      <c r="ET212" s="120"/>
      <c r="EU212" s="120"/>
      <c r="EV212" s="120"/>
      <c r="EW212" s="120"/>
      <c r="EX212" s="120"/>
    </row>
    <row r="213" spans="1:154" s="119" customFormat="1" ht="22.5">
      <c r="A213" s="7" t="s">
        <v>338</v>
      </c>
      <c r="B213" s="5"/>
      <c r="C213" s="5"/>
      <c r="D213" s="6">
        <v>105100</v>
      </c>
      <c r="E213" s="6"/>
      <c r="F213" s="6">
        <f t="shared" si="20"/>
        <v>105100</v>
      </c>
      <c r="G213" s="6">
        <v>117400</v>
      </c>
      <c r="H213" s="6"/>
      <c r="I213" s="6"/>
      <c r="J213" s="6">
        <f t="shared" si="18"/>
        <v>117400</v>
      </c>
      <c r="K213" s="6"/>
      <c r="L213" s="6"/>
      <c r="M213" s="6"/>
      <c r="N213" s="6">
        <v>125700</v>
      </c>
      <c r="O213" s="6"/>
      <c r="P213" s="6">
        <f t="shared" si="19"/>
        <v>125700</v>
      </c>
      <c r="ES213" s="120"/>
      <c r="ET213" s="120"/>
      <c r="EU213" s="120"/>
      <c r="EV213" s="120"/>
      <c r="EW213" s="120"/>
      <c r="EX213" s="120"/>
    </row>
    <row r="214" spans="1:154" s="119" customFormat="1" ht="33.75" customHeight="1">
      <c r="A214" s="7" t="s">
        <v>340</v>
      </c>
      <c r="B214" s="5"/>
      <c r="C214" s="5"/>
      <c r="D214" s="6">
        <v>19073.59</v>
      </c>
      <c r="E214" s="6"/>
      <c r="F214" s="6">
        <f t="shared" si="20"/>
        <v>19073.59</v>
      </c>
      <c r="G214" s="6">
        <v>21142.86</v>
      </c>
      <c r="H214" s="6"/>
      <c r="I214" s="6"/>
      <c r="J214" s="6">
        <f>G214</f>
        <v>21142.86</v>
      </c>
      <c r="K214" s="6"/>
      <c r="L214" s="6"/>
      <c r="M214" s="6"/>
      <c r="N214" s="6">
        <v>22415.58</v>
      </c>
      <c r="O214" s="6"/>
      <c r="P214" s="6">
        <f t="shared" si="19"/>
        <v>22415.58</v>
      </c>
      <c r="ES214" s="120"/>
      <c r="ET214" s="120"/>
      <c r="EU214" s="120"/>
      <c r="EV214" s="120"/>
      <c r="EW214" s="120"/>
      <c r="EX214" s="120"/>
    </row>
    <row r="215" spans="1:154" s="119" customFormat="1" ht="33.75" customHeight="1">
      <c r="A215" s="7" t="s">
        <v>341</v>
      </c>
      <c r="B215" s="5"/>
      <c r="C215" s="5"/>
      <c r="D215" s="6">
        <v>2142.86</v>
      </c>
      <c r="E215" s="6"/>
      <c r="F215" s="6">
        <f t="shared" si="20"/>
        <v>2142.86</v>
      </c>
      <c r="G215" s="6">
        <v>2285.71</v>
      </c>
      <c r="H215" s="6"/>
      <c r="I215" s="6"/>
      <c r="J215" s="6">
        <f>G215</f>
        <v>2285.71</v>
      </c>
      <c r="K215" s="6"/>
      <c r="L215" s="6"/>
      <c r="M215" s="6"/>
      <c r="N215" s="6">
        <v>2825</v>
      </c>
      <c r="O215" s="6"/>
      <c r="P215" s="6">
        <f t="shared" si="19"/>
        <v>2825</v>
      </c>
      <c r="ES215" s="120"/>
      <c r="ET215" s="120"/>
      <c r="EU215" s="120"/>
      <c r="EV215" s="120"/>
      <c r="EW215" s="120"/>
      <c r="EX215" s="120"/>
    </row>
    <row r="216" spans="1:154" s="119" customFormat="1" ht="33.75" customHeight="1">
      <c r="A216" s="7" t="s">
        <v>344</v>
      </c>
      <c r="B216" s="5"/>
      <c r="C216" s="5"/>
      <c r="D216" s="6">
        <v>2500</v>
      </c>
      <c r="E216" s="6"/>
      <c r="F216" s="6">
        <f t="shared" si="20"/>
        <v>2500</v>
      </c>
      <c r="G216" s="6">
        <v>2631.58</v>
      </c>
      <c r="H216" s="6"/>
      <c r="I216" s="6"/>
      <c r="J216" s="6">
        <f>G216</f>
        <v>2631.58</v>
      </c>
      <c r="K216" s="6"/>
      <c r="L216" s="6"/>
      <c r="M216" s="6"/>
      <c r="N216" s="6">
        <v>2777.78</v>
      </c>
      <c r="O216" s="6"/>
      <c r="P216" s="6">
        <f t="shared" si="19"/>
        <v>2777.78</v>
      </c>
      <c r="ES216" s="120"/>
      <c r="ET216" s="120"/>
      <c r="EU216" s="120"/>
      <c r="EV216" s="120"/>
      <c r="EW216" s="120"/>
      <c r="EX216" s="120"/>
    </row>
    <row r="217" spans="1:154" s="119" customFormat="1" ht="33.75" customHeight="1">
      <c r="A217" s="7" t="s">
        <v>346</v>
      </c>
      <c r="B217" s="5"/>
      <c r="C217" s="5"/>
      <c r="D217" s="6">
        <v>7.53</v>
      </c>
      <c r="E217" s="6"/>
      <c r="F217" s="6">
        <f t="shared" si="20"/>
        <v>7.53</v>
      </c>
      <c r="G217" s="6">
        <v>8.03</v>
      </c>
      <c r="H217" s="6"/>
      <c r="I217" s="6"/>
      <c r="J217" s="6">
        <f>G217</f>
        <v>8.03</v>
      </c>
      <c r="K217" s="6"/>
      <c r="L217" s="6"/>
      <c r="M217" s="6"/>
      <c r="N217" s="6">
        <v>8.52</v>
      </c>
      <c r="O217" s="6"/>
      <c r="P217" s="6">
        <f t="shared" si="19"/>
        <v>8.52</v>
      </c>
      <c r="ES217" s="120"/>
      <c r="ET217" s="120"/>
      <c r="EU217" s="120"/>
      <c r="EV217" s="120"/>
      <c r="EW217" s="120"/>
      <c r="EX217" s="120"/>
    </row>
    <row r="218" spans="1:154" s="119" customFormat="1" ht="33.75" customHeight="1">
      <c r="A218" s="7" t="s">
        <v>119</v>
      </c>
      <c r="B218" s="5"/>
      <c r="C218" s="5"/>
      <c r="D218" s="6">
        <v>108119.5401</v>
      </c>
      <c r="E218" s="6"/>
      <c r="F218" s="6">
        <f t="shared" si="20"/>
        <v>108119.5401</v>
      </c>
      <c r="G218" s="6">
        <v>115368.376</v>
      </c>
      <c r="H218" s="6"/>
      <c r="I218" s="6"/>
      <c r="J218" s="6">
        <f>G218</f>
        <v>115368.376</v>
      </c>
      <c r="K218" s="6"/>
      <c r="L218" s="6"/>
      <c r="M218" s="6"/>
      <c r="N218" s="6">
        <v>122269.0765</v>
      </c>
      <c r="O218" s="6"/>
      <c r="P218" s="6">
        <f t="shared" si="19"/>
        <v>122269.0765</v>
      </c>
      <c r="ES218" s="120"/>
      <c r="ET218" s="120"/>
      <c r="EU218" s="120"/>
      <c r="EV218" s="120"/>
      <c r="EW218" s="120"/>
      <c r="EX218" s="120"/>
    </row>
    <row r="219" spans="1:154" s="16" customFormat="1" ht="11.25">
      <c r="A219" s="4" t="s">
        <v>4</v>
      </c>
      <c r="B219" s="26"/>
      <c r="C219" s="26"/>
      <c r="D219" s="19"/>
      <c r="E219" s="19"/>
      <c r="F219" s="6"/>
      <c r="G219" s="19"/>
      <c r="H219" s="19"/>
      <c r="I219" s="19"/>
      <c r="J219" s="6"/>
      <c r="K219" s="6"/>
      <c r="L219" s="6"/>
      <c r="M219" s="6"/>
      <c r="N219" s="19"/>
      <c r="O219" s="19"/>
      <c r="P219" s="6"/>
      <c r="ES219" s="35"/>
      <c r="ET219" s="35"/>
      <c r="EU219" s="35"/>
      <c r="EV219" s="35"/>
      <c r="EW219" s="35"/>
      <c r="EX219" s="35"/>
    </row>
    <row r="220" spans="1:154" s="16" customFormat="1" ht="39" customHeight="1">
      <c r="A220" s="7" t="s">
        <v>351</v>
      </c>
      <c r="B220" s="5"/>
      <c r="C220" s="5"/>
      <c r="D220" s="6">
        <f>D192/D183*100</f>
        <v>100</v>
      </c>
      <c r="E220" s="6"/>
      <c r="F220" s="6">
        <f>F192/F183*100</f>
        <v>100</v>
      </c>
      <c r="G220" s="6">
        <f>G192/G183*100</f>
        <v>100</v>
      </c>
      <c r="H220" s="6"/>
      <c r="I220" s="6"/>
      <c r="J220" s="6">
        <f aca="true" t="shared" si="21" ref="J220:N221">J192/J183*100</f>
        <v>100</v>
      </c>
      <c r="K220" s="6" t="e">
        <f t="shared" si="21"/>
        <v>#DIV/0!</v>
      </c>
      <c r="L220" s="6" t="e">
        <f t="shared" si="21"/>
        <v>#DIV/0!</v>
      </c>
      <c r="M220" s="6" t="e">
        <f t="shared" si="21"/>
        <v>#DIV/0!</v>
      </c>
      <c r="N220" s="6">
        <f t="shared" si="21"/>
        <v>100</v>
      </c>
      <c r="O220" s="6"/>
      <c r="P220" s="6">
        <f>P192/P183*100</f>
        <v>100</v>
      </c>
      <c r="ES220" s="35"/>
      <c r="ET220" s="35"/>
      <c r="EU220" s="35"/>
      <c r="EV220" s="35"/>
      <c r="EW220" s="35"/>
      <c r="EX220" s="35"/>
    </row>
    <row r="221" spans="1:154" s="16" customFormat="1" ht="33" customHeight="1">
      <c r="A221" s="7" t="s">
        <v>352</v>
      </c>
      <c r="B221" s="5"/>
      <c r="C221" s="5"/>
      <c r="D221" s="6">
        <f>D193/D184*100</f>
        <v>11.745788667687595</v>
      </c>
      <c r="E221" s="6"/>
      <c r="F221" s="6">
        <f>F193/F184*100</f>
        <v>11.745788667687595</v>
      </c>
      <c r="G221" s="6">
        <f>G193/G184*100</f>
        <v>11.914241960183768</v>
      </c>
      <c r="H221" s="6"/>
      <c r="I221" s="6"/>
      <c r="J221" s="6">
        <f t="shared" si="21"/>
        <v>11.914241960183768</v>
      </c>
      <c r="K221" s="6" t="e">
        <f t="shared" si="21"/>
        <v>#DIV/0!</v>
      </c>
      <c r="L221" s="6" t="e">
        <f t="shared" si="21"/>
        <v>#DIV/0!</v>
      </c>
      <c r="M221" s="6" t="e">
        <f t="shared" si="21"/>
        <v>#DIV/0!</v>
      </c>
      <c r="N221" s="6">
        <f t="shared" si="21"/>
        <v>12.120980091883613</v>
      </c>
      <c r="O221" s="6"/>
      <c r="P221" s="6">
        <f>P193/P184*100</f>
        <v>12.120980091883613</v>
      </c>
      <c r="ES221" s="35"/>
      <c r="ET221" s="35"/>
      <c r="EU221" s="35"/>
      <c r="EV221" s="35"/>
      <c r="EW221" s="35"/>
      <c r="EX221" s="35"/>
    </row>
    <row r="222" spans="1:154" s="122" customFormat="1" ht="41.25" customHeight="1">
      <c r="A222" s="91" t="s">
        <v>410</v>
      </c>
      <c r="B222" s="83"/>
      <c r="C222" s="83"/>
      <c r="D222" s="87">
        <f>D224</f>
        <v>650000</v>
      </c>
      <c r="E222" s="87"/>
      <c r="F222" s="87">
        <f>D222</f>
        <v>650000</v>
      </c>
      <c r="G222" s="87">
        <f>G224</f>
        <v>693600</v>
      </c>
      <c r="H222" s="87"/>
      <c r="I222" s="87"/>
      <c r="J222" s="87">
        <f>G222</f>
        <v>693600</v>
      </c>
      <c r="K222" s="87"/>
      <c r="L222" s="87"/>
      <c r="M222" s="87"/>
      <c r="N222" s="87">
        <f>N224</f>
        <v>735200</v>
      </c>
      <c r="O222" s="87"/>
      <c r="P222" s="87">
        <f>N222</f>
        <v>735200</v>
      </c>
      <c r="ES222" s="123"/>
      <c r="ET222" s="123"/>
      <c r="EU222" s="123"/>
      <c r="EV222" s="123"/>
      <c r="EW222" s="123"/>
      <c r="EX222" s="123"/>
    </row>
    <row r="223" spans="1:154" s="16" customFormat="1" ht="15.75" customHeight="1">
      <c r="A223" s="4" t="s">
        <v>77</v>
      </c>
      <c r="B223" s="5"/>
      <c r="C223" s="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ES223" s="35"/>
      <c r="ET223" s="35"/>
      <c r="EU223" s="35"/>
      <c r="EV223" s="35"/>
      <c r="EW223" s="35"/>
      <c r="EX223" s="35"/>
    </row>
    <row r="224" spans="1:154" s="16" customFormat="1" ht="35.25" customHeight="1">
      <c r="A224" s="7" t="s">
        <v>327</v>
      </c>
      <c r="B224" s="5"/>
      <c r="C224" s="5"/>
      <c r="D224" s="6">
        <v>650000</v>
      </c>
      <c r="E224" s="6"/>
      <c r="F224" s="6">
        <f>D224</f>
        <v>650000</v>
      </c>
      <c r="G224" s="6">
        <v>693600</v>
      </c>
      <c r="H224" s="6"/>
      <c r="I224" s="6"/>
      <c r="J224" s="6">
        <f>G224</f>
        <v>693600</v>
      </c>
      <c r="K224" s="6"/>
      <c r="L224" s="6"/>
      <c r="M224" s="6"/>
      <c r="N224" s="6">
        <v>735200</v>
      </c>
      <c r="O224" s="6"/>
      <c r="P224" s="6">
        <f>N224</f>
        <v>735200</v>
      </c>
      <c r="ES224" s="35"/>
      <c r="ET224" s="35"/>
      <c r="EU224" s="35"/>
      <c r="EV224" s="35"/>
      <c r="EW224" s="35"/>
      <c r="EX224" s="35"/>
    </row>
    <row r="225" spans="1:154" s="16" customFormat="1" ht="21.75" customHeight="1">
      <c r="A225" s="4" t="s">
        <v>236</v>
      </c>
      <c r="B225" s="5"/>
      <c r="C225" s="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ES225" s="35"/>
      <c r="ET225" s="35"/>
      <c r="EU225" s="35"/>
      <c r="EV225" s="35"/>
      <c r="EW225" s="35"/>
      <c r="EX225" s="35"/>
    </row>
    <row r="226" spans="1:154" s="16" customFormat="1" ht="39" customHeight="1">
      <c r="A226" s="51" t="s">
        <v>328</v>
      </c>
      <c r="B226" s="5"/>
      <c r="C226" s="5"/>
      <c r="D226" s="6">
        <v>13</v>
      </c>
      <c r="E226" s="6"/>
      <c r="F226" s="6">
        <f>D226</f>
        <v>13</v>
      </c>
      <c r="G226" s="6">
        <v>13</v>
      </c>
      <c r="H226" s="6"/>
      <c r="I226" s="6"/>
      <c r="J226" s="6">
        <f>G226</f>
        <v>13</v>
      </c>
      <c r="K226" s="6"/>
      <c r="L226" s="6"/>
      <c r="M226" s="6"/>
      <c r="N226" s="6">
        <v>13</v>
      </c>
      <c r="O226" s="6"/>
      <c r="P226" s="6">
        <f>N226</f>
        <v>13</v>
      </c>
      <c r="ES226" s="35"/>
      <c r="ET226" s="35"/>
      <c r="EU226" s="35"/>
      <c r="EV226" s="35"/>
      <c r="EW226" s="35"/>
      <c r="EX226" s="35"/>
    </row>
    <row r="227" spans="1:154" s="16" customFormat="1" ht="23.25" customHeight="1">
      <c r="A227" s="4" t="s">
        <v>231</v>
      </c>
      <c r="B227" s="5"/>
      <c r="C227" s="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ES227" s="35"/>
      <c r="ET227" s="35"/>
      <c r="EU227" s="35"/>
      <c r="EV227" s="35"/>
      <c r="EW227" s="35"/>
      <c r="EX227" s="35"/>
    </row>
    <row r="228" spans="1:154" s="16" customFormat="1" ht="35.25" customHeight="1">
      <c r="A228" s="7" t="s">
        <v>329</v>
      </c>
      <c r="B228" s="5"/>
      <c r="C228" s="5"/>
      <c r="D228" s="6">
        <f>D224/D226</f>
        <v>50000</v>
      </c>
      <c r="E228" s="6"/>
      <c r="F228" s="6">
        <f>D228</f>
        <v>50000</v>
      </c>
      <c r="G228" s="6">
        <f>G224/G226</f>
        <v>53353.846153846156</v>
      </c>
      <c r="H228" s="6"/>
      <c r="I228" s="6"/>
      <c r="J228" s="6">
        <f>G228</f>
        <v>53353.846153846156</v>
      </c>
      <c r="K228" s="6"/>
      <c r="L228" s="6"/>
      <c r="M228" s="6"/>
      <c r="N228" s="6">
        <f>N224/N226</f>
        <v>56553.846153846156</v>
      </c>
      <c r="O228" s="6"/>
      <c r="P228" s="6">
        <f>N228</f>
        <v>56553.846153846156</v>
      </c>
      <c r="ES228" s="35"/>
      <c r="ET228" s="35"/>
      <c r="EU228" s="35"/>
      <c r="EV228" s="35"/>
      <c r="EW228" s="35"/>
      <c r="EX228" s="35"/>
    </row>
    <row r="229" spans="1:154" s="16" customFormat="1" ht="35.25" customHeight="1">
      <c r="A229" s="91" t="s">
        <v>411</v>
      </c>
      <c r="B229" s="79"/>
      <c r="C229" s="79"/>
      <c r="D229" s="87">
        <f>D231</f>
        <v>640000</v>
      </c>
      <c r="E229" s="87"/>
      <c r="F229" s="87">
        <f>D229</f>
        <v>640000</v>
      </c>
      <c r="G229" s="87">
        <f>G231</f>
        <v>760000</v>
      </c>
      <c r="H229" s="87"/>
      <c r="I229" s="87"/>
      <c r="J229" s="87">
        <f>G229</f>
        <v>760000</v>
      </c>
      <c r="K229" s="87"/>
      <c r="L229" s="87"/>
      <c r="M229" s="87"/>
      <c r="N229" s="87">
        <f>N231</f>
        <v>850000</v>
      </c>
      <c r="O229" s="87"/>
      <c r="P229" s="87">
        <f>N229</f>
        <v>850000</v>
      </c>
      <c r="ES229" s="35"/>
      <c r="ET229" s="35"/>
      <c r="EU229" s="35"/>
      <c r="EV229" s="35"/>
      <c r="EW229" s="35"/>
      <c r="EX229" s="35"/>
    </row>
    <row r="230" spans="1:154" s="16" customFormat="1" ht="21.75" customHeight="1">
      <c r="A230" s="4" t="s">
        <v>77</v>
      </c>
      <c r="B230" s="5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ES230" s="35"/>
      <c r="ET230" s="35"/>
      <c r="EU230" s="35"/>
      <c r="EV230" s="35"/>
      <c r="EW230" s="35"/>
      <c r="EX230" s="35"/>
    </row>
    <row r="231" spans="1:154" s="16" customFormat="1" ht="35.25" customHeight="1">
      <c r="A231" s="7" t="s">
        <v>330</v>
      </c>
      <c r="B231" s="5"/>
      <c r="C231" s="5"/>
      <c r="D231" s="6">
        <v>640000</v>
      </c>
      <c r="E231" s="6"/>
      <c r="F231" s="6">
        <f>D231</f>
        <v>640000</v>
      </c>
      <c r="G231" s="6">
        <v>760000</v>
      </c>
      <c r="H231" s="6"/>
      <c r="I231" s="6"/>
      <c r="J231" s="6">
        <f>G231</f>
        <v>760000</v>
      </c>
      <c r="K231" s="6"/>
      <c r="L231" s="6"/>
      <c r="M231" s="6"/>
      <c r="N231" s="6">
        <v>850000</v>
      </c>
      <c r="O231" s="6"/>
      <c r="P231" s="6">
        <f>N231</f>
        <v>850000</v>
      </c>
      <c r="ES231" s="35"/>
      <c r="ET231" s="35"/>
      <c r="EU231" s="35"/>
      <c r="EV231" s="35"/>
      <c r="EW231" s="35"/>
      <c r="EX231" s="35"/>
    </row>
    <row r="232" spans="1:154" s="16" customFormat="1" ht="21.75" customHeight="1">
      <c r="A232" s="4" t="s">
        <v>236</v>
      </c>
      <c r="B232" s="5"/>
      <c r="C232" s="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ES232" s="35"/>
      <c r="ET232" s="35"/>
      <c r="EU232" s="35"/>
      <c r="EV232" s="35"/>
      <c r="EW232" s="35"/>
      <c r="EX232" s="35"/>
    </row>
    <row r="233" spans="1:154" s="16" customFormat="1" ht="35.25" customHeight="1">
      <c r="A233" s="51" t="s">
        <v>331</v>
      </c>
      <c r="B233" s="5"/>
      <c r="C233" s="5"/>
      <c r="D233" s="6">
        <v>12</v>
      </c>
      <c r="E233" s="6"/>
      <c r="F233" s="6">
        <f>D233</f>
        <v>12</v>
      </c>
      <c r="G233" s="6">
        <v>12</v>
      </c>
      <c r="H233" s="6"/>
      <c r="I233" s="6"/>
      <c r="J233" s="6">
        <f>G233</f>
        <v>12</v>
      </c>
      <c r="K233" s="6"/>
      <c r="L233" s="6"/>
      <c r="M233" s="6"/>
      <c r="N233" s="6">
        <v>12</v>
      </c>
      <c r="O233" s="6"/>
      <c r="P233" s="6">
        <f>N233</f>
        <v>12</v>
      </c>
      <c r="ES233" s="35"/>
      <c r="ET233" s="35"/>
      <c r="EU233" s="35"/>
      <c r="EV233" s="35"/>
      <c r="EW233" s="35"/>
      <c r="EX233" s="35"/>
    </row>
    <row r="234" spans="1:154" s="16" customFormat="1" ht="22.5" customHeight="1">
      <c r="A234" s="4" t="s">
        <v>231</v>
      </c>
      <c r="B234" s="5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ES234" s="35"/>
      <c r="ET234" s="35"/>
      <c r="EU234" s="35"/>
      <c r="EV234" s="35"/>
      <c r="EW234" s="35"/>
      <c r="EX234" s="35"/>
    </row>
    <row r="235" spans="1:154" s="16" customFormat="1" ht="35.25" customHeight="1">
      <c r="A235" s="7" t="s">
        <v>332</v>
      </c>
      <c r="B235" s="5"/>
      <c r="C235" s="5"/>
      <c r="D235" s="6">
        <f>D231/D233</f>
        <v>53333.333333333336</v>
      </c>
      <c r="E235" s="6"/>
      <c r="F235" s="6">
        <f>D235</f>
        <v>53333.333333333336</v>
      </c>
      <c r="G235" s="6">
        <f>G231/G233</f>
        <v>63333.333333333336</v>
      </c>
      <c r="H235" s="6"/>
      <c r="I235" s="6"/>
      <c r="J235" s="6">
        <f>G235</f>
        <v>63333.333333333336</v>
      </c>
      <c r="K235" s="6"/>
      <c r="L235" s="6"/>
      <c r="M235" s="6"/>
      <c r="N235" s="6">
        <f>N231/N233</f>
        <v>70833.33333333333</v>
      </c>
      <c r="O235" s="6"/>
      <c r="P235" s="6">
        <f>N235</f>
        <v>70833.33333333333</v>
      </c>
      <c r="ES235" s="35"/>
      <c r="ET235" s="35"/>
      <c r="EU235" s="35"/>
      <c r="EV235" s="35"/>
      <c r="EW235" s="35"/>
      <c r="EX235" s="35"/>
    </row>
    <row r="236" spans="1:154" s="119" customFormat="1" ht="35.25" customHeight="1">
      <c r="A236" s="91" t="s">
        <v>412</v>
      </c>
      <c r="B236" s="79"/>
      <c r="C236" s="79"/>
      <c r="D236" s="87">
        <f>D238</f>
        <v>120000</v>
      </c>
      <c r="E236" s="87"/>
      <c r="F236" s="87">
        <f>D236</f>
        <v>120000</v>
      </c>
      <c r="G236" s="87">
        <f>G238</f>
        <v>128000</v>
      </c>
      <c r="H236" s="87"/>
      <c r="I236" s="87"/>
      <c r="J236" s="87">
        <f>G236</f>
        <v>128000</v>
      </c>
      <c r="K236" s="87"/>
      <c r="L236" s="87"/>
      <c r="M236" s="87"/>
      <c r="N236" s="87">
        <f>N238</f>
        <v>135700</v>
      </c>
      <c r="O236" s="87"/>
      <c r="P236" s="87">
        <f>N236</f>
        <v>135700</v>
      </c>
      <c r="ES236" s="120"/>
      <c r="ET236" s="120"/>
      <c r="EU236" s="120"/>
      <c r="EV236" s="120"/>
      <c r="EW236" s="120"/>
      <c r="EX236" s="120"/>
    </row>
    <row r="237" spans="1:154" s="16" customFormat="1" ht="23.25" customHeight="1">
      <c r="A237" s="4" t="s">
        <v>77</v>
      </c>
      <c r="B237" s="5"/>
      <c r="C237" s="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ES237" s="35"/>
      <c r="ET237" s="35"/>
      <c r="EU237" s="35"/>
      <c r="EV237" s="35"/>
      <c r="EW237" s="35"/>
      <c r="EX237" s="35"/>
    </row>
    <row r="238" spans="1:154" s="16" customFormat="1" ht="30.75" customHeight="1">
      <c r="A238" s="7" t="s">
        <v>334</v>
      </c>
      <c r="B238" s="5"/>
      <c r="C238" s="5"/>
      <c r="D238" s="6">
        <v>120000</v>
      </c>
      <c r="E238" s="6"/>
      <c r="F238" s="6">
        <f>D238</f>
        <v>120000</v>
      </c>
      <c r="G238" s="6">
        <v>128000</v>
      </c>
      <c r="H238" s="6"/>
      <c r="I238" s="6"/>
      <c r="J238" s="6">
        <f>G238</f>
        <v>128000</v>
      </c>
      <c r="K238" s="6"/>
      <c r="L238" s="6"/>
      <c r="M238" s="6"/>
      <c r="N238" s="6">
        <v>135700</v>
      </c>
      <c r="O238" s="6"/>
      <c r="P238" s="6">
        <f>N238</f>
        <v>135700</v>
      </c>
      <c r="ES238" s="35"/>
      <c r="ET238" s="35"/>
      <c r="EU238" s="35"/>
      <c r="EV238" s="35"/>
      <c r="EW238" s="35"/>
      <c r="EX238" s="35"/>
    </row>
    <row r="239" spans="1:154" s="16" customFormat="1" ht="15.75" customHeight="1">
      <c r="A239" s="4" t="s">
        <v>236</v>
      </c>
      <c r="B239" s="5"/>
      <c r="C239" s="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ES239" s="35"/>
      <c r="ET239" s="35"/>
      <c r="EU239" s="35"/>
      <c r="EV239" s="35"/>
      <c r="EW239" s="35"/>
      <c r="EX239" s="35"/>
    </row>
    <row r="240" spans="1:154" s="16" customFormat="1" ht="31.5" customHeight="1">
      <c r="A240" s="51" t="s">
        <v>335</v>
      </c>
      <c r="B240" s="5"/>
      <c r="C240" s="5"/>
      <c r="D240" s="6">
        <v>21</v>
      </c>
      <c r="E240" s="6"/>
      <c r="F240" s="6">
        <f>D240</f>
        <v>21</v>
      </c>
      <c r="G240" s="6">
        <v>21</v>
      </c>
      <c r="H240" s="6"/>
      <c r="I240" s="6"/>
      <c r="J240" s="6">
        <f>G240</f>
        <v>21</v>
      </c>
      <c r="K240" s="6"/>
      <c r="L240" s="6"/>
      <c r="M240" s="6"/>
      <c r="N240" s="6">
        <v>21</v>
      </c>
      <c r="O240" s="6"/>
      <c r="P240" s="6">
        <f>N240</f>
        <v>21</v>
      </c>
      <c r="ES240" s="35"/>
      <c r="ET240" s="35"/>
      <c r="EU240" s="35"/>
      <c r="EV240" s="35"/>
      <c r="EW240" s="35"/>
      <c r="EX240" s="35"/>
    </row>
    <row r="241" spans="1:154" s="16" customFormat="1" ht="16.5" customHeight="1">
      <c r="A241" s="4" t="s">
        <v>231</v>
      </c>
      <c r="B241" s="5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ES241" s="35"/>
      <c r="ET241" s="35"/>
      <c r="EU241" s="35"/>
      <c r="EV241" s="35"/>
      <c r="EW241" s="35"/>
      <c r="EX241" s="35"/>
    </row>
    <row r="242" spans="1:154" s="16" customFormat="1" ht="35.25" customHeight="1">
      <c r="A242" s="7" t="s">
        <v>336</v>
      </c>
      <c r="B242" s="5"/>
      <c r="C242" s="5"/>
      <c r="D242" s="6">
        <f>D238/D240</f>
        <v>5714.285714285715</v>
      </c>
      <c r="E242" s="6"/>
      <c r="F242" s="6">
        <f>D242</f>
        <v>5714.285714285715</v>
      </c>
      <c r="G242" s="6">
        <f>G238/G240</f>
        <v>6095.238095238095</v>
      </c>
      <c r="H242" s="6"/>
      <c r="I242" s="6"/>
      <c r="J242" s="6">
        <f>J238/J240</f>
        <v>6095.238095238095</v>
      </c>
      <c r="K242" s="6"/>
      <c r="L242" s="6"/>
      <c r="M242" s="6"/>
      <c r="N242" s="6">
        <f>N238/N240</f>
        <v>6461.9047619047615</v>
      </c>
      <c r="O242" s="6"/>
      <c r="P242" s="6">
        <f>N242</f>
        <v>6461.9047619047615</v>
      </c>
      <c r="ES242" s="35"/>
      <c r="ET242" s="35"/>
      <c r="EU242" s="35"/>
      <c r="EV242" s="35"/>
      <c r="EW242" s="35"/>
      <c r="EX242" s="35"/>
    </row>
    <row r="243" spans="1:154" s="119" customFormat="1" ht="35.25" customHeight="1">
      <c r="A243" s="91" t="s">
        <v>413</v>
      </c>
      <c r="B243" s="79"/>
      <c r="C243" s="79"/>
      <c r="D243" s="80"/>
      <c r="E243" s="87">
        <f>E245</f>
        <v>32410000</v>
      </c>
      <c r="F243" s="87">
        <f>E243</f>
        <v>32410000</v>
      </c>
      <c r="G243" s="87"/>
      <c r="H243" s="87">
        <f>H245</f>
        <v>10000000</v>
      </c>
      <c r="I243" s="87"/>
      <c r="J243" s="87">
        <f>H243</f>
        <v>10000000</v>
      </c>
      <c r="K243" s="87"/>
      <c r="L243" s="87"/>
      <c r="M243" s="87"/>
      <c r="N243" s="87"/>
      <c r="O243" s="87">
        <f>O245</f>
        <v>10000000</v>
      </c>
      <c r="P243" s="87">
        <f>O243</f>
        <v>10000000</v>
      </c>
      <c r="ES243" s="120"/>
      <c r="ET243" s="120"/>
      <c r="EU243" s="120"/>
      <c r="EV243" s="120"/>
      <c r="EW243" s="120"/>
      <c r="EX243" s="120"/>
    </row>
    <row r="244" spans="1:154" s="16" customFormat="1" ht="20.25" customHeight="1">
      <c r="A244" s="4" t="s">
        <v>77</v>
      </c>
      <c r="B244" s="5"/>
      <c r="C244" s="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ES244" s="35"/>
      <c r="ET244" s="35"/>
      <c r="EU244" s="35"/>
      <c r="EV244" s="35"/>
      <c r="EW244" s="35"/>
      <c r="EX244" s="35"/>
    </row>
    <row r="245" spans="1:154" s="16" customFormat="1" ht="35.25" customHeight="1">
      <c r="A245" s="7" t="s">
        <v>319</v>
      </c>
      <c r="B245" s="5"/>
      <c r="C245" s="5"/>
      <c r="D245" s="6"/>
      <c r="E245" s="6">
        <v>32410000</v>
      </c>
      <c r="F245" s="6">
        <f>E245</f>
        <v>32410000</v>
      </c>
      <c r="G245" s="6"/>
      <c r="H245" s="6">
        <v>10000000</v>
      </c>
      <c r="I245" s="6"/>
      <c r="J245" s="6">
        <f>H245</f>
        <v>10000000</v>
      </c>
      <c r="K245" s="6"/>
      <c r="L245" s="6"/>
      <c r="M245" s="6"/>
      <c r="N245" s="6"/>
      <c r="O245" s="6">
        <v>10000000</v>
      </c>
      <c r="P245" s="6">
        <f>O245</f>
        <v>10000000</v>
      </c>
      <c r="ES245" s="35"/>
      <c r="ET245" s="35"/>
      <c r="EU245" s="35"/>
      <c r="EV245" s="35"/>
      <c r="EW245" s="35"/>
      <c r="EX245" s="35"/>
    </row>
    <row r="246" spans="1:154" s="16" customFormat="1" ht="21" customHeight="1">
      <c r="A246" s="4" t="s">
        <v>236</v>
      </c>
      <c r="B246" s="5"/>
      <c r="C246" s="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ES246" s="35"/>
      <c r="ET246" s="35"/>
      <c r="EU246" s="35"/>
      <c r="EV246" s="35"/>
      <c r="EW246" s="35"/>
      <c r="EX246" s="35"/>
    </row>
    <row r="247" spans="1:154" s="16" customFormat="1" ht="35.25" customHeight="1">
      <c r="A247" s="51" t="s">
        <v>320</v>
      </c>
      <c r="B247" s="5"/>
      <c r="C247" s="5"/>
      <c r="D247" s="6"/>
      <c r="E247" s="6">
        <v>2</v>
      </c>
      <c r="F247" s="6">
        <f>E247</f>
        <v>2</v>
      </c>
      <c r="G247" s="6"/>
      <c r="H247" s="6">
        <v>1</v>
      </c>
      <c r="I247" s="6"/>
      <c r="J247" s="6">
        <f>H247</f>
        <v>1</v>
      </c>
      <c r="K247" s="6"/>
      <c r="L247" s="6"/>
      <c r="M247" s="6"/>
      <c r="N247" s="6"/>
      <c r="O247" s="6">
        <v>1</v>
      </c>
      <c r="P247" s="6">
        <v>1</v>
      </c>
      <c r="ES247" s="35"/>
      <c r="ET247" s="35"/>
      <c r="EU247" s="35"/>
      <c r="EV247" s="35"/>
      <c r="EW247" s="35"/>
      <c r="EX247" s="35"/>
    </row>
    <row r="248" spans="1:154" s="16" customFormat="1" ht="21.75" customHeight="1">
      <c r="A248" s="4" t="s">
        <v>231</v>
      </c>
      <c r="B248" s="5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ES248" s="35"/>
      <c r="ET248" s="35"/>
      <c r="EU248" s="35"/>
      <c r="EV248" s="35"/>
      <c r="EW248" s="35"/>
      <c r="EX248" s="35"/>
    </row>
    <row r="249" spans="1:154" s="16" customFormat="1" ht="35.25" customHeight="1">
      <c r="A249" s="7" t="s">
        <v>321</v>
      </c>
      <c r="B249" s="5"/>
      <c r="C249" s="5"/>
      <c r="D249" s="6"/>
      <c r="E249" s="6">
        <f>E245/E247</f>
        <v>16205000</v>
      </c>
      <c r="F249" s="6">
        <f>E249</f>
        <v>16205000</v>
      </c>
      <c r="G249" s="6"/>
      <c r="H249" s="6">
        <f>H245/H247</f>
        <v>10000000</v>
      </c>
      <c r="I249" s="6"/>
      <c r="J249" s="6">
        <f>H249</f>
        <v>10000000</v>
      </c>
      <c r="K249" s="6"/>
      <c r="L249" s="6"/>
      <c r="M249" s="6"/>
      <c r="N249" s="6"/>
      <c r="O249" s="6">
        <f>O245/O247</f>
        <v>10000000</v>
      </c>
      <c r="P249" s="6">
        <f>O249</f>
        <v>10000000</v>
      </c>
      <c r="ES249" s="35"/>
      <c r="ET249" s="35"/>
      <c r="EU249" s="35"/>
      <c r="EV249" s="35"/>
      <c r="EW249" s="35"/>
      <c r="EX249" s="35"/>
    </row>
    <row r="250" spans="1:154" s="197" customFormat="1" ht="66" customHeight="1">
      <c r="A250" s="200" t="s">
        <v>414</v>
      </c>
      <c r="B250" s="196"/>
      <c r="C250" s="196"/>
      <c r="D250" s="199">
        <f>D251+D265+D258+D272+D279+D286+D300+D293</f>
        <v>26141100</v>
      </c>
      <c r="E250" s="199">
        <f aca="true" t="shared" si="22" ref="E250:O250">E251+E265+E258+E272+E279+E286+E300</f>
        <v>100000</v>
      </c>
      <c r="F250" s="199">
        <f>D250+E250</f>
        <v>26241100</v>
      </c>
      <c r="G250" s="199">
        <f t="shared" si="22"/>
        <v>27723400</v>
      </c>
      <c r="H250" s="199">
        <f t="shared" si="22"/>
        <v>0</v>
      </c>
      <c r="I250" s="199">
        <f t="shared" si="22"/>
        <v>0</v>
      </c>
      <c r="J250" s="199">
        <f>G250+H250</f>
        <v>27723400</v>
      </c>
      <c r="K250" s="199">
        <f t="shared" si="22"/>
        <v>0</v>
      </c>
      <c r="L250" s="199">
        <f t="shared" si="22"/>
        <v>0</v>
      </c>
      <c r="M250" s="199">
        <f t="shared" si="22"/>
        <v>0</v>
      </c>
      <c r="N250" s="199">
        <f t="shared" si="22"/>
        <v>29970800</v>
      </c>
      <c r="O250" s="199">
        <f t="shared" si="22"/>
        <v>0</v>
      </c>
      <c r="P250" s="199">
        <f>N250+O250</f>
        <v>29970800</v>
      </c>
      <c r="ES250" s="198"/>
      <c r="ET250" s="198"/>
      <c r="EU250" s="198"/>
      <c r="EV250" s="198"/>
      <c r="EW250" s="198"/>
      <c r="EX250" s="198"/>
    </row>
    <row r="251" spans="1:154" s="119" customFormat="1" ht="24" customHeight="1">
      <c r="A251" s="91" t="s">
        <v>415</v>
      </c>
      <c r="B251" s="79"/>
      <c r="C251" s="79"/>
      <c r="D251" s="87">
        <f>D253</f>
        <v>15465300</v>
      </c>
      <c r="E251" s="87"/>
      <c r="F251" s="87">
        <f>D251</f>
        <v>15465300</v>
      </c>
      <c r="G251" s="87">
        <f>G253</f>
        <v>16498100</v>
      </c>
      <c r="H251" s="87"/>
      <c r="I251" s="87"/>
      <c r="J251" s="87">
        <f>G251</f>
        <v>16498100</v>
      </c>
      <c r="K251" s="87"/>
      <c r="L251" s="87"/>
      <c r="M251" s="87"/>
      <c r="N251" s="87">
        <f>N253</f>
        <v>17435000</v>
      </c>
      <c r="O251" s="87"/>
      <c r="P251" s="87">
        <f>N251</f>
        <v>17435000</v>
      </c>
      <c r="ES251" s="120"/>
      <c r="ET251" s="120"/>
      <c r="EU251" s="120"/>
      <c r="EV251" s="120"/>
      <c r="EW251" s="120"/>
      <c r="EX251" s="120"/>
    </row>
    <row r="252" spans="1:154" s="16" customFormat="1" ht="18.75" customHeight="1">
      <c r="A252" s="4" t="s">
        <v>77</v>
      </c>
      <c r="B252" s="5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ES252" s="35"/>
      <c r="ET252" s="35"/>
      <c r="EU252" s="35"/>
      <c r="EV252" s="35"/>
      <c r="EW252" s="35"/>
      <c r="EX252" s="35"/>
    </row>
    <row r="253" spans="1:154" s="16" customFormat="1" ht="16.5" customHeight="1">
      <c r="A253" s="7" t="s">
        <v>266</v>
      </c>
      <c r="B253" s="5"/>
      <c r="C253" s="5"/>
      <c r="D253" s="6">
        <f>15415300+50000</f>
        <v>15465300</v>
      </c>
      <c r="E253" s="6"/>
      <c r="F253" s="6">
        <f>D253</f>
        <v>15465300</v>
      </c>
      <c r="G253" s="6">
        <f>16448100+50000</f>
        <v>16498100</v>
      </c>
      <c r="H253" s="6"/>
      <c r="I253" s="6"/>
      <c r="J253" s="6">
        <f>G253</f>
        <v>16498100</v>
      </c>
      <c r="K253" s="6"/>
      <c r="L253" s="6"/>
      <c r="M253" s="6"/>
      <c r="N253" s="6">
        <v>17435000</v>
      </c>
      <c r="O253" s="6"/>
      <c r="P253" s="6">
        <f>N253</f>
        <v>17435000</v>
      </c>
      <c r="ES253" s="35"/>
      <c r="ET253" s="35"/>
      <c r="EU253" s="35"/>
      <c r="EV253" s="35"/>
      <c r="EW253" s="35"/>
      <c r="EX253" s="35"/>
    </row>
    <row r="254" spans="1:154" s="16" customFormat="1" ht="17.25" customHeight="1">
      <c r="A254" s="4" t="s">
        <v>236</v>
      </c>
      <c r="B254" s="5"/>
      <c r="C254" s="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ES254" s="35"/>
      <c r="ET254" s="35"/>
      <c r="EU254" s="35"/>
      <c r="EV254" s="35"/>
      <c r="EW254" s="35"/>
      <c r="EX254" s="35"/>
    </row>
    <row r="255" spans="1:154" s="16" customFormat="1" ht="16.5" customHeight="1">
      <c r="A255" s="51" t="s">
        <v>267</v>
      </c>
      <c r="B255" s="5"/>
      <c r="C255" s="5"/>
      <c r="D255" s="6">
        <v>36</v>
      </c>
      <c r="E255" s="6"/>
      <c r="F255" s="6">
        <f>D255</f>
        <v>36</v>
      </c>
      <c r="G255" s="6">
        <f>D255</f>
        <v>36</v>
      </c>
      <c r="H255" s="6"/>
      <c r="I255" s="6"/>
      <c r="J255" s="6">
        <f>G255</f>
        <v>36</v>
      </c>
      <c r="K255" s="6"/>
      <c r="L255" s="6"/>
      <c r="M255" s="6"/>
      <c r="N255" s="6">
        <f>J255</f>
        <v>36</v>
      </c>
      <c r="O255" s="6"/>
      <c r="P255" s="6">
        <f>N255</f>
        <v>36</v>
      </c>
      <c r="ES255" s="35"/>
      <c r="ET255" s="35"/>
      <c r="EU255" s="35"/>
      <c r="EV255" s="35"/>
      <c r="EW255" s="35"/>
      <c r="EX255" s="35"/>
    </row>
    <row r="256" spans="1:154" s="16" customFormat="1" ht="18.75" customHeight="1">
      <c r="A256" s="4" t="s">
        <v>231</v>
      </c>
      <c r="B256" s="5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ES256" s="35"/>
      <c r="ET256" s="35"/>
      <c r="EU256" s="35"/>
      <c r="EV256" s="35"/>
      <c r="EW256" s="35"/>
      <c r="EX256" s="35"/>
    </row>
    <row r="257" spans="1:154" s="16" customFormat="1" ht="27.75" customHeight="1">
      <c r="A257" s="7" t="s">
        <v>268</v>
      </c>
      <c r="B257" s="5"/>
      <c r="C257" s="5"/>
      <c r="D257" s="6">
        <f>D253/D255</f>
        <v>429591.6666666667</v>
      </c>
      <c r="E257" s="6"/>
      <c r="F257" s="6">
        <f>D257</f>
        <v>429591.6666666667</v>
      </c>
      <c r="G257" s="6">
        <f>G253/G255</f>
        <v>458280.55555555556</v>
      </c>
      <c r="H257" s="6"/>
      <c r="I257" s="6"/>
      <c r="J257" s="6">
        <f>G257</f>
        <v>458280.55555555556</v>
      </c>
      <c r="K257" s="6"/>
      <c r="L257" s="6"/>
      <c r="M257" s="6"/>
      <c r="N257" s="6">
        <f>N253/N255</f>
        <v>484305.55555555556</v>
      </c>
      <c r="O257" s="6"/>
      <c r="P257" s="6">
        <f>N257</f>
        <v>484305.55555555556</v>
      </c>
      <c r="ES257" s="35"/>
      <c r="ET257" s="35"/>
      <c r="EU257" s="35"/>
      <c r="EV257" s="35"/>
      <c r="EW257" s="35"/>
      <c r="EX257" s="35"/>
    </row>
    <row r="258" spans="1:154" s="119" customFormat="1" ht="27.75" customHeight="1">
      <c r="A258" s="91" t="s">
        <v>416</v>
      </c>
      <c r="B258" s="79"/>
      <c r="C258" s="79"/>
      <c r="D258" s="80">
        <f>D260</f>
        <v>4674800</v>
      </c>
      <c r="E258" s="80"/>
      <c r="F258" s="80">
        <f>D258</f>
        <v>4674800</v>
      </c>
      <c r="G258" s="80">
        <f>G260</f>
        <v>4826500</v>
      </c>
      <c r="H258" s="80"/>
      <c r="I258" s="80"/>
      <c r="J258" s="80">
        <f>G258</f>
        <v>4826500</v>
      </c>
      <c r="K258" s="80"/>
      <c r="L258" s="80"/>
      <c r="M258" s="80"/>
      <c r="N258" s="80">
        <f>N260</f>
        <v>5385700</v>
      </c>
      <c r="O258" s="80"/>
      <c r="P258" s="80">
        <f>N258</f>
        <v>5385700</v>
      </c>
      <c r="ES258" s="120"/>
      <c r="ET258" s="120"/>
      <c r="EU258" s="120"/>
      <c r="EV258" s="120"/>
      <c r="EW258" s="120"/>
      <c r="EX258" s="120"/>
    </row>
    <row r="259" spans="1:154" s="16" customFormat="1" ht="19.5" customHeight="1">
      <c r="A259" s="4" t="s">
        <v>77</v>
      </c>
      <c r="B259" s="5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ES259" s="35"/>
      <c r="ET259" s="35"/>
      <c r="EU259" s="35"/>
      <c r="EV259" s="35"/>
      <c r="EW259" s="35"/>
      <c r="EX259" s="35"/>
    </row>
    <row r="260" spans="1:154" s="16" customFormat="1" ht="27.75" customHeight="1">
      <c r="A260" s="7" t="s">
        <v>269</v>
      </c>
      <c r="B260" s="5"/>
      <c r="C260" s="5"/>
      <c r="D260" s="6">
        <v>4674800</v>
      </c>
      <c r="E260" s="6"/>
      <c r="F260" s="6">
        <f>D260</f>
        <v>4674800</v>
      </c>
      <c r="G260" s="6">
        <v>4826500</v>
      </c>
      <c r="H260" s="6"/>
      <c r="I260" s="6"/>
      <c r="J260" s="6">
        <f>G260</f>
        <v>4826500</v>
      </c>
      <c r="K260" s="6"/>
      <c r="L260" s="6"/>
      <c r="M260" s="6"/>
      <c r="N260" s="6">
        <v>5385700</v>
      </c>
      <c r="O260" s="6"/>
      <c r="P260" s="6">
        <f>N260</f>
        <v>5385700</v>
      </c>
      <c r="ES260" s="35"/>
      <c r="ET260" s="35"/>
      <c r="EU260" s="35"/>
      <c r="EV260" s="35"/>
      <c r="EW260" s="35"/>
      <c r="EX260" s="35"/>
    </row>
    <row r="261" spans="1:154" s="16" customFormat="1" ht="20.25" customHeight="1">
      <c r="A261" s="4" t="s">
        <v>236</v>
      </c>
      <c r="B261" s="5"/>
      <c r="C261" s="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ES261" s="35"/>
      <c r="ET261" s="35"/>
      <c r="EU261" s="35"/>
      <c r="EV261" s="35"/>
      <c r="EW261" s="35"/>
      <c r="EX261" s="35"/>
    </row>
    <row r="262" spans="1:154" s="16" customFormat="1" ht="38.25" customHeight="1">
      <c r="A262" s="51" t="s">
        <v>270</v>
      </c>
      <c r="B262" s="5"/>
      <c r="C262" s="5"/>
      <c r="D262" s="6">
        <v>36</v>
      </c>
      <c r="E262" s="6"/>
      <c r="F262" s="6">
        <f>D262</f>
        <v>36</v>
      </c>
      <c r="G262" s="6">
        <f>F262</f>
        <v>36</v>
      </c>
      <c r="H262" s="6"/>
      <c r="I262" s="6"/>
      <c r="J262" s="6">
        <f>G262</f>
        <v>36</v>
      </c>
      <c r="K262" s="6"/>
      <c r="L262" s="6"/>
      <c r="M262" s="6"/>
      <c r="N262" s="6">
        <v>36</v>
      </c>
      <c r="O262" s="6"/>
      <c r="P262" s="6">
        <f>N262</f>
        <v>36</v>
      </c>
      <c r="ES262" s="35"/>
      <c r="ET262" s="35"/>
      <c r="EU262" s="35"/>
      <c r="EV262" s="35"/>
      <c r="EW262" s="35"/>
      <c r="EX262" s="35"/>
    </row>
    <row r="263" spans="1:154" s="16" customFormat="1" ht="18" customHeight="1">
      <c r="A263" s="4" t="s">
        <v>231</v>
      </c>
      <c r="B263" s="5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ES263" s="35"/>
      <c r="ET263" s="35"/>
      <c r="EU263" s="35"/>
      <c r="EV263" s="35"/>
      <c r="EW263" s="35"/>
      <c r="EX263" s="35"/>
    </row>
    <row r="264" spans="1:154" s="16" customFormat="1" ht="27.75" customHeight="1">
      <c r="A264" s="7" t="s">
        <v>271</v>
      </c>
      <c r="B264" s="5"/>
      <c r="C264" s="5"/>
      <c r="D264" s="6">
        <f>D260/D262</f>
        <v>129855.55555555556</v>
      </c>
      <c r="E264" s="6"/>
      <c r="F264" s="6">
        <f>F260/F262</f>
        <v>129855.55555555556</v>
      </c>
      <c r="G264" s="6">
        <f>G260/G262</f>
        <v>134069.44444444444</v>
      </c>
      <c r="H264" s="6"/>
      <c r="I264" s="6"/>
      <c r="J264" s="6">
        <f>G264</f>
        <v>134069.44444444444</v>
      </c>
      <c r="K264" s="6"/>
      <c r="L264" s="6"/>
      <c r="M264" s="6"/>
      <c r="N264" s="6">
        <f>N260/N262</f>
        <v>149602.77777777778</v>
      </c>
      <c r="O264" s="6"/>
      <c r="P264" s="6">
        <f>N264</f>
        <v>149602.77777777778</v>
      </c>
      <c r="ES264" s="35"/>
      <c r="ET264" s="35"/>
      <c r="EU264" s="35"/>
      <c r="EV264" s="35"/>
      <c r="EW264" s="35"/>
      <c r="EX264" s="35"/>
    </row>
    <row r="265" spans="1:154" s="122" customFormat="1" ht="27.75" customHeight="1">
      <c r="A265" s="91" t="s">
        <v>417</v>
      </c>
      <c r="B265" s="83"/>
      <c r="C265" s="83"/>
      <c r="D265" s="87">
        <f>D267</f>
        <v>5251300</v>
      </c>
      <c r="E265" s="87"/>
      <c r="F265" s="87">
        <f>D265</f>
        <v>5251300</v>
      </c>
      <c r="G265" s="87">
        <f>G267</f>
        <v>5928700</v>
      </c>
      <c r="H265" s="87"/>
      <c r="I265" s="87"/>
      <c r="J265" s="87">
        <f>G265</f>
        <v>5928700</v>
      </c>
      <c r="K265" s="87"/>
      <c r="L265" s="87"/>
      <c r="M265" s="87"/>
      <c r="N265" s="87">
        <f>N267</f>
        <v>6628300</v>
      </c>
      <c r="O265" s="87"/>
      <c r="P265" s="87">
        <f>N265</f>
        <v>6628300</v>
      </c>
      <c r="ES265" s="123"/>
      <c r="ET265" s="123"/>
      <c r="EU265" s="123"/>
      <c r="EV265" s="123"/>
      <c r="EW265" s="123"/>
      <c r="EX265" s="123"/>
    </row>
    <row r="266" spans="1:154" s="16" customFormat="1" ht="21.75" customHeight="1">
      <c r="A266" s="4" t="s">
        <v>77</v>
      </c>
      <c r="B266" s="5"/>
      <c r="C266" s="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ES266" s="35"/>
      <c r="ET266" s="35"/>
      <c r="EU266" s="35"/>
      <c r="EV266" s="35"/>
      <c r="EW266" s="35"/>
      <c r="EX266" s="35"/>
    </row>
    <row r="267" spans="1:154" s="16" customFormat="1" ht="27.75" customHeight="1">
      <c r="A267" s="7" t="s">
        <v>272</v>
      </c>
      <c r="B267" s="5"/>
      <c r="C267" s="5"/>
      <c r="D267" s="6">
        <v>5251300</v>
      </c>
      <c r="E267" s="6"/>
      <c r="F267" s="6">
        <f>D267</f>
        <v>5251300</v>
      </c>
      <c r="G267" s="6">
        <v>5928700</v>
      </c>
      <c r="H267" s="6"/>
      <c r="I267" s="6"/>
      <c r="J267" s="6">
        <f>G267</f>
        <v>5928700</v>
      </c>
      <c r="K267" s="6"/>
      <c r="L267" s="6"/>
      <c r="M267" s="6"/>
      <c r="N267" s="6">
        <v>6628300</v>
      </c>
      <c r="O267" s="6"/>
      <c r="P267" s="6">
        <f>N267</f>
        <v>6628300</v>
      </c>
      <c r="ES267" s="35"/>
      <c r="ET267" s="35"/>
      <c r="EU267" s="35"/>
      <c r="EV267" s="35"/>
      <c r="EW267" s="35"/>
      <c r="EX267" s="35"/>
    </row>
    <row r="268" spans="1:154" s="16" customFormat="1" ht="18.75" customHeight="1">
      <c r="A268" s="4" t="s">
        <v>236</v>
      </c>
      <c r="B268" s="5"/>
      <c r="C268" s="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ES268" s="35"/>
      <c r="ET268" s="35"/>
      <c r="EU268" s="35"/>
      <c r="EV268" s="35"/>
      <c r="EW268" s="35"/>
      <c r="EX268" s="35"/>
    </row>
    <row r="269" spans="1:154" s="16" customFormat="1" ht="21.75" customHeight="1">
      <c r="A269" s="7" t="s">
        <v>101</v>
      </c>
      <c r="B269" s="5"/>
      <c r="C269" s="5"/>
      <c r="D269" s="6">
        <v>1600</v>
      </c>
      <c r="E269" s="6"/>
      <c r="F269" s="6">
        <f>D269</f>
        <v>1600</v>
      </c>
      <c r="G269" s="6">
        <v>1600</v>
      </c>
      <c r="H269" s="6"/>
      <c r="I269" s="6"/>
      <c r="J269" s="6">
        <f>G269</f>
        <v>1600</v>
      </c>
      <c r="K269" s="6"/>
      <c r="L269" s="6"/>
      <c r="M269" s="6"/>
      <c r="N269" s="6">
        <f>J269</f>
        <v>1600</v>
      </c>
      <c r="O269" s="6"/>
      <c r="P269" s="6">
        <f>N269</f>
        <v>1600</v>
      </c>
      <c r="ES269" s="35"/>
      <c r="ET269" s="35"/>
      <c r="EU269" s="35"/>
      <c r="EV269" s="35"/>
      <c r="EW269" s="35"/>
      <c r="EX269" s="35"/>
    </row>
    <row r="270" spans="1:154" s="16" customFormat="1" ht="21" customHeight="1">
      <c r="A270" s="4" t="s">
        <v>231</v>
      </c>
      <c r="B270" s="5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ES270" s="35"/>
      <c r="ET270" s="35"/>
      <c r="EU270" s="35"/>
      <c r="EV270" s="35"/>
      <c r="EW270" s="35"/>
      <c r="EX270" s="35"/>
    </row>
    <row r="271" spans="1:154" s="16" customFormat="1" ht="18" customHeight="1">
      <c r="A271" s="7" t="s">
        <v>273</v>
      </c>
      <c r="B271" s="5"/>
      <c r="C271" s="5"/>
      <c r="D271" s="6">
        <f>D267/D269</f>
        <v>3282.0625</v>
      </c>
      <c r="E271" s="6"/>
      <c r="F271" s="6">
        <f>D271</f>
        <v>3282.0625</v>
      </c>
      <c r="G271" s="6">
        <f>G267/G269</f>
        <v>3705.4375</v>
      </c>
      <c r="H271" s="6"/>
      <c r="I271" s="6"/>
      <c r="J271" s="6">
        <f>G271</f>
        <v>3705.4375</v>
      </c>
      <c r="K271" s="6"/>
      <c r="L271" s="6"/>
      <c r="M271" s="6"/>
      <c r="N271" s="6">
        <f>N267/N269</f>
        <v>4142.6875</v>
      </c>
      <c r="O271" s="6"/>
      <c r="P271" s="6">
        <f>N271</f>
        <v>4142.6875</v>
      </c>
      <c r="ES271" s="35"/>
      <c r="ET271" s="35"/>
      <c r="EU271" s="35"/>
      <c r="EV271" s="35"/>
      <c r="EW271" s="35"/>
      <c r="EX271" s="35"/>
    </row>
    <row r="272" spans="1:154" s="122" customFormat="1" ht="27.75" customHeight="1">
      <c r="A272" s="91" t="s">
        <v>418</v>
      </c>
      <c r="B272" s="83"/>
      <c r="C272" s="83"/>
      <c r="D272" s="87">
        <f>D274</f>
        <v>359700</v>
      </c>
      <c r="E272" s="87"/>
      <c r="F272" s="87">
        <f>D272</f>
        <v>359700</v>
      </c>
      <c r="G272" s="87">
        <f>G274</f>
        <v>406100</v>
      </c>
      <c r="H272" s="87"/>
      <c r="I272" s="87"/>
      <c r="J272" s="87">
        <f>G272</f>
        <v>406100</v>
      </c>
      <c r="K272" s="87"/>
      <c r="L272" s="87"/>
      <c r="M272" s="87"/>
      <c r="N272" s="87">
        <f>N274</f>
        <v>454000</v>
      </c>
      <c r="O272" s="87"/>
      <c r="P272" s="87">
        <f>N272</f>
        <v>454000</v>
      </c>
      <c r="ES272" s="123"/>
      <c r="ET272" s="123"/>
      <c r="EU272" s="123"/>
      <c r="EV272" s="123"/>
      <c r="EW272" s="123"/>
      <c r="EX272" s="123"/>
    </row>
    <row r="273" spans="1:154" s="16" customFormat="1" ht="21" customHeight="1">
      <c r="A273" s="4" t="s">
        <v>77</v>
      </c>
      <c r="B273" s="5"/>
      <c r="C273" s="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ES273" s="35"/>
      <c r="ET273" s="35"/>
      <c r="EU273" s="35"/>
      <c r="EV273" s="35"/>
      <c r="EW273" s="35"/>
      <c r="EX273" s="35"/>
    </row>
    <row r="274" spans="1:154" s="16" customFormat="1" ht="21.75" customHeight="1">
      <c r="A274" s="7" t="s">
        <v>274</v>
      </c>
      <c r="B274" s="5"/>
      <c r="C274" s="5"/>
      <c r="D274" s="6">
        <v>359700</v>
      </c>
      <c r="E274" s="6"/>
      <c r="F274" s="6">
        <f>D274</f>
        <v>359700</v>
      </c>
      <c r="G274" s="6">
        <v>406100</v>
      </c>
      <c r="H274" s="6"/>
      <c r="I274" s="6"/>
      <c r="J274" s="6">
        <f>G274</f>
        <v>406100</v>
      </c>
      <c r="K274" s="6"/>
      <c r="L274" s="6"/>
      <c r="M274" s="6"/>
      <c r="N274" s="6">
        <v>454000</v>
      </c>
      <c r="O274" s="6"/>
      <c r="P274" s="6">
        <f>N274</f>
        <v>454000</v>
      </c>
      <c r="ES274" s="35"/>
      <c r="ET274" s="35"/>
      <c r="EU274" s="35"/>
      <c r="EV274" s="35"/>
      <c r="EW274" s="35"/>
      <c r="EX274" s="35"/>
    </row>
    <row r="275" spans="1:154" s="16" customFormat="1" ht="18.75" customHeight="1">
      <c r="A275" s="4" t="s">
        <v>236</v>
      </c>
      <c r="B275" s="5"/>
      <c r="C275" s="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ES275" s="35"/>
      <c r="ET275" s="35"/>
      <c r="EU275" s="35"/>
      <c r="EV275" s="35"/>
      <c r="EW275" s="35"/>
      <c r="EX275" s="35"/>
    </row>
    <row r="276" spans="1:154" s="16" customFormat="1" ht="20.25" customHeight="1">
      <c r="A276" s="7" t="s">
        <v>161</v>
      </c>
      <c r="B276" s="5"/>
      <c r="C276" s="5"/>
      <c r="D276" s="6">
        <v>89</v>
      </c>
      <c r="E276" s="6"/>
      <c r="F276" s="6">
        <f>D276</f>
        <v>89</v>
      </c>
      <c r="G276" s="6">
        <v>90</v>
      </c>
      <c r="H276" s="6"/>
      <c r="I276" s="6"/>
      <c r="J276" s="6">
        <f>G276</f>
        <v>90</v>
      </c>
      <c r="K276" s="6"/>
      <c r="L276" s="6"/>
      <c r="M276" s="6"/>
      <c r="N276" s="6">
        <v>90</v>
      </c>
      <c r="O276" s="6"/>
      <c r="P276" s="6">
        <v>90</v>
      </c>
      <c r="ES276" s="35"/>
      <c r="ET276" s="35"/>
      <c r="EU276" s="35"/>
      <c r="EV276" s="35"/>
      <c r="EW276" s="35"/>
      <c r="EX276" s="35"/>
    </row>
    <row r="277" spans="1:154" s="16" customFormat="1" ht="20.25" customHeight="1">
      <c r="A277" s="4" t="s">
        <v>231</v>
      </c>
      <c r="B277" s="5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ES277" s="35"/>
      <c r="ET277" s="35"/>
      <c r="EU277" s="35"/>
      <c r="EV277" s="35"/>
      <c r="EW277" s="35"/>
      <c r="EX277" s="35"/>
    </row>
    <row r="278" spans="1:154" s="16" customFormat="1" ht="21.75" customHeight="1">
      <c r="A278" s="7" t="s">
        <v>108</v>
      </c>
      <c r="B278" s="5"/>
      <c r="C278" s="5"/>
      <c r="D278" s="6">
        <f>D274/D276</f>
        <v>4041.5730337078653</v>
      </c>
      <c r="E278" s="6"/>
      <c r="F278" s="6">
        <f>D278</f>
        <v>4041.5730337078653</v>
      </c>
      <c r="G278" s="6">
        <f>G274/G276</f>
        <v>4512.222222222223</v>
      </c>
      <c r="H278" s="6"/>
      <c r="I278" s="6"/>
      <c r="J278" s="6">
        <f>G278</f>
        <v>4512.222222222223</v>
      </c>
      <c r="K278" s="6"/>
      <c r="L278" s="6"/>
      <c r="M278" s="6"/>
      <c r="N278" s="6">
        <f>N274/N276</f>
        <v>5044.444444444444</v>
      </c>
      <c r="O278" s="6"/>
      <c r="P278" s="6">
        <f>N278</f>
        <v>5044.444444444444</v>
      </c>
      <c r="ES278" s="35"/>
      <c r="ET278" s="35"/>
      <c r="EU278" s="35"/>
      <c r="EV278" s="35"/>
      <c r="EW278" s="35"/>
      <c r="EX278" s="35"/>
    </row>
    <row r="279" spans="1:154" s="122" customFormat="1" ht="24" customHeight="1">
      <c r="A279" s="91" t="s">
        <v>419</v>
      </c>
      <c r="B279" s="83"/>
      <c r="C279" s="83"/>
      <c r="D279" s="87">
        <f>D281</f>
        <v>60000</v>
      </c>
      <c r="E279" s="87"/>
      <c r="F279" s="87">
        <f>D279</f>
        <v>60000</v>
      </c>
      <c r="G279" s="87">
        <f>G281</f>
        <v>64000</v>
      </c>
      <c r="H279" s="87"/>
      <c r="I279" s="87"/>
      <c r="J279" s="87">
        <f>G279</f>
        <v>64000</v>
      </c>
      <c r="K279" s="87"/>
      <c r="L279" s="87"/>
      <c r="M279" s="87"/>
      <c r="N279" s="87">
        <f>N281</f>
        <v>67800</v>
      </c>
      <c r="O279" s="87"/>
      <c r="P279" s="87">
        <f>N279</f>
        <v>67800</v>
      </c>
      <c r="ES279" s="123"/>
      <c r="ET279" s="123"/>
      <c r="EU279" s="123"/>
      <c r="EV279" s="123"/>
      <c r="EW279" s="123"/>
      <c r="EX279" s="123"/>
    </row>
    <row r="280" spans="1:154" s="16" customFormat="1" ht="21.75" customHeight="1">
      <c r="A280" s="4" t="s">
        <v>77</v>
      </c>
      <c r="B280" s="5"/>
      <c r="C280" s="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ES280" s="35"/>
      <c r="ET280" s="35"/>
      <c r="EU280" s="35"/>
      <c r="EV280" s="35"/>
      <c r="EW280" s="35"/>
      <c r="EX280" s="35"/>
    </row>
    <row r="281" spans="1:154" s="16" customFormat="1" ht="21.75" customHeight="1">
      <c r="A281" s="7" t="s">
        <v>275</v>
      </c>
      <c r="B281" s="5"/>
      <c r="C281" s="5"/>
      <c r="D281" s="6">
        <f>D283*D285</f>
        <v>60000</v>
      </c>
      <c r="E281" s="6"/>
      <c r="F281" s="6">
        <f>D281</f>
        <v>60000</v>
      </c>
      <c r="G281" s="6">
        <f>G283*G285</f>
        <v>64000</v>
      </c>
      <c r="H281" s="6"/>
      <c r="I281" s="6"/>
      <c r="J281" s="6">
        <f>G281</f>
        <v>64000</v>
      </c>
      <c r="K281" s="6"/>
      <c r="L281" s="6"/>
      <c r="M281" s="6"/>
      <c r="N281" s="6">
        <f>N283*N285</f>
        <v>67800</v>
      </c>
      <c r="O281" s="6"/>
      <c r="P281" s="6">
        <f>N281</f>
        <v>67800</v>
      </c>
      <c r="ES281" s="35"/>
      <c r="ET281" s="35"/>
      <c r="EU281" s="35"/>
      <c r="EV281" s="35"/>
      <c r="EW281" s="35"/>
      <c r="EX281" s="35"/>
    </row>
    <row r="282" spans="1:154" s="16" customFormat="1" ht="14.25" customHeight="1">
      <c r="A282" s="4" t="s">
        <v>236</v>
      </c>
      <c r="B282" s="5"/>
      <c r="C282" s="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ES282" s="35"/>
      <c r="ET282" s="35"/>
      <c r="EU282" s="35"/>
      <c r="EV282" s="35"/>
      <c r="EW282" s="35"/>
      <c r="EX282" s="35"/>
    </row>
    <row r="283" spans="1:154" s="16" customFormat="1" ht="15.75" customHeight="1">
      <c r="A283" s="7" t="s">
        <v>276</v>
      </c>
      <c r="B283" s="5"/>
      <c r="C283" s="5"/>
      <c r="D283" s="6">
        <v>4</v>
      </c>
      <c r="E283" s="6"/>
      <c r="F283" s="6">
        <f>D283</f>
        <v>4</v>
      </c>
      <c r="G283" s="6">
        <v>4</v>
      </c>
      <c r="H283" s="6"/>
      <c r="I283" s="6"/>
      <c r="J283" s="6">
        <f>G283</f>
        <v>4</v>
      </c>
      <c r="K283" s="6"/>
      <c r="L283" s="6"/>
      <c r="M283" s="6"/>
      <c r="N283" s="6">
        <f>J283</f>
        <v>4</v>
      </c>
      <c r="O283" s="6"/>
      <c r="P283" s="6">
        <f>N283</f>
        <v>4</v>
      </c>
      <c r="ES283" s="35"/>
      <c r="ET283" s="35"/>
      <c r="EU283" s="35"/>
      <c r="EV283" s="35"/>
      <c r="EW283" s="35"/>
      <c r="EX283" s="35"/>
    </row>
    <row r="284" spans="1:154" s="16" customFormat="1" ht="15.75" customHeight="1">
      <c r="A284" s="4" t="s">
        <v>231</v>
      </c>
      <c r="B284" s="5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ES284" s="35"/>
      <c r="ET284" s="35"/>
      <c r="EU284" s="35"/>
      <c r="EV284" s="35"/>
      <c r="EW284" s="35"/>
      <c r="EX284" s="35"/>
    </row>
    <row r="285" spans="1:154" s="16" customFormat="1" ht="21.75" customHeight="1">
      <c r="A285" s="7" t="s">
        <v>277</v>
      </c>
      <c r="B285" s="5"/>
      <c r="C285" s="5"/>
      <c r="D285" s="6">
        <v>15000</v>
      </c>
      <c r="E285" s="6"/>
      <c r="F285" s="6">
        <f>D285</f>
        <v>15000</v>
      </c>
      <c r="G285" s="6">
        <v>16000</v>
      </c>
      <c r="H285" s="6"/>
      <c r="I285" s="6"/>
      <c r="J285" s="6">
        <f>G285</f>
        <v>16000</v>
      </c>
      <c r="K285" s="6"/>
      <c r="L285" s="6"/>
      <c r="M285" s="6"/>
      <c r="N285" s="6">
        <v>16950</v>
      </c>
      <c r="O285" s="6"/>
      <c r="P285" s="6">
        <f>N285</f>
        <v>16950</v>
      </c>
      <c r="ES285" s="35"/>
      <c r="ET285" s="35"/>
      <c r="EU285" s="35"/>
      <c r="EV285" s="35"/>
      <c r="EW285" s="35"/>
      <c r="EX285" s="35"/>
    </row>
    <row r="286" spans="1:154" s="119" customFormat="1" ht="21.75" customHeight="1">
      <c r="A286" s="91" t="s">
        <v>420</v>
      </c>
      <c r="B286" s="79"/>
      <c r="C286" s="79"/>
      <c r="D286" s="87">
        <f>D288</f>
        <v>280000</v>
      </c>
      <c r="E286" s="87"/>
      <c r="F286" s="87">
        <f>D286</f>
        <v>280000</v>
      </c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ES286" s="120"/>
      <c r="ET286" s="120"/>
      <c r="EU286" s="120"/>
      <c r="EV286" s="120"/>
      <c r="EW286" s="120"/>
      <c r="EX286" s="120"/>
    </row>
    <row r="287" spans="1:154" s="16" customFormat="1" ht="21.75" customHeight="1">
      <c r="A287" s="4" t="s">
        <v>77</v>
      </c>
      <c r="B287" s="5"/>
      <c r="C287" s="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ES287" s="35"/>
      <c r="ET287" s="35"/>
      <c r="EU287" s="35"/>
      <c r="EV287" s="35"/>
      <c r="EW287" s="35"/>
      <c r="EX287" s="35"/>
    </row>
    <row r="288" spans="1:154" s="16" customFormat="1" ht="16.5" customHeight="1">
      <c r="A288" s="7" t="s">
        <v>278</v>
      </c>
      <c r="B288" s="5"/>
      <c r="C288" s="5"/>
      <c r="D288" s="6">
        <v>280000</v>
      </c>
      <c r="E288" s="6"/>
      <c r="F288" s="6">
        <f>D288</f>
        <v>280000</v>
      </c>
      <c r="G288" s="6"/>
      <c r="H288" s="6"/>
      <c r="I288" s="6"/>
      <c r="J288" s="6"/>
      <c r="K288" s="6"/>
      <c r="L288" s="6"/>
      <c r="M288" s="6"/>
      <c r="N288" s="6"/>
      <c r="O288" s="6"/>
      <c r="P288" s="6"/>
      <c r="ES288" s="35"/>
      <c r="ET288" s="35"/>
      <c r="EU288" s="35"/>
      <c r="EV288" s="35"/>
      <c r="EW288" s="35"/>
      <c r="EX288" s="35"/>
    </row>
    <row r="289" spans="1:154" s="16" customFormat="1" ht="21.75" customHeight="1">
      <c r="A289" s="4" t="s">
        <v>236</v>
      </c>
      <c r="B289" s="5"/>
      <c r="C289" s="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ES289" s="35"/>
      <c r="ET289" s="35"/>
      <c r="EU289" s="35"/>
      <c r="EV289" s="35"/>
      <c r="EW289" s="35"/>
      <c r="EX289" s="35"/>
    </row>
    <row r="290" spans="1:154" s="16" customFormat="1" ht="21.75" customHeight="1">
      <c r="A290" s="7" t="s">
        <v>276</v>
      </c>
      <c r="B290" s="5"/>
      <c r="C290" s="5"/>
      <c r="D290" s="6">
        <v>2</v>
      </c>
      <c r="E290" s="6"/>
      <c r="F290" s="6">
        <f>D290</f>
        <v>2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ES290" s="35"/>
      <c r="ET290" s="35"/>
      <c r="EU290" s="35"/>
      <c r="EV290" s="35"/>
      <c r="EW290" s="35"/>
      <c r="EX290" s="35"/>
    </row>
    <row r="291" spans="1:154" s="16" customFormat="1" ht="21.75" customHeight="1">
      <c r="A291" s="4" t="s">
        <v>231</v>
      </c>
      <c r="B291" s="5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ES291" s="35"/>
      <c r="ET291" s="35"/>
      <c r="EU291" s="35"/>
      <c r="EV291" s="35"/>
      <c r="EW291" s="35"/>
      <c r="EX291" s="35"/>
    </row>
    <row r="292" spans="1:154" s="16" customFormat="1" ht="21.75" customHeight="1">
      <c r="A292" s="7" t="s">
        <v>279</v>
      </c>
      <c r="B292" s="5"/>
      <c r="C292" s="5"/>
      <c r="D292" s="6">
        <f>D288/D290</f>
        <v>140000</v>
      </c>
      <c r="E292" s="6"/>
      <c r="F292" s="6">
        <f>D292</f>
        <v>140000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ES292" s="35"/>
      <c r="ET292" s="35"/>
      <c r="EU292" s="35"/>
      <c r="EV292" s="35"/>
      <c r="EW292" s="35"/>
      <c r="EX292" s="35"/>
    </row>
    <row r="293" spans="1:154" s="16" customFormat="1" ht="24.75" customHeight="1">
      <c r="A293" s="91" t="s">
        <v>525</v>
      </c>
      <c r="B293" s="5"/>
      <c r="C293" s="5"/>
      <c r="D293" s="25">
        <f>D295</f>
        <v>50000</v>
      </c>
      <c r="E293" s="25"/>
      <c r="F293" s="25">
        <f>D293+E293</f>
        <v>50000</v>
      </c>
      <c r="G293" s="6"/>
      <c r="H293" s="6"/>
      <c r="I293" s="6"/>
      <c r="J293" s="6"/>
      <c r="K293" s="6"/>
      <c r="L293" s="6"/>
      <c r="M293" s="6"/>
      <c r="N293" s="6"/>
      <c r="O293" s="6"/>
      <c r="P293" s="6"/>
      <c r="ES293" s="35"/>
      <c r="ET293" s="35"/>
      <c r="EU293" s="35"/>
      <c r="EV293" s="35"/>
      <c r="EW293" s="35"/>
      <c r="EX293" s="35"/>
    </row>
    <row r="294" spans="1:154" s="16" customFormat="1" ht="21.75" customHeight="1">
      <c r="A294" s="4" t="s">
        <v>77</v>
      </c>
      <c r="B294" s="5"/>
      <c r="C294" s="5"/>
      <c r="D294" s="6"/>
      <c r="E294" s="6"/>
      <c r="F294" s="6">
        <f aca="true" t="shared" si="23" ref="F294:F299">D294+E294</f>
        <v>0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ES294" s="35"/>
      <c r="ET294" s="35"/>
      <c r="EU294" s="35"/>
      <c r="EV294" s="35"/>
      <c r="EW294" s="35"/>
      <c r="EX294" s="35"/>
    </row>
    <row r="295" spans="1:154" s="16" customFormat="1" ht="21.75" customHeight="1">
      <c r="A295" s="7" t="s">
        <v>359</v>
      </c>
      <c r="B295" s="5"/>
      <c r="C295" s="5"/>
      <c r="D295" s="6">
        <f>D297*D299</f>
        <v>50000</v>
      </c>
      <c r="E295" s="6"/>
      <c r="F295" s="6">
        <f t="shared" si="23"/>
        <v>50000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ES295" s="35"/>
      <c r="ET295" s="35"/>
      <c r="EU295" s="35"/>
      <c r="EV295" s="35"/>
      <c r="EW295" s="35"/>
      <c r="EX295" s="35"/>
    </row>
    <row r="296" spans="1:154" s="16" customFormat="1" ht="21.75" customHeight="1">
      <c r="A296" s="4" t="s">
        <v>236</v>
      </c>
      <c r="B296" s="5"/>
      <c r="C296" s="5"/>
      <c r="D296" s="6"/>
      <c r="E296" s="6"/>
      <c r="F296" s="6">
        <f t="shared" si="23"/>
        <v>0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ES296" s="35"/>
      <c r="ET296" s="35"/>
      <c r="EU296" s="35"/>
      <c r="EV296" s="35"/>
      <c r="EW296" s="35"/>
      <c r="EX296" s="35"/>
    </row>
    <row r="297" spans="1:154" s="16" customFormat="1" ht="21.75" customHeight="1">
      <c r="A297" s="7" t="s">
        <v>360</v>
      </c>
      <c r="B297" s="5"/>
      <c r="C297" s="5"/>
      <c r="D297" s="6">
        <v>1</v>
      </c>
      <c r="E297" s="6"/>
      <c r="F297" s="6">
        <f t="shared" si="23"/>
        <v>1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ES297" s="35"/>
      <c r="ET297" s="35"/>
      <c r="EU297" s="35"/>
      <c r="EV297" s="35"/>
      <c r="EW297" s="35"/>
      <c r="EX297" s="35"/>
    </row>
    <row r="298" spans="1:154" s="16" customFormat="1" ht="21.75" customHeight="1">
      <c r="A298" s="4" t="s">
        <v>231</v>
      </c>
      <c r="B298" s="5"/>
      <c r="C298" s="5"/>
      <c r="D298" s="6"/>
      <c r="E298" s="6"/>
      <c r="F298" s="6">
        <f t="shared" si="23"/>
        <v>0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ES298" s="35"/>
      <c r="ET298" s="35"/>
      <c r="EU298" s="35"/>
      <c r="EV298" s="35"/>
      <c r="EW298" s="35"/>
      <c r="EX298" s="35"/>
    </row>
    <row r="299" spans="1:154" s="16" customFormat="1" ht="21.75" customHeight="1">
      <c r="A299" s="7" t="s">
        <v>361</v>
      </c>
      <c r="B299" s="5"/>
      <c r="C299" s="5"/>
      <c r="D299" s="6">
        <v>50000</v>
      </c>
      <c r="E299" s="6"/>
      <c r="F299" s="6">
        <f t="shared" si="23"/>
        <v>50000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ES299" s="35"/>
      <c r="ET299" s="35"/>
      <c r="EU299" s="35"/>
      <c r="EV299" s="35"/>
      <c r="EW299" s="35"/>
      <c r="EX299" s="35"/>
    </row>
    <row r="300" spans="1:154" s="122" customFormat="1" ht="24.75" customHeight="1">
      <c r="A300" s="91" t="s">
        <v>526</v>
      </c>
      <c r="B300" s="83"/>
      <c r="C300" s="83"/>
      <c r="D300" s="87"/>
      <c r="E300" s="87">
        <f>E302</f>
        <v>100000</v>
      </c>
      <c r="F300" s="87">
        <f>E300</f>
        <v>100000</v>
      </c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ES300" s="123"/>
      <c r="ET300" s="123"/>
      <c r="EU300" s="123"/>
      <c r="EV300" s="123"/>
      <c r="EW300" s="123"/>
      <c r="EX300" s="123"/>
    </row>
    <row r="301" spans="1:154" s="16" customFormat="1" ht="21.75" customHeight="1">
      <c r="A301" s="4" t="s">
        <v>77</v>
      </c>
      <c r="B301" s="5"/>
      <c r="C301" s="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ES301" s="35"/>
      <c r="ET301" s="35"/>
      <c r="EU301" s="35"/>
      <c r="EV301" s="35"/>
      <c r="EW301" s="35"/>
      <c r="EX301" s="35"/>
    </row>
    <row r="302" spans="1:154" s="16" customFormat="1" ht="21.75" customHeight="1">
      <c r="A302" s="7" t="s">
        <v>359</v>
      </c>
      <c r="B302" s="5"/>
      <c r="C302" s="5"/>
      <c r="D302" s="6"/>
      <c r="E302" s="6">
        <f>150000-50000</f>
        <v>100000</v>
      </c>
      <c r="F302" s="6">
        <f>E302</f>
        <v>100000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ES302" s="35"/>
      <c r="ET302" s="35"/>
      <c r="EU302" s="35"/>
      <c r="EV302" s="35"/>
      <c r="EW302" s="35"/>
      <c r="EX302" s="35"/>
    </row>
    <row r="303" spans="1:154" s="16" customFormat="1" ht="21.75" customHeight="1">
      <c r="A303" s="4" t="s">
        <v>236</v>
      </c>
      <c r="B303" s="5"/>
      <c r="C303" s="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ES303" s="35"/>
      <c r="ET303" s="35"/>
      <c r="EU303" s="35"/>
      <c r="EV303" s="35"/>
      <c r="EW303" s="35"/>
      <c r="EX303" s="35"/>
    </row>
    <row r="304" spans="1:154" s="16" customFormat="1" ht="21.75" customHeight="1">
      <c r="A304" s="7" t="s">
        <v>360</v>
      </c>
      <c r="B304" s="5"/>
      <c r="C304" s="5"/>
      <c r="D304" s="6"/>
      <c r="E304" s="6">
        <v>10</v>
      </c>
      <c r="F304" s="6">
        <f>E304</f>
        <v>10</v>
      </c>
      <c r="G304" s="6"/>
      <c r="H304" s="6"/>
      <c r="I304" s="6"/>
      <c r="J304" s="6"/>
      <c r="K304" s="6"/>
      <c r="L304" s="6"/>
      <c r="M304" s="6"/>
      <c r="N304" s="6"/>
      <c r="O304" s="6"/>
      <c r="P304" s="6"/>
      <c r="ES304" s="35"/>
      <c r="ET304" s="35"/>
      <c r="EU304" s="35"/>
      <c r="EV304" s="35"/>
      <c r="EW304" s="35"/>
      <c r="EX304" s="35"/>
    </row>
    <row r="305" spans="1:154" s="16" customFormat="1" ht="21.75" customHeight="1">
      <c r="A305" s="4" t="s">
        <v>231</v>
      </c>
      <c r="B305" s="5"/>
      <c r="C305" s="5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ES305" s="35"/>
      <c r="ET305" s="35"/>
      <c r="EU305" s="35"/>
      <c r="EV305" s="35"/>
      <c r="EW305" s="35"/>
      <c r="EX305" s="35"/>
    </row>
    <row r="306" spans="1:154" s="16" customFormat="1" ht="24.75" customHeight="1">
      <c r="A306" s="7" t="s">
        <v>361</v>
      </c>
      <c r="B306" s="5"/>
      <c r="C306" s="5"/>
      <c r="D306" s="6"/>
      <c r="E306" s="6">
        <v>10000</v>
      </c>
      <c r="F306" s="6">
        <f>E306</f>
        <v>10000</v>
      </c>
      <c r="G306" s="6"/>
      <c r="H306" s="6"/>
      <c r="I306" s="6"/>
      <c r="J306" s="6"/>
      <c r="K306" s="6"/>
      <c r="L306" s="6"/>
      <c r="M306" s="6"/>
      <c r="N306" s="6"/>
      <c r="O306" s="6"/>
      <c r="P306" s="6"/>
      <c r="ES306" s="35"/>
      <c r="ET306" s="35"/>
      <c r="EU306" s="35"/>
      <c r="EV306" s="35"/>
      <c r="EW306" s="35"/>
      <c r="EX306" s="35"/>
    </row>
    <row r="307" spans="1:154" s="202" customFormat="1" ht="53.25" customHeight="1">
      <c r="A307" s="200" t="s">
        <v>540</v>
      </c>
      <c r="B307" s="201"/>
      <c r="C307" s="201"/>
      <c r="D307" s="199">
        <f>D308+D315+D322+D329+D336+D343</f>
        <v>10021500</v>
      </c>
      <c r="E307" s="199">
        <f aca="true" t="shared" si="24" ref="E307:P307">E308+E315+E322+E329+E336+E343</f>
        <v>0</v>
      </c>
      <c r="F307" s="199">
        <f t="shared" si="24"/>
        <v>10021500</v>
      </c>
      <c r="G307" s="199">
        <f t="shared" si="24"/>
        <v>10971100</v>
      </c>
      <c r="H307" s="199">
        <f t="shared" si="24"/>
        <v>0</v>
      </c>
      <c r="I307" s="199">
        <f t="shared" si="24"/>
        <v>0</v>
      </c>
      <c r="J307" s="199">
        <f t="shared" si="24"/>
        <v>10971100</v>
      </c>
      <c r="K307" s="199">
        <f t="shared" si="24"/>
        <v>0</v>
      </c>
      <c r="L307" s="199">
        <f t="shared" si="24"/>
        <v>0</v>
      </c>
      <c r="M307" s="199">
        <f t="shared" si="24"/>
        <v>0</v>
      </c>
      <c r="N307" s="199">
        <f t="shared" si="24"/>
        <v>11611300</v>
      </c>
      <c r="O307" s="199">
        <f t="shared" si="24"/>
        <v>0</v>
      </c>
      <c r="P307" s="199">
        <f t="shared" si="24"/>
        <v>11611300</v>
      </c>
      <c r="ES307" s="203"/>
      <c r="ET307" s="203"/>
      <c r="EU307" s="203"/>
      <c r="EV307" s="203"/>
      <c r="EW307" s="203"/>
      <c r="EX307" s="203"/>
    </row>
    <row r="308" spans="1:154" s="122" customFormat="1" ht="52.5" customHeight="1">
      <c r="A308" s="91" t="s">
        <v>421</v>
      </c>
      <c r="B308" s="83"/>
      <c r="C308" s="83"/>
      <c r="D308" s="87">
        <f>D310</f>
        <v>1548000</v>
      </c>
      <c r="E308" s="87"/>
      <c r="F308" s="87">
        <f>D308</f>
        <v>1548000</v>
      </c>
      <c r="G308" s="87">
        <f>G310</f>
        <v>1651700</v>
      </c>
      <c r="H308" s="87"/>
      <c r="I308" s="87"/>
      <c r="J308" s="87">
        <f>G308</f>
        <v>1651700</v>
      </c>
      <c r="K308" s="87"/>
      <c r="L308" s="87"/>
      <c r="M308" s="87"/>
      <c r="N308" s="87">
        <f>N310</f>
        <v>1750800</v>
      </c>
      <c r="O308" s="87"/>
      <c r="P308" s="87">
        <f>N308</f>
        <v>1750800</v>
      </c>
      <c r="ES308" s="123"/>
      <c r="ET308" s="123"/>
      <c r="EU308" s="123"/>
      <c r="EV308" s="123"/>
      <c r="EW308" s="123"/>
      <c r="EX308" s="123"/>
    </row>
    <row r="309" spans="1:154" s="119" customFormat="1" ht="17.25" customHeight="1">
      <c r="A309" s="4" t="s">
        <v>77</v>
      </c>
      <c r="B309" s="118"/>
      <c r="C309" s="118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ES309" s="120"/>
      <c r="ET309" s="120"/>
      <c r="EU309" s="120"/>
      <c r="EV309" s="120"/>
      <c r="EW309" s="120"/>
      <c r="EX309" s="120"/>
    </row>
    <row r="310" spans="1:154" s="119" customFormat="1" ht="38.25" customHeight="1">
      <c r="A310" s="7" t="s">
        <v>281</v>
      </c>
      <c r="B310" s="118"/>
      <c r="C310" s="118"/>
      <c r="D310" s="80">
        <v>1548000</v>
      </c>
      <c r="E310" s="80"/>
      <c r="F310" s="80">
        <f>D310</f>
        <v>1548000</v>
      </c>
      <c r="G310" s="80">
        <v>1651700</v>
      </c>
      <c r="H310" s="80"/>
      <c r="I310" s="80"/>
      <c r="J310" s="80">
        <f>G310</f>
        <v>1651700</v>
      </c>
      <c r="K310" s="80"/>
      <c r="L310" s="80"/>
      <c r="M310" s="80"/>
      <c r="N310" s="80">
        <v>1750800</v>
      </c>
      <c r="O310" s="80"/>
      <c r="P310" s="80">
        <f>N310</f>
        <v>1750800</v>
      </c>
      <c r="ES310" s="120"/>
      <c r="ET310" s="120"/>
      <c r="EU310" s="120"/>
      <c r="EV310" s="120"/>
      <c r="EW310" s="120"/>
      <c r="EX310" s="120"/>
    </row>
    <row r="311" spans="1:154" s="119" customFormat="1" ht="16.5" customHeight="1">
      <c r="A311" s="4" t="s">
        <v>280</v>
      </c>
      <c r="B311" s="118"/>
      <c r="C311" s="118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ES311" s="120"/>
      <c r="ET311" s="120"/>
      <c r="EU311" s="120"/>
      <c r="EV311" s="120"/>
      <c r="EW311" s="120"/>
      <c r="EX311" s="120"/>
    </row>
    <row r="312" spans="1:154" s="119" customFormat="1" ht="38.25" customHeight="1">
      <c r="A312" s="7" t="s">
        <v>124</v>
      </c>
      <c r="B312" s="118"/>
      <c r="C312" s="118"/>
      <c r="D312" s="80">
        <v>155760</v>
      </c>
      <c r="E312" s="80"/>
      <c r="F312" s="80">
        <f>D312</f>
        <v>155760</v>
      </c>
      <c r="G312" s="80">
        <v>155760</v>
      </c>
      <c r="H312" s="80"/>
      <c r="I312" s="80"/>
      <c r="J312" s="80">
        <f>G312</f>
        <v>155760</v>
      </c>
      <c r="K312" s="80"/>
      <c r="L312" s="80"/>
      <c r="M312" s="80"/>
      <c r="N312" s="80">
        <v>155760</v>
      </c>
      <c r="O312" s="80"/>
      <c r="P312" s="80">
        <f>N312</f>
        <v>155760</v>
      </c>
      <c r="ES312" s="120"/>
      <c r="ET312" s="120"/>
      <c r="EU312" s="120"/>
      <c r="EV312" s="120"/>
      <c r="EW312" s="120"/>
      <c r="EX312" s="120"/>
    </row>
    <row r="313" spans="1:154" s="119" customFormat="1" ht="17.25" customHeight="1">
      <c r="A313" s="4" t="s">
        <v>231</v>
      </c>
      <c r="B313" s="118"/>
      <c r="C313" s="118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ES313" s="120"/>
      <c r="ET313" s="120"/>
      <c r="EU313" s="120"/>
      <c r="EV313" s="120"/>
      <c r="EW313" s="120"/>
      <c r="EX313" s="120"/>
    </row>
    <row r="314" spans="1:154" s="119" customFormat="1" ht="38.25" customHeight="1">
      <c r="A314" s="7" t="s">
        <v>125</v>
      </c>
      <c r="B314" s="118"/>
      <c r="C314" s="118"/>
      <c r="D314" s="80">
        <f>D310/D312</f>
        <v>9.938366718027735</v>
      </c>
      <c r="E314" s="80"/>
      <c r="F314" s="80">
        <f>D314</f>
        <v>9.938366718027735</v>
      </c>
      <c r="G314" s="80">
        <f>G310/G312</f>
        <v>10.604134565998972</v>
      </c>
      <c r="H314" s="80"/>
      <c r="I314" s="80"/>
      <c r="J314" s="80">
        <f>G314</f>
        <v>10.604134565998972</v>
      </c>
      <c r="K314" s="80"/>
      <c r="L314" s="80"/>
      <c r="M314" s="80"/>
      <c r="N314" s="80">
        <f>N308/N312</f>
        <v>11.240369799691834</v>
      </c>
      <c r="O314" s="80"/>
      <c r="P314" s="80">
        <f>N314</f>
        <v>11.240369799691834</v>
      </c>
      <c r="ES314" s="120"/>
      <c r="ET314" s="120"/>
      <c r="EU314" s="120"/>
      <c r="EV314" s="120"/>
      <c r="EW314" s="120"/>
      <c r="EX314" s="120"/>
    </row>
    <row r="315" spans="1:154" s="122" customFormat="1" ht="42" customHeight="1">
      <c r="A315" s="91" t="s">
        <v>422</v>
      </c>
      <c r="B315" s="83"/>
      <c r="C315" s="83"/>
      <c r="D315" s="87">
        <f>D317</f>
        <v>6110000</v>
      </c>
      <c r="E315" s="87"/>
      <c r="F315" s="87">
        <f>D315</f>
        <v>6110000</v>
      </c>
      <c r="G315" s="87">
        <f>G317</f>
        <v>6519400</v>
      </c>
      <c r="H315" s="87"/>
      <c r="I315" s="87"/>
      <c r="J315" s="87">
        <f>G315</f>
        <v>6519400</v>
      </c>
      <c r="K315" s="87"/>
      <c r="L315" s="87"/>
      <c r="M315" s="87"/>
      <c r="N315" s="87">
        <f>N317</f>
        <v>6910500</v>
      </c>
      <c r="O315" s="87"/>
      <c r="P315" s="87">
        <f>N315</f>
        <v>6910500</v>
      </c>
      <c r="ES315" s="123"/>
      <c r="ET315" s="123"/>
      <c r="EU315" s="123"/>
      <c r="EV315" s="123"/>
      <c r="EW315" s="123"/>
      <c r="EX315" s="123"/>
    </row>
    <row r="316" spans="1:154" s="119" customFormat="1" ht="19.5" customHeight="1">
      <c r="A316" s="4" t="s">
        <v>77</v>
      </c>
      <c r="B316" s="118"/>
      <c r="C316" s="118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ES316" s="120"/>
      <c r="ET316" s="120"/>
      <c r="EU316" s="120"/>
      <c r="EV316" s="120"/>
      <c r="EW316" s="120"/>
      <c r="EX316" s="120"/>
    </row>
    <row r="317" spans="1:154" s="119" customFormat="1" ht="38.25" customHeight="1">
      <c r="A317" s="7" t="s">
        <v>282</v>
      </c>
      <c r="B317" s="118"/>
      <c r="C317" s="118"/>
      <c r="D317" s="80">
        <v>6110000</v>
      </c>
      <c r="E317" s="80"/>
      <c r="F317" s="80">
        <f>D317</f>
        <v>6110000</v>
      </c>
      <c r="G317" s="80">
        <v>6519400</v>
      </c>
      <c r="H317" s="80"/>
      <c r="I317" s="80"/>
      <c r="J317" s="80">
        <f>G317</f>
        <v>6519400</v>
      </c>
      <c r="K317" s="80"/>
      <c r="L317" s="80"/>
      <c r="M317" s="80"/>
      <c r="N317" s="80">
        <v>6910500</v>
      </c>
      <c r="O317" s="80"/>
      <c r="P317" s="80">
        <f>N317</f>
        <v>6910500</v>
      </c>
      <c r="ES317" s="120"/>
      <c r="ET317" s="120"/>
      <c r="EU317" s="120"/>
      <c r="EV317" s="120"/>
      <c r="EW317" s="120"/>
      <c r="EX317" s="120"/>
    </row>
    <row r="318" spans="1:154" s="119" customFormat="1" ht="17.25" customHeight="1">
      <c r="A318" s="4" t="s">
        <v>280</v>
      </c>
      <c r="B318" s="118"/>
      <c r="C318" s="118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ES318" s="120"/>
      <c r="ET318" s="120"/>
      <c r="EU318" s="120"/>
      <c r="EV318" s="120"/>
      <c r="EW318" s="120"/>
      <c r="EX318" s="120"/>
    </row>
    <row r="319" spans="1:154" s="119" customFormat="1" ht="18.75" customHeight="1">
      <c r="A319" s="7" t="s">
        <v>283</v>
      </c>
      <c r="B319" s="118"/>
      <c r="C319" s="118"/>
      <c r="D319" s="80">
        <v>390</v>
      </c>
      <c r="E319" s="80"/>
      <c r="F319" s="80">
        <f>D319</f>
        <v>390</v>
      </c>
      <c r="G319" s="80">
        <f>F319</f>
        <v>390</v>
      </c>
      <c r="H319" s="80"/>
      <c r="I319" s="80"/>
      <c r="J319" s="80">
        <f>G319</f>
        <v>390</v>
      </c>
      <c r="K319" s="80"/>
      <c r="L319" s="80"/>
      <c r="M319" s="80"/>
      <c r="N319" s="80">
        <f>J319</f>
        <v>390</v>
      </c>
      <c r="O319" s="80"/>
      <c r="P319" s="80">
        <f>N319</f>
        <v>390</v>
      </c>
      <c r="ES319" s="120"/>
      <c r="ET319" s="120"/>
      <c r="EU319" s="120"/>
      <c r="EV319" s="120"/>
      <c r="EW319" s="120"/>
      <c r="EX319" s="120"/>
    </row>
    <row r="320" spans="1:154" s="119" customFormat="1" ht="21" customHeight="1">
      <c r="A320" s="4" t="s">
        <v>231</v>
      </c>
      <c r="B320" s="118"/>
      <c r="C320" s="118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ES320" s="120"/>
      <c r="ET320" s="120"/>
      <c r="EU320" s="120"/>
      <c r="EV320" s="120"/>
      <c r="EW320" s="120"/>
      <c r="EX320" s="120"/>
    </row>
    <row r="321" spans="1:154" s="119" customFormat="1" ht="38.25" customHeight="1">
      <c r="A321" s="7" t="s">
        <v>362</v>
      </c>
      <c r="B321" s="118"/>
      <c r="C321" s="118"/>
      <c r="D321" s="80">
        <f>D317/D319/12</f>
        <v>1305.5555555555554</v>
      </c>
      <c r="E321" s="80"/>
      <c r="F321" s="80">
        <f>D321</f>
        <v>1305.5555555555554</v>
      </c>
      <c r="G321" s="80">
        <f>G317/G319/12</f>
        <v>1393.0341880341882</v>
      </c>
      <c r="H321" s="80"/>
      <c r="I321" s="80"/>
      <c r="J321" s="80">
        <f>G321</f>
        <v>1393.0341880341882</v>
      </c>
      <c r="K321" s="80"/>
      <c r="L321" s="80"/>
      <c r="M321" s="80"/>
      <c r="N321" s="80">
        <f>N317/N319/12</f>
        <v>1476.6025641025642</v>
      </c>
      <c r="O321" s="80"/>
      <c r="P321" s="80">
        <f>N321</f>
        <v>1476.6025641025642</v>
      </c>
      <c r="ES321" s="120"/>
      <c r="ET321" s="120"/>
      <c r="EU321" s="120"/>
      <c r="EV321" s="120"/>
      <c r="EW321" s="120"/>
      <c r="EX321" s="120"/>
    </row>
    <row r="322" spans="1:154" s="119" customFormat="1" ht="38.25" customHeight="1">
      <c r="A322" s="91" t="s">
        <v>423</v>
      </c>
      <c r="B322" s="79"/>
      <c r="C322" s="79"/>
      <c r="D322" s="87">
        <f>D324</f>
        <v>300000</v>
      </c>
      <c r="E322" s="87"/>
      <c r="F322" s="87">
        <f>D322</f>
        <v>300000</v>
      </c>
      <c r="G322" s="87">
        <f>G324</f>
        <v>300000</v>
      </c>
      <c r="H322" s="87"/>
      <c r="I322" s="87"/>
      <c r="J322" s="87">
        <f>G322</f>
        <v>300000</v>
      </c>
      <c r="K322" s="87"/>
      <c r="L322" s="87"/>
      <c r="M322" s="87"/>
      <c r="N322" s="87">
        <f>N324</f>
        <v>300000</v>
      </c>
      <c r="O322" s="87"/>
      <c r="P322" s="87">
        <f>N322</f>
        <v>300000</v>
      </c>
      <c r="ES322" s="120"/>
      <c r="ET322" s="120"/>
      <c r="EU322" s="120"/>
      <c r="EV322" s="120"/>
      <c r="EW322" s="120"/>
      <c r="EX322" s="120"/>
    </row>
    <row r="323" spans="1:154" s="119" customFormat="1" ht="24.75" customHeight="1">
      <c r="A323" s="4" t="s">
        <v>77</v>
      </c>
      <c r="B323" s="118"/>
      <c r="C323" s="118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ES323" s="120"/>
      <c r="ET323" s="120"/>
      <c r="EU323" s="120"/>
      <c r="EV323" s="120"/>
      <c r="EW323" s="120"/>
      <c r="EX323" s="120"/>
    </row>
    <row r="324" spans="1:154" s="119" customFormat="1" ht="24.75" customHeight="1">
      <c r="A324" s="78" t="s">
        <v>363</v>
      </c>
      <c r="B324" s="118"/>
      <c r="C324" s="118"/>
      <c r="D324" s="80">
        <v>300000</v>
      </c>
      <c r="E324" s="80"/>
      <c r="F324" s="80">
        <f>D324</f>
        <v>300000</v>
      </c>
      <c r="G324" s="80">
        <v>300000</v>
      </c>
      <c r="H324" s="80"/>
      <c r="I324" s="80"/>
      <c r="J324" s="80">
        <f>G324</f>
        <v>300000</v>
      </c>
      <c r="K324" s="80"/>
      <c r="L324" s="80"/>
      <c r="M324" s="80"/>
      <c r="N324" s="80">
        <v>300000</v>
      </c>
      <c r="O324" s="80"/>
      <c r="P324" s="80">
        <f>N324</f>
        <v>300000</v>
      </c>
      <c r="ES324" s="120"/>
      <c r="ET324" s="120"/>
      <c r="EU324" s="120"/>
      <c r="EV324" s="120"/>
      <c r="EW324" s="120"/>
      <c r="EX324" s="120"/>
    </row>
    <row r="325" spans="1:154" s="119" customFormat="1" ht="18.75" customHeight="1">
      <c r="A325" s="171" t="s">
        <v>280</v>
      </c>
      <c r="B325" s="118"/>
      <c r="C325" s="118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ES325" s="120"/>
      <c r="ET325" s="120"/>
      <c r="EU325" s="120"/>
      <c r="EV325" s="120"/>
      <c r="EW325" s="120"/>
      <c r="EX325" s="120"/>
    </row>
    <row r="326" spans="1:154" s="119" customFormat="1" ht="35.25" customHeight="1">
      <c r="A326" s="78" t="s">
        <v>364</v>
      </c>
      <c r="B326" s="118"/>
      <c r="C326" s="118"/>
      <c r="D326" s="80">
        <v>183</v>
      </c>
      <c r="E326" s="80"/>
      <c r="F326" s="80">
        <f>D326</f>
        <v>183</v>
      </c>
      <c r="G326" s="80">
        <v>172</v>
      </c>
      <c r="H326" s="80"/>
      <c r="I326" s="80"/>
      <c r="J326" s="80">
        <f>G326</f>
        <v>172</v>
      </c>
      <c r="K326" s="80"/>
      <c r="L326" s="80"/>
      <c r="M326" s="80"/>
      <c r="N326" s="80">
        <v>162</v>
      </c>
      <c r="O326" s="80"/>
      <c r="P326" s="80">
        <f>N326</f>
        <v>162</v>
      </c>
      <c r="ES326" s="120"/>
      <c r="ET326" s="120"/>
      <c r="EU326" s="120"/>
      <c r="EV326" s="120"/>
      <c r="EW326" s="120"/>
      <c r="EX326" s="120"/>
    </row>
    <row r="327" spans="1:154" s="119" customFormat="1" ht="24.75" customHeight="1">
      <c r="A327" s="171" t="s">
        <v>231</v>
      </c>
      <c r="B327" s="118"/>
      <c r="C327" s="118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ES327" s="120"/>
      <c r="ET327" s="120"/>
      <c r="EU327" s="120"/>
      <c r="EV327" s="120"/>
      <c r="EW327" s="120"/>
      <c r="EX327" s="120"/>
    </row>
    <row r="328" spans="1:154" s="119" customFormat="1" ht="33" customHeight="1">
      <c r="A328" s="78" t="s">
        <v>365</v>
      </c>
      <c r="B328" s="118"/>
      <c r="C328" s="118"/>
      <c r="D328" s="80">
        <f>D324/D326</f>
        <v>1639.344262295082</v>
      </c>
      <c r="E328" s="80"/>
      <c r="F328" s="80">
        <f>D328</f>
        <v>1639.344262295082</v>
      </c>
      <c r="G328" s="80">
        <f>G324/G326</f>
        <v>1744.1860465116279</v>
      </c>
      <c r="H328" s="80"/>
      <c r="I328" s="80"/>
      <c r="J328" s="80">
        <f>G328</f>
        <v>1744.1860465116279</v>
      </c>
      <c r="K328" s="80"/>
      <c r="L328" s="80"/>
      <c r="M328" s="80"/>
      <c r="N328" s="80">
        <f>N324/N326</f>
        <v>1851.851851851852</v>
      </c>
      <c r="O328" s="80"/>
      <c r="P328" s="80">
        <f>N328</f>
        <v>1851.851851851852</v>
      </c>
      <c r="ES328" s="120"/>
      <c r="ET328" s="120"/>
      <c r="EU328" s="120"/>
      <c r="EV328" s="120"/>
      <c r="EW328" s="120"/>
      <c r="EX328" s="120"/>
    </row>
    <row r="329" spans="1:154" s="81" customFormat="1" ht="46.5" customHeight="1">
      <c r="A329" s="91" t="s">
        <v>541</v>
      </c>
      <c r="B329" s="79"/>
      <c r="C329" s="79"/>
      <c r="D329" s="87">
        <f>D331</f>
        <v>413500</v>
      </c>
      <c r="E329" s="87"/>
      <c r="F329" s="87">
        <f>D329</f>
        <v>413500</v>
      </c>
      <c r="G329" s="87">
        <f>G331</f>
        <v>250000</v>
      </c>
      <c r="H329" s="87"/>
      <c r="I329" s="87"/>
      <c r="J329" s="87">
        <f>G329</f>
        <v>250000</v>
      </c>
      <c r="K329" s="87"/>
      <c r="L329" s="87"/>
      <c r="M329" s="87"/>
      <c r="N329" s="87">
        <f>N331</f>
        <v>300000</v>
      </c>
      <c r="O329" s="87"/>
      <c r="P329" s="87">
        <f>N329</f>
        <v>300000</v>
      </c>
      <c r="ES329" s="82"/>
      <c r="ET329" s="82"/>
      <c r="EU329" s="82"/>
      <c r="EV329" s="82"/>
      <c r="EW329" s="82"/>
      <c r="EX329" s="82"/>
    </row>
    <row r="330" spans="1:154" s="119" customFormat="1" ht="21.75" customHeight="1">
      <c r="A330" s="4" t="s">
        <v>77</v>
      </c>
      <c r="B330" s="118"/>
      <c r="C330" s="118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ES330" s="120"/>
      <c r="ET330" s="120"/>
      <c r="EU330" s="120"/>
      <c r="EV330" s="120"/>
      <c r="EW330" s="120"/>
      <c r="EX330" s="120"/>
    </row>
    <row r="331" spans="1:154" s="119" customFormat="1" ht="33" customHeight="1">
      <c r="A331" s="78" t="s">
        <v>366</v>
      </c>
      <c r="B331" s="118"/>
      <c r="C331" s="118"/>
      <c r="D331" s="80">
        <f>200000+213500</f>
        <v>413500</v>
      </c>
      <c r="E331" s="80"/>
      <c r="F331" s="80">
        <f>D331</f>
        <v>413500</v>
      </c>
      <c r="G331" s="80">
        <v>250000</v>
      </c>
      <c r="H331" s="80"/>
      <c r="I331" s="80"/>
      <c r="J331" s="80">
        <f>G331</f>
        <v>250000</v>
      </c>
      <c r="K331" s="80"/>
      <c r="L331" s="80"/>
      <c r="M331" s="80"/>
      <c r="N331" s="80">
        <v>300000</v>
      </c>
      <c r="O331" s="80"/>
      <c r="P331" s="80">
        <f>N331</f>
        <v>300000</v>
      </c>
      <c r="ES331" s="120"/>
      <c r="ET331" s="120"/>
      <c r="EU331" s="120"/>
      <c r="EV331" s="120"/>
      <c r="EW331" s="120"/>
      <c r="EX331" s="120"/>
    </row>
    <row r="332" spans="1:154" s="119" customFormat="1" ht="21" customHeight="1">
      <c r="A332" s="171" t="s">
        <v>280</v>
      </c>
      <c r="B332" s="118"/>
      <c r="C332" s="118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ES332" s="120"/>
      <c r="ET332" s="120"/>
      <c r="EU332" s="120"/>
      <c r="EV332" s="120"/>
      <c r="EW332" s="120"/>
      <c r="EX332" s="120"/>
    </row>
    <row r="333" spans="1:154" s="119" customFormat="1" ht="24" customHeight="1">
      <c r="A333" s="78" t="s">
        <v>367</v>
      </c>
      <c r="B333" s="118"/>
      <c r="C333" s="118"/>
      <c r="D333" s="80">
        <v>685</v>
      </c>
      <c r="E333" s="80"/>
      <c r="F333" s="80">
        <f>D333</f>
        <v>685</v>
      </c>
      <c r="G333" s="80">
        <v>802</v>
      </c>
      <c r="H333" s="80"/>
      <c r="I333" s="80"/>
      <c r="J333" s="80">
        <f>G333</f>
        <v>802</v>
      </c>
      <c r="K333" s="80"/>
      <c r="L333" s="80"/>
      <c r="M333" s="80"/>
      <c r="N333" s="80">
        <v>908</v>
      </c>
      <c r="O333" s="80"/>
      <c r="P333" s="80">
        <f>N333</f>
        <v>908</v>
      </c>
      <c r="ES333" s="120"/>
      <c r="ET333" s="120"/>
      <c r="EU333" s="120"/>
      <c r="EV333" s="120"/>
      <c r="EW333" s="120"/>
      <c r="EX333" s="120"/>
    </row>
    <row r="334" spans="1:154" s="119" customFormat="1" ht="11.25">
      <c r="A334" s="171" t="s">
        <v>231</v>
      </c>
      <c r="B334" s="118"/>
      <c r="C334" s="118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ES334" s="120"/>
      <c r="ET334" s="120"/>
      <c r="EU334" s="120"/>
      <c r="EV334" s="120"/>
      <c r="EW334" s="120"/>
      <c r="EX334" s="120"/>
    </row>
    <row r="335" spans="1:154" s="119" customFormat="1" ht="22.5">
      <c r="A335" s="78" t="s">
        <v>368</v>
      </c>
      <c r="B335" s="118"/>
      <c r="C335" s="118"/>
      <c r="D335" s="80">
        <f>D331/D333</f>
        <v>603.6496350364963</v>
      </c>
      <c r="E335" s="80"/>
      <c r="F335" s="80">
        <f>D335</f>
        <v>603.6496350364963</v>
      </c>
      <c r="G335" s="80">
        <f>G331/G333</f>
        <v>311.7206982543641</v>
      </c>
      <c r="H335" s="80"/>
      <c r="I335" s="80"/>
      <c r="J335" s="80">
        <f>G335</f>
        <v>311.7206982543641</v>
      </c>
      <c r="K335" s="80"/>
      <c r="L335" s="80"/>
      <c r="M335" s="80"/>
      <c r="N335" s="80">
        <f>N331/N333</f>
        <v>330.3964757709251</v>
      </c>
      <c r="O335" s="80"/>
      <c r="P335" s="80">
        <f>N335</f>
        <v>330.3964757709251</v>
      </c>
      <c r="ES335" s="120"/>
      <c r="ET335" s="120"/>
      <c r="EU335" s="120"/>
      <c r="EV335" s="120"/>
      <c r="EW335" s="120"/>
      <c r="EX335" s="120"/>
    </row>
    <row r="336" spans="1:154" s="119" customFormat="1" ht="45.75" customHeight="1">
      <c r="A336" s="91" t="s">
        <v>542</v>
      </c>
      <c r="B336" s="118"/>
      <c r="C336" s="118"/>
      <c r="D336" s="87">
        <f>D338</f>
        <v>1000000</v>
      </c>
      <c r="E336" s="87"/>
      <c r="F336" s="87">
        <f>D336</f>
        <v>1000000</v>
      </c>
      <c r="G336" s="87">
        <f>G338</f>
        <v>1500000</v>
      </c>
      <c r="H336" s="87"/>
      <c r="I336" s="87"/>
      <c r="J336" s="87">
        <f>G336</f>
        <v>1500000</v>
      </c>
      <c r="K336" s="87"/>
      <c r="L336" s="87"/>
      <c r="M336" s="87"/>
      <c r="N336" s="87">
        <f>N338</f>
        <v>1500000</v>
      </c>
      <c r="O336" s="87"/>
      <c r="P336" s="87">
        <f>N336</f>
        <v>1500000</v>
      </c>
      <c r="ES336" s="120"/>
      <c r="ET336" s="120"/>
      <c r="EU336" s="120"/>
      <c r="EV336" s="120"/>
      <c r="EW336" s="120"/>
      <c r="EX336" s="120"/>
    </row>
    <row r="337" spans="1:154" s="119" customFormat="1" ht="21.75" customHeight="1">
      <c r="A337" s="4" t="s">
        <v>77</v>
      </c>
      <c r="B337" s="118"/>
      <c r="C337" s="118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ES337" s="120"/>
      <c r="ET337" s="120"/>
      <c r="EU337" s="120"/>
      <c r="EV337" s="120"/>
      <c r="EW337" s="120"/>
      <c r="EX337" s="120"/>
    </row>
    <row r="338" spans="1:154" s="119" customFormat="1" ht="37.5" customHeight="1">
      <c r="A338" s="78" t="s">
        <v>369</v>
      </c>
      <c r="B338" s="118"/>
      <c r="C338" s="118"/>
      <c r="D338" s="80">
        <v>1000000</v>
      </c>
      <c r="E338" s="80"/>
      <c r="F338" s="80">
        <f>D338</f>
        <v>1000000</v>
      </c>
      <c r="G338" s="80">
        <v>1500000</v>
      </c>
      <c r="H338" s="80"/>
      <c r="I338" s="80"/>
      <c r="J338" s="80">
        <f>G338</f>
        <v>1500000</v>
      </c>
      <c r="K338" s="80"/>
      <c r="L338" s="80"/>
      <c r="M338" s="80"/>
      <c r="N338" s="80">
        <v>1500000</v>
      </c>
      <c r="O338" s="80"/>
      <c r="P338" s="80">
        <f>N338</f>
        <v>1500000</v>
      </c>
      <c r="ES338" s="120"/>
      <c r="ET338" s="120"/>
      <c r="EU338" s="120"/>
      <c r="EV338" s="120"/>
      <c r="EW338" s="120"/>
      <c r="EX338" s="120"/>
    </row>
    <row r="339" spans="1:154" s="119" customFormat="1" ht="22.5" customHeight="1">
      <c r="A339" s="171" t="s">
        <v>280</v>
      </c>
      <c r="B339" s="118"/>
      <c r="C339" s="118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ES339" s="120"/>
      <c r="ET339" s="120"/>
      <c r="EU339" s="120"/>
      <c r="EV339" s="120"/>
      <c r="EW339" s="120"/>
      <c r="EX339" s="120"/>
    </row>
    <row r="340" spans="1:154" s="119" customFormat="1" ht="33" customHeight="1">
      <c r="A340" s="78" t="s">
        <v>367</v>
      </c>
      <c r="B340" s="118"/>
      <c r="C340" s="118"/>
      <c r="D340" s="80">
        <v>3425</v>
      </c>
      <c r="E340" s="80"/>
      <c r="F340" s="80">
        <f>D340</f>
        <v>3425</v>
      </c>
      <c r="G340" s="80">
        <v>4812.01</v>
      </c>
      <c r="H340" s="80"/>
      <c r="I340" s="80"/>
      <c r="J340" s="80">
        <f>G340</f>
        <v>4812.01</v>
      </c>
      <c r="K340" s="80"/>
      <c r="L340" s="80"/>
      <c r="M340" s="80"/>
      <c r="N340" s="80">
        <v>4539.95</v>
      </c>
      <c r="O340" s="80"/>
      <c r="P340" s="80">
        <f>N340</f>
        <v>4539.95</v>
      </c>
      <c r="ES340" s="120"/>
      <c r="ET340" s="120"/>
      <c r="EU340" s="120"/>
      <c r="EV340" s="120"/>
      <c r="EW340" s="120"/>
      <c r="EX340" s="120"/>
    </row>
    <row r="341" spans="1:154" s="119" customFormat="1" ht="33" customHeight="1">
      <c r="A341" s="171" t="s">
        <v>231</v>
      </c>
      <c r="B341" s="118"/>
      <c r="C341" s="118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ES341" s="120"/>
      <c r="ET341" s="120"/>
      <c r="EU341" s="120"/>
      <c r="EV341" s="120"/>
      <c r="EW341" s="120"/>
      <c r="EX341" s="120"/>
    </row>
    <row r="342" spans="1:154" s="119" customFormat="1" ht="33" customHeight="1">
      <c r="A342" s="78" t="s">
        <v>368</v>
      </c>
      <c r="B342" s="118"/>
      <c r="C342" s="118"/>
      <c r="D342" s="80">
        <f>D338/D340</f>
        <v>291.97080291970804</v>
      </c>
      <c r="E342" s="80"/>
      <c r="F342" s="80">
        <f>D342</f>
        <v>291.97080291970804</v>
      </c>
      <c r="G342" s="80">
        <f>G338/G340</f>
        <v>311.7200504570855</v>
      </c>
      <c r="H342" s="80"/>
      <c r="I342" s="80"/>
      <c r="J342" s="80">
        <f>G342</f>
        <v>311.7200504570855</v>
      </c>
      <c r="K342" s="80"/>
      <c r="L342" s="80"/>
      <c r="M342" s="80"/>
      <c r="N342" s="80">
        <f>N338/N340</f>
        <v>330.40011453870636</v>
      </c>
      <c r="O342" s="80"/>
      <c r="P342" s="80">
        <f>N342</f>
        <v>330.40011453870636</v>
      </c>
      <c r="ES342" s="120"/>
      <c r="ET342" s="120"/>
      <c r="EU342" s="120"/>
      <c r="EV342" s="120"/>
      <c r="EW342" s="120"/>
      <c r="EX342" s="120"/>
    </row>
    <row r="343" spans="1:154" s="119" customFormat="1" ht="39" customHeight="1">
      <c r="A343" s="91" t="s">
        <v>424</v>
      </c>
      <c r="B343" s="118"/>
      <c r="C343" s="118"/>
      <c r="D343" s="80">
        <f>D345</f>
        <v>650000</v>
      </c>
      <c r="E343" s="80"/>
      <c r="F343" s="80">
        <f>D343</f>
        <v>650000</v>
      </c>
      <c r="G343" s="80">
        <f>G345</f>
        <v>750000</v>
      </c>
      <c r="H343" s="80"/>
      <c r="I343" s="80"/>
      <c r="J343" s="80">
        <f>G343</f>
        <v>750000</v>
      </c>
      <c r="K343" s="80"/>
      <c r="L343" s="80"/>
      <c r="M343" s="80"/>
      <c r="N343" s="80">
        <f>N345</f>
        <v>850000</v>
      </c>
      <c r="O343" s="80"/>
      <c r="P343" s="80">
        <f>N343</f>
        <v>850000</v>
      </c>
      <c r="ES343" s="120"/>
      <c r="ET343" s="120"/>
      <c r="EU343" s="120"/>
      <c r="EV343" s="120"/>
      <c r="EW343" s="120"/>
      <c r="EX343" s="120"/>
    </row>
    <row r="344" spans="1:154" s="119" customFormat="1" ht="21" customHeight="1">
      <c r="A344" s="4" t="s">
        <v>77</v>
      </c>
      <c r="B344" s="118"/>
      <c r="C344" s="118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ES344" s="120"/>
      <c r="ET344" s="120"/>
      <c r="EU344" s="120"/>
      <c r="EV344" s="120"/>
      <c r="EW344" s="120"/>
      <c r="EX344" s="120"/>
    </row>
    <row r="345" spans="1:154" s="119" customFormat="1" ht="33" customHeight="1">
      <c r="A345" s="78" t="s">
        <v>370</v>
      </c>
      <c r="B345" s="118"/>
      <c r="C345" s="118"/>
      <c r="D345" s="80">
        <v>650000</v>
      </c>
      <c r="E345" s="80"/>
      <c r="F345" s="80">
        <f>D345</f>
        <v>650000</v>
      </c>
      <c r="G345" s="80">
        <v>750000</v>
      </c>
      <c r="H345" s="80"/>
      <c r="I345" s="80"/>
      <c r="J345" s="80">
        <f>G345</f>
        <v>750000</v>
      </c>
      <c r="K345" s="80"/>
      <c r="L345" s="80"/>
      <c r="M345" s="80"/>
      <c r="N345" s="80">
        <v>850000</v>
      </c>
      <c r="O345" s="80"/>
      <c r="P345" s="80">
        <f>N345</f>
        <v>850000</v>
      </c>
      <c r="ES345" s="120"/>
      <c r="ET345" s="120"/>
      <c r="EU345" s="120"/>
      <c r="EV345" s="120"/>
      <c r="EW345" s="120"/>
      <c r="EX345" s="120"/>
    </row>
    <row r="346" spans="1:154" s="119" customFormat="1" ht="21" customHeight="1">
      <c r="A346" s="171" t="s">
        <v>280</v>
      </c>
      <c r="B346" s="118"/>
      <c r="C346" s="118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ES346" s="120"/>
      <c r="ET346" s="120"/>
      <c r="EU346" s="120"/>
      <c r="EV346" s="120"/>
      <c r="EW346" s="120"/>
      <c r="EX346" s="120"/>
    </row>
    <row r="347" spans="1:154" s="119" customFormat="1" ht="26.25" customHeight="1">
      <c r="A347" s="78" t="s">
        <v>371</v>
      </c>
      <c r="B347" s="118"/>
      <c r="C347" s="118"/>
      <c r="D347" s="80">
        <v>321.6</v>
      </c>
      <c r="E347" s="80"/>
      <c r="F347" s="80">
        <f>D347</f>
        <v>321.6</v>
      </c>
      <c r="G347" s="80">
        <v>321.6</v>
      </c>
      <c r="H347" s="80"/>
      <c r="I347" s="80"/>
      <c r="J347" s="80">
        <f>G347</f>
        <v>321.6</v>
      </c>
      <c r="K347" s="80"/>
      <c r="L347" s="80"/>
      <c r="M347" s="80"/>
      <c r="N347" s="80">
        <v>321.6</v>
      </c>
      <c r="O347" s="80"/>
      <c r="P347" s="80">
        <f>N347</f>
        <v>321.6</v>
      </c>
      <c r="ES347" s="120"/>
      <c r="ET347" s="120"/>
      <c r="EU347" s="120"/>
      <c r="EV347" s="120"/>
      <c r="EW347" s="120"/>
      <c r="EX347" s="120"/>
    </row>
    <row r="348" spans="1:154" s="119" customFormat="1" ht="21.75" customHeight="1">
      <c r="A348" s="171" t="s">
        <v>231</v>
      </c>
      <c r="B348" s="118"/>
      <c r="C348" s="118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ES348" s="120"/>
      <c r="ET348" s="120"/>
      <c r="EU348" s="120"/>
      <c r="EV348" s="120"/>
      <c r="EW348" s="120"/>
      <c r="EX348" s="120"/>
    </row>
    <row r="349" spans="1:154" s="191" customFormat="1" ht="29.25" customHeight="1">
      <c r="A349" s="78" t="s">
        <v>372</v>
      </c>
      <c r="B349" s="190"/>
      <c r="C349" s="190"/>
      <c r="D349" s="80">
        <f>D345/D347</f>
        <v>2021.1442786069651</v>
      </c>
      <c r="E349" s="80"/>
      <c r="F349" s="80">
        <f>D349</f>
        <v>2021.1442786069651</v>
      </c>
      <c r="G349" s="80">
        <f>G345/G347</f>
        <v>2332.089552238806</v>
      </c>
      <c r="H349" s="80"/>
      <c r="I349" s="80"/>
      <c r="J349" s="80">
        <f>G349</f>
        <v>2332.089552238806</v>
      </c>
      <c r="K349" s="80"/>
      <c r="L349" s="80"/>
      <c r="M349" s="80"/>
      <c r="N349" s="80">
        <f>N345/N347</f>
        <v>2643.0348258706467</v>
      </c>
      <c r="O349" s="80"/>
      <c r="P349" s="80">
        <f>N349</f>
        <v>2643.0348258706467</v>
      </c>
      <c r="ES349" s="192"/>
      <c r="ET349" s="192"/>
      <c r="EU349" s="192"/>
      <c r="EV349" s="192"/>
      <c r="EW349" s="192"/>
      <c r="EX349" s="192"/>
    </row>
    <row r="350" spans="1:154" s="197" customFormat="1" ht="34.5" customHeight="1">
      <c r="A350" s="200" t="s">
        <v>425</v>
      </c>
      <c r="B350" s="196"/>
      <c r="C350" s="196"/>
      <c r="D350" s="199">
        <f>D351+D358+D365+D372+D381+D390+D399+D408+D417+D426+D435+D442</f>
        <v>10652500</v>
      </c>
      <c r="E350" s="199">
        <f aca="true" t="shared" si="25" ref="E350:P350">E351+E358+E365+E372+E381+E390+E399+E408+E417+E426+E435+E442</f>
        <v>0</v>
      </c>
      <c r="F350" s="199">
        <f t="shared" si="25"/>
        <v>10652500</v>
      </c>
      <c r="G350" s="199">
        <f t="shared" si="25"/>
        <v>10806400</v>
      </c>
      <c r="H350" s="199">
        <f t="shared" si="25"/>
        <v>0</v>
      </c>
      <c r="I350" s="199">
        <f t="shared" si="25"/>
        <v>0</v>
      </c>
      <c r="J350" s="199">
        <f t="shared" si="25"/>
        <v>10806400</v>
      </c>
      <c r="K350" s="199" t="e">
        <f t="shared" si="25"/>
        <v>#REF!</v>
      </c>
      <c r="L350" s="199" t="e">
        <f t="shared" si="25"/>
        <v>#REF!</v>
      </c>
      <c r="M350" s="199" t="e">
        <f t="shared" si="25"/>
        <v>#REF!</v>
      </c>
      <c r="N350" s="199">
        <f t="shared" si="25"/>
        <v>11486200</v>
      </c>
      <c r="O350" s="199">
        <f t="shared" si="25"/>
        <v>0</v>
      </c>
      <c r="P350" s="199">
        <f t="shared" si="25"/>
        <v>11486200</v>
      </c>
      <c r="Q350" s="199" t="e">
        <f>Q351+Q358+Q365+#REF!+Q381+Q390+Q399+Q417+Q426+Q435+Q442+#REF!</f>
        <v>#REF!</v>
      </c>
      <c r="ES350" s="198"/>
      <c r="ET350" s="198"/>
      <c r="EU350" s="198"/>
      <c r="EV350" s="198"/>
      <c r="EW350" s="198"/>
      <c r="EX350" s="198"/>
    </row>
    <row r="351" spans="1:154" s="191" customFormat="1" ht="22.5">
      <c r="A351" s="91" t="s">
        <v>488</v>
      </c>
      <c r="B351" s="190"/>
      <c r="C351" s="190"/>
      <c r="D351" s="87">
        <f>D353</f>
        <v>677400</v>
      </c>
      <c r="E351" s="87"/>
      <c r="F351" s="87">
        <f>D351</f>
        <v>677400</v>
      </c>
      <c r="G351" s="87">
        <f>G353</f>
        <v>755300</v>
      </c>
      <c r="H351" s="87"/>
      <c r="I351" s="87"/>
      <c r="J351" s="87">
        <f>G351</f>
        <v>755300</v>
      </c>
      <c r="K351" s="87"/>
      <c r="L351" s="87"/>
      <c r="M351" s="87"/>
      <c r="N351" s="87">
        <f>N353</f>
        <v>835000</v>
      </c>
      <c r="O351" s="87"/>
      <c r="P351" s="87">
        <f>N351</f>
        <v>835000</v>
      </c>
      <c r="ES351" s="192"/>
      <c r="ET351" s="192"/>
      <c r="EU351" s="192"/>
      <c r="EV351" s="192"/>
      <c r="EW351" s="192"/>
      <c r="EX351" s="192"/>
    </row>
    <row r="352" spans="1:154" s="191" customFormat="1" ht="11.25">
      <c r="A352" s="4" t="s">
        <v>77</v>
      </c>
      <c r="B352" s="190"/>
      <c r="C352" s="19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ES352" s="192"/>
      <c r="ET352" s="192"/>
      <c r="EU352" s="192"/>
      <c r="EV352" s="192"/>
      <c r="EW352" s="192"/>
      <c r="EX352" s="192"/>
    </row>
    <row r="353" spans="1:154" s="191" customFormat="1" ht="33" customHeight="1">
      <c r="A353" s="78" t="s">
        <v>373</v>
      </c>
      <c r="B353" s="190"/>
      <c r="C353" s="190"/>
      <c r="D353" s="80">
        <v>677400</v>
      </c>
      <c r="E353" s="80"/>
      <c r="F353" s="80">
        <f>D353</f>
        <v>677400</v>
      </c>
      <c r="G353" s="80">
        <v>755300</v>
      </c>
      <c r="H353" s="80"/>
      <c r="I353" s="80"/>
      <c r="J353" s="80">
        <f>G353</f>
        <v>755300</v>
      </c>
      <c r="K353" s="80"/>
      <c r="L353" s="80"/>
      <c r="M353" s="80"/>
      <c r="N353" s="80">
        <v>835000</v>
      </c>
      <c r="O353" s="80"/>
      <c r="P353" s="80">
        <f>N353</f>
        <v>835000</v>
      </c>
      <c r="ES353" s="192"/>
      <c r="ET353" s="192"/>
      <c r="EU353" s="192"/>
      <c r="EV353" s="192"/>
      <c r="EW353" s="192"/>
      <c r="EX353" s="192"/>
    </row>
    <row r="354" spans="1:154" s="191" customFormat="1" ht="11.25">
      <c r="A354" s="171" t="s">
        <v>280</v>
      </c>
      <c r="B354" s="190"/>
      <c r="C354" s="19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ES354" s="192"/>
      <c r="ET354" s="192"/>
      <c r="EU354" s="192"/>
      <c r="EV354" s="192"/>
      <c r="EW354" s="192"/>
      <c r="EX354" s="192"/>
    </row>
    <row r="355" spans="1:154" s="191" customFormat="1" ht="33.75">
      <c r="A355" s="78" t="s">
        <v>375</v>
      </c>
      <c r="B355" s="190"/>
      <c r="C355" s="190"/>
      <c r="D355" s="80">
        <v>12</v>
      </c>
      <c r="E355" s="80"/>
      <c r="F355" s="80">
        <f>D355</f>
        <v>12</v>
      </c>
      <c r="G355" s="80">
        <v>12</v>
      </c>
      <c r="H355" s="80"/>
      <c r="I355" s="80"/>
      <c r="J355" s="80">
        <f>G355</f>
        <v>12</v>
      </c>
      <c r="K355" s="80"/>
      <c r="L355" s="80"/>
      <c r="M355" s="80"/>
      <c r="N355" s="80">
        <v>12</v>
      </c>
      <c r="O355" s="80"/>
      <c r="P355" s="80">
        <f>N355</f>
        <v>12</v>
      </c>
      <c r="ES355" s="192"/>
      <c r="ET355" s="192"/>
      <c r="EU355" s="192"/>
      <c r="EV355" s="192"/>
      <c r="EW355" s="192"/>
      <c r="EX355" s="192"/>
    </row>
    <row r="356" spans="1:154" s="191" customFormat="1" ht="11.25">
      <c r="A356" s="171" t="s">
        <v>231</v>
      </c>
      <c r="B356" s="190"/>
      <c r="C356" s="19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ES356" s="192"/>
      <c r="ET356" s="192"/>
      <c r="EU356" s="192"/>
      <c r="EV356" s="192"/>
      <c r="EW356" s="192"/>
      <c r="EX356" s="192"/>
    </row>
    <row r="357" spans="1:154" s="191" customFormat="1" ht="29.25" customHeight="1">
      <c r="A357" s="78" t="s">
        <v>374</v>
      </c>
      <c r="B357" s="190"/>
      <c r="C357" s="190"/>
      <c r="D357" s="80">
        <f>D353/D355</f>
        <v>56450</v>
      </c>
      <c r="E357" s="80"/>
      <c r="F357" s="80">
        <f>D357</f>
        <v>56450</v>
      </c>
      <c r="G357" s="80">
        <f>G353/G355</f>
        <v>62941.666666666664</v>
      </c>
      <c r="H357" s="80"/>
      <c r="I357" s="80"/>
      <c r="J357" s="80">
        <f>G357</f>
        <v>62941.666666666664</v>
      </c>
      <c r="K357" s="80"/>
      <c r="L357" s="80"/>
      <c r="M357" s="80"/>
      <c r="N357" s="80">
        <f>N353/N355</f>
        <v>69583.33333333333</v>
      </c>
      <c r="O357" s="80"/>
      <c r="P357" s="80">
        <f>N357</f>
        <v>69583.33333333333</v>
      </c>
      <c r="ES357" s="192"/>
      <c r="ET357" s="192"/>
      <c r="EU357" s="192"/>
      <c r="EV357" s="192"/>
      <c r="EW357" s="192"/>
      <c r="EX357" s="192"/>
    </row>
    <row r="358" spans="1:154" s="191" customFormat="1" ht="42.75" customHeight="1">
      <c r="A358" s="91" t="s">
        <v>426</v>
      </c>
      <c r="B358" s="190"/>
      <c r="C358" s="190"/>
      <c r="D358" s="87">
        <f>D360</f>
        <v>150000</v>
      </c>
      <c r="E358" s="87"/>
      <c r="F358" s="87">
        <f>D358</f>
        <v>150000</v>
      </c>
      <c r="G358" s="87">
        <f>G360</f>
        <v>115300</v>
      </c>
      <c r="H358" s="87"/>
      <c r="I358" s="87"/>
      <c r="J358" s="87">
        <f>G358</f>
        <v>115300</v>
      </c>
      <c r="K358" s="87"/>
      <c r="L358" s="87"/>
      <c r="M358" s="87"/>
      <c r="N358" s="87">
        <f>N360</f>
        <v>122300</v>
      </c>
      <c r="O358" s="87"/>
      <c r="P358" s="87">
        <f>N358</f>
        <v>122300</v>
      </c>
      <c r="ES358" s="192"/>
      <c r="ET358" s="192"/>
      <c r="EU358" s="192"/>
      <c r="EV358" s="192"/>
      <c r="EW358" s="192"/>
      <c r="EX358" s="192"/>
    </row>
    <row r="359" spans="1:154" s="191" customFormat="1" ht="11.25">
      <c r="A359" s="4" t="s">
        <v>77</v>
      </c>
      <c r="B359" s="190"/>
      <c r="C359" s="19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ES359" s="192"/>
      <c r="ET359" s="192"/>
      <c r="EU359" s="192"/>
      <c r="EV359" s="192"/>
      <c r="EW359" s="192"/>
      <c r="EX359" s="192"/>
    </row>
    <row r="360" spans="1:154" s="191" customFormat="1" ht="51.75" customHeight="1">
      <c r="A360" s="78" t="s">
        <v>376</v>
      </c>
      <c r="B360" s="190"/>
      <c r="C360" s="190"/>
      <c r="D360" s="80">
        <v>150000</v>
      </c>
      <c r="E360" s="80"/>
      <c r="F360" s="80">
        <f>D360</f>
        <v>150000</v>
      </c>
      <c r="G360" s="80">
        <v>115300</v>
      </c>
      <c r="H360" s="80"/>
      <c r="I360" s="80"/>
      <c r="J360" s="80">
        <f>G360</f>
        <v>115300</v>
      </c>
      <c r="K360" s="80"/>
      <c r="L360" s="80"/>
      <c r="M360" s="80"/>
      <c r="N360" s="80">
        <v>122300</v>
      </c>
      <c r="O360" s="80"/>
      <c r="P360" s="80">
        <f>N360</f>
        <v>122300</v>
      </c>
      <c r="ES360" s="192"/>
      <c r="ET360" s="192"/>
      <c r="EU360" s="192"/>
      <c r="EV360" s="192"/>
      <c r="EW360" s="192"/>
      <c r="EX360" s="192"/>
    </row>
    <row r="361" spans="1:154" s="191" customFormat="1" ht="11.25">
      <c r="A361" s="171" t="s">
        <v>280</v>
      </c>
      <c r="B361" s="190"/>
      <c r="C361" s="19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ES361" s="192"/>
      <c r="ET361" s="192"/>
      <c r="EU361" s="192"/>
      <c r="EV361" s="192"/>
      <c r="EW361" s="192"/>
      <c r="EX361" s="192"/>
    </row>
    <row r="362" spans="1:154" s="191" customFormat="1" ht="38.25" customHeight="1">
      <c r="A362" s="78" t="s">
        <v>377</v>
      </c>
      <c r="B362" s="190"/>
      <c r="C362" s="190"/>
      <c r="D362" s="80">
        <v>12</v>
      </c>
      <c r="E362" s="80"/>
      <c r="F362" s="80">
        <f>D362</f>
        <v>12</v>
      </c>
      <c r="G362" s="80">
        <v>12</v>
      </c>
      <c r="H362" s="80"/>
      <c r="I362" s="80"/>
      <c r="J362" s="80">
        <f>G362</f>
        <v>12</v>
      </c>
      <c r="K362" s="80"/>
      <c r="L362" s="80"/>
      <c r="M362" s="80"/>
      <c r="N362" s="80">
        <v>12</v>
      </c>
      <c r="O362" s="80"/>
      <c r="P362" s="80">
        <f>N362</f>
        <v>12</v>
      </c>
      <c r="ES362" s="192"/>
      <c r="ET362" s="192"/>
      <c r="EU362" s="192"/>
      <c r="EV362" s="192"/>
      <c r="EW362" s="192"/>
      <c r="EX362" s="192"/>
    </row>
    <row r="363" spans="1:154" s="191" customFormat="1" ht="29.25" customHeight="1">
      <c r="A363" s="171" t="s">
        <v>231</v>
      </c>
      <c r="B363" s="190"/>
      <c r="C363" s="19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ES363" s="192"/>
      <c r="ET363" s="192"/>
      <c r="EU363" s="192"/>
      <c r="EV363" s="192"/>
      <c r="EW363" s="192"/>
      <c r="EX363" s="192"/>
    </row>
    <row r="364" spans="1:154" s="191" customFormat="1" ht="34.5" customHeight="1">
      <c r="A364" s="78" t="s">
        <v>378</v>
      </c>
      <c r="B364" s="190"/>
      <c r="C364" s="190"/>
      <c r="D364" s="80">
        <f>D360/D362</f>
        <v>12500</v>
      </c>
      <c r="E364" s="80"/>
      <c r="F364" s="80">
        <f>D364</f>
        <v>12500</v>
      </c>
      <c r="G364" s="80">
        <f>G360/G362</f>
        <v>9608.333333333334</v>
      </c>
      <c r="H364" s="80"/>
      <c r="I364" s="80"/>
      <c r="J364" s="80">
        <f>G364</f>
        <v>9608.333333333334</v>
      </c>
      <c r="K364" s="80"/>
      <c r="L364" s="80"/>
      <c r="M364" s="80"/>
      <c r="N364" s="80">
        <f>N360/N362</f>
        <v>10191.666666666666</v>
      </c>
      <c r="O364" s="80"/>
      <c r="P364" s="80">
        <f>N364</f>
        <v>10191.666666666666</v>
      </c>
      <c r="ES364" s="192"/>
      <c r="ET364" s="192"/>
      <c r="EU364" s="192"/>
      <c r="EV364" s="192"/>
      <c r="EW364" s="192"/>
      <c r="EX364" s="192"/>
    </row>
    <row r="365" spans="1:154" s="191" customFormat="1" ht="30.75" customHeight="1">
      <c r="A365" s="91" t="s">
        <v>489</v>
      </c>
      <c r="B365" s="190"/>
      <c r="C365" s="190"/>
      <c r="D365" s="87">
        <f>D367</f>
        <v>110000</v>
      </c>
      <c r="E365" s="87"/>
      <c r="F365" s="87">
        <f>D365</f>
        <v>110000</v>
      </c>
      <c r="G365" s="87">
        <f>G367</f>
        <v>79400</v>
      </c>
      <c r="H365" s="87"/>
      <c r="I365" s="87"/>
      <c r="J365" s="87">
        <f>G365</f>
        <v>79400</v>
      </c>
      <c r="K365" s="87"/>
      <c r="L365" s="87"/>
      <c r="M365" s="87"/>
      <c r="N365" s="87">
        <f>N367</f>
        <v>84200</v>
      </c>
      <c r="O365" s="87"/>
      <c r="P365" s="87">
        <f>N365</f>
        <v>84200</v>
      </c>
      <c r="ES365" s="192"/>
      <c r="ET365" s="192"/>
      <c r="EU365" s="192"/>
      <c r="EV365" s="192"/>
      <c r="EW365" s="192"/>
      <c r="EX365" s="192"/>
    </row>
    <row r="366" spans="1:154" s="191" customFormat="1" ht="18" customHeight="1">
      <c r="A366" s="4" t="s">
        <v>77</v>
      </c>
      <c r="B366" s="190"/>
      <c r="C366" s="19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ES366" s="192"/>
      <c r="ET366" s="192"/>
      <c r="EU366" s="192"/>
      <c r="EV366" s="192"/>
      <c r="EW366" s="192"/>
      <c r="EX366" s="192"/>
    </row>
    <row r="367" spans="1:154" s="191" customFormat="1" ht="26.25" customHeight="1">
      <c r="A367" s="78" t="s">
        <v>462</v>
      </c>
      <c r="B367" s="190"/>
      <c r="C367" s="190"/>
      <c r="D367" s="80">
        <f>74400+35600</f>
        <v>110000</v>
      </c>
      <c r="E367" s="80"/>
      <c r="F367" s="80">
        <f>D367</f>
        <v>110000</v>
      </c>
      <c r="G367" s="80">
        <v>79400</v>
      </c>
      <c r="H367" s="80"/>
      <c r="I367" s="80"/>
      <c r="J367" s="80">
        <f>G367</f>
        <v>79400</v>
      </c>
      <c r="K367" s="80"/>
      <c r="L367" s="80"/>
      <c r="M367" s="80"/>
      <c r="N367" s="80">
        <v>84200</v>
      </c>
      <c r="O367" s="80"/>
      <c r="P367" s="80">
        <f>N367</f>
        <v>84200</v>
      </c>
      <c r="ES367" s="192"/>
      <c r="ET367" s="192"/>
      <c r="EU367" s="192"/>
      <c r="EV367" s="192"/>
      <c r="EW367" s="192"/>
      <c r="EX367" s="192"/>
    </row>
    <row r="368" spans="1:154" s="191" customFormat="1" ht="15.75" customHeight="1">
      <c r="A368" s="171" t="s">
        <v>280</v>
      </c>
      <c r="B368" s="190"/>
      <c r="C368" s="19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ES368" s="192"/>
      <c r="ET368" s="192"/>
      <c r="EU368" s="192"/>
      <c r="EV368" s="192"/>
      <c r="EW368" s="192"/>
      <c r="EX368" s="192"/>
    </row>
    <row r="369" spans="1:154" s="191" customFormat="1" ht="32.25" customHeight="1">
      <c r="A369" s="78" t="s">
        <v>463</v>
      </c>
      <c r="B369" s="190"/>
      <c r="C369" s="190"/>
      <c r="D369" s="182">
        <f>D367/D371</f>
        <v>33950.61728395062</v>
      </c>
      <c r="E369" s="80"/>
      <c r="F369" s="182">
        <f>D369</f>
        <v>33950.61728395062</v>
      </c>
      <c r="G369" s="182">
        <f>G367/G371</f>
        <v>23014.492753623188</v>
      </c>
      <c r="H369" s="182"/>
      <c r="I369" s="182"/>
      <c r="J369" s="182">
        <f>G369</f>
        <v>23014.492753623188</v>
      </c>
      <c r="K369" s="182"/>
      <c r="L369" s="182"/>
      <c r="M369" s="182"/>
      <c r="N369" s="182">
        <f>N367/N371</f>
        <v>23068.49315068493</v>
      </c>
      <c r="O369" s="182"/>
      <c r="P369" s="182">
        <f>N369</f>
        <v>23068.49315068493</v>
      </c>
      <c r="ES369" s="192"/>
      <c r="ET369" s="192"/>
      <c r="EU369" s="192"/>
      <c r="EV369" s="192"/>
      <c r="EW369" s="192"/>
      <c r="EX369" s="192"/>
    </row>
    <row r="370" spans="1:154" s="191" customFormat="1" ht="16.5" customHeight="1">
      <c r="A370" s="171" t="s">
        <v>231</v>
      </c>
      <c r="B370" s="190"/>
      <c r="C370" s="19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ES370" s="192"/>
      <c r="ET370" s="192"/>
      <c r="EU370" s="192"/>
      <c r="EV370" s="192"/>
      <c r="EW370" s="192"/>
      <c r="EX370" s="192"/>
    </row>
    <row r="371" spans="1:154" s="191" customFormat="1" ht="27.75" customHeight="1">
      <c r="A371" s="78" t="s">
        <v>464</v>
      </c>
      <c r="B371" s="190"/>
      <c r="C371" s="190"/>
      <c r="D371" s="80">
        <v>3.24</v>
      </c>
      <c r="E371" s="80"/>
      <c r="F371" s="80">
        <f>D371</f>
        <v>3.24</v>
      </c>
      <c r="G371" s="80">
        <v>3.45</v>
      </c>
      <c r="H371" s="80"/>
      <c r="I371" s="80"/>
      <c r="J371" s="80">
        <f>G371</f>
        <v>3.45</v>
      </c>
      <c r="K371" s="80"/>
      <c r="L371" s="80"/>
      <c r="M371" s="80"/>
      <c r="N371" s="80">
        <v>3.65</v>
      </c>
      <c r="O371" s="80"/>
      <c r="P371" s="80">
        <f>N371</f>
        <v>3.65</v>
      </c>
      <c r="ES371" s="192"/>
      <c r="ET371" s="192"/>
      <c r="EU371" s="192"/>
      <c r="EV371" s="192"/>
      <c r="EW371" s="192"/>
      <c r="EX371" s="192"/>
    </row>
    <row r="372" spans="1:154" s="124" customFormat="1" ht="22.5">
      <c r="A372" s="91" t="s">
        <v>465</v>
      </c>
      <c r="B372" s="83"/>
      <c r="C372" s="83"/>
      <c r="D372" s="87">
        <f>D373*D376+D374*D377</f>
        <v>2564900</v>
      </c>
      <c r="E372" s="87">
        <f>E373*E376+E374*E377</f>
        <v>0</v>
      </c>
      <c r="F372" s="87">
        <f>D372</f>
        <v>2564900</v>
      </c>
      <c r="G372" s="87">
        <f>G373*G376+G374*G377</f>
        <v>3812100</v>
      </c>
      <c r="H372" s="87">
        <f>H373*H376+H374*H377</f>
        <v>0</v>
      </c>
      <c r="I372" s="87">
        <v>0</v>
      </c>
      <c r="J372" s="87">
        <f>G372+H372</f>
        <v>3812100</v>
      </c>
      <c r="K372" s="87" t="e">
        <f>(K373*K376)+(K374*K377)+(#REF!*#REF!)</f>
        <v>#REF!</v>
      </c>
      <c r="L372" s="87" t="e">
        <f>(L373*L376)+(L374*L377)+(#REF!*#REF!)</f>
        <v>#REF!</v>
      </c>
      <c r="M372" s="87" t="e">
        <f>(M373*M376)+(M374*M377)+(#REF!*#REF!)</f>
        <v>#REF!</v>
      </c>
      <c r="N372" s="87">
        <f>N373*N376+N374*N377</f>
        <v>4072100</v>
      </c>
      <c r="O372" s="87">
        <f>O373*O376+O374*O377</f>
        <v>0</v>
      </c>
      <c r="P372" s="87">
        <f>N372+O372</f>
        <v>4072100</v>
      </c>
      <c r="Q372" s="87" t="e">
        <f>(Q373*Q376)+(Q374*Q377)+(#REF!*#REF!)</f>
        <v>#REF!</v>
      </c>
      <c r="ES372" s="93"/>
      <c r="ET372" s="93"/>
      <c r="EU372" s="93"/>
      <c r="EV372" s="93"/>
      <c r="EW372" s="93"/>
      <c r="EX372" s="93"/>
    </row>
    <row r="373" spans="1:154" s="191" customFormat="1" ht="22.5">
      <c r="A373" s="78" t="s">
        <v>55</v>
      </c>
      <c r="B373" s="79"/>
      <c r="C373" s="79"/>
      <c r="D373" s="80">
        <v>5</v>
      </c>
      <c r="E373" s="80"/>
      <c r="F373" s="80">
        <f>D373+E373</f>
        <v>5</v>
      </c>
      <c r="G373" s="80">
        <v>8</v>
      </c>
      <c r="H373" s="80"/>
      <c r="I373" s="80"/>
      <c r="J373" s="80">
        <f>G373+H373</f>
        <v>8</v>
      </c>
      <c r="K373" s="80"/>
      <c r="L373" s="80"/>
      <c r="M373" s="80"/>
      <c r="N373" s="80">
        <v>8</v>
      </c>
      <c r="O373" s="80"/>
      <c r="P373" s="80">
        <f>N373+O373</f>
        <v>8</v>
      </c>
      <c r="ES373" s="192"/>
      <c r="ET373" s="192"/>
      <c r="EU373" s="192"/>
      <c r="EV373" s="192"/>
      <c r="EW373" s="192"/>
      <c r="EX373" s="192"/>
    </row>
    <row r="374" spans="1:154" s="191" customFormat="1" ht="22.5" customHeight="1">
      <c r="A374" s="78" t="s">
        <v>56</v>
      </c>
      <c r="B374" s="79"/>
      <c r="C374" s="79"/>
      <c r="D374" s="80">
        <v>5</v>
      </c>
      <c r="E374" s="80"/>
      <c r="F374" s="80">
        <f>D374+E374</f>
        <v>5</v>
      </c>
      <c r="G374" s="80">
        <f>D374</f>
        <v>5</v>
      </c>
      <c r="H374" s="80"/>
      <c r="I374" s="80"/>
      <c r="J374" s="80">
        <f>G374+H374</f>
        <v>5</v>
      </c>
      <c r="K374" s="80"/>
      <c r="L374" s="80"/>
      <c r="M374" s="80"/>
      <c r="N374" s="80">
        <v>5</v>
      </c>
      <c r="O374" s="80"/>
      <c r="P374" s="80">
        <f>N374+O374</f>
        <v>5</v>
      </c>
      <c r="ES374" s="192"/>
      <c r="ET374" s="192"/>
      <c r="EU374" s="192"/>
      <c r="EV374" s="192"/>
      <c r="EW374" s="192"/>
      <c r="EX374" s="192"/>
    </row>
    <row r="375" spans="1:154" s="191" customFormat="1" ht="12" customHeight="1">
      <c r="A375" s="171" t="s">
        <v>5</v>
      </c>
      <c r="B375" s="89"/>
      <c r="C375" s="89"/>
      <c r="D375" s="90"/>
      <c r="E375" s="90"/>
      <c r="F375" s="80"/>
      <c r="G375" s="90"/>
      <c r="H375" s="90"/>
      <c r="I375" s="80"/>
      <c r="J375" s="80"/>
      <c r="K375" s="80"/>
      <c r="L375" s="80"/>
      <c r="M375" s="80"/>
      <c r="N375" s="90"/>
      <c r="O375" s="90"/>
      <c r="P375" s="80"/>
      <c r="ES375" s="192"/>
      <c r="ET375" s="192"/>
      <c r="EU375" s="192"/>
      <c r="EV375" s="192"/>
      <c r="EW375" s="192"/>
      <c r="EX375" s="192"/>
    </row>
    <row r="376" spans="1:154" s="191" customFormat="1" ht="22.5" customHeight="1">
      <c r="A376" s="78" t="s">
        <v>379</v>
      </c>
      <c r="B376" s="79"/>
      <c r="C376" s="79"/>
      <c r="D376" s="80">
        <v>247980</v>
      </c>
      <c r="E376" s="80"/>
      <c r="F376" s="80">
        <f>D376+E376</f>
        <v>247980</v>
      </c>
      <c r="G376" s="80">
        <v>299790.625</v>
      </c>
      <c r="H376" s="80"/>
      <c r="I376" s="80"/>
      <c r="J376" s="80">
        <f>G376+H376</f>
        <v>299790.625</v>
      </c>
      <c r="K376" s="80"/>
      <c r="L376" s="80"/>
      <c r="M376" s="80"/>
      <c r="N376" s="80">
        <v>321687.3125</v>
      </c>
      <c r="O376" s="80"/>
      <c r="P376" s="80">
        <f>N376+O376</f>
        <v>321687.3125</v>
      </c>
      <c r="ES376" s="192"/>
      <c r="ET376" s="192"/>
      <c r="EU376" s="192"/>
      <c r="EV376" s="192"/>
      <c r="EW376" s="192"/>
      <c r="EX376" s="192"/>
    </row>
    <row r="377" spans="1:154" s="191" customFormat="1" ht="22.5" customHeight="1">
      <c r="A377" s="78" t="s">
        <v>380</v>
      </c>
      <c r="B377" s="79"/>
      <c r="C377" s="79"/>
      <c r="D377" s="80">
        <v>265000</v>
      </c>
      <c r="E377" s="80"/>
      <c r="F377" s="80">
        <f>D377+E377</f>
        <v>265000</v>
      </c>
      <c r="G377" s="80">
        <v>282755</v>
      </c>
      <c r="H377" s="80"/>
      <c r="I377" s="80"/>
      <c r="J377" s="80">
        <f>G377+H377</f>
        <v>282755</v>
      </c>
      <c r="K377" s="80"/>
      <c r="L377" s="80"/>
      <c r="M377" s="80"/>
      <c r="N377" s="80">
        <v>299720.3</v>
      </c>
      <c r="O377" s="80"/>
      <c r="P377" s="80">
        <f>N377+O377</f>
        <v>299720.3</v>
      </c>
      <c r="ES377" s="192"/>
      <c r="ET377" s="192"/>
      <c r="EU377" s="192"/>
      <c r="EV377" s="192"/>
      <c r="EW377" s="192"/>
      <c r="EX377" s="192"/>
    </row>
    <row r="378" spans="1:154" s="191" customFormat="1" ht="11.25">
      <c r="A378" s="171" t="s">
        <v>4</v>
      </c>
      <c r="B378" s="79"/>
      <c r="C378" s="79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ES378" s="192"/>
      <c r="ET378" s="192"/>
      <c r="EU378" s="192"/>
      <c r="EV378" s="192"/>
      <c r="EW378" s="192"/>
      <c r="EX378" s="192"/>
    </row>
    <row r="379" spans="1:154" s="191" customFormat="1" ht="33.75">
      <c r="A379" s="78" t="s">
        <v>57</v>
      </c>
      <c r="B379" s="79"/>
      <c r="C379" s="79"/>
      <c r="D379" s="80"/>
      <c r="E379" s="80"/>
      <c r="F379" s="80">
        <f>D379+E379</f>
        <v>0</v>
      </c>
      <c r="G379" s="80">
        <f>G376/F376*100</f>
        <v>120.89306597306235</v>
      </c>
      <c r="H379" s="80"/>
      <c r="I379" s="80"/>
      <c r="J379" s="80">
        <f>G379+H379</f>
        <v>120.89306597306235</v>
      </c>
      <c r="K379" s="80"/>
      <c r="L379" s="80"/>
      <c r="M379" s="80"/>
      <c r="N379" s="80">
        <f>N376/J376*100</f>
        <v>107.30399341206885</v>
      </c>
      <c r="O379" s="80"/>
      <c r="P379" s="80">
        <f>N379+O379</f>
        <v>107.30399341206885</v>
      </c>
      <c r="ES379" s="192"/>
      <c r="ET379" s="192"/>
      <c r="EU379" s="192"/>
      <c r="EV379" s="192"/>
      <c r="EW379" s="192"/>
      <c r="EX379" s="192"/>
    </row>
    <row r="380" spans="1:154" s="191" customFormat="1" ht="33.75">
      <c r="A380" s="78" t="s">
        <v>58</v>
      </c>
      <c r="B380" s="79"/>
      <c r="C380" s="79"/>
      <c r="D380" s="80"/>
      <c r="E380" s="80"/>
      <c r="F380" s="80">
        <f>D380+E380</f>
        <v>0</v>
      </c>
      <c r="G380" s="80">
        <f>G377/D377*100</f>
        <v>106.69999999999999</v>
      </c>
      <c r="H380" s="80"/>
      <c r="I380" s="80"/>
      <c r="J380" s="80">
        <f>G380+H380</f>
        <v>106.69999999999999</v>
      </c>
      <c r="K380" s="80"/>
      <c r="L380" s="80"/>
      <c r="M380" s="80"/>
      <c r="N380" s="80">
        <f>N377/G377*100</f>
        <v>106</v>
      </c>
      <c r="O380" s="80"/>
      <c r="P380" s="80">
        <f>N380+O380</f>
        <v>106</v>
      </c>
      <c r="ES380" s="192"/>
      <c r="ET380" s="192"/>
      <c r="EU380" s="192"/>
      <c r="EV380" s="192"/>
      <c r="EW380" s="192"/>
      <c r="EX380" s="192"/>
    </row>
    <row r="381" spans="1:154" s="81" customFormat="1" ht="29.25" customHeight="1">
      <c r="A381" s="91" t="s">
        <v>427</v>
      </c>
      <c r="B381" s="79"/>
      <c r="C381" s="79"/>
      <c r="D381" s="87">
        <f>D383</f>
        <v>2140300</v>
      </c>
      <c r="E381" s="87"/>
      <c r="F381" s="87">
        <f>D381</f>
        <v>2140300</v>
      </c>
      <c r="G381" s="87">
        <f>G383</f>
        <v>2216400</v>
      </c>
      <c r="H381" s="87"/>
      <c r="I381" s="87"/>
      <c r="J381" s="87">
        <f>G381</f>
        <v>2216400</v>
      </c>
      <c r="K381" s="87"/>
      <c r="L381" s="87"/>
      <c r="M381" s="87"/>
      <c r="N381" s="87">
        <f>N383</f>
        <v>2289700</v>
      </c>
      <c r="O381" s="87"/>
      <c r="P381" s="87">
        <f>N381</f>
        <v>2289700</v>
      </c>
      <c r="ES381" s="82"/>
      <c r="ET381" s="82"/>
      <c r="EU381" s="82"/>
      <c r="EV381" s="82"/>
      <c r="EW381" s="82"/>
      <c r="EX381" s="82"/>
    </row>
    <row r="382" spans="1:154" s="191" customFormat="1" ht="19.5" customHeight="1">
      <c r="A382" s="4" t="s">
        <v>77</v>
      </c>
      <c r="B382" s="190"/>
      <c r="C382" s="19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ES382" s="192"/>
      <c r="ET382" s="192"/>
      <c r="EU382" s="192"/>
      <c r="EV382" s="192"/>
      <c r="EW382" s="192"/>
      <c r="EX382" s="192"/>
    </row>
    <row r="383" spans="1:154" s="191" customFormat="1" ht="29.25" customHeight="1">
      <c r="A383" s="78" t="s">
        <v>383</v>
      </c>
      <c r="B383" s="190"/>
      <c r="C383" s="190"/>
      <c r="D383" s="80">
        <v>2140300</v>
      </c>
      <c r="E383" s="80"/>
      <c r="F383" s="80">
        <f>D383</f>
        <v>2140300</v>
      </c>
      <c r="G383" s="80">
        <v>2216400</v>
      </c>
      <c r="H383" s="80"/>
      <c r="I383" s="80"/>
      <c r="J383" s="80">
        <f>G383</f>
        <v>2216400</v>
      </c>
      <c r="K383" s="80"/>
      <c r="L383" s="80"/>
      <c r="M383" s="80"/>
      <c r="N383" s="80">
        <v>2289700</v>
      </c>
      <c r="O383" s="80"/>
      <c r="P383" s="80">
        <f>N383</f>
        <v>2289700</v>
      </c>
      <c r="ES383" s="192"/>
      <c r="ET383" s="192"/>
      <c r="EU383" s="192"/>
      <c r="EV383" s="192"/>
      <c r="EW383" s="192"/>
      <c r="EX383" s="192"/>
    </row>
    <row r="384" spans="1:154" s="191" customFormat="1" ht="23.25" customHeight="1">
      <c r="A384" s="171" t="s">
        <v>280</v>
      </c>
      <c r="B384" s="190"/>
      <c r="C384" s="19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ES384" s="192"/>
      <c r="ET384" s="192"/>
      <c r="EU384" s="192"/>
      <c r="EV384" s="192"/>
      <c r="EW384" s="192"/>
      <c r="EX384" s="192"/>
    </row>
    <row r="385" spans="1:154" s="191" customFormat="1" ht="21.75" customHeight="1">
      <c r="A385" s="78" t="s">
        <v>386</v>
      </c>
      <c r="B385" s="190"/>
      <c r="C385" s="190"/>
      <c r="D385" s="80">
        <v>7</v>
      </c>
      <c r="E385" s="80"/>
      <c r="F385" s="80">
        <f>D385</f>
        <v>7</v>
      </c>
      <c r="G385" s="80">
        <v>7</v>
      </c>
      <c r="H385" s="80"/>
      <c r="I385" s="80"/>
      <c r="J385" s="80">
        <f>G385</f>
        <v>7</v>
      </c>
      <c r="K385" s="80"/>
      <c r="L385" s="80"/>
      <c r="M385" s="80"/>
      <c r="N385" s="80">
        <v>7</v>
      </c>
      <c r="O385" s="80"/>
      <c r="P385" s="80">
        <f>N385</f>
        <v>7</v>
      </c>
      <c r="ES385" s="192"/>
      <c r="ET385" s="192"/>
      <c r="EU385" s="192"/>
      <c r="EV385" s="192"/>
      <c r="EW385" s="192"/>
      <c r="EX385" s="192"/>
    </row>
    <row r="386" spans="1:154" s="191" customFormat="1" ht="20.25" customHeight="1">
      <c r="A386" s="171" t="s">
        <v>231</v>
      </c>
      <c r="B386" s="190"/>
      <c r="C386" s="19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ES386" s="192"/>
      <c r="ET386" s="192"/>
      <c r="EU386" s="192"/>
      <c r="EV386" s="192"/>
      <c r="EW386" s="192"/>
      <c r="EX386" s="192"/>
    </row>
    <row r="387" spans="1:154" s="191" customFormat="1" ht="29.25" customHeight="1">
      <c r="A387" s="78" t="s">
        <v>384</v>
      </c>
      <c r="B387" s="190"/>
      <c r="C387" s="190"/>
      <c r="D387" s="80">
        <f>D383/D385</f>
        <v>305757.14285714284</v>
      </c>
      <c r="E387" s="80"/>
      <c r="F387" s="80">
        <f>D387</f>
        <v>305757.14285714284</v>
      </c>
      <c r="G387" s="80">
        <f>G383/G385</f>
        <v>316628.5714285714</v>
      </c>
      <c r="H387" s="80"/>
      <c r="I387" s="80"/>
      <c r="J387" s="80">
        <f>G387</f>
        <v>316628.5714285714</v>
      </c>
      <c r="K387" s="80"/>
      <c r="L387" s="80"/>
      <c r="M387" s="80"/>
      <c r="N387" s="80">
        <f>N383/N385</f>
        <v>327100</v>
      </c>
      <c r="O387" s="80"/>
      <c r="P387" s="80">
        <f>N387</f>
        <v>327100</v>
      </c>
      <c r="ES387" s="192"/>
      <c r="ET387" s="192"/>
      <c r="EU387" s="192"/>
      <c r="EV387" s="192"/>
      <c r="EW387" s="192"/>
      <c r="EX387" s="192"/>
    </row>
    <row r="388" spans="1:154" s="191" customFormat="1" ht="16.5" customHeight="1">
      <c r="A388" s="171" t="s">
        <v>382</v>
      </c>
      <c r="B388" s="190"/>
      <c r="C388" s="19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ES388" s="192"/>
      <c r="ET388" s="192"/>
      <c r="EU388" s="192"/>
      <c r="EV388" s="192"/>
      <c r="EW388" s="192"/>
      <c r="EX388" s="192"/>
    </row>
    <row r="389" spans="1:154" s="191" customFormat="1" ht="33" customHeight="1">
      <c r="A389" s="78" t="s">
        <v>385</v>
      </c>
      <c r="B389" s="190"/>
      <c r="C389" s="190"/>
      <c r="D389" s="80"/>
      <c r="E389" s="80"/>
      <c r="F389" s="80"/>
      <c r="G389" s="80">
        <f>G387/D387*100</f>
        <v>103.55557632107649</v>
      </c>
      <c r="H389" s="80"/>
      <c r="I389" s="80"/>
      <c r="J389" s="80">
        <f>G389</f>
        <v>103.55557632107649</v>
      </c>
      <c r="K389" s="80"/>
      <c r="L389" s="80"/>
      <c r="M389" s="80"/>
      <c r="N389" s="80">
        <f>N387/G387*100</f>
        <v>103.30716477170185</v>
      </c>
      <c r="O389" s="80"/>
      <c r="P389" s="80">
        <f>N389</f>
        <v>103.30716477170185</v>
      </c>
      <c r="ES389" s="192"/>
      <c r="ET389" s="192"/>
      <c r="EU389" s="192"/>
      <c r="EV389" s="192"/>
      <c r="EW389" s="192"/>
      <c r="EX389" s="192"/>
    </row>
    <row r="390" spans="1:154" s="191" customFormat="1" ht="21" customHeight="1">
      <c r="A390" s="91" t="s">
        <v>428</v>
      </c>
      <c r="B390" s="190"/>
      <c r="C390" s="190"/>
      <c r="D390" s="87">
        <f>D392</f>
        <v>500000</v>
      </c>
      <c r="E390" s="87"/>
      <c r="F390" s="87">
        <f>D390</f>
        <v>500000</v>
      </c>
      <c r="G390" s="87">
        <f>G392</f>
        <v>550000</v>
      </c>
      <c r="H390" s="87"/>
      <c r="I390" s="87"/>
      <c r="J390" s="87">
        <f>G390</f>
        <v>550000</v>
      </c>
      <c r="K390" s="87"/>
      <c r="L390" s="87"/>
      <c r="M390" s="87"/>
      <c r="N390" s="87">
        <f>N392</f>
        <v>600000</v>
      </c>
      <c r="O390" s="87"/>
      <c r="P390" s="87">
        <f>N390</f>
        <v>600000</v>
      </c>
      <c r="ES390" s="192"/>
      <c r="ET390" s="192"/>
      <c r="EU390" s="192"/>
      <c r="EV390" s="192"/>
      <c r="EW390" s="192"/>
      <c r="EX390" s="192"/>
    </row>
    <row r="391" spans="1:154" s="191" customFormat="1" ht="16.5" customHeight="1">
      <c r="A391" s="4" t="s">
        <v>77</v>
      </c>
      <c r="B391" s="190"/>
      <c r="C391" s="19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ES391" s="192"/>
      <c r="ET391" s="192"/>
      <c r="EU391" s="192"/>
      <c r="EV391" s="192"/>
      <c r="EW391" s="192"/>
      <c r="EX391" s="192"/>
    </row>
    <row r="392" spans="1:154" s="191" customFormat="1" ht="29.25" customHeight="1">
      <c r="A392" s="78" t="s">
        <v>387</v>
      </c>
      <c r="B392" s="190"/>
      <c r="C392" s="190"/>
      <c r="D392" s="80">
        <v>500000</v>
      </c>
      <c r="E392" s="80"/>
      <c r="F392" s="80">
        <f>D392</f>
        <v>500000</v>
      </c>
      <c r="G392" s="80">
        <v>550000</v>
      </c>
      <c r="H392" s="80"/>
      <c r="I392" s="80"/>
      <c r="J392" s="80">
        <f>G392</f>
        <v>550000</v>
      </c>
      <c r="K392" s="80"/>
      <c r="L392" s="80"/>
      <c r="M392" s="80"/>
      <c r="N392" s="80">
        <v>600000</v>
      </c>
      <c r="O392" s="80"/>
      <c r="P392" s="80">
        <f>N392</f>
        <v>600000</v>
      </c>
      <c r="ES392" s="192"/>
      <c r="ET392" s="192"/>
      <c r="EU392" s="192"/>
      <c r="EV392" s="192"/>
      <c r="EW392" s="192"/>
      <c r="EX392" s="192"/>
    </row>
    <row r="393" spans="1:154" s="191" customFormat="1" ht="18.75" customHeight="1">
      <c r="A393" s="171" t="s">
        <v>280</v>
      </c>
      <c r="B393" s="190"/>
      <c r="C393" s="19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ES393" s="192"/>
      <c r="ET393" s="192"/>
      <c r="EU393" s="192"/>
      <c r="EV393" s="192"/>
      <c r="EW393" s="192"/>
      <c r="EX393" s="192"/>
    </row>
    <row r="394" spans="1:154" s="191" customFormat="1" ht="33" customHeight="1">
      <c r="A394" s="78" t="s">
        <v>390</v>
      </c>
      <c r="B394" s="190"/>
      <c r="C394" s="190"/>
      <c r="D394" s="80">
        <f>D392/D396</f>
        <v>35971.22302158273</v>
      </c>
      <c r="E394" s="80"/>
      <c r="F394" s="80">
        <f>D394</f>
        <v>35971.22302158273</v>
      </c>
      <c r="G394" s="80">
        <v>35971.22</v>
      </c>
      <c r="H394" s="80"/>
      <c r="I394" s="80"/>
      <c r="J394" s="80">
        <f>G394</f>
        <v>35971.22</v>
      </c>
      <c r="K394" s="80"/>
      <c r="L394" s="80"/>
      <c r="M394" s="80"/>
      <c r="N394" s="80">
        <v>35971.22</v>
      </c>
      <c r="O394" s="80"/>
      <c r="P394" s="80">
        <f>N394</f>
        <v>35971.22</v>
      </c>
      <c r="ES394" s="192"/>
      <c r="ET394" s="192"/>
      <c r="EU394" s="192"/>
      <c r="EV394" s="192"/>
      <c r="EW394" s="192"/>
      <c r="EX394" s="192"/>
    </row>
    <row r="395" spans="1:154" s="191" customFormat="1" ht="21" customHeight="1">
      <c r="A395" s="171" t="s">
        <v>231</v>
      </c>
      <c r="B395" s="190"/>
      <c r="C395" s="19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ES395" s="192"/>
      <c r="ET395" s="192"/>
      <c r="EU395" s="192"/>
      <c r="EV395" s="192"/>
      <c r="EW395" s="192"/>
      <c r="EX395" s="192"/>
    </row>
    <row r="396" spans="1:154" s="191" customFormat="1" ht="24" customHeight="1">
      <c r="A396" s="78" t="s">
        <v>388</v>
      </c>
      <c r="B396" s="190"/>
      <c r="C396" s="190"/>
      <c r="D396" s="80">
        <v>13.9</v>
      </c>
      <c r="E396" s="80"/>
      <c r="F396" s="80">
        <f>D396</f>
        <v>13.9</v>
      </c>
      <c r="G396" s="80">
        <f>G392/G394</f>
        <v>15.290001284360107</v>
      </c>
      <c r="H396" s="80"/>
      <c r="I396" s="80"/>
      <c r="J396" s="80">
        <f>G396</f>
        <v>15.290001284360107</v>
      </c>
      <c r="K396" s="80"/>
      <c r="L396" s="80"/>
      <c r="M396" s="80"/>
      <c r="N396" s="80">
        <f>N392/N394</f>
        <v>16.680001401120116</v>
      </c>
      <c r="O396" s="80"/>
      <c r="P396" s="80">
        <f>N396</f>
        <v>16.680001401120116</v>
      </c>
      <c r="ES396" s="192"/>
      <c r="ET396" s="192"/>
      <c r="EU396" s="192"/>
      <c r="EV396" s="192"/>
      <c r="EW396" s="192"/>
      <c r="EX396" s="192"/>
    </row>
    <row r="397" spans="1:154" s="191" customFormat="1" ht="20.25" customHeight="1">
      <c r="A397" s="171" t="s">
        <v>382</v>
      </c>
      <c r="B397" s="190"/>
      <c r="C397" s="19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ES397" s="192"/>
      <c r="ET397" s="192"/>
      <c r="EU397" s="192"/>
      <c r="EV397" s="192"/>
      <c r="EW397" s="192"/>
      <c r="EX397" s="192"/>
    </row>
    <row r="398" spans="1:154" s="191" customFormat="1" ht="29.25" customHeight="1">
      <c r="A398" s="78" t="s">
        <v>389</v>
      </c>
      <c r="B398" s="190"/>
      <c r="C398" s="190"/>
      <c r="D398" s="80"/>
      <c r="E398" s="80"/>
      <c r="F398" s="80"/>
      <c r="G398" s="80">
        <f>G396/D396*100</f>
        <v>110.00000924000078</v>
      </c>
      <c r="H398" s="80"/>
      <c r="I398" s="80"/>
      <c r="J398" s="80">
        <f>G398</f>
        <v>110.00000924000078</v>
      </c>
      <c r="K398" s="80"/>
      <c r="L398" s="80"/>
      <c r="M398" s="80"/>
      <c r="N398" s="80">
        <f>N396/G396*100</f>
        <v>109.09090909090908</v>
      </c>
      <c r="O398" s="80"/>
      <c r="P398" s="80">
        <f>N398</f>
        <v>109.09090909090908</v>
      </c>
      <c r="ES398" s="192"/>
      <c r="ET398" s="192"/>
      <c r="EU398" s="192"/>
      <c r="EV398" s="192"/>
      <c r="EW398" s="192"/>
      <c r="EX398" s="192"/>
    </row>
    <row r="399" spans="1:154" s="81" customFormat="1" ht="29.25" customHeight="1">
      <c r="A399" s="91" t="s">
        <v>429</v>
      </c>
      <c r="B399" s="79"/>
      <c r="C399" s="79"/>
      <c r="D399" s="87">
        <f>D401</f>
        <v>2571100</v>
      </c>
      <c r="E399" s="87"/>
      <c r="F399" s="87">
        <f>D399</f>
        <v>2571100</v>
      </c>
      <c r="G399" s="87">
        <f>G401</f>
        <v>2423200</v>
      </c>
      <c r="H399" s="87"/>
      <c r="I399" s="87"/>
      <c r="J399" s="87">
        <f>G399</f>
        <v>2423200</v>
      </c>
      <c r="K399" s="87"/>
      <c r="L399" s="87"/>
      <c r="M399" s="87"/>
      <c r="N399" s="87">
        <f>N401</f>
        <v>2568600</v>
      </c>
      <c r="O399" s="87"/>
      <c r="P399" s="87">
        <f>N399</f>
        <v>2568600</v>
      </c>
      <c r="ES399" s="82"/>
      <c r="ET399" s="82"/>
      <c r="EU399" s="82"/>
      <c r="EV399" s="82"/>
      <c r="EW399" s="82"/>
      <c r="EX399" s="82"/>
    </row>
    <row r="400" spans="1:154" s="191" customFormat="1" ht="20.25" customHeight="1">
      <c r="A400" s="4" t="s">
        <v>77</v>
      </c>
      <c r="B400" s="190"/>
      <c r="C400" s="19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ES400" s="192"/>
      <c r="ET400" s="192"/>
      <c r="EU400" s="192"/>
      <c r="EV400" s="192"/>
      <c r="EW400" s="192"/>
      <c r="EX400" s="192"/>
    </row>
    <row r="401" spans="1:154" s="191" customFormat="1" ht="29.25" customHeight="1">
      <c r="A401" s="78" t="s">
        <v>391</v>
      </c>
      <c r="B401" s="190"/>
      <c r="C401" s="190"/>
      <c r="D401" s="80">
        <f>2271100+300000</f>
        <v>2571100</v>
      </c>
      <c r="E401" s="80"/>
      <c r="F401" s="80">
        <f>D401</f>
        <v>2571100</v>
      </c>
      <c r="G401" s="80">
        <v>2423200</v>
      </c>
      <c r="H401" s="80"/>
      <c r="I401" s="80"/>
      <c r="J401" s="80">
        <f>G401</f>
        <v>2423200</v>
      </c>
      <c r="K401" s="80"/>
      <c r="L401" s="80"/>
      <c r="M401" s="80"/>
      <c r="N401" s="80">
        <v>2568600</v>
      </c>
      <c r="O401" s="80"/>
      <c r="P401" s="80">
        <f>N401</f>
        <v>2568600</v>
      </c>
      <c r="ES401" s="192"/>
      <c r="ET401" s="192"/>
      <c r="EU401" s="192"/>
      <c r="EV401" s="192"/>
      <c r="EW401" s="192"/>
      <c r="EX401" s="192"/>
    </row>
    <row r="402" spans="1:154" s="191" customFormat="1" ht="20.25" customHeight="1">
      <c r="A402" s="171" t="s">
        <v>280</v>
      </c>
      <c r="B402" s="190"/>
      <c r="C402" s="19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ES402" s="192"/>
      <c r="ET402" s="192"/>
      <c r="EU402" s="192"/>
      <c r="EV402" s="192"/>
      <c r="EW402" s="192"/>
      <c r="EX402" s="192"/>
    </row>
    <row r="403" spans="1:154" s="191" customFormat="1" ht="29.25" customHeight="1">
      <c r="A403" s="78" t="s">
        <v>392</v>
      </c>
      <c r="B403" s="190"/>
      <c r="C403" s="190"/>
      <c r="D403" s="80">
        <v>186</v>
      </c>
      <c r="E403" s="80"/>
      <c r="F403" s="80">
        <f>D403</f>
        <v>186</v>
      </c>
      <c r="G403" s="80">
        <v>186</v>
      </c>
      <c r="H403" s="80"/>
      <c r="I403" s="80"/>
      <c r="J403" s="80">
        <f>G403</f>
        <v>186</v>
      </c>
      <c r="K403" s="80"/>
      <c r="L403" s="80"/>
      <c r="M403" s="80"/>
      <c r="N403" s="80">
        <v>186</v>
      </c>
      <c r="O403" s="80"/>
      <c r="P403" s="80">
        <f>N403</f>
        <v>186</v>
      </c>
      <c r="ES403" s="192"/>
      <c r="ET403" s="192"/>
      <c r="EU403" s="192"/>
      <c r="EV403" s="192"/>
      <c r="EW403" s="192"/>
      <c r="EX403" s="192"/>
    </row>
    <row r="404" spans="1:154" s="191" customFormat="1" ht="20.25" customHeight="1">
      <c r="A404" s="171" t="s">
        <v>231</v>
      </c>
      <c r="B404" s="190"/>
      <c r="C404" s="19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ES404" s="192"/>
      <c r="ET404" s="192"/>
      <c r="EU404" s="192"/>
      <c r="EV404" s="192"/>
      <c r="EW404" s="192"/>
      <c r="EX404" s="192"/>
    </row>
    <row r="405" spans="1:154" s="191" customFormat="1" ht="29.25" customHeight="1">
      <c r="A405" s="78" t="s">
        <v>393</v>
      </c>
      <c r="B405" s="190"/>
      <c r="C405" s="190"/>
      <c r="D405" s="80">
        <f>D401/D403</f>
        <v>13823.118279569893</v>
      </c>
      <c r="E405" s="80"/>
      <c r="F405" s="80">
        <f>D405</f>
        <v>13823.118279569893</v>
      </c>
      <c r="G405" s="80">
        <f>G401/G403</f>
        <v>13027.956989247312</v>
      </c>
      <c r="H405" s="80"/>
      <c r="I405" s="80"/>
      <c r="J405" s="80">
        <f>G405</f>
        <v>13027.956989247312</v>
      </c>
      <c r="K405" s="80"/>
      <c r="L405" s="80"/>
      <c r="M405" s="80"/>
      <c r="N405" s="80">
        <f>N401/N403</f>
        <v>13809.677419354839</v>
      </c>
      <c r="O405" s="80"/>
      <c r="P405" s="80">
        <f>N405</f>
        <v>13809.677419354839</v>
      </c>
      <c r="ES405" s="192"/>
      <c r="ET405" s="192"/>
      <c r="EU405" s="192"/>
      <c r="EV405" s="192"/>
      <c r="EW405" s="192"/>
      <c r="EX405" s="192"/>
    </row>
    <row r="406" spans="1:154" s="191" customFormat="1" ht="20.25" customHeight="1">
      <c r="A406" s="171" t="s">
        <v>382</v>
      </c>
      <c r="B406" s="190"/>
      <c r="C406" s="19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ES406" s="192"/>
      <c r="ET406" s="192"/>
      <c r="EU406" s="192"/>
      <c r="EV406" s="192"/>
      <c r="EW406" s="192"/>
      <c r="EX406" s="192"/>
    </row>
    <row r="407" spans="1:154" s="191" customFormat="1" ht="42" customHeight="1">
      <c r="A407" s="78" t="s">
        <v>394</v>
      </c>
      <c r="B407" s="190"/>
      <c r="C407" s="190"/>
      <c r="D407" s="80"/>
      <c r="E407" s="80"/>
      <c r="F407" s="80"/>
      <c r="G407" s="80">
        <f>G405/D405*100</f>
        <v>94.24759830422775</v>
      </c>
      <c r="H407" s="80"/>
      <c r="I407" s="80"/>
      <c r="J407" s="80">
        <f>G407</f>
        <v>94.24759830422775</v>
      </c>
      <c r="K407" s="80"/>
      <c r="L407" s="80"/>
      <c r="M407" s="80"/>
      <c r="N407" s="80">
        <f>N405/G405*100</f>
        <v>106.00033014196104</v>
      </c>
      <c r="O407" s="80"/>
      <c r="P407" s="80">
        <f>N407</f>
        <v>106.00033014196104</v>
      </c>
      <c r="ES407" s="192"/>
      <c r="ET407" s="192"/>
      <c r="EU407" s="192"/>
      <c r="EV407" s="192"/>
      <c r="EW407" s="192"/>
      <c r="EX407" s="192"/>
    </row>
    <row r="408" spans="1:154" s="191" customFormat="1" ht="24" customHeight="1">
      <c r="A408" s="91" t="s">
        <v>466</v>
      </c>
      <c r="B408" s="190"/>
      <c r="C408" s="190"/>
      <c r="D408" s="87">
        <f>D410</f>
        <v>350000</v>
      </c>
      <c r="E408" s="87"/>
      <c r="F408" s="87">
        <f>D408</f>
        <v>350000</v>
      </c>
      <c r="G408" s="87">
        <f>G410</f>
        <v>350000</v>
      </c>
      <c r="H408" s="87"/>
      <c r="I408" s="87"/>
      <c r="J408" s="87">
        <f>G408</f>
        <v>350000</v>
      </c>
      <c r="K408" s="87"/>
      <c r="L408" s="87"/>
      <c r="M408" s="87"/>
      <c r="N408" s="87">
        <f>N410</f>
        <v>350000</v>
      </c>
      <c r="O408" s="87"/>
      <c r="P408" s="87">
        <f>N408</f>
        <v>350000</v>
      </c>
      <c r="Q408" s="81"/>
      <c r="R408" s="81"/>
      <c r="ES408" s="192"/>
      <c r="ET408" s="192"/>
      <c r="EU408" s="192"/>
      <c r="EV408" s="192"/>
      <c r="EW408" s="192"/>
      <c r="EX408" s="192"/>
    </row>
    <row r="409" spans="1:154" s="191" customFormat="1" ht="21.75" customHeight="1">
      <c r="A409" s="4" t="s">
        <v>77</v>
      </c>
      <c r="B409" s="190"/>
      <c r="C409" s="19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ES409" s="192"/>
      <c r="ET409" s="192"/>
      <c r="EU409" s="192"/>
      <c r="EV409" s="192"/>
      <c r="EW409" s="192"/>
      <c r="EX409" s="192"/>
    </row>
    <row r="410" spans="1:154" s="191" customFormat="1" ht="27.75" customHeight="1">
      <c r="A410" s="78" t="s">
        <v>381</v>
      </c>
      <c r="B410" s="190"/>
      <c r="C410" s="190"/>
      <c r="D410" s="80">
        <v>350000</v>
      </c>
      <c r="E410" s="80"/>
      <c r="F410" s="80">
        <f>D410</f>
        <v>350000</v>
      </c>
      <c r="G410" s="80">
        <v>350000</v>
      </c>
      <c r="H410" s="80"/>
      <c r="I410" s="80"/>
      <c r="J410" s="80">
        <f>G410</f>
        <v>350000</v>
      </c>
      <c r="K410" s="80"/>
      <c r="L410" s="80"/>
      <c r="M410" s="80"/>
      <c r="N410" s="80">
        <v>350000</v>
      </c>
      <c r="O410" s="80"/>
      <c r="P410" s="80">
        <f>N410</f>
        <v>350000</v>
      </c>
      <c r="ES410" s="192"/>
      <c r="ET410" s="192"/>
      <c r="EU410" s="192"/>
      <c r="EV410" s="192"/>
      <c r="EW410" s="192"/>
      <c r="EX410" s="192"/>
    </row>
    <row r="411" spans="1:154" s="191" customFormat="1" ht="21" customHeight="1">
      <c r="A411" s="171" t="s">
        <v>280</v>
      </c>
      <c r="B411" s="190"/>
      <c r="C411" s="19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ES411" s="192"/>
      <c r="ET411" s="192"/>
      <c r="EU411" s="192"/>
      <c r="EV411" s="192"/>
      <c r="EW411" s="192"/>
      <c r="EX411" s="192"/>
    </row>
    <row r="412" spans="1:154" s="191" customFormat="1" ht="23.25" customHeight="1">
      <c r="A412" s="78" t="s">
        <v>82</v>
      </c>
      <c r="B412" s="190"/>
      <c r="C412" s="190"/>
      <c r="D412" s="80">
        <v>97</v>
      </c>
      <c r="E412" s="80"/>
      <c r="F412" s="80">
        <f>D412</f>
        <v>97</v>
      </c>
      <c r="G412" s="80">
        <v>90</v>
      </c>
      <c r="H412" s="80"/>
      <c r="I412" s="80"/>
      <c r="J412" s="80">
        <f>G412</f>
        <v>90</v>
      </c>
      <c r="K412" s="80"/>
      <c r="L412" s="80"/>
      <c r="M412" s="80"/>
      <c r="N412" s="80">
        <v>85</v>
      </c>
      <c r="O412" s="80"/>
      <c r="P412" s="80">
        <f>N412</f>
        <v>85</v>
      </c>
      <c r="ES412" s="192"/>
      <c r="ET412" s="192"/>
      <c r="EU412" s="192"/>
      <c r="EV412" s="192"/>
      <c r="EW412" s="192"/>
      <c r="EX412" s="192"/>
    </row>
    <row r="413" spans="1:154" s="191" customFormat="1" ht="15.75" customHeight="1">
      <c r="A413" s="171" t="s">
        <v>231</v>
      </c>
      <c r="B413" s="190"/>
      <c r="C413" s="19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ES413" s="192"/>
      <c r="ET413" s="192"/>
      <c r="EU413" s="192"/>
      <c r="EV413" s="192"/>
      <c r="EW413" s="192"/>
      <c r="EX413" s="192"/>
    </row>
    <row r="414" spans="1:154" s="191" customFormat="1" ht="29.25" customHeight="1">
      <c r="A414" s="78" t="s">
        <v>102</v>
      </c>
      <c r="B414" s="190"/>
      <c r="C414" s="190"/>
      <c r="D414" s="80">
        <f>D410/D412</f>
        <v>3608.2474226804125</v>
      </c>
      <c r="E414" s="80"/>
      <c r="F414" s="80">
        <f>D414</f>
        <v>3608.2474226804125</v>
      </c>
      <c r="G414" s="80">
        <f>G410/G412</f>
        <v>3888.8888888888887</v>
      </c>
      <c r="H414" s="80"/>
      <c r="I414" s="80"/>
      <c r="J414" s="80">
        <f>G414</f>
        <v>3888.8888888888887</v>
      </c>
      <c r="K414" s="80"/>
      <c r="L414" s="80"/>
      <c r="M414" s="80"/>
      <c r="N414" s="80">
        <f>N410/N412</f>
        <v>4117.64705882353</v>
      </c>
      <c r="O414" s="80"/>
      <c r="P414" s="80">
        <f>N414</f>
        <v>4117.64705882353</v>
      </c>
      <c r="ES414" s="192"/>
      <c r="ET414" s="192"/>
      <c r="EU414" s="192"/>
      <c r="EV414" s="192"/>
      <c r="EW414" s="192"/>
      <c r="EX414" s="192"/>
    </row>
    <row r="415" spans="1:154" s="191" customFormat="1" ht="15.75" customHeight="1">
      <c r="A415" s="171" t="s">
        <v>382</v>
      </c>
      <c r="B415" s="190"/>
      <c r="C415" s="19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ES415" s="192"/>
      <c r="ET415" s="192"/>
      <c r="EU415" s="192"/>
      <c r="EV415" s="192"/>
      <c r="EW415" s="192"/>
      <c r="EX415" s="192"/>
    </row>
    <row r="416" spans="1:154" s="191" customFormat="1" ht="29.25" customHeight="1">
      <c r="A416" s="78" t="s">
        <v>120</v>
      </c>
      <c r="B416" s="190"/>
      <c r="C416" s="190"/>
      <c r="D416" s="80"/>
      <c r="E416" s="80"/>
      <c r="F416" s="80"/>
      <c r="G416" s="80">
        <f>G414/D414*100</f>
        <v>107.77777777777777</v>
      </c>
      <c r="H416" s="80"/>
      <c r="I416" s="80"/>
      <c r="J416" s="80">
        <f>G416</f>
        <v>107.77777777777777</v>
      </c>
      <c r="K416" s="80"/>
      <c r="L416" s="80"/>
      <c r="M416" s="80"/>
      <c r="N416" s="80">
        <f>N414/G414*100</f>
        <v>105.88235294117649</v>
      </c>
      <c r="O416" s="80"/>
      <c r="P416" s="80">
        <f>N416</f>
        <v>105.88235294117649</v>
      </c>
      <c r="ES416" s="192"/>
      <c r="ET416" s="192"/>
      <c r="EU416" s="192"/>
      <c r="EV416" s="192"/>
      <c r="EW416" s="192"/>
      <c r="EX416" s="192"/>
    </row>
    <row r="417" spans="1:154" s="81" customFormat="1" ht="33" customHeight="1" hidden="1">
      <c r="A417" s="91"/>
      <c r="B417" s="79"/>
      <c r="C417" s="79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ES417" s="82"/>
      <c r="ET417" s="82"/>
      <c r="EU417" s="82"/>
      <c r="EV417" s="82"/>
      <c r="EW417" s="82"/>
      <c r="EX417" s="82"/>
    </row>
    <row r="418" spans="1:154" s="191" customFormat="1" ht="23.25" customHeight="1" hidden="1">
      <c r="A418" s="4"/>
      <c r="B418" s="190"/>
      <c r="C418" s="19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ES418" s="192"/>
      <c r="ET418" s="192"/>
      <c r="EU418" s="192"/>
      <c r="EV418" s="192"/>
      <c r="EW418" s="192"/>
      <c r="EX418" s="192"/>
    </row>
    <row r="419" spans="1:154" s="191" customFormat="1" ht="37.5" customHeight="1" hidden="1">
      <c r="A419" s="78"/>
      <c r="B419" s="190"/>
      <c r="C419" s="19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ES419" s="192"/>
      <c r="ET419" s="192"/>
      <c r="EU419" s="192"/>
      <c r="EV419" s="192"/>
      <c r="EW419" s="192"/>
      <c r="EX419" s="192"/>
    </row>
    <row r="420" spans="1:154" s="191" customFormat="1" ht="21" customHeight="1" hidden="1">
      <c r="A420" s="171"/>
      <c r="B420" s="190"/>
      <c r="C420" s="19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ES420" s="192"/>
      <c r="ET420" s="192"/>
      <c r="EU420" s="192"/>
      <c r="EV420" s="192"/>
      <c r="EW420" s="192"/>
      <c r="EX420" s="192"/>
    </row>
    <row r="421" spans="1:154" s="191" customFormat="1" ht="32.25" customHeight="1" hidden="1">
      <c r="A421" s="78"/>
      <c r="B421" s="190"/>
      <c r="C421" s="19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ES421" s="192"/>
      <c r="ET421" s="192"/>
      <c r="EU421" s="192"/>
      <c r="EV421" s="192"/>
      <c r="EW421" s="192"/>
      <c r="EX421" s="192"/>
    </row>
    <row r="422" spans="1:154" s="191" customFormat="1" ht="19.5" customHeight="1" hidden="1">
      <c r="A422" s="171"/>
      <c r="B422" s="190"/>
      <c r="C422" s="19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ES422" s="192"/>
      <c r="ET422" s="192"/>
      <c r="EU422" s="192"/>
      <c r="EV422" s="192"/>
      <c r="EW422" s="192"/>
      <c r="EX422" s="192"/>
    </row>
    <row r="423" spans="1:154" s="191" customFormat="1" ht="32.25" customHeight="1" hidden="1">
      <c r="A423" s="78"/>
      <c r="B423" s="190"/>
      <c r="C423" s="19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ES423" s="192"/>
      <c r="ET423" s="192"/>
      <c r="EU423" s="192"/>
      <c r="EV423" s="192"/>
      <c r="EW423" s="192"/>
      <c r="EX423" s="192"/>
    </row>
    <row r="424" spans="1:154" s="191" customFormat="1" ht="21" customHeight="1" hidden="1">
      <c r="A424" s="171"/>
      <c r="B424" s="190"/>
      <c r="C424" s="19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ES424" s="192"/>
      <c r="ET424" s="192"/>
      <c r="EU424" s="192"/>
      <c r="EV424" s="192"/>
      <c r="EW424" s="192"/>
      <c r="EX424" s="192"/>
    </row>
    <row r="425" spans="1:154" s="191" customFormat="1" ht="45.75" customHeight="1" hidden="1">
      <c r="A425" s="78"/>
      <c r="B425" s="190"/>
      <c r="C425" s="19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ES425" s="192"/>
      <c r="ET425" s="192"/>
      <c r="EU425" s="192"/>
      <c r="EV425" s="192"/>
      <c r="EW425" s="192"/>
      <c r="EX425" s="192"/>
    </row>
    <row r="426" spans="1:154" s="81" customFormat="1" ht="34.5" customHeight="1">
      <c r="A426" s="91" t="s">
        <v>520</v>
      </c>
      <c r="B426" s="79"/>
      <c r="C426" s="79"/>
      <c r="D426" s="87">
        <f>D428</f>
        <v>447100</v>
      </c>
      <c r="E426" s="87"/>
      <c r="F426" s="87">
        <f>D426</f>
        <v>447100</v>
      </c>
      <c r="G426" s="87">
        <f>G428</f>
        <v>504700</v>
      </c>
      <c r="H426" s="87"/>
      <c r="I426" s="87"/>
      <c r="J426" s="87">
        <f>G426</f>
        <v>504700</v>
      </c>
      <c r="K426" s="87"/>
      <c r="L426" s="87"/>
      <c r="M426" s="87"/>
      <c r="N426" s="87">
        <f>N428</f>
        <v>564300</v>
      </c>
      <c r="O426" s="87"/>
      <c r="P426" s="87">
        <f>N426</f>
        <v>564300</v>
      </c>
      <c r="ES426" s="82"/>
      <c r="ET426" s="82"/>
      <c r="EU426" s="82"/>
      <c r="EV426" s="82"/>
      <c r="EW426" s="82"/>
      <c r="EX426" s="82"/>
    </row>
    <row r="427" spans="1:154" s="191" customFormat="1" ht="24" customHeight="1">
      <c r="A427" s="4" t="s">
        <v>77</v>
      </c>
      <c r="B427" s="190"/>
      <c r="C427" s="19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ES427" s="192"/>
      <c r="ET427" s="192"/>
      <c r="EU427" s="192"/>
      <c r="EV427" s="192"/>
      <c r="EW427" s="192"/>
      <c r="EX427" s="192"/>
    </row>
    <row r="428" spans="1:154" s="191" customFormat="1" ht="36" customHeight="1">
      <c r="A428" s="78" t="s">
        <v>399</v>
      </c>
      <c r="B428" s="190"/>
      <c r="C428" s="190"/>
      <c r="D428" s="80">
        <v>447100</v>
      </c>
      <c r="E428" s="80"/>
      <c r="F428" s="80">
        <f>D428</f>
        <v>447100</v>
      </c>
      <c r="G428" s="80">
        <v>504700</v>
      </c>
      <c r="H428" s="80"/>
      <c r="I428" s="80"/>
      <c r="J428" s="80">
        <f>G428</f>
        <v>504700</v>
      </c>
      <c r="K428" s="80"/>
      <c r="L428" s="80"/>
      <c r="M428" s="80"/>
      <c r="N428" s="80">
        <v>564300</v>
      </c>
      <c r="O428" s="80"/>
      <c r="P428" s="80">
        <f>N428</f>
        <v>564300</v>
      </c>
      <c r="ES428" s="192"/>
      <c r="ET428" s="192"/>
      <c r="EU428" s="192"/>
      <c r="EV428" s="192"/>
      <c r="EW428" s="192"/>
      <c r="EX428" s="192"/>
    </row>
    <row r="429" spans="1:154" s="191" customFormat="1" ht="20.25" customHeight="1">
      <c r="A429" s="171" t="s">
        <v>280</v>
      </c>
      <c r="B429" s="190"/>
      <c r="C429" s="19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ES429" s="192"/>
      <c r="ET429" s="192"/>
      <c r="EU429" s="192"/>
      <c r="EV429" s="192"/>
      <c r="EW429" s="192"/>
      <c r="EX429" s="192"/>
    </row>
    <row r="430" spans="1:154" s="191" customFormat="1" ht="23.25" customHeight="1">
      <c r="A430" s="7" t="s">
        <v>400</v>
      </c>
      <c r="B430" s="190"/>
      <c r="C430" s="190"/>
      <c r="D430" s="80">
        <v>1</v>
      </c>
      <c r="E430" s="80"/>
      <c r="F430" s="80">
        <f>D430</f>
        <v>1</v>
      </c>
      <c r="G430" s="80">
        <v>1</v>
      </c>
      <c r="H430" s="80"/>
      <c r="I430" s="80"/>
      <c r="J430" s="80">
        <f>G430</f>
        <v>1</v>
      </c>
      <c r="K430" s="80"/>
      <c r="L430" s="80"/>
      <c r="M430" s="80"/>
      <c r="N430" s="80">
        <v>1</v>
      </c>
      <c r="O430" s="80"/>
      <c r="P430" s="80">
        <f>N430</f>
        <v>1</v>
      </c>
      <c r="ES430" s="192"/>
      <c r="ET430" s="192"/>
      <c r="EU430" s="192"/>
      <c r="EV430" s="192"/>
      <c r="EW430" s="192"/>
      <c r="EX430" s="192"/>
    </row>
    <row r="431" spans="1:154" s="191" customFormat="1" ht="26.25" customHeight="1">
      <c r="A431" s="171" t="s">
        <v>231</v>
      </c>
      <c r="B431" s="190"/>
      <c r="C431" s="19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ES431" s="192"/>
      <c r="ET431" s="192"/>
      <c r="EU431" s="192"/>
      <c r="EV431" s="192"/>
      <c r="EW431" s="192"/>
      <c r="EX431" s="192"/>
    </row>
    <row r="432" spans="1:154" s="191" customFormat="1" ht="33.75" customHeight="1">
      <c r="A432" s="78" t="s">
        <v>401</v>
      </c>
      <c r="B432" s="190"/>
      <c r="C432" s="190"/>
      <c r="D432" s="80">
        <f>D428/D430/12</f>
        <v>37258.333333333336</v>
      </c>
      <c r="E432" s="80"/>
      <c r="F432" s="80">
        <f>D432</f>
        <v>37258.333333333336</v>
      </c>
      <c r="G432" s="80">
        <f>G428/G430/12</f>
        <v>42058.333333333336</v>
      </c>
      <c r="H432" s="80"/>
      <c r="I432" s="80"/>
      <c r="J432" s="80">
        <f>G432</f>
        <v>42058.333333333336</v>
      </c>
      <c r="K432" s="80"/>
      <c r="L432" s="80"/>
      <c r="M432" s="80"/>
      <c r="N432" s="80">
        <f>N428/N430/12</f>
        <v>47025</v>
      </c>
      <c r="O432" s="80"/>
      <c r="P432" s="80">
        <f>N432</f>
        <v>47025</v>
      </c>
      <c r="ES432" s="192"/>
      <c r="ET432" s="192"/>
      <c r="EU432" s="192"/>
      <c r="EV432" s="192"/>
      <c r="EW432" s="192"/>
      <c r="EX432" s="192"/>
    </row>
    <row r="433" spans="1:154" s="191" customFormat="1" ht="24" customHeight="1">
      <c r="A433" s="171" t="s">
        <v>382</v>
      </c>
      <c r="B433" s="190"/>
      <c r="C433" s="19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ES433" s="192"/>
      <c r="ET433" s="192"/>
      <c r="EU433" s="192"/>
      <c r="EV433" s="192"/>
      <c r="EW433" s="192"/>
      <c r="EX433" s="192"/>
    </row>
    <row r="434" spans="1:154" s="191" customFormat="1" ht="34.5" customHeight="1">
      <c r="A434" s="78" t="s">
        <v>402</v>
      </c>
      <c r="B434" s="190"/>
      <c r="C434" s="190"/>
      <c r="D434" s="80"/>
      <c r="E434" s="80"/>
      <c r="F434" s="80"/>
      <c r="G434" s="80">
        <f>G432/D432*100</f>
        <v>112.88302393200627</v>
      </c>
      <c r="H434" s="80"/>
      <c r="I434" s="80"/>
      <c r="J434" s="80">
        <f>G434</f>
        <v>112.88302393200627</v>
      </c>
      <c r="K434" s="80"/>
      <c r="L434" s="80"/>
      <c r="M434" s="80"/>
      <c r="N434" s="80">
        <f>N432/G432*100</f>
        <v>111.80899544283733</v>
      </c>
      <c r="O434" s="80"/>
      <c r="P434" s="80">
        <f>N434</f>
        <v>111.80899544283733</v>
      </c>
      <c r="ES434" s="192"/>
      <c r="ET434" s="192"/>
      <c r="EU434" s="192"/>
      <c r="EV434" s="192"/>
      <c r="EW434" s="192"/>
      <c r="EX434" s="192"/>
    </row>
    <row r="435" spans="1:154" s="81" customFormat="1" ht="34.5" customHeight="1">
      <c r="A435" s="91" t="s">
        <v>521</v>
      </c>
      <c r="B435" s="79"/>
      <c r="C435" s="79"/>
      <c r="D435" s="87">
        <f>D437</f>
        <v>341700</v>
      </c>
      <c r="E435" s="87"/>
      <c r="F435" s="87">
        <f>D435</f>
        <v>341700</v>
      </c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ES435" s="82"/>
      <c r="ET435" s="82"/>
      <c r="EU435" s="82"/>
      <c r="EV435" s="82"/>
      <c r="EW435" s="82"/>
      <c r="EX435" s="82"/>
    </row>
    <row r="436" spans="1:154" s="191" customFormat="1" ht="23.25" customHeight="1">
      <c r="A436" s="4" t="s">
        <v>77</v>
      </c>
      <c r="B436" s="190"/>
      <c r="C436" s="19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ES436" s="192"/>
      <c r="ET436" s="192"/>
      <c r="EU436" s="192"/>
      <c r="EV436" s="192"/>
      <c r="EW436" s="192"/>
      <c r="EX436" s="192"/>
    </row>
    <row r="437" spans="1:154" s="191" customFormat="1" ht="34.5" customHeight="1">
      <c r="A437" s="78" t="s">
        <v>403</v>
      </c>
      <c r="B437" s="190"/>
      <c r="C437" s="190"/>
      <c r="D437" s="80">
        <v>341700</v>
      </c>
      <c r="E437" s="80"/>
      <c r="F437" s="80">
        <f>D437</f>
        <v>341700</v>
      </c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ES437" s="192"/>
      <c r="ET437" s="192"/>
      <c r="EU437" s="192"/>
      <c r="EV437" s="192"/>
      <c r="EW437" s="192"/>
      <c r="EX437" s="192"/>
    </row>
    <row r="438" spans="1:154" s="191" customFormat="1" ht="19.5" customHeight="1">
      <c r="A438" s="171" t="s">
        <v>280</v>
      </c>
      <c r="B438" s="190"/>
      <c r="C438" s="19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ES438" s="192"/>
      <c r="ET438" s="192"/>
      <c r="EU438" s="192"/>
      <c r="EV438" s="192"/>
      <c r="EW438" s="192"/>
      <c r="EX438" s="192"/>
    </row>
    <row r="439" spans="1:154" s="191" customFormat="1" ht="28.5" customHeight="1">
      <c r="A439" s="7" t="s">
        <v>404</v>
      </c>
      <c r="B439" s="190"/>
      <c r="C439" s="190"/>
      <c r="D439" s="80">
        <v>7</v>
      </c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ES439" s="192"/>
      <c r="ET439" s="192"/>
      <c r="EU439" s="192"/>
      <c r="EV439" s="192"/>
      <c r="EW439" s="192"/>
      <c r="EX439" s="192"/>
    </row>
    <row r="440" spans="1:154" s="191" customFormat="1" ht="23.25" customHeight="1">
      <c r="A440" s="171" t="s">
        <v>231</v>
      </c>
      <c r="B440" s="190"/>
      <c r="C440" s="19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ES440" s="192"/>
      <c r="ET440" s="192"/>
      <c r="EU440" s="192"/>
      <c r="EV440" s="192"/>
      <c r="EW440" s="192"/>
      <c r="EX440" s="192"/>
    </row>
    <row r="441" spans="1:154" s="191" customFormat="1" ht="34.5" customHeight="1">
      <c r="A441" s="78" t="s">
        <v>405</v>
      </c>
      <c r="B441" s="190"/>
      <c r="C441" s="190"/>
      <c r="D441" s="6">
        <f>D437/D439</f>
        <v>48814.28571428572</v>
      </c>
      <c r="E441" s="6"/>
      <c r="F441" s="6">
        <f>D441</f>
        <v>48814.28571428572</v>
      </c>
      <c r="G441" s="6"/>
      <c r="H441" s="6"/>
      <c r="I441" s="6"/>
      <c r="J441" s="6"/>
      <c r="K441" s="6"/>
      <c r="L441" s="6"/>
      <c r="M441" s="6"/>
      <c r="N441" s="6"/>
      <c r="O441" s="6"/>
      <c r="P441" s="6"/>
      <c r="ES441" s="192"/>
      <c r="ET441" s="192"/>
      <c r="EU441" s="192"/>
      <c r="EV441" s="192"/>
      <c r="EW441" s="192"/>
      <c r="EX441" s="192"/>
    </row>
    <row r="442" spans="1:154" s="191" customFormat="1" ht="36.75" customHeight="1">
      <c r="A442" s="91" t="s">
        <v>522</v>
      </c>
      <c r="B442" s="190"/>
      <c r="C442" s="190"/>
      <c r="D442" s="90">
        <f>D444</f>
        <v>800000</v>
      </c>
      <c r="E442" s="90"/>
      <c r="F442" s="90">
        <f>D442</f>
        <v>800000</v>
      </c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ES442" s="192"/>
      <c r="ET442" s="192"/>
      <c r="EU442" s="192"/>
      <c r="EV442" s="192"/>
      <c r="EW442" s="192"/>
      <c r="EX442" s="192"/>
    </row>
    <row r="443" spans="1:154" s="191" customFormat="1" ht="22.5" customHeight="1">
      <c r="A443" s="4" t="s">
        <v>77</v>
      </c>
      <c r="B443" s="190"/>
      <c r="C443" s="19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ES443" s="192"/>
      <c r="ET443" s="192"/>
      <c r="EU443" s="192"/>
      <c r="EV443" s="192"/>
      <c r="EW443" s="192"/>
      <c r="EX443" s="192"/>
    </row>
    <row r="444" spans="1:154" s="191" customFormat="1" ht="34.5" customHeight="1">
      <c r="A444" s="78" t="s">
        <v>406</v>
      </c>
      <c r="B444" s="190"/>
      <c r="C444" s="190"/>
      <c r="D444" s="80">
        <v>800000</v>
      </c>
      <c r="E444" s="80"/>
      <c r="F444" s="80">
        <f>D444</f>
        <v>800000</v>
      </c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ES444" s="192"/>
      <c r="ET444" s="192"/>
      <c r="EU444" s="192"/>
      <c r="EV444" s="192"/>
      <c r="EW444" s="192"/>
      <c r="EX444" s="192"/>
    </row>
    <row r="445" spans="1:154" s="191" customFormat="1" ht="21" customHeight="1">
      <c r="A445" s="171" t="s">
        <v>280</v>
      </c>
      <c r="B445" s="190"/>
      <c r="C445" s="19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ES445" s="192"/>
      <c r="ET445" s="192"/>
      <c r="EU445" s="192"/>
      <c r="EV445" s="192"/>
      <c r="EW445" s="192"/>
      <c r="EX445" s="192"/>
    </row>
    <row r="446" spans="1:154" s="191" customFormat="1" ht="30" customHeight="1">
      <c r="A446" s="7" t="s">
        <v>407</v>
      </c>
      <c r="B446" s="190"/>
      <c r="C446" s="190"/>
      <c r="D446" s="80">
        <v>1</v>
      </c>
      <c r="E446" s="80"/>
      <c r="F446" s="80">
        <f>D446</f>
        <v>1</v>
      </c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ES446" s="192"/>
      <c r="ET446" s="192"/>
      <c r="EU446" s="192"/>
      <c r="EV446" s="192"/>
      <c r="EW446" s="192"/>
      <c r="EX446" s="192"/>
    </row>
    <row r="447" spans="1:154" s="191" customFormat="1" ht="23.25" customHeight="1">
      <c r="A447" s="171" t="s">
        <v>231</v>
      </c>
      <c r="B447" s="190"/>
      <c r="C447" s="19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ES447" s="192"/>
      <c r="ET447" s="192"/>
      <c r="EU447" s="192"/>
      <c r="EV447" s="192"/>
      <c r="EW447" s="192"/>
      <c r="EX447" s="192"/>
    </row>
    <row r="448" spans="1:154" s="191" customFormat="1" ht="34.5" customHeight="1">
      <c r="A448" s="78" t="s">
        <v>408</v>
      </c>
      <c r="B448" s="190"/>
      <c r="C448" s="190"/>
      <c r="D448" s="80">
        <f>D444/D446</f>
        <v>800000</v>
      </c>
      <c r="E448" s="80"/>
      <c r="F448" s="80">
        <f>D448</f>
        <v>800000</v>
      </c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ES448" s="192"/>
      <c r="ET448" s="192"/>
      <c r="EU448" s="192"/>
      <c r="EV448" s="192"/>
      <c r="EW448" s="192"/>
      <c r="EX448" s="192"/>
    </row>
    <row r="449" spans="1:154" s="122" customFormat="1" ht="35.25" customHeight="1">
      <c r="A449" s="200" t="s">
        <v>430</v>
      </c>
      <c r="B449" s="121"/>
      <c r="C449" s="121"/>
      <c r="D449" s="199">
        <v>1775300</v>
      </c>
      <c r="E449" s="199"/>
      <c r="F449" s="199">
        <f>D449</f>
        <v>1775300</v>
      </c>
      <c r="G449" s="199">
        <v>1894300</v>
      </c>
      <c r="H449" s="199"/>
      <c r="I449" s="199"/>
      <c r="J449" s="199">
        <f>G449</f>
        <v>1894300</v>
      </c>
      <c r="K449" s="199">
        <f>(K451*K453)</f>
        <v>0</v>
      </c>
      <c r="L449" s="199">
        <f>(L451*L453)</f>
        <v>0</v>
      </c>
      <c r="M449" s="199">
        <f>(M451*M453)</f>
        <v>0</v>
      </c>
      <c r="N449" s="199">
        <v>2007900</v>
      </c>
      <c r="O449" s="199"/>
      <c r="P449" s="199">
        <f>N449</f>
        <v>2007900</v>
      </c>
      <c r="ES449" s="123"/>
      <c r="ET449" s="123"/>
      <c r="EU449" s="123"/>
      <c r="EV449" s="123"/>
      <c r="EW449" s="123"/>
      <c r="EX449" s="123"/>
    </row>
    <row r="450" spans="1:154" s="16" customFormat="1" ht="11.25">
      <c r="A450" s="4" t="s">
        <v>3</v>
      </c>
      <c r="B450" s="5"/>
      <c r="C450" s="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ES450" s="35"/>
      <c r="ET450" s="35"/>
      <c r="EU450" s="35"/>
      <c r="EV450" s="35"/>
      <c r="EW450" s="35"/>
      <c r="EX450" s="35"/>
    </row>
    <row r="451" spans="1:154" s="16" customFormat="1" ht="33.75">
      <c r="A451" s="7" t="s">
        <v>126</v>
      </c>
      <c r="B451" s="5"/>
      <c r="C451" s="5"/>
      <c r="D451" s="6">
        <v>750</v>
      </c>
      <c r="E451" s="6"/>
      <c r="F451" s="6">
        <f>D451</f>
        <v>750</v>
      </c>
      <c r="G451" s="6">
        <v>700</v>
      </c>
      <c r="H451" s="6"/>
      <c r="I451" s="6"/>
      <c r="J451" s="6">
        <f>G451</f>
        <v>700</v>
      </c>
      <c r="K451" s="6"/>
      <c r="L451" s="6"/>
      <c r="M451" s="6"/>
      <c r="N451" s="6">
        <v>650</v>
      </c>
      <c r="O451" s="6"/>
      <c r="P451" s="6">
        <f>N451</f>
        <v>650</v>
      </c>
      <c r="ES451" s="35"/>
      <c r="ET451" s="35"/>
      <c r="EU451" s="35"/>
      <c r="EV451" s="35"/>
      <c r="EW451" s="35"/>
      <c r="EX451" s="35"/>
    </row>
    <row r="452" spans="1:154" s="16" customFormat="1" ht="11.25">
      <c r="A452" s="4" t="s">
        <v>5</v>
      </c>
      <c r="B452" s="5"/>
      <c r="C452" s="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ES452" s="35"/>
      <c r="ET452" s="35"/>
      <c r="EU452" s="35"/>
      <c r="EV452" s="35"/>
      <c r="EW452" s="35"/>
      <c r="EX452" s="35"/>
    </row>
    <row r="453" spans="1:154" s="16" customFormat="1" ht="22.5" customHeight="1">
      <c r="A453" s="7" t="s">
        <v>127</v>
      </c>
      <c r="B453" s="5"/>
      <c r="C453" s="5"/>
      <c r="D453" s="6">
        <f>D449/D451</f>
        <v>2367.0666666666666</v>
      </c>
      <c r="E453" s="6"/>
      <c r="F453" s="6">
        <f>D453</f>
        <v>2367.0666666666666</v>
      </c>
      <c r="G453" s="6">
        <f>G449/G451</f>
        <v>2706.1428571428573</v>
      </c>
      <c r="H453" s="6"/>
      <c r="I453" s="6"/>
      <c r="J453" s="6">
        <f>G453</f>
        <v>2706.1428571428573</v>
      </c>
      <c r="K453" s="6"/>
      <c r="L453" s="6"/>
      <c r="M453" s="6"/>
      <c r="N453" s="6">
        <f>N449/N451</f>
        <v>3089.076923076923</v>
      </c>
      <c r="O453" s="6"/>
      <c r="P453" s="6">
        <f>N453</f>
        <v>3089.076923076923</v>
      </c>
      <c r="ES453" s="35"/>
      <c r="ET453" s="35"/>
      <c r="EU453" s="35"/>
      <c r="EV453" s="35"/>
      <c r="EW453" s="35"/>
      <c r="EX453" s="35"/>
    </row>
    <row r="454" spans="1:154" s="16" customFormat="1" ht="11.25">
      <c r="A454" s="4" t="s">
        <v>4</v>
      </c>
      <c r="B454" s="5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ES454" s="35"/>
      <c r="ET454" s="35"/>
      <c r="EU454" s="35"/>
      <c r="EV454" s="35"/>
      <c r="EW454" s="35"/>
      <c r="EX454" s="35"/>
    </row>
    <row r="455" spans="1:154" s="16" customFormat="1" ht="24" customHeight="1">
      <c r="A455" s="7" t="s">
        <v>96</v>
      </c>
      <c r="B455" s="5"/>
      <c r="C455" s="5"/>
      <c r="D455" s="6"/>
      <c r="E455" s="6"/>
      <c r="F455" s="6"/>
      <c r="G455" s="6">
        <f>G451/D451*100</f>
        <v>93.33333333333333</v>
      </c>
      <c r="H455" s="6"/>
      <c r="I455" s="6"/>
      <c r="J455" s="6">
        <f>G455</f>
        <v>93.33333333333333</v>
      </c>
      <c r="K455" s="6"/>
      <c r="L455" s="6"/>
      <c r="M455" s="6"/>
      <c r="N455" s="6">
        <f>N451/G451*100</f>
        <v>92.85714285714286</v>
      </c>
      <c r="O455" s="6"/>
      <c r="P455" s="6">
        <f>N455</f>
        <v>92.85714285714286</v>
      </c>
      <c r="ES455" s="35"/>
      <c r="ET455" s="35"/>
      <c r="EU455" s="35"/>
      <c r="EV455" s="35"/>
      <c r="EW455" s="35"/>
      <c r="EX455" s="35"/>
    </row>
    <row r="456" spans="1:154" s="16" customFormat="1" ht="31.5" customHeight="1">
      <c r="A456" s="7" t="s">
        <v>97</v>
      </c>
      <c r="B456" s="5"/>
      <c r="C456" s="5"/>
      <c r="D456" s="6"/>
      <c r="E456" s="6"/>
      <c r="F456" s="6"/>
      <c r="G456" s="6">
        <f>G453/D453*100</f>
        <v>114.32474189473008</v>
      </c>
      <c r="H456" s="6"/>
      <c r="I456" s="6"/>
      <c r="J456" s="6">
        <f>G456</f>
        <v>114.32474189473008</v>
      </c>
      <c r="K456" s="6"/>
      <c r="L456" s="6"/>
      <c r="M456" s="6"/>
      <c r="N456" s="6">
        <f>N453/G453*100</f>
        <v>114.15054881242916</v>
      </c>
      <c r="O456" s="6"/>
      <c r="P456" s="6">
        <f>N456</f>
        <v>114.15054881242916</v>
      </c>
      <c r="ES456" s="35"/>
      <c r="ET456" s="35"/>
      <c r="EU456" s="35"/>
      <c r="EV456" s="35"/>
      <c r="EW456" s="35"/>
      <c r="EX456" s="35"/>
    </row>
    <row r="457" spans="1:154" s="202" customFormat="1" ht="36" customHeight="1">
      <c r="A457" s="200" t="s">
        <v>431</v>
      </c>
      <c r="B457" s="201"/>
      <c r="C457" s="201"/>
      <c r="D457" s="199"/>
      <c r="E457" s="199">
        <v>19786700</v>
      </c>
      <c r="F457" s="199">
        <f>E457</f>
        <v>19786700</v>
      </c>
      <c r="G457" s="199">
        <f>G459*G461</f>
        <v>0</v>
      </c>
      <c r="H457" s="199">
        <v>21112400</v>
      </c>
      <c r="I457" s="199">
        <f>I459*I461</f>
        <v>0</v>
      </c>
      <c r="J457" s="199">
        <f>G457+H457</f>
        <v>21112400</v>
      </c>
      <c r="K457" s="199">
        <f>K459*K461</f>
        <v>0</v>
      </c>
      <c r="L457" s="199">
        <f>L459*L461</f>
        <v>0</v>
      </c>
      <c r="M457" s="199">
        <f>M459*M461</f>
        <v>0</v>
      </c>
      <c r="N457" s="199">
        <f>N459*N461</f>
        <v>0</v>
      </c>
      <c r="O457" s="199">
        <v>22379100</v>
      </c>
      <c r="P457" s="199">
        <f>N457+O457</f>
        <v>22379100</v>
      </c>
      <c r="ES457" s="203"/>
      <c r="ET457" s="203"/>
      <c r="EU457" s="203"/>
      <c r="EV457" s="203"/>
      <c r="EW457" s="203"/>
      <c r="EX457" s="203"/>
    </row>
    <row r="458" spans="1:154" s="16" customFormat="1" ht="11.25">
      <c r="A458" s="4" t="s">
        <v>3</v>
      </c>
      <c r="B458" s="26"/>
      <c r="C458" s="26"/>
      <c r="D458" s="19"/>
      <c r="E458" s="19"/>
      <c r="F458" s="6"/>
      <c r="G458" s="19"/>
      <c r="H458" s="19"/>
      <c r="I458" s="19"/>
      <c r="J458" s="6"/>
      <c r="K458" s="6"/>
      <c r="L458" s="6"/>
      <c r="M458" s="6"/>
      <c r="N458" s="19"/>
      <c r="O458" s="19"/>
      <c r="P458" s="6"/>
      <c r="ES458" s="35"/>
      <c r="ET458" s="35"/>
      <c r="EU458" s="35"/>
      <c r="EV458" s="35"/>
      <c r="EW458" s="35"/>
      <c r="EX458" s="35"/>
    </row>
    <row r="459" spans="1:154" s="16" customFormat="1" ht="21.75" customHeight="1">
      <c r="A459" s="7" t="s">
        <v>59</v>
      </c>
      <c r="B459" s="5"/>
      <c r="C459" s="5"/>
      <c r="D459" s="6"/>
      <c r="E459" s="6">
        <f>20+6</f>
        <v>26</v>
      </c>
      <c r="F459" s="6">
        <f>E459</f>
        <v>26</v>
      </c>
      <c r="G459" s="6"/>
      <c r="H459" s="6">
        <v>18</v>
      </c>
      <c r="I459" s="6"/>
      <c r="J459" s="6">
        <f>G459+H459</f>
        <v>18</v>
      </c>
      <c r="K459" s="6"/>
      <c r="L459" s="6"/>
      <c r="M459" s="6"/>
      <c r="N459" s="6"/>
      <c r="O459" s="6">
        <v>15</v>
      </c>
      <c r="P459" s="6">
        <f>O459</f>
        <v>15</v>
      </c>
      <c r="ES459" s="35"/>
      <c r="ET459" s="35"/>
      <c r="EU459" s="35"/>
      <c r="EV459" s="35"/>
      <c r="EW459" s="35"/>
      <c r="EX459" s="35"/>
    </row>
    <row r="460" spans="1:154" s="16" customFormat="1" ht="11.25">
      <c r="A460" s="4" t="s">
        <v>5</v>
      </c>
      <c r="B460" s="26"/>
      <c r="C460" s="26"/>
      <c r="D460" s="19"/>
      <c r="E460" s="19"/>
      <c r="F460" s="6"/>
      <c r="G460" s="19"/>
      <c r="H460" s="19"/>
      <c r="I460" s="19"/>
      <c r="J460" s="6"/>
      <c r="K460" s="6"/>
      <c r="L460" s="6"/>
      <c r="M460" s="6"/>
      <c r="N460" s="19"/>
      <c r="O460" s="19"/>
      <c r="P460" s="6"/>
      <c r="ES460" s="35"/>
      <c r="ET460" s="35"/>
      <c r="EU460" s="35"/>
      <c r="EV460" s="35"/>
      <c r="EW460" s="35"/>
      <c r="EX460" s="35"/>
    </row>
    <row r="461" spans="1:154" s="16" customFormat="1" ht="23.25" customHeight="1">
      <c r="A461" s="7" t="s">
        <v>60</v>
      </c>
      <c r="B461" s="5"/>
      <c r="C461" s="5"/>
      <c r="D461" s="6"/>
      <c r="E461" s="6">
        <f>E457/E459</f>
        <v>761026.9230769231</v>
      </c>
      <c r="F461" s="6">
        <f>E461</f>
        <v>761026.9230769231</v>
      </c>
      <c r="G461" s="6"/>
      <c r="H461" s="6">
        <f>H457/H459</f>
        <v>1172911.111111111</v>
      </c>
      <c r="I461" s="6"/>
      <c r="J461" s="6">
        <f>G461+H461</f>
        <v>1172911.111111111</v>
      </c>
      <c r="K461" s="6"/>
      <c r="L461" s="6"/>
      <c r="M461" s="6"/>
      <c r="N461" s="6"/>
      <c r="O461" s="6">
        <f>O457/O459</f>
        <v>1491940</v>
      </c>
      <c r="P461" s="6">
        <f>O461</f>
        <v>1491940</v>
      </c>
      <c r="ES461" s="35"/>
      <c r="ET461" s="35"/>
      <c r="EU461" s="35"/>
      <c r="EV461" s="35"/>
      <c r="EW461" s="35"/>
      <c r="EX461" s="35"/>
    </row>
    <row r="462" spans="1:154" s="16" customFormat="1" ht="11.25">
      <c r="A462" s="4" t="s">
        <v>4</v>
      </c>
      <c r="B462" s="5"/>
      <c r="C462" s="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ES462" s="35"/>
      <c r="ET462" s="35"/>
      <c r="EU462" s="35"/>
      <c r="EV462" s="35"/>
      <c r="EW462" s="35"/>
      <c r="EX462" s="35"/>
    </row>
    <row r="463" spans="1:154" s="16" customFormat="1" ht="35.25" customHeight="1">
      <c r="A463" s="7" t="s">
        <v>61</v>
      </c>
      <c r="B463" s="5"/>
      <c r="C463" s="5"/>
      <c r="D463" s="6"/>
      <c r="E463" s="6">
        <v>0</v>
      </c>
      <c r="F463" s="6">
        <v>0</v>
      </c>
      <c r="G463" s="6"/>
      <c r="H463" s="6">
        <f>H461/E461*100</f>
        <v>154.12215725153203</v>
      </c>
      <c r="I463" s="6"/>
      <c r="J463" s="6">
        <f>G463+H463</f>
        <v>154.12215725153203</v>
      </c>
      <c r="K463" s="6"/>
      <c r="L463" s="6"/>
      <c r="M463" s="6"/>
      <c r="N463" s="6"/>
      <c r="O463" s="6">
        <f>O461/H461*100</f>
        <v>127.19974991000551</v>
      </c>
      <c r="P463" s="6">
        <f>O463</f>
        <v>127.19974991000551</v>
      </c>
      <c r="ES463" s="35"/>
      <c r="ET463" s="35"/>
      <c r="EU463" s="35"/>
      <c r="EV463" s="35"/>
      <c r="EW463" s="35"/>
      <c r="EX463" s="35"/>
    </row>
    <row r="464" spans="1:148" s="209" customFormat="1" ht="30" customHeight="1">
      <c r="A464" s="206" t="s">
        <v>254</v>
      </c>
      <c r="B464" s="206"/>
      <c r="C464" s="206"/>
      <c r="D464" s="207">
        <f>D466</f>
        <v>0</v>
      </c>
      <c r="E464" s="207">
        <f aca="true" t="shared" si="26" ref="E464:P464">E466</f>
        <v>18435300</v>
      </c>
      <c r="F464" s="207">
        <f t="shared" si="26"/>
        <v>18435300</v>
      </c>
      <c r="G464" s="207">
        <f t="shared" si="26"/>
        <v>0</v>
      </c>
      <c r="H464" s="207">
        <f t="shared" si="26"/>
        <v>19670400</v>
      </c>
      <c r="I464" s="207">
        <f t="shared" si="26"/>
        <v>0</v>
      </c>
      <c r="J464" s="207">
        <f t="shared" si="26"/>
        <v>19670400</v>
      </c>
      <c r="K464" s="207">
        <f t="shared" si="26"/>
        <v>10670.951545555365</v>
      </c>
      <c r="L464" s="207">
        <f t="shared" si="26"/>
        <v>1</v>
      </c>
      <c r="M464" s="207">
        <f t="shared" si="26"/>
        <v>1</v>
      </c>
      <c r="N464" s="207">
        <f t="shared" si="26"/>
        <v>0</v>
      </c>
      <c r="O464" s="207">
        <f t="shared" si="26"/>
        <v>20850600</v>
      </c>
      <c r="P464" s="207">
        <f t="shared" si="26"/>
        <v>20850600</v>
      </c>
      <c r="Q464" s="208"/>
      <c r="R464" s="208"/>
      <c r="S464" s="208"/>
      <c r="T464" s="208"/>
      <c r="U464" s="208"/>
      <c r="V464" s="208"/>
      <c r="W464" s="208"/>
      <c r="X464" s="208"/>
      <c r="Y464" s="208"/>
      <c r="Z464" s="208"/>
      <c r="AA464" s="208"/>
      <c r="AB464" s="208"/>
      <c r="AC464" s="208"/>
      <c r="AD464" s="208"/>
      <c r="AE464" s="208"/>
      <c r="AF464" s="208"/>
      <c r="AG464" s="208"/>
      <c r="AH464" s="208"/>
      <c r="AI464" s="208"/>
      <c r="AJ464" s="208"/>
      <c r="AK464" s="208"/>
      <c r="AL464" s="208"/>
      <c r="AM464" s="208"/>
      <c r="AN464" s="208"/>
      <c r="AO464" s="208"/>
      <c r="AP464" s="208"/>
      <c r="AQ464" s="208"/>
      <c r="AR464" s="208"/>
      <c r="AS464" s="208"/>
      <c r="AT464" s="208"/>
      <c r="AU464" s="208"/>
      <c r="AV464" s="208"/>
      <c r="AW464" s="208"/>
      <c r="AX464" s="208"/>
      <c r="AY464" s="208"/>
      <c r="AZ464" s="208"/>
      <c r="BA464" s="208"/>
      <c r="BB464" s="208"/>
      <c r="BC464" s="208"/>
      <c r="BD464" s="208"/>
      <c r="BE464" s="208"/>
      <c r="BF464" s="208"/>
      <c r="BG464" s="208"/>
      <c r="BH464" s="208"/>
      <c r="BI464" s="208"/>
      <c r="BJ464" s="208"/>
      <c r="BK464" s="208"/>
      <c r="BL464" s="208"/>
      <c r="BM464" s="208"/>
      <c r="BN464" s="208"/>
      <c r="BO464" s="208"/>
      <c r="BP464" s="208"/>
      <c r="BQ464" s="208"/>
      <c r="BR464" s="208"/>
      <c r="BS464" s="208"/>
      <c r="BT464" s="208"/>
      <c r="BU464" s="208"/>
      <c r="BV464" s="208"/>
      <c r="BW464" s="208"/>
      <c r="BX464" s="208"/>
      <c r="BY464" s="208"/>
      <c r="BZ464" s="208"/>
      <c r="CA464" s="208"/>
      <c r="CB464" s="208"/>
      <c r="CC464" s="208"/>
      <c r="CD464" s="208"/>
      <c r="CE464" s="208"/>
      <c r="CF464" s="208"/>
      <c r="CG464" s="208"/>
      <c r="CH464" s="208"/>
      <c r="CI464" s="208"/>
      <c r="CJ464" s="208"/>
      <c r="CK464" s="208"/>
      <c r="CL464" s="208"/>
      <c r="CM464" s="208"/>
      <c r="CN464" s="208"/>
      <c r="CO464" s="208"/>
      <c r="CP464" s="208"/>
      <c r="CQ464" s="208"/>
      <c r="CR464" s="208"/>
      <c r="CS464" s="208"/>
      <c r="CT464" s="208"/>
      <c r="CU464" s="208"/>
      <c r="CV464" s="208"/>
      <c r="CW464" s="208"/>
      <c r="CX464" s="208"/>
      <c r="CY464" s="208"/>
      <c r="CZ464" s="208"/>
      <c r="DA464" s="208"/>
      <c r="DB464" s="208"/>
      <c r="DC464" s="208"/>
      <c r="DD464" s="208"/>
      <c r="DE464" s="208"/>
      <c r="DF464" s="208"/>
      <c r="DG464" s="208"/>
      <c r="DH464" s="208"/>
      <c r="DI464" s="208"/>
      <c r="DJ464" s="208"/>
      <c r="DK464" s="208"/>
      <c r="DL464" s="208"/>
      <c r="DM464" s="208"/>
      <c r="DN464" s="208"/>
      <c r="DO464" s="208"/>
      <c r="DP464" s="208"/>
      <c r="DQ464" s="208"/>
      <c r="DR464" s="208"/>
      <c r="DS464" s="208"/>
      <c r="DT464" s="208"/>
      <c r="DU464" s="208"/>
      <c r="DV464" s="208"/>
      <c r="DW464" s="208"/>
      <c r="DX464" s="208"/>
      <c r="DY464" s="208"/>
      <c r="DZ464" s="208"/>
      <c r="EA464" s="208"/>
      <c r="EB464" s="208"/>
      <c r="EC464" s="208"/>
      <c r="ED464" s="208"/>
      <c r="EE464" s="208"/>
      <c r="EF464" s="208"/>
      <c r="EG464" s="208"/>
      <c r="EH464" s="208"/>
      <c r="EI464" s="208"/>
      <c r="EJ464" s="208"/>
      <c r="EK464" s="208"/>
      <c r="EL464" s="208"/>
      <c r="EM464" s="208"/>
      <c r="EN464" s="208"/>
      <c r="EO464" s="208"/>
      <c r="EP464" s="208"/>
      <c r="EQ464" s="208"/>
      <c r="ER464" s="208"/>
    </row>
    <row r="465" spans="1:16" ht="56.25" customHeight="1">
      <c r="A465" s="23" t="s">
        <v>255</v>
      </c>
      <c r="B465" s="5"/>
      <c r="C465" s="5"/>
      <c r="D465" s="6"/>
      <c r="E465" s="25"/>
      <c r="F465" s="25"/>
      <c r="G465" s="6"/>
      <c r="H465" s="25"/>
      <c r="I465" s="25"/>
      <c r="J465" s="25"/>
      <c r="K465" s="6" t="e">
        <f>H465/E465*100</f>
        <v>#DIV/0!</v>
      </c>
      <c r="L465" s="25"/>
      <c r="M465" s="25"/>
      <c r="N465" s="6"/>
      <c r="O465" s="25"/>
      <c r="P465" s="25"/>
    </row>
    <row r="466" spans="1:16" ht="32.25" customHeight="1">
      <c r="A466" s="194" t="s">
        <v>467</v>
      </c>
      <c r="B466" s="5"/>
      <c r="C466" s="5"/>
      <c r="D466" s="199">
        <f>D467+D476</f>
        <v>0</v>
      </c>
      <c r="E466" s="199">
        <f aca="true" t="shared" si="27" ref="E466:O466">E467+E476</f>
        <v>18435300</v>
      </c>
      <c r="F466" s="199">
        <f>D466+E466</f>
        <v>18435300</v>
      </c>
      <c r="G466" s="199">
        <f t="shared" si="27"/>
        <v>0</v>
      </c>
      <c r="H466" s="199">
        <f>H467+H476</f>
        <v>19670400</v>
      </c>
      <c r="I466" s="199">
        <f t="shared" si="27"/>
        <v>0</v>
      </c>
      <c r="J466" s="199">
        <f>G466+H466</f>
        <v>19670400</v>
      </c>
      <c r="K466" s="199">
        <f t="shared" si="27"/>
        <v>10670.951545555365</v>
      </c>
      <c r="L466" s="199">
        <f t="shared" si="27"/>
        <v>1</v>
      </c>
      <c r="M466" s="199">
        <f t="shared" si="27"/>
        <v>1</v>
      </c>
      <c r="N466" s="199">
        <f t="shared" si="27"/>
        <v>0</v>
      </c>
      <c r="O466" s="199">
        <f t="shared" si="27"/>
        <v>20850600</v>
      </c>
      <c r="P466" s="199">
        <f>N466+O466</f>
        <v>20850600</v>
      </c>
    </row>
    <row r="467" spans="1:148" s="93" customFormat="1" ht="22.5">
      <c r="A467" s="91" t="s">
        <v>433</v>
      </c>
      <c r="B467" s="83"/>
      <c r="C467" s="83"/>
      <c r="D467" s="87"/>
      <c r="E467" s="87">
        <v>13435300</v>
      </c>
      <c r="F467" s="87">
        <f>E467</f>
        <v>13435300</v>
      </c>
      <c r="G467" s="87"/>
      <c r="H467" s="87">
        <v>14335400</v>
      </c>
      <c r="I467" s="87"/>
      <c r="J467" s="87">
        <f>H467</f>
        <v>14335400</v>
      </c>
      <c r="K467" s="87">
        <f>K471*K473</f>
        <v>10669.951545555365</v>
      </c>
      <c r="L467" s="87">
        <f>L471*L473</f>
        <v>0</v>
      </c>
      <c r="M467" s="87">
        <f>M471*M473</f>
        <v>0</v>
      </c>
      <c r="N467" s="87"/>
      <c r="O467" s="87">
        <v>15195500</v>
      </c>
      <c r="P467" s="87">
        <f>N467+O467</f>
        <v>15195500</v>
      </c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124"/>
      <c r="AB467" s="124"/>
      <c r="AC467" s="124"/>
      <c r="AD467" s="124"/>
      <c r="AE467" s="124"/>
      <c r="AF467" s="124"/>
      <c r="AG467" s="124"/>
      <c r="AH467" s="124"/>
      <c r="AI467" s="124"/>
      <c r="AJ467" s="124"/>
      <c r="AK467" s="124"/>
      <c r="AL467" s="124"/>
      <c r="AM467" s="124"/>
      <c r="AN467" s="124"/>
      <c r="AO467" s="124"/>
      <c r="AP467" s="124"/>
      <c r="AQ467" s="124"/>
      <c r="AR467" s="124"/>
      <c r="AS467" s="124"/>
      <c r="AT467" s="124"/>
      <c r="AU467" s="124"/>
      <c r="AV467" s="124"/>
      <c r="AW467" s="124"/>
      <c r="AX467" s="124"/>
      <c r="AY467" s="124"/>
      <c r="AZ467" s="124"/>
      <c r="BA467" s="124"/>
      <c r="BB467" s="124"/>
      <c r="BC467" s="124"/>
      <c r="BD467" s="124"/>
      <c r="BE467" s="124"/>
      <c r="BF467" s="124"/>
      <c r="BG467" s="124"/>
      <c r="BH467" s="124"/>
      <c r="BI467" s="124"/>
      <c r="BJ467" s="124"/>
      <c r="BK467" s="124"/>
      <c r="BL467" s="124"/>
      <c r="BM467" s="124"/>
      <c r="BN467" s="124"/>
      <c r="BO467" s="124"/>
      <c r="BP467" s="124"/>
      <c r="BQ467" s="124"/>
      <c r="BR467" s="124"/>
      <c r="BS467" s="124"/>
      <c r="BT467" s="124"/>
      <c r="BU467" s="124"/>
      <c r="BV467" s="124"/>
      <c r="BW467" s="124"/>
      <c r="BX467" s="124"/>
      <c r="BY467" s="124"/>
      <c r="BZ467" s="124"/>
      <c r="CA467" s="124"/>
      <c r="CB467" s="124"/>
      <c r="CC467" s="124"/>
      <c r="CD467" s="124"/>
      <c r="CE467" s="124"/>
      <c r="CF467" s="124"/>
      <c r="CG467" s="124"/>
      <c r="CH467" s="124"/>
      <c r="CI467" s="124"/>
      <c r="CJ467" s="124"/>
      <c r="CK467" s="124"/>
      <c r="CL467" s="124"/>
      <c r="CM467" s="124"/>
      <c r="CN467" s="124"/>
      <c r="CO467" s="124"/>
      <c r="CP467" s="124"/>
      <c r="CQ467" s="124"/>
      <c r="CR467" s="124"/>
      <c r="CS467" s="124"/>
      <c r="CT467" s="124"/>
      <c r="CU467" s="124"/>
      <c r="CV467" s="124"/>
      <c r="CW467" s="124"/>
      <c r="CX467" s="124"/>
      <c r="CY467" s="124"/>
      <c r="CZ467" s="124"/>
      <c r="DA467" s="124"/>
      <c r="DB467" s="124"/>
      <c r="DC467" s="124"/>
      <c r="DD467" s="124"/>
      <c r="DE467" s="124"/>
      <c r="DF467" s="124"/>
      <c r="DG467" s="124"/>
      <c r="DH467" s="124"/>
      <c r="DI467" s="124"/>
      <c r="DJ467" s="124"/>
      <c r="DK467" s="124"/>
      <c r="DL467" s="124"/>
      <c r="DM467" s="124"/>
      <c r="DN467" s="124"/>
      <c r="DO467" s="124"/>
      <c r="DP467" s="124"/>
      <c r="DQ467" s="124"/>
      <c r="DR467" s="124"/>
      <c r="DS467" s="124"/>
      <c r="DT467" s="124"/>
      <c r="DU467" s="124"/>
      <c r="DV467" s="124"/>
      <c r="DW467" s="124"/>
      <c r="DX467" s="124"/>
      <c r="DY467" s="124"/>
      <c r="DZ467" s="124"/>
      <c r="EA467" s="124"/>
      <c r="EB467" s="124"/>
      <c r="EC467" s="124"/>
      <c r="ED467" s="124"/>
      <c r="EE467" s="124"/>
      <c r="EF467" s="124"/>
      <c r="EG467" s="124"/>
      <c r="EH467" s="124"/>
      <c r="EI467" s="124"/>
      <c r="EJ467" s="124"/>
      <c r="EK467" s="124"/>
      <c r="EL467" s="124"/>
      <c r="EM467" s="124"/>
      <c r="EN467" s="124"/>
      <c r="EO467" s="124"/>
      <c r="EP467" s="124"/>
      <c r="EQ467" s="124"/>
      <c r="ER467" s="124"/>
    </row>
    <row r="468" spans="1:16" ht="11.25">
      <c r="A468" s="4" t="s">
        <v>2</v>
      </c>
      <c r="B468" s="26"/>
      <c r="C468" s="26"/>
      <c r="D468" s="6"/>
      <c r="E468" s="25"/>
      <c r="F468" s="25"/>
      <c r="G468" s="6"/>
      <c r="H468" s="25"/>
      <c r="I468" s="25"/>
      <c r="J468" s="25"/>
      <c r="K468" s="6"/>
      <c r="L468" s="25"/>
      <c r="M468" s="25"/>
      <c r="N468" s="6"/>
      <c r="O468" s="25"/>
      <c r="P468" s="25"/>
    </row>
    <row r="469" spans="1:16" ht="22.5">
      <c r="A469" s="7" t="s">
        <v>62</v>
      </c>
      <c r="B469" s="5"/>
      <c r="C469" s="5"/>
      <c r="D469" s="6"/>
      <c r="E469" s="80">
        <v>1032</v>
      </c>
      <c r="F469" s="80">
        <f>E469</f>
        <v>1032</v>
      </c>
      <c r="G469" s="80"/>
      <c r="H469" s="80">
        <v>1012</v>
      </c>
      <c r="I469" s="80"/>
      <c r="J469" s="80">
        <f>H469</f>
        <v>1012</v>
      </c>
      <c r="K469" s="181"/>
      <c r="L469" s="77"/>
      <c r="M469" s="77"/>
      <c r="N469" s="80"/>
      <c r="O469" s="80">
        <v>992</v>
      </c>
      <c r="P469" s="80">
        <f>O469</f>
        <v>992</v>
      </c>
    </row>
    <row r="470" spans="1:16" ht="11.25">
      <c r="A470" s="4" t="s">
        <v>3</v>
      </c>
      <c r="B470" s="26"/>
      <c r="C470" s="26"/>
      <c r="D470" s="6"/>
      <c r="E470" s="19"/>
      <c r="F470" s="19"/>
      <c r="G470" s="6"/>
      <c r="H470" s="19"/>
      <c r="I470" s="19"/>
      <c r="J470" s="19"/>
      <c r="K470" s="6" t="e">
        <f>H470/E470*100</f>
        <v>#DIV/0!</v>
      </c>
      <c r="L470" s="19"/>
      <c r="M470" s="19"/>
      <c r="N470" s="6"/>
      <c r="O470" s="19"/>
      <c r="P470" s="19"/>
    </row>
    <row r="471" spans="1:16" ht="22.5">
      <c r="A471" s="7" t="s">
        <v>63</v>
      </c>
      <c r="B471" s="5"/>
      <c r="C471" s="5"/>
      <c r="D471" s="6"/>
      <c r="E471" s="6">
        <v>20</v>
      </c>
      <c r="F471" s="6">
        <f>E471</f>
        <v>20</v>
      </c>
      <c r="G471" s="6"/>
      <c r="H471" s="6">
        <v>20</v>
      </c>
      <c r="I471" s="6"/>
      <c r="J471" s="6">
        <f>H471</f>
        <v>20</v>
      </c>
      <c r="K471" s="6">
        <f>H471/E471*100</f>
        <v>100</v>
      </c>
      <c r="L471" s="6"/>
      <c r="M471" s="6"/>
      <c r="N471" s="6"/>
      <c r="O471" s="6">
        <v>20</v>
      </c>
      <c r="P471" s="6">
        <f>O471</f>
        <v>20</v>
      </c>
    </row>
    <row r="472" spans="1:16" ht="11.25">
      <c r="A472" s="4" t="s">
        <v>5</v>
      </c>
      <c r="B472" s="26"/>
      <c r="C472" s="26"/>
      <c r="D472" s="6"/>
      <c r="E472" s="19"/>
      <c r="F472" s="19"/>
      <c r="G472" s="6"/>
      <c r="H472" s="19"/>
      <c r="I472" s="19"/>
      <c r="J472" s="19"/>
      <c r="K472" s="6" t="e">
        <f>H472/E472*100</f>
        <v>#DIV/0!</v>
      </c>
      <c r="L472" s="19"/>
      <c r="M472" s="19"/>
      <c r="N472" s="6"/>
      <c r="O472" s="19"/>
      <c r="P472" s="19"/>
    </row>
    <row r="473" spans="1:16" ht="24" customHeight="1">
      <c r="A473" s="7" t="s">
        <v>64</v>
      </c>
      <c r="B473" s="5"/>
      <c r="C473" s="5"/>
      <c r="D473" s="6"/>
      <c r="E473" s="6">
        <f>E467/E471</f>
        <v>671765</v>
      </c>
      <c r="F473" s="6">
        <f>E473</f>
        <v>671765</v>
      </c>
      <c r="G473" s="6"/>
      <c r="H473" s="6">
        <f>H467/H471</f>
        <v>716770</v>
      </c>
      <c r="I473" s="6"/>
      <c r="J473" s="6">
        <f>H473</f>
        <v>716770</v>
      </c>
      <c r="K473" s="6">
        <f>H473/E473*100</f>
        <v>106.69951545555365</v>
      </c>
      <c r="L473" s="6"/>
      <c r="M473" s="6"/>
      <c r="N473" s="6"/>
      <c r="O473" s="6">
        <f>O467/O471</f>
        <v>759775</v>
      </c>
      <c r="P473" s="6">
        <f>O473</f>
        <v>759775</v>
      </c>
    </row>
    <row r="474" spans="1:16" ht="11.25">
      <c r="A474" s="4" t="s">
        <v>4</v>
      </c>
      <c r="B474" s="26"/>
      <c r="C474" s="2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50.25" customHeight="1">
      <c r="A475" s="7" t="s">
        <v>65</v>
      </c>
      <c r="B475" s="5"/>
      <c r="C475" s="5"/>
      <c r="D475" s="6"/>
      <c r="E475" s="6">
        <f>E471/E469*100</f>
        <v>1.937984496124031</v>
      </c>
      <c r="F475" s="6">
        <f>D475+E475</f>
        <v>1.937984496124031</v>
      </c>
      <c r="G475" s="6"/>
      <c r="H475" s="6">
        <f>H471/H469*100</f>
        <v>1.9762845849802373</v>
      </c>
      <c r="I475" s="6"/>
      <c r="J475" s="6">
        <f>J471/J469*100</f>
        <v>1.9762845849802373</v>
      </c>
      <c r="K475" s="6" t="e">
        <f>K471/K469*100</f>
        <v>#DIV/0!</v>
      </c>
      <c r="L475" s="6" t="e">
        <f>L471/L469*100</f>
        <v>#DIV/0!</v>
      </c>
      <c r="M475" s="6" t="e">
        <f>M471/M469*100</f>
        <v>#DIV/0!</v>
      </c>
      <c r="N475" s="6"/>
      <c r="O475" s="6">
        <f>O471/O469*100</f>
        <v>2.0161290322580645</v>
      </c>
      <c r="P475" s="6">
        <f>P471/P469*100</f>
        <v>2.0161290322580645</v>
      </c>
    </row>
    <row r="476" spans="1:148" s="93" customFormat="1" ht="41.25" customHeight="1">
      <c r="A476" s="91" t="s">
        <v>434</v>
      </c>
      <c r="B476" s="83"/>
      <c r="C476" s="83"/>
      <c r="D476" s="87"/>
      <c r="E476" s="87">
        <f>E480*E482</f>
        <v>5000000</v>
      </c>
      <c r="F476" s="87">
        <f>F480*F482</f>
        <v>5000000</v>
      </c>
      <c r="G476" s="87"/>
      <c r="H476" s="87">
        <f>H480*H482</f>
        <v>5335000</v>
      </c>
      <c r="I476" s="87"/>
      <c r="J476" s="87">
        <f>H476</f>
        <v>5335000</v>
      </c>
      <c r="K476" s="87">
        <f>K480*K482+1</f>
        <v>1</v>
      </c>
      <c r="L476" s="87">
        <f>L480*L482+1</f>
        <v>1</v>
      </c>
      <c r="M476" s="87">
        <f>M480*M482+1</f>
        <v>1</v>
      </c>
      <c r="N476" s="87"/>
      <c r="O476" s="87">
        <f>O478</f>
        <v>5655100</v>
      </c>
      <c r="P476" s="87">
        <f>O476</f>
        <v>5655100</v>
      </c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  <c r="AA476" s="124"/>
      <c r="AB476" s="124"/>
      <c r="AC476" s="124"/>
      <c r="AD476" s="124"/>
      <c r="AE476" s="124"/>
      <c r="AF476" s="124"/>
      <c r="AG476" s="124"/>
      <c r="AH476" s="124"/>
      <c r="AI476" s="124"/>
      <c r="AJ476" s="124"/>
      <c r="AK476" s="124"/>
      <c r="AL476" s="124"/>
      <c r="AM476" s="124"/>
      <c r="AN476" s="124"/>
      <c r="AO476" s="124"/>
      <c r="AP476" s="124"/>
      <c r="AQ476" s="124"/>
      <c r="AR476" s="124"/>
      <c r="AS476" s="124"/>
      <c r="AT476" s="124"/>
      <c r="AU476" s="124"/>
      <c r="AV476" s="124"/>
      <c r="AW476" s="124"/>
      <c r="AX476" s="124"/>
      <c r="AY476" s="124"/>
      <c r="AZ476" s="124"/>
      <c r="BA476" s="124"/>
      <c r="BB476" s="124"/>
      <c r="BC476" s="124"/>
      <c r="BD476" s="124"/>
      <c r="BE476" s="124"/>
      <c r="BF476" s="124"/>
      <c r="BG476" s="124"/>
      <c r="BH476" s="124"/>
      <c r="BI476" s="124"/>
      <c r="BJ476" s="124"/>
      <c r="BK476" s="124"/>
      <c r="BL476" s="124"/>
      <c r="BM476" s="124"/>
      <c r="BN476" s="124"/>
      <c r="BO476" s="124"/>
      <c r="BP476" s="124"/>
      <c r="BQ476" s="124"/>
      <c r="BR476" s="124"/>
      <c r="BS476" s="124"/>
      <c r="BT476" s="124"/>
      <c r="BU476" s="124"/>
      <c r="BV476" s="124"/>
      <c r="BW476" s="124"/>
      <c r="BX476" s="124"/>
      <c r="BY476" s="124"/>
      <c r="BZ476" s="124"/>
      <c r="CA476" s="124"/>
      <c r="CB476" s="124"/>
      <c r="CC476" s="124"/>
      <c r="CD476" s="124"/>
      <c r="CE476" s="124"/>
      <c r="CF476" s="124"/>
      <c r="CG476" s="124"/>
      <c r="CH476" s="124"/>
      <c r="CI476" s="124"/>
      <c r="CJ476" s="124"/>
      <c r="CK476" s="124"/>
      <c r="CL476" s="124"/>
      <c r="CM476" s="124"/>
      <c r="CN476" s="124"/>
      <c r="CO476" s="124"/>
      <c r="CP476" s="124"/>
      <c r="CQ476" s="124"/>
      <c r="CR476" s="124"/>
      <c r="CS476" s="124"/>
      <c r="CT476" s="124"/>
      <c r="CU476" s="124"/>
      <c r="CV476" s="124"/>
      <c r="CW476" s="124"/>
      <c r="CX476" s="124"/>
      <c r="CY476" s="124"/>
      <c r="CZ476" s="124"/>
      <c r="DA476" s="124"/>
      <c r="DB476" s="124"/>
      <c r="DC476" s="124"/>
      <c r="DD476" s="124"/>
      <c r="DE476" s="124"/>
      <c r="DF476" s="124"/>
      <c r="DG476" s="124"/>
      <c r="DH476" s="124"/>
      <c r="DI476" s="124"/>
      <c r="DJ476" s="124"/>
      <c r="DK476" s="124"/>
      <c r="DL476" s="124"/>
      <c r="DM476" s="124"/>
      <c r="DN476" s="124"/>
      <c r="DO476" s="124"/>
      <c r="DP476" s="124"/>
      <c r="DQ476" s="124"/>
      <c r="DR476" s="124"/>
      <c r="DS476" s="124"/>
      <c r="DT476" s="124"/>
      <c r="DU476" s="124"/>
      <c r="DV476" s="124"/>
      <c r="DW476" s="124"/>
      <c r="DX476" s="124"/>
      <c r="DY476" s="124"/>
      <c r="DZ476" s="124"/>
      <c r="EA476" s="124"/>
      <c r="EB476" s="124"/>
      <c r="EC476" s="124"/>
      <c r="ED476" s="124"/>
      <c r="EE476" s="124"/>
      <c r="EF476" s="124"/>
      <c r="EG476" s="124"/>
      <c r="EH476" s="124"/>
      <c r="EI476" s="124"/>
      <c r="EJ476" s="124"/>
      <c r="EK476" s="124"/>
      <c r="EL476" s="124"/>
      <c r="EM476" s="124"/>
      <c r="EN476" s="124"/>
      <c r="EO476" s="124"/>
      <c r="EP476" s="124"/>
      <c r="EQ476" s="124"/>
      <c r="ER476" s="124"/>
    </row>
    <row r="477" spans="1:148" s="82" customFormat="1" ht="11.25">
      <c r="A477" s="171" t="s">
        <v>2</v>
      </c>
      <c r="B477" s="79"/>
      <c r="C477" s="79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  <c r="DI477" s="81"/>
      <c r="DJ477" s="81"/>
      <c r="DK477" s="81"/>
      <c r="DL477" s="81"/>
      <c r="DM477" s="81"/>
      <c r="DN477" s="81"/>
      <c r="DO477" s="81"/>
      <c r="DP477" s="81"/>
      <c r="DQ477" s="81"/>
      <c r="DR477" s="81"/>
      <c r="DS477" s="81"/>
      <c r="DT477" s="81"/>
      <c r="DU477" s="81"/>
      <c r="DV477" s="81"/>
      <c r="DW477" s="81"/>
      <c r="DX477" s="81"/>
      <c r="DY477" s="81"/>
      <c r="DZ477" s="81"/>
      <c r="EA477" s="81"/>
      <c r="EB477" s="81"/>
      <c r="EC477" s="81"/>
      <c r="ED477" s="81"/>
      <c r="EE477" s="81"/>
      <c r="EF477" s="81"/>
      <c r="EG477" s="81"/>
      <c r="EH477" s="81"/>
      <c r="EI477" s="81"/>
      <c r="EJ477" s="81"/>
      <c r="EK477" s="81"/>
      <c r="EL477" s="81"/>
      <c r="EM477" s="81"/>
      <c r="EN477" s="81"/>
      <c r="EO477" s="81"/>
      <c r="EP477" s="81"/>
      <c r="EQ477" s="81"/>
      <c r="ER477" s="81"/>
    </row>
    <row r="478" spans="1:148" s="82" customFormat="1" ht="22.5">
      <c r="A478" s="78" t="s">
        <v>256</v>
      </c>
      <c r="B478" s="79"/>
      <c r="C478" s="79"/>
      <c r="D478" s="80"/>
      <c r="E478" s="80">
        <v>5000000</v>
      </c>
      <c r="F478" s="80">
        <f>E478</f>
        <v>5000000</v>
      </c>
      <c r="G478" s="80"/>
      <c r="H478" s="80">
        <v>5335000</v>
      </c>
      <c r="I478" s="80"/>
      <c r="J478" s="80">
        <f>H478</f>
        <v>5335000</v>
      </c>
      <c r="K478" s="80"/>
      <c r="L478" s="80"/>
      <c r="M478" s="80"/>
      <c r="N478" s="80"/>
      <c r="O478" s="80">
        <v>5655100</v>
      </c>
      <c r="P478" s="80">
        <f>O478</f>
        <v>5655100</v>
      </c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  <c r="CT478" s="81"/>
      <c r="CU478" s="81"/>
      <c r="CV478" s="81"/>
      <c r="CW478" s="81"/>
      <c r="CX478" s="81"/>
      <c r="CY478" s="81"/>
      <c r="CZ478" s="81"/>
      <c r="DA478" s="81"/>
      <c r="DB478" s="81"/>
      <c r="DC478" s="81"/>
      <c r="DD478" s="81"/>
      <c r="DE478" s="81"/>
      <c r="DF478" s="81"/>
      <c r="DG478" s="81"/>
      <c r="DH478" s="81"/>
      <c r="DI478" s="81"/>
      <c r="DJ478" s="81"/>
      <c r="DK478" s="81"/>
      <c r="DL478" s="81"/>
      <c r="DM478" s="81"/>
      <c r="DN478" s="81"/>
      <c r="DO478" s="81"/>
      <c r="DP478" s="81"/>
      <c r="DQ478" s="81"/>
      <c r="DR478" s="81"/>
      <c r="DS478" s="81"/>
      <c r="DT478" s="81"/>
      <c r="DU478" s="81"/>
      <c r="DV478" s="81"/>
      <c r="DW478" s="81"/>
      <c r="DX478" s="81"/>
      <c r="DY478" s="81"/>
      <c r="DZ478" s="81"/>
      <c r="EA478" s="81"/>
      <c r="EB478" s="81"/>
      <c r="EC478" s="81"/>
      <c r="ED478" s="81"/>
      <c r="EE478" s="81"/>
      <c r="EF478" s="81"/>
      <c r="EG478" s="81"/>
      <c r="EH478" s="81"/>
      <c r="EI478" s="81"/>
      <c r="EJ478" s="81"/>
      <c r="EK478" s="81"/>
      <c r="EL478" s="81"/>
      <c r="EM478" s="81"/>
      <c r="EN478" s="81"/>
      <c r="EO478" s="81"/>
      <c r="EP478" s="81"/>
      <c r="EQ478" s="81"/>
      <c r="ER478" s="81"/>
    </row>
    <row r="479" spans="1:148" s="82" customFormat="1" ht="11.25">
      <c r="A479" s="171" t="s">
        <v>3</v>
      </c>
      <c r="B479" s="79"/>
      <c r="C479" s="79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  <c r="CT479" s="81"/>
      <c r="CU479" s="81"/>
      <c r="CV479" s="81"/>
      <c r="CW479" s="81"/>
      <c r="CX479" s="81"/>
      <c r="CY479" s="81"/>
      <c r="CZ479" s="81"/>
      <c r="DA479" s="81"/>
      <c r="DB479" s="81"/>
      <c r="DC479" s="81"/>
      <c r="DD479" s="81"/>
      <c r="DE479" s="81"/>
      <c r="DF479" s="81"/>
      <c r="DG479" s="81"/>
      <c r="DH479" s="81"/>
      <c r="DI479" s="81"/>
      <c r="DJ479" s="81"/>
      <c r="DK479" s="81"/>
      <c r="DL479" s="81"/>
      <c r="DM479" s="81"/>
      <c r="DN479" s="81"/>
      <c r="DO479" s="81"/>
      <c r="DP479" s="81"/>
      <c r="DQ479" s="81"/>
      <c r="DR479" s="81"/>
      <c r="DS479" s="81"/>
      <c r="DT479" s="81"/>
      <c r="DU479" s="81"/>
      <c r="DV479" s="81"/>
      <c r="DW479" s="81"/>
      <c r="DX479" s="81"/>
      <c r="DY479" s="81"/>
      <c r="DZ479" s="81"/>
      <c r="EA479" s="81"/>
      <c r="EB479" s="81"/>
      <c r="EC479" s="81"/>
      <c r="ED479" s="81"/>
      <c r="EE479" s="81"/>
      <c r="EF479" s="81"/>
      <c r="EG479" s="81"/>
      <c r="EH479" s="81"/>
      <c r="EI479" s="81"/>
      <c r="EJ479" s="81"/>
      <c r="EK479" s="81"/>
      <c r="EL479" s="81"/>
      <c r="EM479" s="81"/>
      <c r="EN479" s="81"/>
      <c r="EO479" s="81"/>
      <c r="EP479" s="81"/>
      <c r="EQ479" s="81"/>
      <c r="ER479" s="81"/>
    </row>
    <row r="480" spans="1:148" s="82" customFormat="1" ht="22.5">
      <c r="A480" s="78" t="s">
        <v>109</v>
      </c>
      <c r="B480" s="79"/>
      <c r="C480" s="79"/>
      <c r="D480" s="80"/>
      <c r="E480" s="80">
        <f>E478/E482</f>
        <v>20</v>
      </c>
      <c r="F480" s="80">
        <f>E480</f>
        <v>20</v>
      </c>
      <c r="G480" s="80"/>
      <c r="H480" s="80">
        <f>H478/H482</f>
        <v>20</v>
      </c>
      <c r="I480" s="80"/>
      <c r="J480" s="80">
        <f>H480</f>
        <v>20</v>
      </c>
      <c r="K480" s="80"/>
      <c r="L480" s="80"/>
      <c r="M480" s="80"/>
      <c r="N480" s="80"/>
      <c r="O480" s="80">
        <f>O478/O482</f>
        <v>20</v>
      </c>
      <c r="P480" s="80">
        <f>O480</f>
        <v>20</v>
      </c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  <c r="CT480" s="81"/>
      <c r="CU480" s="81"/>
      <c r="CV480" s="81"/>
      <c r="CW480" s="81"/>
      <c r="CX480" s="81"/>
      <c r="CY480" s="81"/>
      <c r="CZ480" s="81"/>
      <c r="DA480" s="81"/>
      <c r="DB480" s="81"/>
      <c r="DC480" s="81"/>
      <c r="DD480" s="81"/>
      <c r="DE480" s="81"/>
      <c r="DF480" s="81"/>
      <c r="DG480" s="81"/>
      <c r="DH480" s="81"/>
      <c r="DI480" s="81"/>
      <c r="DJ480" s="81"/>
      <c r="DK480" s="81"/>
      <c r="DL480" s="81"/>
      <c r="DM480" s="81"/>
      <c r="DN480" s="81"/>
      <c r="DO480" s="81"/>
      <c r="DP480" s="81"/>
      <c r="DQ480" s="81"/>
      <c r="DR480" s="81"/>
      <c r="DS480" s="81"/>
      <c r="DT480" s="81"/>
      <c r="DU480" s="81"/>
      <c r="DV480" s="81"/>
      <c r="DW480" s="81"/>
      <c r="DX480" s="81"/>
      <c r="DY480" s="81"/>
      <c r="DZ480" s="81"/>
      <c r="EA480" s="81"/>
      <c r="EB480" s="81"/>
      <c r="EC480" s="81"/>
      <c r="ED480" s="81"/>
      <c r="EE480" s="81"/>
      <c r="EF480" s="81"/>
      <c r="EG480" s="81"/>
      <c r="EH480" s="81"/>
      <c r="EI480" s="81"/>
      <c r="EJ480" s="81"/>
      <c r="EK480" s="81"/>
      <c r="EL480" s="81"/>
      <c r="EM480" s="81"/>
      <c r="EN480" s="81"/>
      <c r="EO480" s="81"/>
      <c r="EP480" s="81"/>
      <c r="EQ480" s="81"/>
      <c r="ER480" s="81"/>
    </row>
    <row r="481" spans="1:148" s="82" customFormat="1" ht="11.25">
      <c r="A481" s="171" t="s">
        <v>5</v>
      </c>
      <c r="B481" s="79"/>
      <c r="C481" s="79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  <c r="CT481" s="81"/>
      <c r="CU481" s="81"/>
      <c r="CV481" s="81"/>
      <c r="CW481" s="81"/>
      <c r="CX481" s="81"/>
      <c r="CY481" s="81"/>
      <c r="CZ481" s="81"/>
      <c r="DA481" s="81"/>
      <c r="DB481" s="81"/>
      <c r="DC481" s="81"/>
      <c r="DD481" s="81"/>
      <c r="DE481" s="81"/>
      <c r="DF481" s="81"/>
      <c r="DG481" s="81"/>
      <c r="DH481" s="81"/>
      <c r="DI481" s="81"/>
      <c r="DJ481" s="81"/>
      <c r="DK481" s="81"/>
      <c r="DL481" s="81"/>
      <c r="DM481" s="81"/>
      <c r="DN481" s="81"/>
      <c r="DO481" s="81"/>
      <c r="DP481" s="81"/>
      <c r="DQ481" s="81"/>
      <c r="DR481" s="81"/>
      <c r="DS481" s="81"/>
      <c r="DT481" s="81"/>
      <c r="DU481" s="81"/>
      <c r="DV481" s="81"/>
      <c r="DW481" s="81"/>
      <c r="DX481" s="81"/>
      <c r="DY481" s="81"/>
      <c r="DZ481" s="81"/>
      <c r="EA481" s="81"/>
      <c r="EB481" s="81"/>
      <c r="EC481" s="81"/>
      <c r="ED481" s="81"/>
      <c r="EE481" s="81"/>
      <c r="EF481" s="81"/>
      <c r="EG481" s="81"/>
      <c r="EH481" s="81"/>
      <c r="EI481" s="81"/>
      <c r="EJ481" s="81"/>
      <c r="EK481" s="81"/>
      <c r="EL481" s="81"/>
      <c r="EM481" s="81"/>
      <c r="EN481" s="81"/>
      <c r="EO481" s="81"/>
      <c r="EP481" s="81"/>
      <c r="EQ481" s="81"/>
      <c r="ER481" s="81"/>
    </row>
    <row r="482" spans="1:148" s="82" customFormat="1" ht="22.5">
      <c r="A482" s="78" t="s">
        <v>64</v>
      </c>
      <c r="B482" s="79"/>
      <c r="C482" s="79"/>
      <c r="D482" s="80"/>
      <c r="E482" s="80">
        <v>250000</v>
      </c>
      <c r="F482" s="80">
        <f>E482</f>
        <v>250000</v>
      </c>
      <c r="G482" s="80"/>
      <c r="H482" s="80">
        <v>266750</v>
      </c>
      <c r="I482" s="80"/>
      <c r="J482" s="80">
        <f>H482</f>
        <v>266750</v>
      </c>
      <c r="K482" s="80"/>
      <c r="L482" s="80"/>
      <c r="M482" s="80"/>
      <c r="N482" s="80"/>
      <c r="O482" s="80">
        <v>282755</v>
      </c>
      <c r="P482" s="80">
        <f>O482</f>
        <v>282755</v>
      </c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  <c r="CT482" s="81"/>
      <c r="CU482" s="81"/>
      <c r="CV482" s="81"/>
      <c r="CW482" s="81"/>
      <c r="CX482" s="81"/>
      <c r="CY482" s="81"/>
      <c r="CZ482" s="81"/>
      <c r="DA482" s="81"/>
      <c r="DB482" s="81"/>
      <c r="DC482" s="81"/>
      <c r="DD482" s="81"/>
      <c r="DE482" s="81"/>
      <c r="DF482" s="81"/>
      <c r="DG482" s="81"/>
      <c r="DH482" s="81"/>
      <c r="DI482" s="81"/>
      <c r="DJ482" s="81"/>
      <c r="DK482" s="81"/>
      <c r="DL482" s="81"/>
      <c r="DM482" s="81"/>
      <c r="DN482" s="81"/>
      <c r="DO482" s="81"/>
      <c r="DP482" s="81"/>
      <c r="DQ482" s="81"/>
      <c r="DR482" s="81"/>
      <c r="DS482" s="81"/>
      <c r="DT482" s="81"/>
      <c r="DU482" s="81"/>
      <c r="DV482" s="81"/>
      <c r="DW482" s="81"/>
      <c r="DX482" s="81"/>
      <c r="DY482" s="81"/>
      <c r="DZ482" s="81"/>
      <c r="EA482" s="81"/>
      <c r="EB482" s="81"/>
      <c r="EC482" s="81"/>
      <c r="ED482" s="81"/>
      <c r="EE482" s="81"/>
      <c r="EF482" s="81"/>
      <c r="EG482" s="81"/>
      <c r="EH482" s="81"/>
      <c r="EI482" s="81"/>
      <c r="EJ482" s="81"/>
      <c r="EK482" s="81"/>
      <c r="EL482" s="81"/>
      <c r="EM482" s="81"/>
      <c r="EN482" s="81"/>
      <c r="EO482" s="81"/>
      <c r="EP482" s="81"/>
      <c r="EQ482" s="81"/>
      <c r="ER482" s="81"/>
    </row>
    <row r="483" spans="1:148" s="209" customFormat="1" ht="33" customHeight="1">
      <c r="A483" s="206" t="s">
        <v>230</v>
      </c>
      <c r="B483" s="206"/>
      <c r="C483" s="206"/>
      <c r="D483" s="207">
        <f>D484+D485</f>
        <v>10873324</v>
      </c>
      <c r="E483" s="207">
        <f aca="true" t="shared" si="28" ref="E483:P483">E484+E485</f>
        <v>1924540</v>
      </c>
      <c r="F483" s="207">
        <f t="shared" si="28"/>
        <v>12797864</v>
      </c>
      <c r="G483" s="207">
        <f t="shared" si="28"/>
        <v>6442527</v>
      </c>
      <c r="H483" s="207">
        <f t="shared" si="28"/>
        <v>630370</v>
      </c>
      <c r="I483" s="207">
        <f t="shared" si="28"/>
        <v>0</v>
      </c>
      <c r="J483" s="207">
        <f t="shared" si="28"/>
        <v>7072897</v>
      </c>
      <c r="K483" s="207" t="e">
        <f t="shared" si="28"/>
        <v>#REF!</v>
      </c>
      <c r="L483" s="207" t="e">
        <f t="shared" si="28"/>
        <v>#REF!</v>
      </c>
      <c r="M483" s="207" t="e">
        <f t="shared" si="28"/>
        <v>#REF!</v>
      </c>
      <c r="N483" s="207">
        <f t="shared" si="28"/>
        <v>6701983</v>
      </c>
      <c r="O483" s="207">
        <f t="shared" si="28"/>
        <v>664380</v>
      </c>
      <c r="P483" s="207">
        <f t="shared" si="28"/>
        <v>7366363</v>
      </c>
      <c r="Q483" s="208"/>
      <c r="R483" s="208"/>
      <c r="S483" s="208"/>
      <c r="T483" s="208"/>
      <c r="U483" s="208"/>
      <c r="V483" s="208"/>
      <c r="W483" s="208"/>
      <c r="X483" s="208"/>
      <c r="Y483" s="208"/>
      <c r="Z483" s="208"/>
      <c r="AA483" s="208"/>
      <c r="AB483" s="208"/>
      <c r="AC483" s="208"/>
      <c r="AD483" s="208"/>
      <c r="AE483" s="208"/>
      <c r="AF483" s="208"/>
      <c r="AG483" s="208"/>
      <c r="AH483" s="208"/>
      <c r="AI483" s="208"/>
      <c r="AJ483" s="208"/>
      <c r="AK483" s="208"/>
      <c r="AL483" s="208"/>
      <c r="AM483" s="208"/>
      <c r="AN483" s="208"/>
      <c r="AO483" s="208"/>
      <c r="AP483" s="208"/>
      <c r="AQ483" s="208"/>
      <c r="AR483" s="208"/>
      <c r="AS483" s="208"/>
      <c r="AT483" s="208"/>
      <c r="AU483" s="208"/>
      <c r="AV483" s="208"/>
      <c r="AW483" s="208"/>
      <c r="AX483" s="208"/>
      <c r="AY483" s="208"/>
      <c r="AZ483" s="208"/>
      <c r="BA483" s="208"/>
      <c r="BB483" s="208"/>
      <c r="BC483" s="208"/>
      <c r="BD483" s="208"/>
      <c r="BE483" s="208"/>
      <c r="BF483" s="208"/>
      <c r="BG483" s="208"/>
      <c r="BH483" s="208"/>
      <c r="BI483" s="208"/>
      <c r="BJ483" s="208"/>
      <c r="BK483" s="208"/>
      <c r="BL483" s="208"/>
      <c r="BM483" s="208"/>
      <c r="BN483" s="208"/>
      <c r="BO483" s="208"/>
      <c r="BP483" s="208"/>
      <c r="BQ483" s="208"/>
      <c r="BR483" s="208"/>
      <c r="BS483" s="208"/>
      <c r="BT483" s="208"/>
      <c r="BU483" s="208"/>
      <c r="BV483" s="208"/>
      <c r="BW483" s="208"/>
      <c r="BX483" s="208"/>
      <c r="BY483" s="208"/>
      <c r="BZ483" s="208"/>
      <c r="CA483" s="208"/>
      <c r="CB483" s="208"/>
      <c r="CC483" s="208"/>
      <c r="CD483" s="208"/>
      <c r="CE483" s="208"/>
      <c r="CF483" s="208"/>
      <c r="CG483" s="208"/>
      <c r="CH483" s="208"/>
      <c r="CI483" s="208"/>
      <c r="CJ483" s="208"/>
      <c r="CK483" s="208"/>
      <c r="CL483" s="208"/>
      <c r="CM483" s="208"/>
      <c r="CN483" s="208"/>
      <c r="CO483" s="208"/>
      <c r="CP483" s="208"/>
      <c r="CQ483" s="208"/>
      <c r="CR483" s="208"/>
      <c r="CS483" s="208"/>
      <c r="CT483" s="208"/>
      <c r="CU483" s="208"/>
      <c r="CV483" s="208"/>
      <c r="CW483" s="208"/>
      <c r="CX483" s="208"/>
      <c r="CY483" s="208"/>
      <c r="CZ483" s="208"/>
      <c r="DA483" s="208"/>
      <c r="DB483" s="208"/>
      <c r="DC483" s="208"/>
      <c r="DD483" s="208"/>
      <c r="DE483" s="208"/>
      <c r="DF483" s="208"/>
      <c r="DG483" s="208"/>
      <c r="DH483" s="208"/>
      <c r="DI483" s="208"/>
      <c r="DJ483" s="208"/>
      <c r="DK483" s="208"/>
      <c r="DL483" s="208"/>
      <c r="DM483" s="208"/>
      <c r="DN483" s="208"/>
      <c r="DO483" s="208"/>
      <c r="DP483" s="208"/>
      <c r="DQ483" s="208"/>
      <c r="DR483" s="208"/>
      <c r="DS483" s="208"/>
      <c r="DT483" s="208"/>
      <c r="DU483" s="208"/>
      <c r="DV483" s="208"/>
      <c r="DW483" s="208"/>
      <c r="DX483" s="208"/>
      <c r="DY483" s="208"/>
      <c r="DZ483" s="208"/>
      <c r="EA483" s="208"/>
      <c r="EB483" s="208"/>
      <c r="EC483" s="208"/>
      <c r="ED483" s="208"/>
      <c r="EE483" s="208"/>
      <c r="EF483" s="208"/>
      <c r="EG483" s="208"/>
      <c r="EH483" s="208"/>
      <c r="EI483" s="208"/>
      <c r="EJ483" s="208"/>
      <c r="EK483" s="208"/>
      <c r="EL483" s="208"/>
      <c r="EM483" s="208"/>
      <c r="EN483" s="208"/>
      <c r="EO483" s="208"/>
      <c r="EP483" s="208"/>
      <c r="EQ483" s="208"/>
      <c r="ER483" s="208"/>
    </row>
    <row r="484" spans="1:16" ht="13.5" customHeight="1">
      <c r="A484" s="26" t="s">
        <v>31</v>
      </c>
      <c r="B484" s="26"/>
      <c r="C484" s="26"/>
      <c r="D484" s="19">
        <f>D487+D494</f>
        <v>10568084</v>
      </c>
      <c r="E484" s="19">
        <f aca="true" t="shared" si="29" ref="E484:O484">E487+E494</f>
        <v>1330000</v>
      </c>
      <c r="F484" s="19">
        <f>D484+E484</f>
        <v>11898084</v>
      </c>
      <c r="G484" s="19">
        <f t="shared" si="29"/>
        <v>6128797</v>
      </c>
      <c r="H484" s="19">
        <f t="shared" si="29"/>
        <v>0</v>
      </c>
      <c r="I484" s="19">
        <f t="shared" si="29"/>
        <v>0</v>
      </c>
      <c r="J484" s="19">
        <f>G484+H484</f>
        <v>6128797</v>
      </c>
      <c r="K484" s="19">
        <f t="shared" si="29"/>
        <v>0</v>
      </c>
      <c r="L484" s="19">
        <f t="shared" si="29"/>
        <v>0</v>
      </c>
      <c r="M484" s="19">
        <f t="shared" si="29"/>
        <v>0</v>
      </c>
      <c r="N484" s="19">
        <f t="shared" si="29"/>
        <v>6379973</v>
      </c>
      <c r="O484" s="19">
        <f t="shared" si="29"/>
        <v>0</v>
      </c>
      <c r="P484" s="19">
        <f>N484+O484</f>
        <v>6379973</v>
      </c>
    </row>
    <row r="485" spans="1:148" s="82" customFormat="1" ht="11.25">
      <c r="A485" s="89" t="s">
        <v>106</v>
      </c>
      <c r="B485" s="89"/>
      <c r="C485" s="89"/>
      <c r="D485" s="90">
        <f>D628</f>
        <v>305240</v>
      </c>
      <c r="E485" s="90">
        <f>E628</f>
        <v>594540</v>
      </c>
      <c r="F485" s="90">
        <f aca="true" t="shared" si="30" ref="F485:P485">F628</f>
        <v>899780</v>
      </c>
      <c r="G485" s="90">
        <f t="shared" si="30"/>
        <v>313730</v>
      </c>
      <c r="H485" s="90">
        <f t="shared" si="30"/>
        <v>630370</v>
      </c>
      <c r="I485" s="90">
        <f t="shared" si="30"/>
        <v>0</v>
      </c>
      <c r="J485" s="90">
        <f t="shared" si="30"/>
        <v>944100</v>
      </c>
      <c r="K485" s="90" t="e">
        <f t="shared" si="30"/>
        <v>#REF!</v>
      </c>
      <c r="L485" s="90" t="e">
        <f t="shared" si="30"/>
        <v>#REF!</v>
      </c>
      <c r="M485" s="90" t="e">
        <f t="shared" si="30"/>
        <v>#REF!</v>
      </c>
      <c r="N485" s="90">
        <f t="shared" si="30"/>
        <v>322010</v>
      </c>
      <c r="O485" s="90">
        <f t="shared" si="30"/>
        <v>664380</v>
      </c>
      <c r="P485" s="90">
        <f t="shared" si="30"/>
        <v>986390</v>
      </c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  <c r="CT485" s="81"/>
      <c r="CU485" s="81"/>
      <c r="CV485" s="81"/>
      <c r="CW485" s="81"/>
      <c r="CX485" s="81"/>
      <c r="CY485" s="81"/>
      <c r="CZ485" s="81"/>
      <c r="DA485" s="81"/>
      <c r="DB485" s="81"/>
      <c r="DC485" s="81"/>
      <c r="DD485" s="81"/>
      <c r="DE485" s="81"/>
      <c r="DF485" s="81"/>
      <c r="DG485" s="81"/>
      <c r="DH485" s="81"/>
      <c r="DI485" s="81"/>
      <c r="DJ485" s="81"/>
      <c r="DK485" s="81"/>
      <c r="DL485" s="81"/>
      <c r="DM485" s="81"/>
      <c r="DN485" s="81"/>
      <c r="DO485" s="81"/>
      <c r="DP485" s="81"/>
      <c r="DQ485" s="81"/>
      <c r="DR485" s="81"/>
      <c r="DS485" s="81"/>
      <c r="DT485" s="81"/>
      <c r="DU485" s="81"/>
      <c r="DV485" s="81"/>
      <c r="DW485" s="81"/>
      <c r="DX485" s="81"/>
      <c r="DY485" s="81"/>
      <c r="DZ485" s="81"/>
      <c r="EA485" s="81"/>
      <c r="EB485" s="81"/>
      <c r="EC485" s="81"/>
      <c r="ED485" s="81"/>
      <c r="EE485" s="81"/>
      <c r="EF485" s="81"/>
      <c r="EG485" s="81"/>
      <c r="EH485" s="81"/>
      <c r="EI485" s="81"/>
      <c r="EJ485" s="81"/>
      <c r="EK485" s="81"/>
      <c r="EL485" s="81"/>
      <c r="EM485" s="81"/>
      <c r="EN485" s="81"/>
      <c r="EO485" s="81"/>
      <c r="EP485" s="81"/>
      <c r="EQ485" s="81"/>
      <c r="ER485" s="81"/>
    </row>
    <row r="486" spans="1:16" ht="51.75" customHeight="1">
      <c r="A486" s="7" t="s">
        <v>253</v>
      </c>
      <c r="B486" s="5"/>
      <c r="C486" s="5"/>
      <c r="D486" s="25"/>
      <c r="E486" s="25"/>
      <c r="F486" s="25"/>
      <c r="G486" s="25"/>
      <c r="H486" s="25"/>
      <c r="I486" s="25"/>
      <c r="J486" s="25"/>
      <c r="K486" s="6"/>
      <c r="L486" s="25"/>
      <c r="M486" s="25"/>
      <c r="N486" s="25"/>
      <c r="O486" s="25"/>
      <c r="P486" s="25"/>
    </row>
    <row r="487" spans="1:148" s="203" customFormat="1" ht="71.25" customHeight="1">
      <c r="A487" s="200" t="s">
        <v>435</v>
      </c>
      <c r="B487" s="201"/>
      <c r="C487" s="201"/>
      <c r="D487" s="199">
        <f>D489</f>
        <v>3544000</v>
      </c>
      <c r="E487" s="199">
        <f>E489</f>
        <v>1330000</v>
      </c>
      <c r="F487" s="199">
        <f>D487+E487</f>
        <v>4874000</v>
      </c>
      <c r="G487" s="199">
        <f>G489</f>
        <v>2995300</v>
      </c>
      <c r="H487" s="199"/>
      <c r="I487" s="199"/>
      <c r="J487" s="199">
        <f>J489</f>
        <v>2995300</v>
      </c>
      <c r="K487" s="199"/>
      <c r="L487" s="199"/>
      <c r="M487" s="199"/>
      <c r="N487" s="199">
        <f>N489</f>
        <v>3248700</v>
      </c>
      <c r="O487" s="199"/>
      <c r="P487" s="199">
        <f>N487</f>
        <v>3248700</v>
      </c>
      <c r="Q487" s="202"/>
      <c r="R487" s="202"/>
      <c r="S487" s="202"/>
      <c r="T487" s="202"/>
      <c r="U487" s="202"/>
      <c r="V487" s="202"/>
      <c r="W487" s="202"/>
      <c r="X487" s="202"/>
      <c r="Y487" s="202"/>
      <c r="Z487" s="202"/>
      <c r="AA487" s="202"/>
      <c r="AB487" s="202"/>
      <c r="AC487" s="202"/>
      <c r="AD487" s="202"/>
      <c r="AE487" s="202"/>
      <c r="AF487" s="202"/>
      <c r="AG487" s="202"/>
      <c r="AH487" s="202"/>
      <c r="AI487" s="202"/>
      <c r="AJ487" s="202"/>
      <c r="AK487" s="202"/>
      <c r="AL487" s="202"/>
      <c r="AM487" s="202"/>
      <c r="AN487" s="202"/>
      <c r="AO487" s="202"/>
      <c r="AP487" s="202"/>
      <c r="AQ487" s="202"/>
      <c r="AR487" s="202"/>
      <c r="AS487" s="202"/>
      <c r="AT487" s="202"/>
      <c r="AU487" s="202"/>
      <c r="AV487" s="202"/>
      <c r="AW487" s="202"/>
      <c r="AX487" s="202"/>
      <c r="AY487" s="202"/>
      <c r="AZ487" s="202"/>
      <c r="BA487" s="202"/>
      <c r="BB487" s="202"/>
      <c r="BC487" s="202"/>
      <c r="BD487" s="202"/>
      <c r="BE487" s="202"/>
      <c r="BF487" s="202"/>
      <c r="BG487" s="202"/>
      <c r="BH487" s="202"/>
      <c r="BI487" s="202"/>
      <c r="BJ487" s="202"/>
      <c r="BK487" s="202"/>
      <c r="BL487" s="202"/>
      <c r="BM487" s="202"/>
      <c r="BN487" s="202"/>
      <c r="BO487" s="202"/>
      <c r="BP487" s="202"/>
      <c r="BQ487" s="202"/>
      <c r="BR487" s="202"/>
      <c r="BS487" s="202"/>
      <c r="BT487" s="202"/>
      <c r="BU487" s="202"/>
      <c r="BV487" s="202"/>
      <c r="BW487" s="202"/>
      <c r="BX487" s="202"/>
      <c r="BY487" s="202"/>
      <c r="BZ487" s="202"/>
      <c r="CA487" s="202"/>
      <c r="CB487" s="202"/>
      <c r="CC487" s="202"/>
      <c r="CD487" s="202"/>
      <c r="CE487" s="202"/>
      <c r="CF487" s="202"/>
      <c r="CG487" s="202"/>
      <c r="CH487" s="202"/>
      <c r="CI487" s="202"/>
      <c r="CJ487" s="202"/>
      <c r="CK487" s="202"/>
      <c r="CL487" s="202"/>
      <c r="CM487" s="202"/>
      <c r="CN487" s="202"/>
      <c r="CO487" s="202"/>
      <c r="CP487" s="202"/>
      <c r="CQ487" s="202"/>
      <c r="CR487" s="202"/>
      <c r="CS487" s="202"/>
      <c r="CT487" s="202"/>
      <c r="CU487" s="202"/>
      <c r="CV487" s="202"/>
      <c r="CW487" s="202"/>
      <c r="CX487" s="202"/>
      <c r="CY487" s="202"/>
      <c r="CZ487" s="202"/>
      <c r="DA487" s="202"/>
      <c r="DB487" s="202"/>
      <c r="DC487" s="202"/>
      <c r="DD487" s="202"/>
      <c r="DE487" s="202"/>
      <c r="DF487" s="202"/>
      <c r="DG487" s="202"/>
      <c r="DH487" s="202"/>
      <c r="DI487" s="202"/>
      <c r="DJ487" s="202"/>
      <c r="DK487" s="202"/>
      <c r="DL487" s="202"/>
      <c r="DM487" s="202"/>
      <c r="DN487" s="202"/>
      <c r="DO487" s="202"/>
      <c r="DP487" s="202"/>
      <c r="DQ487" s="202"/>
      <c r="DR487" s="202"/>
      <c r="DS487" s="202"/>
      <c r="DT487" s="202"/>
      <c r="DU487" s="202"/>
      <c r="DV487" s="202"/>
      <c r="DW487" s="202"/>
      <c r="DX487" s="202"/>
      <c r="DY487" s="202"/>
      <c r="DZ487" s="202"/>
      <c r="EA487" s="202"/>
      <c r="EB487" s="202"/>
      <c r="EC487" s="202"/>
      <c r="ED487" s="202"/>
      <c r="EE487" s="202"/>
      <c r="EF487" s="202"/>
      <c r="EG487" s="202"/>
      <c r="EH487" s="202"/>
      <c r="EI487" s="202"/>
      <c r="EJ487" s="202"/>
      <c r="EK487" s="202"/>
      <c r="EL487" s="202"/>
      <c r="EM487" s="202"/>
      <c r="EN487" s="202"/>
      <c r="EO487" s="202"/>
      <c r="EP487" s="202"/>
      <c r="EQ487" s="202"/>
      <c r="ER487" s="202"/>
    </row>
    <row r="488" spans="1:16" ht="11.25">
      <c r="A488" s="4" t="s">
        <v>20</v>
      </c>
      <c r="B488" s="26"/>
      <c r="C488" s="26"/>
      <c r="D488" s="19"/>
      <c r="E488" s="19"/>
      <c r="F488" s="87"/>
      <c r="G488" s="19"/>
      <c r="H488" s="19"/>
      <c r="I488" s="19"/>
      <c r="J488" s="19"/>
      <c r="K488" s="6"/>
      <c r="L488" s="19"/>
      <c r="M488" s="19"/>
      <c r="N488" s="19"/>
      <c r="O488" s="19"/>
      <c r="P488" s="19"/>
    </row>
    <row r="489" spans="1:16" ht="23.25" customHeight="1">
      <c r="A489" s="7" t="s">
        <v>141</v>
      </c>
      <c r="B489" s="5"/>
      <c r="C489" s="5"/>
      <c r="D489" s="6">
        <v>3544000</v>
      </c>
      <c r="E489" s="6">
        <v>1330000</v>
      </c>
      <c r="F489" s="87">
        <f>D489+E489</f>
        <v>4874000</v>
      </c>
      <c r="G489" s="6">
        <v>2995300</v>
      </c>
      <c r="H489" s="6"/>
      <c r="I489" s="6"/>
      <c r="J489" s="6">
        <f>G489</f>
        <v>2995300</v>
      </c>
      <c r="K489" s="6">
        <f>G489/D489*100</f>
        <v>84.51749435665914</v>
      </c>
      <c r="L489" s="6"/>
      <c r="M489" s="6"/>
      <c r="N489" s="6">
        <v>3248700</v>
      </c>
      <c r="O489" s="6"/>
      <c r="P489" s="6">
        <f>N489</f>
        <v>3248700</v>
      </c>
    </row>
    <row r="490" spans="1:16" ht="11.25">
      <c r="A490" s="4" t="s">
        <v>3</v>
      </c>
      <c r="B490" s="26"/>
      <c r="C490" s="26"/>
      <c r="D490" s="19"/>
      <c r="E490" s="19"/>
      <c r="F490" s="87"/>
      <c r="G490" s="19"/>
      <c r="H490" s="19"/>
      <c r="I490" s="19"/>
      <c r="J490" s="6"/>
      <c r="K490" s="6"/>
      <c r="L490" s="19"/>
      <c r="M490" s="19"/>
      <c r="N490" s="19"/>
      <c r="O490" s="19"/>
      <c r="P490" s="6"/>
    </row>
    <row r="491" spans="1:16" ht="22.5">
      <c r="A491" s="7" t="s">
        <v>140</v>
      </c>
      <c r="B491" s="5"/>
      <c r="C491" s="5"/>
      <c r="D491" s="80">
        <v>10</v>
      </c>
      <c r="E491" s="6">
        <v>2</v>
      </c>
      <c r="F491" s="87">
        <f>D491+E491</f>
        <v>12</v>
      </c>
      <c r="G491" s="6">
        <v>10</v>
      </c>
      <c r="H491" s="6"/>
      <c r="I491" s="6"/>
      <c r="J491" s="6">
        <f>G491</f>
        <v>10</v>
      </c>
      <c r="K491" s="6">
        <f>G491/D491*100</f>
        <v>100</v>
      </c>
      <c r="L491" s="6"/>
      <c r="M491" s="6"/>
      <c r="N491" s="6">
        <v>10</v>
      </c>
      <c r="O491" s="6"/>
      <c r="P491" s="6">
        <f>N491</f>
        <v>10</v>
      </c>
    </row>
    <row r="492" spans="1:16" ht="11.25">
      <c r="A492" s="4" t="s">
        <v>5</v>
      </c>
      <c r="B492" s="26"/>
      <c r="C492" s="26"/>
      <c r="D492" s="19"/>
      <c r="E492" s="19"/>
      <c r="F492" s="87"/>
      <c r="G492" s="19"/>
      <c r="H492" s="19"/>
      <c r="I492" s="19"/>
      <c r="J492" s="6"/>
      <c r="K492" s="6"/>
      <c r="L492" s="19"/>
      <c r="M492" s="19"/>
      <c r="N492" s="19"/>
      <c r="O492" s="19"/>
      <c r="P492" s="6"/>
    </row>
    <row r="493" spans="1:16" ht="22.5">
      <c r="A493" s="210" t="s">
        <v>142</v>
      </c>
      <c r="B493" s="211"/>
      <c r="C493" s="211"/>
      <c r="D493" s="14">
        <f>D489/D491</f>
        <v>354400</v>
      </c>
      <c r="E493" s="14">
        <f>E489/E491</f>
        <v>665000</v>
      </c>
      <c r="F493" s="212">
        <f>D493+E493</f>
        <v>1019400</v>
      </c>
      <c r="G493" s="14">
        <f>G489/G491</f>
        <v>299530</v>
      </c>
      <c r="H493" s="14"/>
      <c r="I493" s="14"/>
      <c r="J493" s="14">
        <f>G493</f>
        <v>299530</v>
      </c>
      <c r="K493" s="14">
        <f>G493/D493*100</f>
        <v>84.51749435665914</v>
      </c>
      <c r="L493" s="14"/>
      <c r="M493" s="14"/>
      <c r="N493" s="14">
        <f>N489/N491</f>
        <v>324870</v>
      </c>
      <c r="O493" s="14"/>
      <c r="P493" s="14">
        <f>N493</f>
        <v>324870</v>
      </c>
    </row>
    <row r="494" spans="1:148" s="214" customFormat="1" ht="40.5" customHeight="1">
      <c r="A494" s="200" t="s">
        <v>543</v>
      </c>
      <c r="B494" s="201"/>
      <c r="C494" s="201"/>
      <c r="D494" s="199">
        <f>D495+D502+D509+D516+D521+D528+D535+D542+D549+D556+D563+D570+D577+D584+D591+D598+D605+D612+D619</f>
        <v>7024084</v>
      </c>
      <c r="E494" s="199">
        <f aca="true" t="shared" si="31" ref="E494:P494">E495+E502+E509+E516+E521+E528+E535+E542+E549+E556+E563+E570+E577+E584+E591+E598+E605+E612+E619</f>
        <v>0</v>
      </c>
      <c r="F494" s="199">
        <f t="shared" si="31"/>
        <v>7024084</v>
      </c>
      <c r="G494" s="199">
        <f t="shared" si="31"/>
        <v>3133497</v>
      </c>
      <c r="H494" s="199">
        <f t="shared" si="31"/>
        <v>0</v>
      </c>
      <c r="I494" s="199">
        <f t="shared" si="31"/>
        <v>0</v>
      </c>
      <c r="J494" s="199">
        <f t="shared" si="31"/>
        <v>3133497</v>
      </c>
      <c r="K494" s="199">
        <f t="shared" si="31"/>
        <v>0</v>
      </c>
      <c r="L494" s="199">
        <f t="shared" si="31"/>
        <v>0</v>
      </c>
      <c r="M494" s="199">
        <f t="shared" si="31"/>
        <v>0</v>
      </c>
      <c r="N494" s="199">
        <f t="shared" si="31"/>
        <v>3131273</v>
      </c>
      <c r="O494" s="199">
        <f t="shared" si="31"/>
        <v>0</v>
      </c>
      <c r="P494" s="199">
        <f t="shared" si="31"/>
        <v>3131273</v>
      </c>
      <c r="Q494" s="199">
        <f>Q495+Q502+Q509+Q516+Q521+Q528+Q535+Q542+Q549+Q556+Q563+Q570+Q577+Q584+Q591+Q598+Q605+Q612</f>
        <v>0</v>
      </c>
      <c r="R494" s="213"/>
      <c r="S494" s="213"/>
      <c r="T494" s="213"/>
      <c r="U494" s="213"/>
      <c r="V494" s="213"/>
      <c r="W494" s="213"/>
      <c r="X494" s="213"/>
      <c r="Y494" s="213"/>
      <c r="Z494" s="213"/>
      <c r="AA494" s="213"/>
      <c r="AB494" s="213"/>
      <c r="AC494" s="213"/>
      <c r="AD494" s="213"/>
      <c r="AE494" s="213"/>
      <c r="AF494" s="213"/>
      <c r="AG494" s="213"/>
      <c r="AH494" s="213"/>
      <c r="AI494" s="213"/>
      <c r="AJ494" s="213"/>
      <c r="AK494" s="213"/>
      <c r="AL494" s="213"/>
      <c r="AM494" s="213"/>
      <c r="AN494" s="213"/>
      <c r="AO494" s="213"/>
      <c r="AP494" s="213"/>
      <c r="AQ494" s="213"/>
      <c r="AR494" s="213"/>
      <c r="AS494" s="213"/>
      <c r="AT494" s="213"/>
      <c r="AU494" s="213"/>
      <c r="AV494" s="213"/>
      <c r="AW494" s="213"/>
      <c r="AX494" s="213"/>
      <c r="AY494" s="213"/>
      <c r="AZ494" s="213"/>
      <c r="BA494" s="213"/>
      <c r="BB494" s="213"/>
      <c r="BC494" s="213"/>
      <c r="BD494" s="213"/>
      <c r="BE494" s="213"/>
      <c r="BF494" s="213"/>
      <c r="BG494" s="213"/>
      <c r="BH494" s="213"/>
      <c r="BI494" s="213"/>
      <c r="BJ494" s="213"/>
      <c r="BK494" s="213"/>
      <c r="BL494" s="213"/>
      <c r="BM494" s="213"/>
      <c r="BN494" s="213"/>
      <c r="BO494" s="213"/>
      <c r="BP494" s="213"/>
      <c r="BQ494" s="213"/>
      <c r="BR494" s="213"/>
      <c r="BS494" s="213"/>
      <c r="BT494" s="213"/>
      <c r="BU494" s="213"/>
      <c r="BV494" s="213"/>
      <c r="BW494" s="213"/>
      <c r="BX494" s="213"/>
      <c r="BY494" s="213"/>
      <c r="BZ494" s="213"/>
      <c r="CA494" s="213"/>
      <c r="CB494" s="213"/>
      <c r="CC494" s="213"/>
      <c r="CD494" s="213"/>
      <c r="CE494" s="213"/>
      <c r="CF494" s="213"/>
      <c r="CG494" s="213"/>
      <c r="CH494" s="213"/>
      <c r="CI494" s="213"/>
      <c r="CJ494" s="213"/>
      <c r="CK494" s="213"/>
      <c r="CL494" s="213"/>
      <c r="CM494" s="213"/>
      <c r="CN494" s="213"/>
      <c r="CO494" s="213"/>
      <c r="CP494" s="213"/>
      <c r="CQ494" s="213"/>
      <c r="CR494" s="213"/>
      <c r="CS494" s="213"/>
      <c r="CT494" s="213"/>
      <c r="CU494" s="213"/>
      <c r="CV494" s="213"/>
      <c r="CW494" s="213"/>
      <c r="CX494" s="213"/>
      <c r="CY494" s="213"/>
      <c r="CZ494" s="213"/>
      <c r="DA494" s="213"/>
      <c r="DB494" s="213"/>
      <c r="DC494" s="213"/>
      <c r="DD494" s="213"/>
      <c r="DE494" s="213"/>
      <c r="DF494" s="213"/>
      <c r="DG494" s="213"/>
      <c r="DH494" s="213"/>
      <c r="DI494" s="213"/>
      <c r="DJ494" s="213"/>
      <c r="DK494" s="213"/>
      <c r="DL494" s="213"/>
      <c r="DM494" s="213"/>
      <c r="DN494" s="213"/>
      <c r="DO494" s="213"/>
      <c r="DP494" s="213"/>
      <c r="DQ494" s="213"/>
      <c r="DR494" s="213"/>
      <c r="DS494" s="213"/>
      <c r="DT494" s="213"/>
      <c r="DU494" s="213"/>
      <c r="DV494" s="213"/>
      <c r="DW494" s="213"/>
      <c r="DX494" s="213"/>
      <c r="DY494" s="213"/>
      <c r="DZ494" s="213"/>
      <c r="EA494" s="213"/>
      <c r="EB494" s="213"/>
      <c r="EC494" s="213"/>
      <c r="ED494" s="213"/>
      <c r="EE494" s="213"/>
      <c r="EF494" s="213"/>
      <c r="EG494" s="213"/>
      <c r="EH494" s="213"/>
      <c r="EI494" s="213"/>
      <c r="EJ494" s="213"/>
      <c r="EK494" s="213"/>
      <c r="EL494" s="213"/>
      <c r="EM494" s="213"/>
      <c r="EN494" s="213"/>
      <c r="EO494" s="213"/>
      <c r="EP494" s="213"/>
      <c r="EQ494" s="213"/>
      <c r="ER494" s="213"/>
    </row>
    <row r="495" spans="1:148" s="28" customFormat="1" ht="39" customHeight="1">
      <c r="A495" s="23" t="s">
        <v>468</v>
      </c>
      <c r="B495" s="8"/>
      <c r="C495" s="8"/>
      <c r="D495" s="9">
        <f>D497</f>
        <v>338500</v>
      </c>
      <c r="E495" s="9"/>
      <c r="F495" s="9">
        <f>D495</f>
        <v>338500</v>
      </c>
      <c r="G495" s="9">
        <f>G497</f>
        <v>382200</v>
      </c>
      <c r="H495" s="9"/>
      <c r="I495" s="9"/>
      <c r="J495" s="9">
        <f>G495</f>
        <v>382200</v>
      </c>
      <c r="K495" s="9"/>
      <c r="L495" s="9"/>
      <c r="M495" s="9"/>
      <c r="N495" s="9">
        <f>N497</f>
        <v>427300</v>
      </c>
      <c r="O495" s="9"/>
      <c r="P495" s="9">
        <f>N495</f>
        <v>427300</v>
      </c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</row>
    <row r="496" spans="1:16" ht="11.25">
      <c r="A496" s="4" t="s">
        <v>2</v>
      </c>
      <c r="B496" s="10"/>
      <c r="C496" s="10"/>
      <c r="D496" s="30"/>
      <c r="E496" s="30"/>
      <c r="F496" s="30"/>
      <c r="G496" s="30"/>
      <c r="H496" s="30"/>
      <c r="I496" s="30"/>
      <c r="J496" s="30"/>
      <c r="K496" s="37"/>
      <c r="L496" s="37"/>
      <c r="M496" s="37"/>
      <c r="N496" s="30"/>
      <c r="O496" s="30"/>
      <c r="P496" s="30"/>
    </row>
    <row r="497" spans="1:16" ht="11.25">
      <c r="A497" s="7" t="s">
        <v>23</v>
      </c>
      <c r="B497" s="10"/>
      <c r="C497" s="10"/>
      <c r="D497" s="37">
        <v>338500</v>
      </c>
      <c r="E497" s="37"/>
      <c r="F497" s="37">
        <f>D497</f>
        <v>338500</v>
      </c>
      <c r="G497" s="30">
        <v>382200</v>
      </c>
      <c r="H497" s="30"/>
      <c r="I497" s="30"/>
      <c r="J497" s="30">
        <f>G497</f>
        <v>382200</v>
      </c>
      <c r="K497" s="37"/>
      <c r="L497" s="37"/>
      <c r="M497" s="37"/>
      <c r="N497" s="30">
        <v>427300</v>
      </c>
      <c r="O497" s="30"/>
      <c r="P497" s="30">
        <f>N497</f>
        <v>427300</v>
      </c>
    </row>
    <row r="498" spans="1:16" ht="11.25">
      <c r="A498" s="4" t="s">
        <v>3</v>
      </c>
      <c r="B498" s="10"/>
      <c r="C498" s="10"/>
      <c r="D498" s="37"/>
      <c r="E498" s="37"/>
      <c r="F498" s="37"/>
      <c r="G498" s="30"/>
      <c r="H498" s="30"/>
      <c r="I498" s="30"/>
      <c r="J498" s="30"/>
      <c r="K498" s="37"/>
      <c r="L498" s="37"/>
      <c r="M498" s="37"/>
      <c r="N498" s="30"/>
      <c r="O498" s="30"/>
      <c r="P498" s="30"/>
    </row>
    <row r="499" spans="1:16" ht="11.25">
      <c r="A499" s="7" t="s">
        <v>174</v>
      </c>
      <c r="B499" s="10"/>
      <c r="C499" s="10"/>
      <c r="D499" s="37">
        <v>500</v>
      </c>
      <c r="E499" s="37"/>
      <c r="F499" s="37">
        <f>D499</f>
        <v>500</v>
      </c>
      <c r="G499" s="38">
        <f>G497/G501</f>
        <v>529.1430153675758</v>
      </c>
      <c r="H499" s="30"/>
      <c r="I499" s="30"/>
      <c r="J499" s="38">
        <f>G499</f>
        <v>529.1430153675758</v>
      </c>
      <c r="K499" s="37"/>
      <c r="L499" s="37"/>
      <c r="M499" s="37"/>
      <c r="N499" s="38">
        <f>N497/N501</f>
        <v>558.1243469174503</v>
      </c>
      <c r="O499" s="38"/>
      <c r="P499" s="38">
        <f>N499</f>
        <v>558.1243469174503</v>
      </c>
    </row>
    <row r="500" spans="1:16" ht="11.25">
      <c r="A500" s="4" t="s">
        <v>5</v>
      </c>
      <c r="B500" s="10"/>
      <c r="C500" s="10"/>
      <c r="D500" s="37"/>
      <c r="E500" s="37"/>
      <c r="F500" s="37"/>
      <c r="G500" s="30"/>
      <c r="H500" s="30"/>
      <c r="I500" s="30"/>
      <c r="J500" s="30"/>
      <c r="K500" s="37"/>
      <c r="L500" s="37"/>
      <c r="M500" s="37"/>
      <c r="N500" s="30"/>
      <c r="O500" s="30"/>
      <c r="P500" s="30"/>
    </row>
    <row r="501" spans="1:16" ht="11.25">
      <c r="A501" s="7" t="s">
        <v>155</v>
      </c>
      <c r="B501" s="10"/>
      <c r="C501" s="10"/>
      <c r="D501" s="37">
        <f>D497/D499</f>
        <v>677</v>
      </c>
      <c r="E501" s="37"/>
      <c r="F501" s="37">
        <f>D501</f>
        <v>677</v>
      </c>
      <c r="G501" s="30">
        <v>722.3</v>
      </c>
      <c r="H501" s="30"/>
      <c r="I501" s="30"/>
      <c r="J501" s="30">
        <f>G501</f>
        <v>722.3</v>
      </c>
      <c r="K501" s="37"/>
      <c r="L501" s="37"/>
      <c r="M501" s="37"/>
      <c r="N501" s="30">
        <v>765.6</v>
      </c>
      <c r="O501" s="30"/>
      <c r="P501" s="30">
        <f>N501</f>
        <v>765.6</v>
      </c>
    </row>
    <row r="502" spans="1:148" s="34" customFormat="1" ht="33.75">
      <c r="A502" s="260" t="s">
        <v>469</v>
      </c>
      <c r="B502" s="11"/>
      <c r="C502" s="11"/>
      <c r="D502" s="9">
        <v>4000</v>
      </c>
      <c r="E502" s="9"/>
      <c r="F502" s="9">
        <f>D502</f>
        <v>4000</v>
      </c>
      <c r="G502" s="9">
        <v>4000</v>
      </c>
      <c r="H502" s="9"/>
      <c r="I502" s="9"/>
      <c r="J502" s="9">
        <f>G502</f>
        <v>4000</v>
      </c>
      <c r="K502" s="215"/>
      <c r="L502" s="215"/>
      <c r="M502" s="215"/>
      <c r="N502" s="9">
        <v>4000</v>
      </c>
      <c r="O502" s="9"/>
      <c r="P502" s="9">
        <f>N502</f>
        <v>4000</v>
      </c>
      <c r="Q502" s="216"/>
      <c r="R502" s="216"/>
      <c r="S502" s="216"/>
      <c r="T502" s="216"/>
      <c r="U502" s="216"/>
      <c r="V502" s="216"/>
      <c r="W502" s="216"/>
      <c r="X502" s="216"/>
      <c r="Y502" s="216"/>
      <c r="Z502" s="216"/>
      <c r="AA502" s="216"/>
      <c r="AB502" s="216"/>
      <c r="AC502" s="216"/>
      <c r="AD502" s="216"/>
      <c r="AE502" s="216"/>
      <c r="AF502" s="216"/>
      <c r="AG502" s="216"/>
      <c r="AH502" s="216"/>
      <c r="AI502" s="216"/>
      <c r="AJ502" s="216"/>
      <c r="AK502" s="216"/>
      <c r="AL502" s="216"/>
      <c r="AM502" s="216"/>
      <c r="AN502" s="216"/>
      <c r="AO502" s="216"/>
      <c r="AP502" s="216"/>
      <c r="AQ502" s="216"/>
      <c r="AR502" s="216"/>
      <c r="AS502" s="216"/>
      <c r="AT502" s="216"/>
      <c r="AU502" s="216"/>
      <c r="AV502" s="216"/>
      <c r="AW502" s="216"/>
      <c r="AX502" s="216"/>
      <c r="AY502" s="216"/>
      <c r="AZ502" s="216"/>
      <c r="BA502" s="216"/>
      <c r="BB502" s="216"/>
      <c r="BC502" s="216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  <c r="BZ502" s="216"/>
      <c r="CA502" s="216"/>
      <c r="CB502" s="216"/>
      <c r="CC502" s="216"/>
      <c r="CD502" s="216"/>
      <c r="CE502" s="216"/>
      <c r="CF502" s="216"/>
      <c r="CG502" s="216"/>
      <c r="CH502" s="216"/>
      <c r="CI502" s="216"/>
      <c r="CJ502" s="216"/>
      <c r="CK502" s="216"/>
      <c r="CL502" s="216"/>
      <c r="CM502" s="216"/>
      <c r="CN502" s="216"/>
      <c r="CO502" s="216"/>
      <c r="CP502" s="216"/>
      <c r="CQ502" s="216"/>
      <c r="CR502" s="216"/>
      <c r="CS502" s="216"/>
      <c r="CT502" s="216"/>
      <c r="CU502" s="216"/>
      <c r="CV502" s="216"/>
      <c r="CW502" s="216"/>
      <c r="CX502" s="216"/>
      <c r="CY502" s="216"/>
      <c r="CZ502" s="216"/>
      <c r="DA502" s="216"/>
      <c r="DB502" s="216"/>
      <c r="DC502" s="216"/>
      <c r="DD502" s="216"/>
      <c r="DE502" s="216"/>
      <c r="DF502" s="216"/>
      <c r="DG502" s="216"/>
      <c r="DH502" s="216"/>
      <c r="DI502" s="216"/>
      <c r="DJ502" s="216"/>
      <c r="DK502" s="216"/>
      <c r="DL502" s="216"/>
      <c r="DM502" s="216"/>
      <c r="DN502" s="216"/>
      <c r="DO502" s="216"/>
      <c r="DP502" s="216"/>
      <c r="DQ502" s="216"/>
      <c r="DR502" s="216"/>
      <c r="DS502" s="216"/>
      <c r="DT502" s="216"/>
      <c r="DU502" s="216"/>
      <c r="DV502" s="216"/>
      <c r="DW502" s="216"/>
      <c r="DX502" s="216"/>
      <c r="DY502" s="216"/>
      <c r="DZ502" s="216"/>
      <c r="EA502" s="216"/>
      <c r="EB502" s="216"/>
      <c r="EC502" s="216"/>
      <c r="ED502" s="216"/>
      <c r="EE502" s="216"/>
      <c r="EF502" s="216"/>
      <c r="EG502" s="216"/>
      <c r="EH502" s="216"/>
      <c r="EI502" s="216"/>
      <c r="EJ502" s="216"/>
      <c r="EK502" s="216"/>
      <c r="EL502" s="216"/>
      <c r="EM502" s="216"/>
      <c r="EN502" s="216"/>
      <c r="EO502" s="216"/>
      <c r="EP502" s="216"/>
      <c r="EQ502" s="216"/>
      <c r="ER502" s="216"/>
    </row>
    <row r="503" spans="1:148" s="175" customFormat="1" ht="11.25">
      <c r="A503" s="171" t="s">
        <v>2</v>
      </c>
      <c r="B503" s="172"/>
      <c r="C503" s="172"/>
      <c r="D503" s="88"/>
      <c r="E503" s="88"/>
      <c r="F503" s="88"/>
      <c r="G503" s="88"/>
      <c r="H503" s="88"/>
      <c r="I503" s="88"/>
      <c r="J503" s="88"/>
      <c r="K503" s="173"/>
      <c r="L503" s="173"/>
      <c r="M503" s="173"/>
      <c r="N503" s="88"/>
      <c r="O503" s="88"/>
      <c r="P503" s="88"/>
      <c r="Q503" s="174"/>
      <c r="R503" s="174"/>
      <c r="S503" s="174"/>
      <c r="T503" s="174"/>
      <c r="U503" s="174"/>
      <c r="V503" s="174"/>
      <c r="W503" s="174"/>
      <c r="X503" s="174"/>
      <c r="Y503" s="174"/>
      <c r="Z503" s="174"/>
      <c r="AA503" s="174"/>
      <c r="AB503" s="174"/>
      <c r="AC503" s="174"/>
      <c r="AD503" s="174"/>
      <c r="AE503" s="174"/>
      <c r="AF503" s="174"/>
      <c r="AG503" s="174"/>
      <c r="AH503" s="174"/>
      <c r="AI503" s="174"/>
      <c r="AJ503" s="174"/>
      <c r="AK503" s="174"/>
      <c r="AL503" s="174"/>
      <c r="AM503" s="174"/>
      <c r="AN503" s="174"/>
      <c r="AO503" s="174"/>
      <c r="AP503" s="174"/>
      <c r="AQ503" s="174"/>
      <c r="AR503" s="174"/>
      <c r="AS503" s="174"/>
      <c r="AT503" s="174"/>
      <c r="AU503" s="174"/>
      <c r="AV503" s="174"/>
      <c r="AW503" s="174"/>
      <c r="AX503" s="174"/>
      <c r="AY503" s="174"/>
      <c r="AZ503" s="174"/>
      <c r="BA503" s="174"/>
      <c r="BB503" s="174"/>
      <c r="BC503" s="174"/>
      <c r="BD503" s="174"/>
      <c r="BE503" s="174"/>
      <c r="BF503" s="174"/>
      <c r="BG503" s="174"/>
      <c r="BH503" s="174"/>
      <c r="BI503" s="174"/>
      <c r="BJ503" s="174"/>
      <c r="BK503" s="174"/>
      <c r="BL503" s="174"/>
      <c r="BM503" s="174"/>
      <c r="BN503" s="174"/>
      <c r="BO503" s="174"/>
      <c r="BP503" s="174"/>
      <c r="BQ503" s="174"/>
      <c r="BR503" s="174"/>
      <c r="BS503" s="174"/>
      <c r="BT503" s="174"/>
      <c r="BU503" s="174"/>
      <c r="BV503" s="174"/>
      <c r="BW503" s="174"/>
      <c r="BX503" s="174"/>
      <c r="BY503" s="174"/>
      <c r="BZ503" s="174"/>
      <c r="CA503" s="174"/>
      <c r="CB503" s="174"/>
      <c r="CC503" s="174"/>
      <c r="CD503" s="174"/>
      <c r="CE503" s="174"/>
      <c r="CF503" s="174"/>
      <c r="CG503" s="174"/>
      <c r="CH503" s="174"/>
      <c r="CI503" s="174"/>
      <c r="CJ503" s="174"/>
      <c r="CK503" s="174"/>
      <c r="CL503" s="174"/>
      <c r="CM503" s="174"/>
      <c r="CN503" s="174"/>
      <c r="CO503" s="174"/>
      <c r="CP503" s="174"/>
      <c r="CQ503" s="174"/>
      <c r="CR503" s="174"/>
      <c r="CS503" s="174"/>
      <c r="CT503" s="174"/>
      <c r="CU503" s="174"/>
      <c r="CV503" s="174"/>
      <c r="CW503" s="174"/>
      <c r="CX503" s="174"/>
      <c r="CY503" s="174"/>
      <c r="CZ503" s="174"/>
      <c r="DA503" s="174"/>
      <c r="DB503" s="174"/>
      <c r="DC503" s="174"/>
      <c r="DD503" s="174"/>
      <c r="DE503" s="174"/>
      <c r="DF503" s="174"/>
      <c r="DG503" s="174"/>
      <c r="DH503" s="174"/>
      <c r="DI503" s="174"/>
      <c r="DJ503" s="174"/>
      <c r="DK503" s="174"/>
      <c r="DL503" s="174"/>
      <c r="DM503" s="174"/>
      <c r="DN503" s="174"/>
      <c r="DO503" s="174"/>
      <c r="DP503" s="174"/>
      <c r="DQ503" s="174"/>
      <c r="DR503" s="174"/>
      <c r="DS503" s="174"/>
      <c r="DT503" s="174"/>
      <c r="DU503" s="174"/>
      <c r="DV503" s="174"/>
      <c r="DW503" s="174"/>
      <c r="DX503" s="174"/>
      <c r="DY503" s="174"/>
      <c r="DZ503" s="174"/>
      <c r="EA503" s="174"/>
      <c r="EB503" s="174"/>
      <c r="EC503" s="174"/>
      <c r="ED503" s="174"/>
      <c r="EE503" s="174"/>
      <c r="EF503" s="174"/>
      <c r="EG503" s="174"/>
      <c r="EH503" s="174"/>
      <c r="EI503" s="174"/>
      <c r="EJ503" s="174"/>
      <c r="EK503" s="174"/>
      <c r="EL503" s="174"/>
      <c r="EM503" s="174"/>
      <c r="EN503" s="174"/>
      <c r="EO503" s="174"/>
      <c r="EP503" s="174"/>
      <c r="EQ503" s="174"/>
      <c r="ER503" s="174"/>
    </row>
    <row r="504" spans="1:148" s="175" customFormat="1" ht="11.25">
      <c r="A504" s="78" t="s">
        <v>23</v>
      </c>
      <c r="B504" s="172"/>
      <c r="C504" s="172"/>
      <c r="D504" s="169">
        <f>D502</f>
        <v>4000</v>
      </c>
      <c r="E504" s="169"/>
      <c r="F504" s="169">
        <f>D504</f>
        <v>4000</v>
      </c>
      <c r="G504" s="169">
        <f>G502</f>
        <v>4000</v>
      </c>
      <c r="H504" s="169"/>
      <c r="I504" s="169"/>
      <c r="J504" s="169">
        <f>G504</f>
        <v>4000</v>
      </c>
      <c r="K504" s="169"/>
      <c r="L504" s="169"/>
      <c r="M504" s="169"/>
      <c r="N504" s="169">
        <f>N502</f>
        <v>4000</v>
      </c>
      <c r="O504" s="169"/>
      <c r="P504" s="169">
        <f>P502</f>
        <v>4000</v>
      </c>
      <c r="Q504" s="174"/>
      <c r="R504" s="174"/>
      <c r="S504" s="174"/>
      <c r="T504" s="174"/>
      <c r="U504" s="174"/>
      <c r="V504" s="174"/>
      <c r="W504" s="174"/>
      <c r="X504" s="174"/>
      <c r="Y504" s="174"/>
      <c r="Z504" s="174"/>
      <c r="AA504" s="174"/>
      <c r="AB504" s="174"/>
      <c r="AC504" s="174"/>
      <c r="AD504" s="174"/>
      <c r="AE504" s="174"/>
      <c r="AF504" s="174"/>
      <c r="AG504" s="174"/>
      <c r="AH504" s="174"/>
      <c r="AI504" s="174"/>
      <c r="AJ504" s="174"/>
      <c r="AK504" s="174"/>
      <c r="AL504" s="174"/>
      <c r="AM504" s="174"/>
      <c r="AN504" s="174"/>
      <c r="AO504" s="174"/>
      <c r="AP504" s="174"/>
      <c r="AQ504" s="174"/>
      <c r="AR504" s="174"/>
      <c r="AS504" s="174"/>
      <c r="AT504" s="174"/>
      <c r="AU504" s="174"/>
      <c r="AV504" s="174"/>
      <c r="AW504" s="174"/>
      <c r="AX504" s="174"/>
      <c r="AY504" s="174"/>
      <c r="AZ504" s="174"/>
      <c r="BA504" s="174"/>
      <c r="BB504" s="174"/>
      <c r="BC504" s="174"/>
      <c r="BD504" s="174"/>
      <c r="BE504" s="174"/>
      <c r="BF504" s="174"/>
      <c r="BG504" s="174"/>
      <c r="BH504" s="174"/>
      <c r="BI504" s="174"/>
      <c r="BJ504" s="174"/>
      <c r="BK504" s="174"/>
      <c r="BL504" s="174"/>
      <c r="BM504" s="174"/>
      <c r="BN504" s="174"/>
      <c r="BO504" s="174"/>
      <c r="BP504" s="174"/>
      <c r="BQ504" s="174"/>
      <c r="BR504" s="174"/>
      <c r="BS504" s="174"/>
      <c r="BT504" s="174"/>
      <c r="BU504" s="174"/>
      <c r="BV504" s="174"/>
      <c r="BW504" s="174"/>
      <c r="BX504" s="174"/>
      <c r="BY504" s="174"/>
      <c r="BZ504" s="174"/>
      <c r="CA504" s="174"/>
      <c r="CB504" s="174"/>
      <c r="CC504" s="174"/>
      <c r="CD504" s="174"/>
      <c r="CE504" s="174"/>
      <c r="CF504" s="174"/>
      <c r="CG504" s="174"/>
      <c r="CH504" s="174"/>
      <c r="CI504" s="174"/>
      <c r="CJ504" s="174"/>
      <c r="CK504" s="174"/>
      <c r="CL504" s="174"/>
      <c r="CM504" s="174"/>
      <c r="CN504" s="174"/>
      <c r="CO504" s="174"/>
      <c r="CP504" s="174"/>
      <c r="CQ504" s="174"/>
      <c r="CR504" s="174"/>
      <c r="CS504" s="174"/>
      <c r="CT504" s="174"/>
      <c r="CU504" s="174"/>
      <c r="CV504" s="174"/>
      <c r="CW504" s="174"/>
      <c r="CX504" s="174"/>
      <c r="CY504" s="174"/>
      <c r="CZ504" s="174"/>
      <c r="DA504" s="174"/>
      <c r="DB504" s="174"/>
      <c r="DC504" s="174"/>
      <c r="DD504" s="174"/>
      <c r="DE504" s="174"/>
      <c r="DF504" s="174"/>
      <c r="DG504" s="174"/>
      <c r="DH504" s="174"/>
      <c r="DI504" s="174"/>
      <c r="DJ504" s="174"/>
      <c r="DK504" s="174"/>
      <c r="DL504" s="174"/>
      <c r="DM504" s="174"/>
      <c r="DN504" s="174"/>
      <c r="DO504" s="174"/>
      <c r="DP504" s="174"/>
      <c r="DQ504" s="174"/>
      <c r="DR504" s="174"/>
      <c r="DS504" s="174"/>
      <c r="DT504" s="174"/>
      <c r="DU504" s="174"/>
      <c r="DV504" s="174"/>
      <c r="DW504" s="174"/>
      <c r="DX504" s="174"/>
      <c r="DY504" s="174"/>
      <c r="DZ504" s="174"/>
      <c r="EA504" s="174"/>
      <c r="EB504" s="174"/>
      <c r="EC504" s="174"/>
      <c r="ED504" s="174"/>
      <c r="EE504" s="174"/>
      <c r="EF504" s="174"/>
      <c r="EG504" s="174"/>
      <c r="EH504" s="174"/>
      <c r="EI504" s="174"/>
      <c r="EJ504" s="174"/>
      <c r="EK504" s="174"/>
      <c r="EL504" s="174"/>
      <c r="EM504" s="174"/>
      <c r="EN504" s="174"/>
      <c r="EO504" s="174"/>
      <c r="EP504" s="174"/>
      <c r="EQ504" s="174"/>
      <c r="ER504" s="174"/>
    </row>
    <row r="505" spans="1:16" ht="11.25">
      <c r="A505" s="4" t="s">
        <v>3</v>
      </c>
      <c r="B505" s="10"/>
      <c r="C505" s="10"/>
      <c r="D505" s="30"/>
      <c r="E505" s="30"/>
      <c r="F505" s="30"/>
      <c r="G505" s="30"/>
      <c r="H505" s="30"/>
      <c r="I505" s="30"/>
      <c r="J505" s="30"/>
      <c r="K505" s="37"/>
      <c r="L505" s="37"/>
      <c r="M505" s="37"/>
      <c r="N505" s="30"/>
      <c r="O505" s="30"/>
      <c r="P505" s="30"/>
    </row>
    <row r="506" spans="1:16" ht="33.75">
      <c r="A506" s="261" t="s">
        <v>121</v>
      </c>
      <c r="B506" s="10"/>
      <c r="C506" s="10"/>
      <c r="D506" s="30">
        <v>12</v>
      </c>
      <c r="E506" s="30"/>
      <c r="F506" s="30">
        <f>D506</f>
        <v>12</v>
      </c>
      <c r="G506" s="30">
        <v>12</v>
      </c>
      <c r="H506" s="30"/>
      <c r="I506" s="30"/>
      <c r="J506" s="30">
        <f>G506</f>
        <v>12</v>
      </c>
      <c r="K506" s="37"/>
      <c r="L506" s="37"/>
      <c r="M506" s="37"/>
      <c r="N506" s="30">
        <v>12</v>
      </c>
      <c r="O506" s="30"/>
      <c r="P506" s="30">
        <f>N506</f>
        <v>12</v>
      </c>
    </row>
    <row r="507" spans="1:16" ht="11.25">
      <c r="A507" s="11" t="s">
        <v>231</v>
      </c>
      <c r="B507" s="10"/>
      <c r="C507" s="10"/>
      <c r="D507" s="30"/>
      <c r="E507" s="30"/>
      <c r="F507" s="30"/>
      <c r="G507" s="30"/>
      <c r="H507" s="30"/>
      <c r="I507" s="30"/>
      <c r="J507" s="30"/>
      <c r="K507" s="37"/>
      <c r="L507" s="37"/>
      <c r="M507" s="37"/>
      <c r="N507" s="30"/>
      <c r="O507" s="30"/>
      <c r="P507" s="30"/>
    </row>
    <row r="508" spans="1:16" ht="22.5">
      <c r="A508" s="262" t="s">
        <v>232</v>
      </c>
      <c r="B508" s="10"/>
      <c r="C508" s="10"/>
      <c r="D508" s="30">
        <f>D502/D506</f>
        <v>333.3333333333333</v>
      </c>
      <c r="E508" s="30"/>
      <c r="F508" s="30">
        <f>D508</f>
        <v>333.3333333333333</v>
      </c>
      <c r="G508" s="30">
        <f>G502/G506</f>
        <v>333.3333333333333</v>
      </c>
      <c r="H508" s="30"/>
      <c r="I508" s="30"/>
      <c r="J508" s="30">
        <f>G508</f>
        <v>333.3333333333333</v>
      </c>
      <c r="K508" s="37"/>
      <c r="L508" s="37"/>
      <c r="M508" s="37"/>
      <c r="N508" s="30">
        <f>N502/N506</f>
        <v>333.3333333333333</v>
      </c>
      <c r="O508" s="30"/>
      <c r="P508" s="30">
        <f>N508</f>
        <v>333.3333333333333</v>
      </c>
    </row>
    <row r="509" spans="1:16" ht="34.5" customHeight="1">
      <c r="A509" s="8" t="s">
        <v>470</v>
      </c>
      <c r="B509" s="10"/>
      <c r="C509" s="10"/>
      <c r="D509" s="9">
        <v>96000</v>
      </c>
      <c r="E509" s="9"/>
      <c r="F509" s="9">
        <f>D509</f>
        <v>96000</v>
      </c>
      <c r="G509" s="9">
        <v>101728</v>
      </c>
      <c r="H509" s="9"/>
      <c r="I509" s="9"/>
      <c r="J509" s="9">
        <f>G509</f>
        <v>101728</v>
      </c>
      <c r="K509" s="37"/>
      <c r="L509" s="37"/>
      <c r="M509" s="37"/>
      <c r="N509" s="30"/>
      <c r="O509" s="30"/>
      <c r="P509" s="30"/>
    </row>
    <row r="510" spans="1:148" s="82" customFormat="1" ht="11.25">
      <c r="A510" s="4" t="s">
        <v>2</v>
      </c>
      <c r="B510" s="168"/>
      <c r="C510" s="168"/>
      <c r="D510" s="88"/>
      <c r="E510" s="88"/>
      <c r="F510" s="88"/>
      <c r="G510" s="88"/>
      <c r="H510" s="88"/>
      <c r="I510" s="88"/>
      <c r="J510" s="88"/>
      <c r="K510" s="169"/>
      <c r="L510" s="169"/>
      <c r="M510" s="169"/>
      <c r="N510" s="170"/>
      <c r="O510" s="170"/>
      <c r="P510" s="170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  <c r="CC510" s="81"/>
      <c r="CD510" s="81"/>
      <c r="CE510" s="81"/>
      <c r="CF510" s="81"/>
      <c r="CG510" s="81"/>
      <c r="CH510" s="81"/>
      <c r="CI510" s="81"/>
      <c r="CJ510" s="81"/>
      <c r="CK510" s="81"/>
      <c r="CL510" s="81"/>
      <c r="CM510" s="81"/>
      <c r="CN510" s="81"/>
      <c r="CO510" s="81"/>
      <c r="CP510" s="81"/>
      <c r="CQ510" s="81"/>
      <c r="CR510" s="81"/>
      <c r="CS510" s="81"/>
      <c r="CT510" s="81"/>
      <c r="CU510" s="81"/>
      <c r="CV510" s="81"/>
      <c r="CW510" s="81"/>
      <c r="CX510" s="81"/>
      <c r="CY510" s="81"/>
      <c r="CZ510" s="81"/>
      <c r="DA510" s="81"/>
      <c r="DB510" s="81"/>
      <c r="DC510" s="81"/>
      <c r="DD510" s="81"/>
      <c r="DE510" s="81"/>
      <c r="DF510" s="81"/>
      <c r="DG510" s="81"/>
      <c r="DH510" s="81"/>
      <c r="DI510" s="81"/>
      <c r="DJ510" s="81"/>
      <c r="DK510" s="81"/>
      <c r="DL510" s="81"/>
      <c r="DM510" s="81"/>
      <c r="DN510" s="81"/>
      <c r="DO510" s="81"/>
      <c r="DP510" s="81"/>
      <c r="DQ510" s="81"/>
      <c r="DR510" s="81"/>
      <c r="DS510" s="81"/>
      <c r="DT510" s="81"/>
      <c r="DU510" s="81"/>
      <c r="DV510" s="81"/>
      <c r="DW510" s="81"/>
      <c r="DX510" s="81"/>
      <c r="DY510" s="81"/>
      <c r="DZ510" s="81"/>
      <c r="EA510" s="81"/>
      <c r="EB510" s="81"/>
      <c r="EC510" s="81"/>
      <c r="ED510" s="81"/>
      <c r="EE510" s="81"/>
      <c r="EF510" s="81"/>
      <c r="EG510" s="81"/>
      <c r="EH510" s="81"/>
      <c r="EI510" s="81"/>
      <c r="EJ510" s="81"/>
      <c r="EK510" s="81"/>
      <c r="EL510" s="81"/>
      <c r="EM510" s="81"/>
      <c r="EN510" s="81"/>
      <c r="EO510" s="81"/>
      <c r="EP510" s="81"/>
      <c r="EQ510" s="81"/>
      <c r="ER510" s="81"/>
    </row>
    <row r="511" spans="1:148" s="82" customFormat="1" ht="11.25">
      <c r="A511" s="7" t="s">
        <v>23</v>
      </c>
      <c r="B511" s="168"/>
      <c r="C511" s="168"/>
      <c r="D511" s="169">
        <f>D509</f>
        <v>96000</v>
      </c>
      <c r="E511" s="169"/>
      <c r="F511" s="169">
        <f>D511</f>
        <v>96000</v>
      </c>
      <c r="G511" s="169">
        <f>G509</f>
        <v>101728</v>
      </c>
      <c r="H511" s="169"/>
      <c r="I511" s="169"/>
      <c r="J511" s="169">
        <f>G511</f>
        <v>101728</v>
      </c>
      <c r="K511" s="169"/>
      <c r="L511" s="169"/>
      <c r="M511" s="169"/>
      <c r="N511" s="170"/>
      <c r="O511" s="170"/>
      <c r="P511" s="170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  <c r="CC511" s="81"/>
      <c r="CD511" s="81"/>
      <c r="CE511" s="81"/>
      <c r="CF511" s="81"/>
      <c r="CG511" s="81"/>
      <c r="CH511" s="81"/>
      <c r="CI511" s="81"/>
      <c r="CJ511" s="81"/>
      <c r="CK511" s="81"/>
      <c r="CL511" s="81"/>
      <c r="CM511" s="81"/>
      <c r="CN511" s="81"/>
      <c r="CO511" s="81"/>
      <c r="CP511" s="81"/>
      <c r="CQ511" s="81"/>
      <c r="CR511" s="81"/>
      <c r="CS511" s="81"/>
      <c r="CT511" s="81"/>
      <c r="CU511" s="81"/>
      <c r="CV511" s="81"/>
      <c r="CW511" s="81"/>
      <c r="CX511" s="81"/>
      <c r="CY511" s="81"/>
      <c r="CZ511" s="81"/>
      <c r="DA511" s="81"/>
      <c r="DB511" s="81"/>
      <c r="DC511" s="81"/>
      <c r="DD511" s="81"/>
      <c r="DE511" s="81"/>
      <c r="DF511" s="81"/>
      <c r="DG511" s="81"/>
      <c r="DH511" s="81"/>
      <c r="DI511" s="81"/>
      <c r="DJ511" s="81"/>
      <c r="DK511" s="81"/>
      <c r="DL511" s="81"/>
      <c r="DM511" s="81"/>
      <c r="DN511" s="81"/>
      <c r="DO511" s="81"/>
      <c r="DP511" s="81"/>
      <c r="DQ511" s="81"/>
      <c r="DR511" s="81"/>
      <c r="DS511" s="81"/>
      <c r="DT511" s="81"/>
      <c r="DU511" s="81"/>
      <c r="DV511" s="81"/>
      <c r="DW511" s="81"/>
      <c r="DX511" s="81"/>
      <c r="DY511" s="81"/>
      <c r="DZ511" s="81"/>
      <c r="EA511" s="81"/>
      <c r="EB511" s="81"/>
      <c r="EC511" s="81"/>
      <c r="ED511" s="81"/>
      <c r="EE511" s="81"/>
      <c r="EF511" s="81"/>
      <c r="EG511" s="81"/>
      <c r="EH511" s="81"/>
      <c r="EI511" s="81"/>
      <c r="EJ511" s="81"/>
      <c r="EK511" s="81"/>
      <c r="EL511" s="81"/>
      <c r="EM511" s="81"/>
      <c r="EN511" s="81"/>
      <c r="EO511" s="81"/>
      <c r="EP511" s="81"/>
      <c r="EQ511" s="81"/>
      <c r="ER511" s="81"/>
    </row>
    <row r="512" spans="1:16" ht="11.25">
      <c r="A512" s="4" t="s">
        <v>3</v>
      </c>
      <c r="B512" s="10"/>
      <c r="C512" s="10"/>
      <c r="D512" s="30"/>
      <c r="E512" s="30"/>
      <c r="F512" s="30"/>
      <c r="G512" s="30"/>
      <c r="H512" s="30"/>
      <c r="I512" s="30"/>
      <c r="J512" s="30"/>
      <c r="K512" s="37"/>
      <c r="L512" s="37"/>
      <c r="M512" s="37"/>
      <c r="N512" s="30"/>
      <c r="O512" s="30"/>
      <c r="P512" s="30"/>
    </row>
    <row r="513" spans="1:16" ht="22.5">
      <c r="A513" s="7" t="s">
        <v>171</v>
      </c>
      <c r="B513" s="10"/>
      <c r="C513" s="10"/>
      <c r="D513" s="30">
        <v>9</v>
      </c>
      <c r="E513" s="30"/>
      <c r="F513" s="30">
        <f>D513</f>
        <v>9</v>
      </c>
      <c r="G513" s="30">
        <v>9</v>
      </c>
      <c r="H513" s="30"/>
      <c r="I513" s="30"/>
      <c r="J513" s="30">
        <f>G513</f>
        <v>9</v>
      </c>
      <c r="K513" s="37"/>
      <c r="L513" s="37"/>
      <c r="M513" s="37"/>
      <c r="N513" s="30"/>
      <c r="O513" s="30"/>
      <c r="P513" s="30"/>
    </row>
    <row r="514" spans="1:16" ht="11.25">
      <c r="A514" s="11" t="s">
        <v>5</v>
      </c>
      <c r="B514" s="10"/>
      <c r="C514" s="10"/>
      <c r="D514" s="30"/>
      <c r="E514" s="30"/>
      <c r="F514" s="30"/>
      <c r="G514" s="30"/>
      <c r="H514" s="30"/>
      <c r="I514" s="30"/>
      <c r="J514" s="30"/>
      <c r="K514" s="37"/>
      <c r="L514" s="37"/>
      <c r="M514" s="37"/>
      <c r="N514" s="30"/>
      <c r="O514" s="30"/>
      <c r="P514" s="30"/>
    </row>
    <row r="515" spans="1:16" ht="15.75" customHeight="1">
      <c r="A515" s="10" t="s">
        <v>172</v>
      </c>
      <c r="B515" s="10"/>
      <c r="C515" s="10"/>
      <c r="D515" s="30">
        <f>D509/D513</f>
        <v>10666.666666666666</v>
      </c>
      <c r="E515" s="30"/>
      <c r="F515" s="30">
        <f>D515</f>
        <v>10666.666666666666</v>
      </c>
      <c r="G515" s="30">
        <f>G509/G513</f>
        <v>11303.111111111111</v>
      </c>
      <c r="H515" s="30"/>
      <c r="I515" s="30"/>
      <c r="J515" s="30">
        <f>G515</f>
        <v>11303.111111111111</v>
      </c>
      <c r="K515" s="37"/>
      <c r="L515" s="37"/>
      <c r="M515" s="37"/>
      <c r="N515" s="30"/>
      <c r="O515" s="30"/>
      <c r="P515" s="30"/>
    </row>
    <row r="516" spans="1:148" s="28" customFormat="1" ht="24.75" customHeight="1">
      <c r="A516" s="8" t="s">
        <v>471</v>
      </c>
      <c r="B516" s="8"/>
      <c r="C516" s="8"/>
      <c r="D516" s="9">
        <v>24500</v>
      </c>
      <c r="E516" s="9"/>
      <c r="F516" s="9">
        <f>D516</f>
        <v>24500</v>
      </c>
      <c r="G516" s="9">
        <v>26144</v>
      </c>
      <c r="H516" s="9"/>
      <c r="I516" s="9"/>
      <c r="J516" s="9">
        <f>G516</f>
        <v>26144</v>
      </c>
      <c r="K516" s="9"/>
      <c r="L516" s="9"/>
      <c r="M516" s="9"/>
      <c r="N516" s="9">
        <v>27700</v>
      </c>
      <c r="O516" s="9"/>
      <c r="P516" s="9">
        <f>N516</f>
        <v>27700</v>
      </c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</row>
    <row r="517" spans="1:16" ht="12.75" customHeight="1">
      <c r="A517" s="11" t="s">
        <v>77</v>
      </c>
      <c r="B517" s="8"/>
      <c r="C517" s="8"/>
      <c r="D517" s="9"/>
      <c r="E517" s="9"/>
      <c r="F517" s="9"/>
      <c r="G517" s="9"/>
      <c r="H517" s="9"/>
      <c r="I517" s="9"/>
      <c r="J517" s="9"/>
      <c r="K517" s="37"/>
      <c r="L517" s="9"/>
      <c r="M517" s="9"/>
      <c r="N517" s="9"/>
      <c r="O517" s="9"/>
      <c r="P517" s="9"/>
    </row>
    <row r="518" spans="1:16" ht="24" customHeight="1">
      <c r="A518" s="7" t="s">
        <v>76</v>
      </c>
      <c r="B518" s="10"/>
      <c r="C518" s="10"/>
      <c r="D518" s="30">
        <v>3350</v>
      </c>
      <c r="E518" s="30"/>
      <c r="F518" s="30">
        <f>D518</f>
        <v>3350</v>
      </c>
      <c r="G518" s="30">
        <v>3350</v>
      </c>
      <c r="H518" s="30"/>
      <c r="I518" s="30"/>
      <c r="J518" s="30">
        <f>G518</f>
        <v>3350</v>
      </c>
      <c r="K518" s="37"/>
      <c r="L518" s="37"/>
      <c r="M518" s="37"/>
      <c r="N518" s="30">
        <v>3350</v>
      </c>
      <c r="O518" s="30"/>
      <c r="P518" s="30">
        <f>N518</f>
        <v>3350</v>
      </c>
    </row>
    <row r="519" spans="1:16" ht="11.25">
      <c r="A519" s="11" t="s">
        <v>290</v>
      </c>
      <c r="B519" s="10"/>
      <c r="C519" s="10"/>
      <c r="D519" s="30"/>
      <c r="E519" s="30"/>
      <c r="F519" s="30"/>
      <c r="G519" s="30"/>
      <c r="H519" s="30"/>
      <c r="I519" s="30"/>
      <c r="J519" s="30"/>
      <c r="K519" s="37"/>
      <c r="L519" s="37"/>
      <c r="M519" s="37"/>
      <c r="N519" s="30"/>
      <c r="O519" s="30"/>
      <c r="P519" s="30"/>
    </row>
    <row r="520" spans="1:148" s="82" customFormat="1" ht="26.25" customHeight="1">
      <c r="A520" s="183" t="s">
        <v>289</v>
      </c>
      <c r="B520" s="183"/>
      <c r="C520" s="183"/>
      <c r="D520" s="184">
        <f>D516/D518</f>
        <v>7.313432835820896</v>
      </c>
      <c r="E520" s="184"/>
      <c r="F520" s="184">
        <f>D520</f>
        <v>7.313432835820896</v>
      </c>
      <c r="G520" s="184">
        <f>G516/G518</f>
        <v>7.804179104477612</v>
      </c>
      <c r="H520" s="184"/>
      <c r="I520" s="184"/>
      <c r="J520" s="184">
        <f>G520</f>
        <v>7.804179104477612</v>
      </c>
      <c r="K520" s="185"/>
      <c r="L520" s="185"/>
      <c r="M520" s="185"/>
      <c r="N520" s="184">
        <f>N516/N518</f>
        <v>8.26865671641791</v>
      </c>
      <c r="O520" s="184"/>
      <c r="P520" s="184">
        <f>N520</f>
        <v>8.26865671641791</v>
      </c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  <c r="CC520" s="81"/>
      <c r="CD520" s="81"/>
      <c r="CE520" s="81"/>
      <c r="CF520" s="81"/>
      <c r="CG520" s="81"/>
      <c r="CH520" s="81"/>
      <c r="CI520" s="81"/>
      <c r="CJ520" s="81"/>
      <c r="CK520" s="81"/>
      <c r="CL520" s="81"/>
      <c r="CM520" s="81"/>
      <c r="CN520" s="81"/>
      <c r="CO520" s="81"/>
      <c r="CP520" s="81"/>
      <c r="CQ520" s="81"/>
      <c r="CR520" s="81"/>
      <c r="CS520" s="81"/>
      <c r="CT520" s="81"/>
      <c r="CU520" s="81"/>
      <c r="CV520" s="81"/>
      <c r="CW520" s="81"/>
      <c r="CX520" s="81"/>
      <c r="CY520" s="81"/>
      <c r="CZ520" s="81"/>
      <c r="DA520" s="81"/>
      <c r="DB520" s="81"/>
      <c r="DC520" s="81"/>
      <c r="DD520" s="81"/>
      <c r="DE520" s="81"/>
      <c r="DF520" s="81"/>
      <c r="DG520" s="81"/>
      <c r="DH520" s="81"/>
      <c r="DI520" s="81"/>
      <c r="DJ520" s="81"/>
      <c r="DK520" s="81"/>
      <c r="DL520" s="81"/>
      <c r="DM520" s="81"/>
      <c r="DN520" s="81"/>
      <c r="DO520" s="81"/>
      <c r="DP520" s="81"/>
      <c r="DQ520" s="81"/>
      <c r="DR520" s="81"/>
      <c r="DS520" s="81"/>
      <c r="DT520" s="81"/>
      <c r="DU520" s="81"/>
      <c r="DV520" s="81"/>
      <c r="DW520" s="81"/>
      <c r="DX520" s="81"/>
      <c r="DY520" s="81"/>
      <c r="DZ520" s="81"/>
      <c r="EA520" s="81"/>
      <c r="EB520" s="81"/>
      <c r="EC520" s="81"/>
      <c r="ED520" s="81"/>
      <c r="EE520" s="81"/>
      <c r="EF520" s="81"/>
      <c r="EG520" s="81"/>
      <c r="EH520" s="81"/>
      <c r="EI520" s="81"/>
      <c r="EJ520" s="81"/>
      <c r="EK520" s="81"/>
      <c r="EL520" s="81"/>
      <c r="EM520" s="81"/>
      <c r="EN520" s="81"/>
      <c r="EO520" s="81"/>
      <c r="EP520" s="81"/>
      <c r="EQ520" s="81"/>
      <c r="ER520" s="81"/>
    </row>
    <row r="521" spans="1:16" ht="21" customHeight="1">
      <c r="A521" s="23" t="s">
        <v>544</v>
      </c>
      <c r="B521" s="10"/>
      <c r="C521" s="10"/>
      <c r="D521" s="9">
        <f>D523</f>
        <v>250000</v>
      </c>
      <c r="E521" s="9"/>
      <c r="F521" s="9">
        <f>D521</f>
        <v>250000</v>
      </c>
      <c r="G521" s="9">
        <f>G523</f>
        <v>96000</v>
      </c>
      <c r="H521" s="9"/>
      <c r="I521" s="9"/>
      <c r="J521" s="9">
        <f>J523</f>
        <v>96000</v>
      </c>
      <c r="K521" s="215"/>
      <c r="L521" s="215"/>
      <c r="M521" s="215"/>
      <c r="N521" s="9">
        <f>N523</f>
        <v>101800</v>
      </c>
      <c r="O521" s="9"/>
      <c r="P521" s="9">
        <f>N521</f>
        <v>101800</v>
      </c>
    </row>
    <row r="522" spans="1:16" ht="11.25">
      <c r="A522" s="4" t="s">
        <v>2</v>
      </c>
      <c r="B522" s="10"/>
      <c r="C522" s="10"/>
      <c r="D522" s="30"/>
      <c r="E522" s="30"/>
      <c r="F522" s="30"/>
      <c r="G522" s="30"/>
      <c r="H522" s="30"/>
      <c r="I522" s="30"/>
      <c r="J522" s="30"/>
      <c r="K522" s="37"/>
      <c r="L522" s="37"/>
      <c r="M522" s="37"/>
      <c r="N522" s="30"/>
      <c r="O522" s="30"/>
      <c r="P522" s="30"/>
    </row>
    <row r="523" spans="1:16" ht="11.25">
      <c r="A523" s="7" t="s">
        <v>23</v>
      </c>
      <c r="B523" s="10"/>
      <c r="C523" s="10"/>
      <c r="D523" s="30">
        <v>250000</v>
      </c>
      <c r="E523" s="30"/>
      <c r="F523" s="30">
        <f>D523</f>
        <v>250000</v>
      </c>
      <c r="G523" s="30">
        <v>96000</v>
      </c>
      <c r="H523" s="30"/>
      <c r="I523" s="30"/>
      <c r="J523" s="30">
        <f>G523</f>
        <v>96000</v>
      </c>
      <c r="K523" s="37"/>
      <c r="L523" s="37"/>
      <c r="M523" s="37"/>
      <c r="N523" s="30">
        <v>101800</v>
      </c>
      <c r="O523" s="30"/>
      <c r="P523" s="30">
        <f>N523</f>
        <v>101800</v>
      </c>
    </row>
    <row r="524" spans="1:16" ht="11.25">
      <c r="A524" s="4" t="s">
        <v>3</v>
      </c>
      <c r="B524" s="10"/>
      <c r="C524" s="10"/>
      <c r="D524" s="30"/>
      <c r="E524" s="30"/>
      <c r="F524" s="30"/>
      <c r="G524" s="30"/>
      <c r="H524" s="30"/>
      <c r="I524" s="30"/>
      <c r="J524" s="30"/>
      <c r="K524" s="37"/>
      <c r="L524" s="37"/>
      <c r="M524" s="37"/>
      <c r="N524" s="30"/>
      <c r="O524" s="30"/>
      <c r="P524" s="30"/>
    </row>
    <row r="525" spans="1:16" ht="22.5">
      <c r="A525" s="7" t="s">
        <v>288</v>
      </c>
      <c r="B525" s="10"/>
      <c r="C525" s="10"/>
      <c r="D525" s="38">
        <f>D523/D527</f>
        <v>71.42857142857143</v>
      </c>
      <c r="E525" s="30"/>
      <c r="F525" s="38">
        <f>D525</f>
        <v>71.42857142857143</v>
      </c>
      <c r="G525" s="38">
        <f>G523/G527</f>
        <v>24</v>
      </c>
      <c r="H525" s="38"/>
      <c r="I525" s="38"/>
      <c r="J525" s="38">
        <f>G525</f>
        <v>24</v>
      </c>
      <c r="K525" s="180"/>
      <c r="L525" s="180"/>
      <c r="M525" s="180"/>
      <c r="N525" s="38">
        <f>N523/N527</f>
        <v>22.622222222222224</v>
      </c>
      <c r="O525" s="38"/>
      <c r="P525" s="38">
        <f>N525</f>
        <v>22.622222222222224</v>
      </c>
    </row>
    <row r="526" spans="1:16" ht="11.25">
      <c r="A526" s="4" t="s">
        <v>5</v>
      </c>
      <c r="B526" s="10"/>
      <c r="C526" s="10"/>
      <c r="D526" s="30"/>
      <c r="E526" s="30"/>
      <c r="F526" s="30"/>
      <c r="G526" s="30"/>
      <c r="H526" s="30"/>
      <c r="I526" s="30"/>
      <c r="J526" s="30"/>
      <c r="K526" s="37"/>
      <c r="L526" s="37"/>
      <c r="M526" s="37"/>
      <c r="N526" s="30"/>
      <c r="O526" s="30"/>
      <c r="P526" s="30"/>
    </row>
    <row r="527" spans="1:16" ht="11.25">
      <c r="A527" s="7" t="s">
        <v>233</v>
      </c>
      <c r="B527" s="10"/>
      <c r="C527" s="10"/>
      <c r="D527" s="30">
        <v>3500</v>
      </c>
      <c r="E527" s="30"/>
      <c r="F527" s="30">
        <f>D527</f>
        <v>3500</v>
      </c>
      <c r="G527" s="30">
        <v>4000</v>
      </c>
      <c r="H527" s="30"/>
      <c r="I527" s="30"/>
      <c r="J527" s="30">
        <f>G527</f>
        <v>4000</v>
      </c>
      <c r="K527" s="37"/>
      <c r="L527" s="37"/>
      <c r="M527" s="37"/>
      <c r="N527" s="30">
        <v>4500</v>
      </c>
      <c r="O527" s="30"/>
      <c r="P527" s="30">
        <f>N527</f>
        <v>4500</v>
      </c>
    </row>
    <row r="528" spans="1:16" ht="33.75">
      <c r="A528" s="23" t="s">
        <v>545</v>
      </c>
      <c r="B528" s="10"/>
      <c r="C528" s="10"/>
      <c r="D528" s="9">
        <f>D530</f>
        <v>520000</v>
      </c>
      <c r="E528" s="9"/>
      <c r="F528" s="9">
        <f>D528</f>
        <v>520000</v>
      </c>
      <c r="G528" s="9">
        <f>G530</f>
        <v>213400</v>
      </c>
      <c r="H528" s="9"/>
      <c r="I528" s="9"/>
      <c r="J528" s="9">
        <f>G528</f>
        <v>213400</v>
      </c>
      <c r="K528" s="215"/>
      <c r="L528" s="215"/>
      <c r="M528" s="215"/>
      <c r="N528" s="9">
        <f>N530</f>
        <v>226200</v>
      </c>
      <c r="O528" s="9"/>
      <c r="P528" s="9">
        <f>N528</f>
        <v>226200</v>
      </c>
    </row>
    <row r="529" spans="1:16" ht="11.25">
      <c r="A529" s="4" t="s">
        <v>2</v>
      </c>
      <c r="B529" s="10"/>
      <c r="C529" s="10"/>
      <c r="D529" s="30"/>
      <c r="E529" s="30"/>
      <c r="F529" s="30"/>
      <c r="G529" s="30"/>
      <c r="H529" s="30"/>
      <c r="I529" s="30"/>
      <c r="J529" s="30"/>
      <c r="K529" s="37"/>
      <c r="L529" s="37"/>
      <c r="M529" s="37"/>
      <c r="N529" s="30"/>
      <c r="O529" s="30"/>
      <c r="P529" s="30"/>
    </row>
    <row r="530" spans="1:16" ht="11.25">
      <c r="A530" s="7" t="s">
        <v>23</v>
      </c>
      <c r="B530" s="10"/>
      <c r="C530" s="10"/>
      <c r="D530" s="30">
        <v>520000</v>
      </c>
      <c r="E530" s="30"/>
      <c r="F530" s="30">
        <f>D530</f>
        <v>520000</v>
      </c>
      <c r="G530" s="30">
        <v>213400</v>
      </c>
      <c r="H530" s="30"/>
      <c r="I530" s="30"/>
      <c r="J530" s="30">
        <f>G530</f>
        <v>213400</v>
      </c>
      <c r="K530" s="37"/>
      <c r="L530" s="37"/>
      <c r="M530" s="37"/>
      <c r="N530" s="30">
        <v>226200</v>
      </c>
      <c r="O530" s="30"/>
      <c r="P530" s="30">
        <f>N530</f>
        <v>226200</v>
      </c>
    </row>
    <row r="531" spans="1:16" ht="11.25">
      <c r="A531" s="4" t="s">
        <v>3</v>
      </c>
      <c r="B531" s="10"/>
      <c r="C531" s="10"/>
      <c r="D531" s="30"/>
      <c r="E531" s="30"/>
      <c r="F531" s="30"/>
      <c r="G531" s="30"/>
      <c r="H531" s="30"/>
      <c r="I531" s="30"/>
      <c r="J531" s="30"/>
      <c r="K531" s="37"/>
      <c r="L531" s="37"/>
      <c r="M531" s="37"/>
      <c r="N531" s="30"/>
      <c r="O531" s="30"/>
      <c r="P531" s="30"/>
    </row>
    <row r="532" spans="1:16" ht="22.5">
      <c r="A532" s="7" t="s">
        <v>235</v>
      </c>
      <c r="B532" s="10"/>
      <c r="C532" s="10"/>
      <c r="D532" s="30">
        <f>D530/D534</f>
        <v>52</v>
      </c>
      <c r="E532" s="30"/>
      <c r="F532" s="30">
        <f>D532</f>
        <v>52</v>
      </c>
      <c r="G532" s="30">
        <f>G530/G534</f>
        <v>20</v>
      </c>
      <c r="H532" s="30"/>
      <c r="I532" s="30"/>
      <c r="J532" s="30">
        <f>G532</f>
        <v>20</v>
      </c>
      <c r="K532" s="37"/>
      <c r="L532" s="37"/>
      <c r="M532" s="37"/>
      <c r="N532" s="30">
        <v>20</v>
      </c>
      <c r="O532" s="30"/>
      <c r="P532" s="30">
        <f>N532</f>
        <v>20</v>
      </c>
    </row>
    <row r="533" spans="1:16" ht="11.25">
      <c r="A533" s="4" t="s">
        <v>5</v>
      </c>
      <c r="B533" s="10"/>
      <c r="C533" s="10"/>
      <c r="D533" s="30"/>
      <c r="E533" s="30"/>
      <c r="F533" s="30"/>
      <c r="G533" s="30"/>
      <c r="H533" s="30"/>
      <c r="I533" s="30"/>
      <c r="J533" s="30"/>
      <c r="K533" s="37"/>
      <c r="L533" s="37"/>
      <c r="M533" s="37"/>
      <c r="N533" s="30"/>
      <c r="O533" s="30"/>
      <c r="P533" s="30"/>
    </row>
    <row r="534" spans="1:16" ht="22.5">
      <c r="A534" s="7" t="s">
        <v>234</v>
      </c>
      <c r="B534" s="10"/>
      <c r="C534" s="10"/>
      <c r="D534" s="30">
        <v>10000</v>
      </c>
      <c r="E534" s="30"/>
      <c r="F534" s="30">
        <f>D534</f>
        <v>10000</v>
      </c>
      <c r="G534" s="30">
        <v>10670</v>
      </c>
      <c r="H534" s="30"/>
      <c r="I534" s="30"/>
      <c r="J534" s="30">
        <f>G534</f>
        <v>10670</v>
      </c>
      <c r="K534" s="37"/>
      <c r="L534" s="37"/>
      <c r="M534" s="37"/>
      <c r="N534" s="30">
        <f>N530/N532</f>
        <v>11310</v>
      </c>
      <c r="O534" s="30"/>
      <c r="P534" s="30">
        <f>N534</f>
        <v>11310</v>
      </c>
    </row>
    <row r="535" spans="1:16" ht="27.75" customHeight="1">
      <c r="A535" s="23" t="s">
        <v>472</v>
      </c>
      <c r="B535" s="10"/>
      <c r="C535" s="10"/>
      <c r="D535" s="9">
        <f>D537</f>
        <v>500000</v>
      </c>
      <c r="E535" s="9"/>
      <c r="F535" s="9">
        <f>D535</f>
        <v>500000</v>
      </c>
      <c r="G535" s="9"/>
      <c r="H535" s="9"/>
      <c r="I535" s="9"/>
      <c r="J535" s="9"/>
      <c r="K535" s="215"/>
      <c r="L535" s="215"/>
      <c r="M535" s="215"/>
      <c r="N535" s="9"/>
      <c r="O535" s="9"/>
      <c r="P535" s="9"/>
    </row>
    <row r="536" spans="1:16" ht="11.25">
      <c r="A536" s="4" t="s">
        <v>2</v>
      </c>
      <c r="B536" s="10"/>
      <c r="C536" s="10"/>
      <c r="D536" s="30"/>
      <c r="E536" s="30"/>
      <c r="F536" s="30"/>
      <c r="G536" s="30"/>
      <c r="H536" s="30"/>
      <c r="I536" s="30"/>
      <c r="J536" s="30"/>
      <c r="K536" s="37"/>
      <c r="L536" s="37"/>
      <c r="M536" s="37"/>
      <c r="N536" s="30"/>
      <c r="O536" s="30"/>
      <c r="P536" s="30"/>
    </row>
    <row r="537" spans="1:16" ht="11.25">
      <c r="A537" s="7" t="s">
        <v>23</v>
      </c>
      <c r="B537" s="10"/>
      <c r="C537" s="10"/>
      <c r="D537" s="30">
        <v>500000</v>
      </c>
      <c r="E537" s="30"/>
      <c r="F537" s="30">
        <f>D537</f>
        <v>500000</v>
      </c>
      <c r="G537" s="30"/>
      <c r="H537" s="30"/>
      <c r="I537" s="30"/>
      <c r="J537" s="30"/>
      <c r="K537" s="37"/>
      <c r="L537" s="37"/>
      <c r="M537" s="37"/>
      <c r="N537" s="30"/>
      <c r="O537" s="30"/>
      <c r="P537" s="30"/>
    </row>
    <row r="538" spans="1:16" ht="11.25">
      <c r="A538" s="4" t="s">
        <v>3</v>
      </c>
      <c r="B538" s="10"/>
      <c r="C538" s="10"/>
      <c r="D538" s="30"/>
      <c r="E538" s="30"/>
      <c r="F538" s="30"/>
      <c r="G538" s="30"/>
      <c r="H538" s="30"/>
      <c r="I538" s="30"/>
      <c r="J538" s="30"/>
      <c r="K538" s="37"/>
      <c r="L538" s="37"/>
      <c r="M538" s="37"/>
      <c r="N538" s="30"/>
      <c r="O538" s="30"/>
      <c r="P538" s="30"/>
    </row>
    <row r="539" spans="1:16" ht="22.5">
      <c r="A539" s="51" t="s">
        <v>183</v>
      </c>
      <c r="B539" s="10"/>
      <c r="C539" s="10"/>
      <c r="D539" s="30">
        <f>D537/D541</f>
        <v>20</v>
      </c>
      <c r="E539" s="30"/>
      <c r="F539" s="30">
        <f>D539</f>
        <v>20</v>
      </c>
      <c r="G539" s="30"/>
      <c r="H539" s="30"/>
      <c r="I539" s="30"/>
      <c r="J539" s="30"/>
      <c r="K539" s="37"/>
      <c r="L539" s="37"/>
      <c r="M539" s="37"/>
      <c r="N539" s="30"/>
      <c r="O539" s="30"/>
      <c r="P539" s="30"/>
    </row>
    <row r="540" spans="1:16" ht="11.25">
      <c r="A540" s="4" t="s">
        <v>5</v>
      </c>
      <c r="B540" s="10"/>
      <c r="C540" s="10"/>
      <c r="D540" s="30"/>
      <c r="E540" s="30"/>
      <c r="F540" s="30"/>
      <c r="G540" s="30"/>
      <c r="H540" s="30"/>
      <c r="I540" s="30"/>
      <c r="J540" s="30"/>
      <c r="K540" s="37"/>
      <c r="L540" s="37"/>
      <c r="M540" s="37"/>
      <c r="N540" s="30"/>
      <c r="O540" s="30"/>
      <c r="P540" s="30"/>
    </row>
    <row r="541" spans="1:16" ht="11.25">
      <c r="A541" s="7" t="s">
        <v>184</v>
      </c>
      <c r="B541" s="10"/>
      <c r="C541" s="10"/>
      <c r="D541" s="30">
        <v>25000</v>
      </c>
      <c r="E541" s="30"/>
      <c r="F541" s="30">
        <f>D541</f>
        <v>25000</v>
      </c>
      <c r="G541" s="30"/>
      <c r="H541" s="30"/>
      <c r="I541" s="30"/>
      <c r="J541" s="30"/>
      <c r="K541" s="37"/>
      <c r="L541" s="37"/>
      <c r="M541" s="37"/>
      <c r="N541" s="30"/>
      <c r="O541" s="30"/>
      <c r="P541" s="30"/>
    </row>
    <row r="542" spans="1:16" ht="33" customHeight="1">
      <c r="A542" s="23" t="s">
        <v>473</v>
      </c>
      <c r="B542" s="10"/>
      <c r="C542" s="10"/>
      <c r="D542" s="9">
        <f>D544</f>
        <v>180000</v>
      </c>
      <c r="E542" s="9"/>
      <c r="F542" s="9">
        <f>D542</f>
        <v>180000</v>
      </c>
      <c r="G542" s="30"/>
      <c r="H542" s="30"/>
      <c r="I542" s="30"/>
      <c r="J542" s="30"/>
      <c r="K542" s="37"/>
      <c r="L542" s="37"/>
      <c r="M542" s="37"/>
      <c r="N542" s="30"/>
      <c r="O542" s="30"/>
      <c r="P542" s="30"/>
    </row>
    <row r="543" spans="1:16" ht="11.25">
      <c r="A543" s="4" t="s">
        <v>2</v>
      </c>
      <c r="B543" s="10"/>
      <c r="C543" s="10"/>
      <c r="D543" s="30"/>
      <c r="E543" s="30"/>
      <c r="F543" s="30"/>
      <c r="G543" s="30"/>
      <c r="H543" s="30"/>
      <c r="I543" s="30"/>
      <c r="J543" s="30"/>
      <c r="K543" s="37"/>
      <c r="L543" s="37"/>
      <c r="M543" s="37"/>
      <c r="N543" s="30"/>
      <c r="O543" s="30"/>
      <c r="P543" s="30"/>
    </row>
    <row r="544" spans="1:16" ht="11.25">
      <c r="A544" s="7" t="s">
        <v>23</v>
      </c>
      <c r="B544" s="10"/>
      <c r="C544" s="10"/>
      <c r="D544" s="30">
        <v>180000</v>
      </c>
      <c r="E544" s="30"/>
      <c r="F544" s="30">
        <f>D544</f>
        <v>180000</v>
      </c>
      <c r="G544" s="30"/>
      <c r="H544" s="30"/>
      <c r="I544" s="30"/>
      <c r="J544" s="30"/>
      <c r="K544" s="37"/>
      <c r="L544" s="37"/>
      <c r="M544" s="37"/>
      <c r="N544" s="30"/>
      <c r="O544" s="30"/>
      <c r="P544" s="30"/>
    </row>
    <row r="545" spans="1:16" ht="11.25">
      <c r="A545" s="4" t="s">
        <v>3</v>
      </c>
      <c r="B545" s="10"/>
      <c r="C545" s="10"/>
      <c r="D545" s="30"/>
      <c r="E545" s="30"/>
      <c r="F545" s="30"/>
      <c r="G545" s="30"/>
      <c r="H545" s="30"/>
      <c r="I545" s="30"/>
      <c r="J545" s="30"/>
      <c r="K545" s="37"/>
      <c r="L545" s="37"/>
      <c r="M545" s="37"/>
      <c r="N545" s="30"/>
      <c r="O545" s="30"/>
      <c r="P545" s="30"/>
    </row>
    <row r="546" spans="1:16" ht="11.25">
      <c r="A546" s="7" t="s">
        <v>174</v>
      </c>
      <c r="B546" s="10"/>
      <c r="C546" s="10"/>
      <c r="D546" s="30">
        <v>1</v>
      </c>
      <c r="E546" s="30"/>
      <c r="F546" s="30"/>
      <c r="G546" s="30"/>
      <c r="H546" s="30"/>
      <c r="I546" s="30"/>
      <c r="J546" s="30"/>
      <c r="K546" s="37"/>
      <c r="L546" s="37"/>
      <c r="M546" s="37"/>
      <c r="N546" s="30"/>
      <c r="O546" s="30"/>
      <c r="P546" s="30"/>
    </row>
    <row r="547" spans="1:16" ht="11.25">
      <c r="A547" s="4" t="s">
        <v>5</v>
      </c>
      <c r="B547" s="10"/>
      <c r="C547" s="10"/>
      <c r="D547" s="30"/>
      <c r="E547" s="30"/>
      <c r="F547" s="30"/>
      <c r="G547" s="30"/>
      <c r="H547" s="30"/>
      <c r="I547" s="30"/>
      <c r="J547" s="30"/>
      <c r="K547" s="37"/>
      <c r="L547" s="37"/>
      <c r="M547" s="37"/>
      <c r="N547" s="30"/>
      <c r="O547" s="30"/>
      <c r="P547" s="30"/>
    </row>
    <row r="548" spans="1:16" ht="11.25">
      <c r="A548" s="7" t="s">
        <v>155</v>
      </c>
      <c r="B548" s="10"/>
      <c r="C548" s="10"/>
      <c r="D548" s="30">
        <f>D544</f>
        <v>180000</v>
      </c>
      <c r="E548" s="30"/>
      <c r="F548" s="30">
        <f>D548</f>
        <v>180000</v>
      </c>
      <c r="G548" s="30"/>
      <c r="H548" s="30"/>
      <c r="I548" s="30"/>
      <c r="J548" s="30"/>
      <c r="K548" s="37"/>
      <c r="L548" s="37"/>
      <c r="M548" s="37"/>
      <c r="N548" s="30"/>
      <c r="O548" s="30"/>
      <c r="P548" s="30"/>
    </row>
    <row r="549" spans="1:16" ht="33.75">
      <c r="A549" s="23" t="s">
        <v>436</v>
      </c>
      <c r="B549" s="10"/>
      <c r="C549" s="10"/>
      <c r="D549" s="9">
        <f>D551</f>
        <v>80000</v>
      </c>
      <c r="E549" s="9"/>
      <c r="F549" s="9">
        <f>D549</f>
        <v>80000</v>
      </c>
      <c r="G549" s="9">
        <f>G551</f>
        <v>100000</v>
      </c>
      <c r="H549" s="9"/>
      <c r="I549" s="9"/>
      <c r="J549" s="9">
        <f>G549</f>
        <v>100000</v>
      </c>
      <c r="K549" s="9"/>
      <c r="L549" s="9"/>
      <c r="M549" s="9"/>
      <c r="N549" s="9">
        <f>N551</f>
        <v>120000</v>
      </c>
      <c r="O549" s="9"/>
      <c r="P549" s="9">
        <f>N549</f>
        <v>120000</v>
      </c>
    </row>
    <row r="550" spans="1:16" ht="11.25">
      <c r="A550" s="4" t="s">
        <v>2</v>
      </c>
      <c r="B550" s="10"/>
      <c r="C550" s="10"/>
      <c r="D550" s="30"/>
      <c r="E550" s="30"/>
      <c r="F550" s="30"/>
      <c r="G550" s="30"/>
      <c r="H550" s="30"/>
      <c r="I550" s="30"/>
      <c r="J550" s="30"/>
      <c r="K550" s="37"/>
      <c r="L550" s="37"/>
      <c r="M550" s="37"/>
      <c r="N550" s="30"/>
      <c r="O550" s="30"/>
      <c r="P550" s="30"/>
    </row>
    <row r="551" spans="1:16" ht="11.25">
      <c r="A551" s="7" t="s">
        <v>23</v>
      </c>
      <c r="B551" s="10"/>
      <c r="C551" s="10"/>
      <c r="D551" s="30">
        <v>80000</v>
      </c>
      <c r="E551" s="30"/>
      <c r="F551" s="30">
        <f>D551</f>
        <v>80000</v>
      </c>
      <c r="G551" s="30">
        <v>100000</v>
      </c>
      <c r="H551" s="30"/>
      <c r="I551" s="30"/>
      <c r="J551" s="30">
        <f>G551</f>
        <v>100000</v>
      </c>
      <c r="K551" s="37"/>
      <c r="L551" s="37"/>
      <c r="M551" s="37"/>
      <c r="N551" s="30">
        <v>120000</v>
      </c>
      <c r="O551" s="30"/>
      <c r="P551" s="30">
        <f>N551</f>
        <v>120000</v>
      </c>
    </row>
    <row r="552" spans="1:16" ht="11.25">
      <c r="A552" s="4" t="s">
        <v>3</v>
      </c>
      <c r="B552" s="10"/>
      <c r="C552" s="10"/>
      <c r="D552" s="30"/>
      <c r="E552" s="30"/>
      <c r="F552" s="30"/>
      <c r="G552" s="30"/>
      <c r="H552" s="30"/>
      <c r="I552" s="30"/>
      <c r="J552" s="30"/>
      <c r="K552" s="37"/>
      <c r="L552" s="37"/>
      <c r="M552" s="37"/>
      <c r="N552" s="30"/>
      <c r="O552" s="30"/>
      <c r="P552" s="30"/>
    </row>
    <row r="553" spans="1:16" ht="22.5">
      <c r="A553" s="51" t="s">
        <v>287</v>
      </c>
      <c r="B553" s="10"/>
      <c r="C553" s="10"/>
      <c r="D553" s="38">
        <f>D551/D555</f>
        <v>37914.69194312797</v>
      </c>
      <c r="E553" s="38"/>
      <c r="F553" s="38">
        <f>D553</f>
        <v>37914.69194312797</v>
      </c>
      <c r="G553" s="38">
        <f>G551/G555</f>
        <v>44444.444444444445</v>
      </c>
      <c r="H553" s="38"/>
      <c r="I553" s="38"/>
      <c r="J553" s="38">
        <f>G553</f>
        <v>44444.444444444445</v>
      </c>
      <c r="K553" s="180"/>
      <c r="L553" s="180"/>
      <c r="M553" s="180"/>
      <c r="N553" s="38">
        <f>N551/N555</f>
        <v>50209.2050209205</v>
      </c>
      <c r="O553" s="38"/>
      <c r="P553" s="38">
        <f>N553</f>
        <v>50209.2050209205</v>
      </c>
    </row>
    <row r="554" spans="1:16" ht="11.25">
      <c r="A554" s="4" t="s">
        <v>5</v>
      </c>
      <c r="B554" s="10"/>
      <c r="C554" s="10"/>
      <c r="D554" s="30"/>
      <c r="E554" s="30"/>
      <c r="F554" s="30"/>
      <c r="G554" s="30"/>
      <c r="H554" s="30"/>
      <c r="I554" s="30"/>
      <c r="J554" s="30"/>
      <c r="K554" s="37"/>
      <c r="L554" s="37"/>
      <c r="M554" s="37"/>
      <c r="N554" s="30"/>
      <c r="O554" s="30"/>
      <c r="P554" s="30"/>
    </row>
    <row r="555" spans="1:16" ht="22.5">
      <c r="A555" s="7" t="s">
        <v>286</v>
      </c>
      <c r="B555" s="10"/>
      <c r="C555" s="10"/>
      <c r="D555" s="30">
        <v>2.11</v>
      </c>
      <c r="E555" s="30"/>
      <c r="F555" s="30">
        <f>D555</f>
        <v>2.11</v>
      </c>
      <c r="G555" s="30">
        <v>2.25</v>
      </c>
      <c r="H555" s="30"/>
      <c r="I555" s="30"/>
      <c r="J555" s="30">
        <f>G555</f>
        <v>2.25</v>
      </c>
      <c r="K555" s="37"/>
      <c r="L555" s="37"/>
      <c r="M555" s="37"/>
      <c r="N555" s="30">
        <v>2.39</v>
      </c>
      <c r="O555" s="30"/>
      <c r="P555" s="30">
        <f>N555</f>
        <v>2.39</v>
      </c>
    </row>
    <row r="556" spans="1:16" ht="28.5" customHeight="1">
      <c r="A556" s="23" t="s">
        <v>474</v>
      </c>
      <c r="B556" s="10"/>
      <c r="C556" s="10"/>
      <c r="D556" s="9">
        <f>D558</f>
        <v>83200</v>
      </c>
      <c r="E556" s="9"/>
      <c r="F556" s="9">
        <f>D556</f>
        <v>83200</v>
      </c>
      <c r="G556" s="9">
        <f>G558</f>
        <v>53100</v>
      </c>
      <c r="H556" s="9"/>
      <c r="I556" s="9"/>
      <c r="J556" s="9">
        <f>G556</f>
        <v>53100</v>
      </c>
      <c r="K556" s="215"/>
      <c r="L556" s="215"/>
      <c r="M556" s="215"/>
      <c r="N556" s="9">
        <f>N558</f>
        <v>59000</v>
      </c>
      <c r="O556" s="9"/>
      <c r="P556" s="9">
        <f>N556</f>
        <v>59000</v>
      </c>
    </row>
    <row r="557" spans="1:16" ht="11.25">
      <c r="A557" s="4" t="s">
        <v>77</v>
      </c>
      <c r="B557" s="10"/>
      <c r="C557" s="10"/>
      <c r="D557" s="30"/>
      <c r="E557" s="30"/>
      <c r="F557" s="30"/>
      <c r="G557" s="30"/>
      <c r="H557" s="30"/>
      <c r="I557" s="30"/>
      <c r="J557" s="30"/>
      <c r="K557" s="37"/>
      <c r="L557" s="37"/>
      <c r="M557" s="37"/>
      <c r="N557" s="30"/>
      <c r="O557" s="30"/>
      <c r="P557" s="30"/>
    </row>
    <row r="558" spans="1:16" ht="11.25">
      <c r="A558" s="7" t="s">
        <v>237</v>
      </c>
      <c r="B558" s="10"/>
      <c r="C558" s="10"/>
      <c r="D558" s="30">
        <v>83200</v>
      </c>
      <c r="E558" s="30"/>
      <c r="F558" s="30">
        <f>D558</f>
        <v>83200</v>
      </c>
      <c r="G558" s="30">
        <v>53100</v>
      </c>
      <c r="H558" s="30"/>
      <c r="I558" s="30"/>
      <c r="J558" s="30">
        <f>G558</f>
        <v>53100</v>
      </c>
      <c r="K558" s="37"/>
      <c r="L558" s="37"/>
      <c r="M558" s="37"/>
      <c r="N558" s="30">
        <v>59000</v>
      </c>
      <c r="O558" s="30"/>
      <c r="P558" s="30">
        <f>N558</f>
        <v>59000</v>
      </c>
    </row>
    <row r="559" spans="1:16" ht="11.25">
      <c r="A559" s="4" t="s">
        <v>236</v>
      </c>
      <c r="B559" s="10"/>
      <c r="C559" s="10"/>
      <c r="D559" s="30"/>
      <c r="E559" s="30"/>
      <c r="F559" s="30"/>
      <c r="G559" s="30"/>
      <c r="H559" s="30"/>
      <c r="I559" s="30"/>
      <c r="J559" s="30"/>
      <c r="K559" s="37"/>
      <c r="L559" s="37"/>
      <c r="M559" s="37"/>
      <c r="N559" s="30"/>
      <c r="O559" s="30"/>
      <c r="P559" s="30"/>
    </row>
    <row r="560" spans="1:16" ht="11.25">
      <c r="A560" s="51" t="s">
        <v>245</v>
      </c>
      <c r="B560" s="10"/>
      <c r="C560" s="10"/>
      <c r="D560" s="30">
        <f>D558/D562</f>
        <v>23.00331502099882</v>
      </c>
      <c r="E560" s="30"/>
      <c r="F560" s="30">
        <f>D560</f>
        <v>23.00331502099882</v>
      </c>
      <c r="G560" s="38">
        <v>14</v>
      </c>
      <c r="H560" s="38"/>
      <c r="I560" s="38"/>
      <c r="J560" s="38">
        <f>G560</f>
        <v>14</v>
      </c>
      <c r="K560" s="180"/>
      <c r="L560" s="180"/>
      <c r="M560" s="180"/>
      <c r="N560" s="38">
        <v>14</v>
      </c>
      <c r="O560" s="38"/>
      <c r="P560" s="38">
        <f>N560</f>
        <v>14</v>
      </c>
    </row>
    <row r="561" spans="1:16" ht="11.25">
      <c r="A561" s="4" t="s">
        <v>231</v>
      </c>
      <c r="B561" s="10"/>
      <c r="C561" s="10"/>
      <c r="D561" s="30"/>
      <c r="E561" s="30"/>
      <c r="F561" s="30"/>
      <c r="G561" s="30"/>
      <c r="H561" s="30"/>
      <c r="I561" s="30"/>
      <c r="J561" s="30"/>
      <c r="K561" s="37"/>
      <c r="L561" s="37"/>
      <c r="M561" s="37"/>
      <c r="N561" s="30"/>
      <c r="O561" s="30"/>
      <c r="P561" s="30"/>
    </row>
    <row r="562" spans="1:16" ht="11.25">
      <c r="A562" s="7" t="s">
        <v>246</v>
      </c>
      <c r="B562" s="10"/>
      <c r="C562" s="10"/>
      <c r="D562" s="30">
        <v>3616.87</v>
      </c>
      <c r="E562" s="30"/>
      <c r="F562" s="30">
        <f>D562</f>
        <v>3616.87</v>
      </c>
      <c r="G562" s="30">
        <f>G558/G560</f>
        <v>3792.8571428571427</v>
      </c>
      <c r="H562" s="30"/>
      <c r="I562" s="30"/>
      <c r="J562" s="30">
        <f>G562</f>
        <v>3792.8571428571427</v>
      </c>
      <c r="K562" s="37"/>
      <c r="L562" s="37"/>
      <c r="M562" s="37"/>
      <c r="N562" s="30">
        <f>N558/N560</f>
        <v>4214.285714285715</v>
      </c>
      <c r="O562" s="30"/>
      <c r="P562" s="30">
        <f>N562</f>
        <v>4214.285714285715</v>
      </c>
    </row>
    <row r="563" spans="1:148" s="34" customFormat="1" ht="28.5" customHeight="1">
      <c r="A563" s="23" t="s">
        <v>475</v>
      </c>
      <c r="B563" s="11"/>
      <c r="C563" s="11"/>
      <c r="D563" s="9">
        <f>D565</f>
        <v>180000</v>
      </c>
      <c r="E563" s="9"/>
      <c r="F563" s="9">
        <f>D563</f>
        <v>180000</v>
      </c>
      <c r="G563" s="9"/>
      <c r="H563" s="9"/>
      <c r="I563" s="9"/>
      <c r="J563" s="9"/>
      <c r="K563" s="215"/>
      <c r="L563" s="215"/>
      <c r="M563" s="215"/>
      <c r="N563" s="9"/>
      <c r="O563" s="9"/>
      <c r="P563" s="9"/>
      <c r="Q563" s="216"/>
      <c r="R563" s="216"/>
      <c r="S563" s="216"/>
      <c r="T563" s="216"/>
      <c r="U563" s="216"/>
      <c r="V563" s="216"/>
      <c r="W563" s="216"/>
      <c r="X563" s="216"/>
      <c r="Y563" s="216"/>
      <c r="Z563" s="216"/>
      <c r="AA563" s="216"/>
      <c r="AB563" s="216"/>
      <c r="AC563" s="216"/>
      <c r="AD563" s="216"/>
      <c r="AE563" s="216"/>
      <c r="AF563" s="216"/>
      <c r="AG563" s="216"/>
      <c r="AH563" s="216"/>
      <c r="AI563" s="216"/>
      <c r="AJ563" s="216"/>
      <c r="AK563" s="216"/>
      <c r="AL563" s="216"/>
      <c r="AM563" s="216"/>
      <c r="AN563" s="216"/>
      <c r="AO563" s="216"/>
      <c r="AP563" s="216"/>
      <c r="AQ563" s="216"/>
      <c r="AR563" s="216"/>
      <c r="AS563" s="216"/>
      <c r="AT563" s="216"/>
      <c r="AU563" s="216"/>
      <c r="AV563" s="216"/>
      <c r="AW563" s="216"/>
      <c r="AX563" s="216"/>
      <c r="AY563" s="216"/>
      <c r="AZ563" s="216"/>
      <c r="BA563" s="216"/>
      <c r="BB563" s="216"/>
      <c r="BC563" s="216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  <c r="BZ563" s="216"/>
      <c r="CA563" s="216"/>
      <c r="CB563" s="216"/>
      <c r="CC563" s="216"/>
      <c r="CD563" s="216"/>
      <c r="CE563" s="216"/>
      <c r="CF563" s="216"/>
      <c r="CG563" s="216"/>
      <c r="CH563" s="216"/>
      <c r="CI563" s="216"/>
      <c r="CJ563" s="216"/>
      <c r="CK563" s="216"/>
      <c r="CL563" s="216"/>
      <c r="CM563" s="216"/>
      <c r="CN563" s="216"/>
      <c r="CO563" s="216"/>
      <c r="CP563" s="216"/>
      <c r="CQ563" s="216"/>
      <c r="CR563" s="216"/>
      <c r="CS563" s="216"/>
      <c r="CT563" s="216"/>
      <c r="CU563" s="216"/>
      <c r="CV563" s="216"/>
      <c r="CW563" s="216"/>
      <c r="CX563" s="216"/>
      <c r="CY563" s="216"/>
      <c r="CZ563" s="216"/>
      <c r="DA563" s="216"/>
      <c r="DB563" s="216"/>
      <c r="DC563" s="216"/>
      <c r="DD563" s="216"/>
      <c r="DE563" s="216"/>
      <c r="DF563" s="216"/>
      <c r="DG563" s="216"/>
      <c r="DH563" s="216"/>
      <c r="DI563" s="216"/>
      <c r="DJ563" s="216"/>
      <c r="DK563" s="216"/>
      <c r="DL563" s="216"/>
      <c r="DM563" s="216"/>
      <c r="DN563" s="216"/>
      <c r="DO563" s="216"/>
      <c r="DP563" s="216"/>
      <c r="DQ563" s="216"/>
      <c r="DR563" s="216"/>
      <c r="DS563" s="216"/>
      <c r="DT563" s="216"/>
      <c r="DU563" s="216"/>
      <c r="DV563" s="216"/>
      <c r="DW563" s="216"/>
      <c r="DX563" s="216"/>
      <c r="DY563" s="216"/>
      <c r="DZ563" s="216"/>
      <c r="EA563" s="216"/>
      <c r="EB563" s="216"/>
      <c r="EC563" s="216"/>
      <c r="ED563" s="216"/>
      <c r="EE563" s="216"/>
      <c r="EF563" s="216"/>
      <c r="EG563" s="216"/>
      <c r="EH563" s="216"/>
      <c r="EI563" s="216"/>
      <c r="EJ563" s="216"/>
      <c r="EK563" s="216"/>
      <c r="EL563" s="216"/>
      <c r="EM563" s="216"/>
      <c r="EN563" s="216"/>
      <c r="EO563" s="216"/>
      <c r="EP563" s="216"/>
      <c r="EQ563" s="216"/>
      <c r="ER563" s="216"/>
    </row>
    <row r="564" spans="1:16" ht="11.25">
      <c r="A564" s="4" t="s">
        <v>77</v>
      </c>
      <c r="B564" s="10"/>
      <c r="C564" s="10"/>
      <c r="D564" s="30"/>
      <c r="E564" s="30"/>
      <c r="F564" s="30"/>
      <c r="G564" s="30"/>
      <c r="H564" s="30"/>
      <c r="I564" s="30"/>
      <c r="J564" s="30"/>
      <c r="K564" s="37"/>
      <c r="L564" s="37"/>
      <c r="M564" s="37"/>
      <c r="N564" s="30"/>
      <c r="O564" s="30"/>
      <c r="P564" s="30"/>
    </row>
    <row r="565" spans="1:16" ht="11.25">
      <c r="A565" s="7" t="s">
        <v>238</v>
      </c>
      <c r="B565" s="10"/>
      <c r="C565" s="10"/>
      <c r="D565" s="30">
        <v>180000</v>
      </c>
      <c r="E565" s="30"/>
      <c r="F565" s="30">
        <f>D565</f>
        <v>180000</v>
      </c>
      <c r="G565" s="30"/>
      <c r="H565" s="30"/>
      <c r="I565" s="30"/>
      <c r="J565" s="30"/>
      <c r="K565" s="37"/>
      <c r="L565" s="37"/>
      <c r="M565" s="37"/>
      <c r="N565" s="30"/>
      <c r="O565" s="30"/>
      <c r="P565" s="30"/>
    </row>
    <row r="566" spans="1:16" ht="11.25">
      <c r="A566" s="4" t="s">
        <v>236</v>
      </c>
      <c r="B566" s="10"/>
      <c r="C566" s="10"/>
      <c r="D566" s="30"/>
      <c r="E566" s="30"/>
      <c r="F566" s="30"/>
      <c r="G566" s="30"/>
      <c r="H566" s="30"/>
      <c r="I566" s="30"/>
      <c r="J566" s="30"/>
      <c r="K566" s="37"/>
      <c r="L566" s="37"/>
      <c r="M566" s="37"/>
      <c r="N566" s="30"/>
      <c r="O566" s="30"/>
      <c r="P566" s="30"/>
    </row>
    <row r="567" spans="1:16" ht="22.5">
      <c r="A567" s="51" t="s">
        <v>239</v>
      </c>
      <c r="B567" s="10"/>
      <c r="C567" s="10"/>
      <c r="D567" s="30">
        <f>D565/D569</f>
        <v>6</v>
      </c>
      <c r="E567" s="30"/>
      <c r="F567" s="30">
        <f>D567</f>
        <v>6</v>
      </c>
      <c r="G567" s="30"/>
      <c r="H567" s="30"/>
      <c r="I567" s="30"/>
      <c r="J567" s="30"/>
      <c r="K567" s="37"/>
      <c r="L567" s="37"/>
      <c r="M567" s="37"/>
      <c r="N567" s="30"/>
      <c r="O567" s="30"/>
      <c r="P567" s="30"/>
    </row>
    <row r="568" spans="1:16" ht="11.25">
      <c r="A568" s="4" t="s">
        <v>231</v>
      </c>
      <c r="B568" s="10"/>
      <c r="C568" s="10"/>
      <c r="D568" s="30"/>
      <c r="E568" s="30"/>
      <c r="F568" s="30"/>
      <c r="G568" s="30"/>
      <c r="H568" s="30"/>
      <c r="I568" s="30"/>
      <c r="J568" s="30"/>
      <c r="K568" s="37"/>
      <c r="L568" s="37"/>
      <c r="M568" s="37"/>
      <c r="N568" s="30"/>
      <c r="O568" s="30"/>
      <c r="P568" s="30"/>
    </row>
    <row r="569" spans="1:16" ht="11.25">
      <c r="A569" s="7" t="s">
        <v>240</v>
      </c>
      <c r="B569" s="10"/>
      <c r="C569" s="10"/>
      <c r="D569" s="30">
        <v>30000</v>
      </c>
      <c r="E569" s="30"/>
      <c r="F569" s="30">
        <f>D569</f>
        <v>30000</v>
      </c>
      <c r="G569" s="30"/>
      <c r="H569" s="30"/>
      <c r="I569" s="30"/>
      <c r="J569" s="30"/>
      <c r="K569" s="37"/>
      <c r="L569" s="37"/>
      <c r="M569" s="37"/>
      <c r="N569" s="30"/>
      <c r="O569" s="30"/>
      <c r="P569" s="30"/>
    </row>
    <row r="570" spans="1:16" ht="22.5">
      <c r="A570" s="23" t="s">
        <v>476</v>
      </c>
      <c r="B570" s="10"/>
      <c r="C570" s="10"/>
      <c r="D570" s="9">
        <f>D572</f>
        <v>400000</v>
      </c>
      <c r="E570" s="9"/>
      <c r="F570" s="9">
        <f>D570</f>
        <v>400000</v>
      </c>
      <c r="G570" s="9"/>
      <c r="H570" s="9"/>
      <c r="I570" s="9"/>
      <c r="J570" s="9"/>
      <c r="K570" s="215"/>
      <c r="L570" s="215"/>
      <c r="M570" s="215"/>
      <c r="N570" s="9"/>
      <c r="O570" s="9"/>
      <c r="P570" s="9"/>
    </row>
    <row r="571" spans="1:16" ht="11.25">
      <c r="A571" s="4" t="s">
        <v>77</v>
      </c>
      <c r="B571" s="10"/>
      <c r="C571" s="10"/>
      <c r="D571" s="30"/>
      <c r="E571" s="30"/>
      <c r="F571" s="30"/>
      <c r="G571" s="30"/>
      <c r="H571" s="30"/>
      <c r="I571" s="30"/>
      <c r="J571" s="30"/>
      <c r="K571" s="37"/>
      <c r="L571" s="37"/>
      <c r="M571" s="37"/>
      <c r="N571" s="30"/>
      <c r="O571" s="30"/>
      <c r="P571" s="30"/>
    </row>
    <row r="572" spans="1:16" ht="11.25">
      <c r="A572" s="7" t="s">
        <v>237</v>
      </c>
      <c r="B572" s="10"/>
      <c r="C572" s="10"/>
      <c r="D572" s="30">
        <v>400000</v>
      </c>
      <c r="E572" s="30"/>
      <c r="F572" s="30">
        <f>D572</f>
        <v>400000</v>
      </c>
      <c r="G572" s="30"/>
      <c r="H572" s="30"/>
      <c r="I572" s="30"/>
      <c r="J572" s="30"/>
      <c r="K572" s="37"/>
      <c r="L572" s="37"/>
      <c r="M572" s="37"/>
      <c r="N572" s="30"/>
      <c r="O572" s="30"/>
      <c r="P572" s="30"/>
    </row>
    <row r="573" spans="1:16" ht="11.25">
      <c r="A573" s="4" t="s">
        <v>236</v>
      </c>
      <c r="B573" s="10"/>
      <c r="C573" s="10"/>
      <c r="D573" s="30"/>
      <c r="E573" s="30"/>
      <c r="F573" s="30"/>
      <c r="G573" s="30"/>
      <c r="H573" s="30"/>
      <c r="I573" s="30"/>
      <c r="J573" s="30"/>
      <c r="K573" s="37"/>
      <c r="L573" s="37"/>
      <c r="M573" s="37"/>
      <c r="N573" s="30"/>
      <c r="O573" s="30"/>
      <c r="P573" s="30"/>
    </row>
    <row r="574" spans="1:16" ht="22.5">
      <c r="A574" s="51" t="s">
        <v>241</v>
      </c>
      <c r="B574" s="10"/>
      <c r="C574" s="10"/>
      <c r="D574" s="30">
        <f>D572/D576</f>
        <v>2</v>
      </c>
      <c r="E574" s="30"/>
      <c r="F574" s="30">
        <f>D574</f>
        <v>2</v>
      </c>
      <c r="G574" s="30"/>
      <c r="H574" s="30"/>
      <c r="I574" s="30"/>
      <c r="J574" s="30"/>
      <c r="K574" s="37"/>
      <c r="L574" s="37"/>
      <c r="M574" s="37"/>
      <c r="N574" s="30"/>
      <c r="O574" s="30"/>
      <c r="P574" s="30"/>
    </row>
    <row r="575" spans="1:16" ht="11.25">
      <c r="A575" s="4" t="s">
        <v>231</v>
      </c>
      <c r="B575" s="10"/>
      <c r="C575" s="10"/>
      <c r="D575" s="30"/>
      <c r="E575" s="30"/>
      <c r="F575" s="30"/>
      <c r="G575" s="30"/>
      <c r="H575" s="30"/>
      <c r="I575" s="30"/>
      <c r="J575" s="30"/>
      <c r="K575" s="37"/>
      <c r="L575" s="37"/>
      <c r="M575" s="37"/>
      <c r="N575" s="30"/>
      <c r="O575" s="30"/>
      <c r="P575" s="30"/>
    </row>
    <row r="576" spans="1:16" ht="11.25">
      <c r="A576" s="7" t="s">
        <v>242</v>
      </c>
      <c r="B576" s="10"/>
      <c r="C576" s="10"/>
      <c r="D576" s="30">
        <v>200000</v>
      </c>
      <c r="E576" s="30"/>
      <c r="F576" s="30">
        <f>D576</f>
        <v>200000</v>
      </c>
      <c r="G576" s="30"/>
      <c r="H576" s="30"/>
      <c r="I576" s="30"/>
      <c r="J576" s="30"/>
      <c r="K576" s="37"/>
      <c r="L576" s="37"/>
      <c r="M576" s="37"/>
      <c r="N576" s="30"/>
      <c r="O576" s="30"/>
      <c r="P576" s="30"/>
    </row>
    <row r="577" spans="1:148" s="34" customFormat="1" ht="33.75">
      <c r="A577" s="23" t="s">
        <v>546</v>
      </c>
      <c r="B577" s="11"/>
      <c r="C577" s="11"/>
      <c r="D577" s="9">
        <f>D579</f>
        <v>150000</v>
      </c>
      <c r="E577" s="9"/>
      <c r="F577" s="9">
        <f>D577</f>
        <v>150000</v>
      </c>
      <c r="G577" s="9"/>
      <c r="H577" s="9"/>
      <c r="I577" s="9"/>
      <c r="J577" s="9"/>
      <c r="K577" s="215"/>
      <c r="L577" s="215"/>
      <c r="M577" s="215"/>
      <c r="N577" s="9"/>
      <c r="O577" s="9"/>
      <c r="P577" s="9"/>
      <c r="Q577" s="216"/>
      <c r="R577" s="216"/>
      <c r="S577" s="216"/>
      <c r="T577" s="216"/>
      <c r="U577" s="216"/>
      <c r="V577" s="216"/>
      <c r="W577" s="216"/>
      <c r="X577" s="216"/>
      <c r="Y577" s="216"/>
      <c r="Z577" s="216"/>
      <c r="AA577" s="216"/>
      <c r="AB577" s="216"/>
      <c r="AC577" s="216"/>
      <c r="AD577" s="216"/>
      <c r="AE577" s="216"/>
      <c r="AF577" s="216"/>
      <c r="AG577" s="216"/>
      <c r="AH577" s="216"/>
      <c r="AI577" s="216"/>
      <c r="AJ577" s="216"/>
      <c r="AK577" s="216"/>
      <c r="AL577" s="216"/>
      <c r="AM577" s="216"/>
      <c r="AN577" s="216"/>
      <c r="AO577" s="216"/>
      <c r="AP577" s="216"/>
      <c r="AQ577" s="216"/>
      <c r="AR577" s="216"/>
      <c r="AS577" s="216"/>
      <c r="AT577" s="216"/>
      <c r="AU577" s="216"/>
      <c r="AV577" s="216"/>
      <c r="AW577" s="216"/>
      <c r="AX577" s="216"/>
      <c r="AY577" s="216"/>
      <c r="AZ577" s="216"/>
      <c r="BA577" s="216"/>
      <c r="BB577" s="216"/>
      <c r="BC577" s="216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  <c r="BZ577" s="216"/>
      <c r="CA577" s="216"/>
      <c r="CB577" s="216"/>
      <c r="CC577" s="216"/>
      <c r="CD577" s="216"/>
      <c r="CE577" s="216"/>
      <c r="CF577" s="216"/>
      <c r="CG577" s="216"/>
      <c r="CH577" s="216"/>
      <c r="CI577" s="216"/>
      <c r="CJ577" s="216"/>
      <c r="CK577" s="216"/>
      <c r="CL577" s="216"/>
      <c r="CM577" s="216"/>
      <c r="CN577" s="216"/>
      <c r="CO577" s="216"/>
      <c r="CP577" s="216"/>
      <c r="CQ577" s="216"/>
      <c r="CR577" s="216"/>
      <c r="CS577" s="216"/>
      <c r="CT577" s="216"/>
      <c r="CU577" s="216"/>
      <c r="CV577" s="216"/>
      <c r="CW577" s="216"/>
      <c r="CX577" s="216"/>
      <c r="CY577" s="216"/>
      <c r="CZ577" s="216"/>
      <c r="DA577" s="216"/>
      <c r="DB577" s="216"/>
      <c r="DC577" s="216"/>
      <c r="DD577" s="216"/>
      <c r="DE577" s="216"/>
      <c r="DF577" s="216"/>
      <c r="DG577" s="216"/>
      <c r="DH577" s="216"/>
      <c r="DI577" s="216"/>
      <c r="DJ577" s="216"/>
      <c r="DK577" s="216"/>
      <c r="DL577" s="216"/>
      <c r="DM577" s="216"/>
      <c r="DN577" s="216"/>
      <c r="DO577" s="216"/>
      <c r="DP577" s="216"/>
      <c r="DQ577" s="216"/>
      <c r="DR577" s="216"/>
      <c r="DS577" s="216"/>
      <c r="DT577" s="216"/>
      <c r="DU577" s="216"/>
      <c r="DV577" s="216"/>
      <c r="DW577" s="216"/>
      <c r="DX577" s="216"/>
      <c r="DY577" s="216"/>
      <c r="DZ577" s="216"/>
      <c r="EA577" s="216"/>
      <c r="EB577" s="216"/>
      <c r="EC577" s="216"/>
      <c r="ED577" s="216"/>
      <c r="EE577" s="216"/>
      <c r="EF577" s="216"/>
      <c r="EG577" s="216"/>
      <c r="EH577" s="216"/>
      <c r="EI577" s="216"/>
      <c r="EJ577" s="216"/>
      <c r="EK577" s="216"/>
      <c r="EL577" s="216"/>
      <c r="EM577" s="216"/>
      <c r="EN577" s="216"/>
      <c r="EO577" s="216"/>
      <c r="EP577" s="216"/>
      <c r="EQ577" s="216"/>
      <c r="ER577" s="216"/>
    </row>
    <row r="578" spans="1:16" ht="11.25">
      <c r="A578" s="4" t="s">
        <v>77</v>
      </c>
      <c r="B578" s="10"/>
      <c r="C578" s="10"/>
      <c r="D578" s="30"/>
      <c r="E578" s="30"/>
      <c r="F578" s="30"/>
      <c r="G578" s="30"/>
      <c r="H578" s="30"/>
      <c r="I578" s="30"/>
      <c r="J578" s="30"/>
      <c r="K578" s="37"/>
      <c r="L578" s="37"/>
      <c r="M578" s="37"/>
      <c r="N578" s="30"/>
      <c r="O578" s="30"/>
      <c r="P578" s="30"/>
    </row>
    <row r="579" spans="1:16" ht="11.25">
      <c r="A579" s="7" t="s">
        <v>237</v>
      </c>
      <c r="B579" s="10"/>
      <c r="C579" s="10"/>
      <c r="D579" s="30">
        <v>150000</v>
      </c>
      <c r="E579" s="30"/>
      <c r="F579" s="30">
        <f>D579</f>
        <v>150000</v>
      </c>
      <c r="G579" s="30"/>
      <c r="H579" s="30"/>
      <c r="I579" s="30"/>
      <c r="J579" s="30"/>
      <c r="K579" s="37"/>
      <c r="L579" s="37"/>
      <c r="M579" s="37"/>
      <c r="N579" s="30"/>
      <c r="O579" s="30"/>
      <c r="P579" s="30"/>
    </row>
    <row r="580" spans="1:16" ht="11.25">
      <c r="A580" s="4" t="s">
        <v>236</v>
      </c>
      <c r="B580" s="10"/>
      <c r="C580" s="10"/>
      <c r="D580" s="30"/>
      <c r="E580" s="30"/>
      <c r="F580" s="30"/>
      <c r="G580" s="30"/>
      <c r="H580" s="30"/>
      <c r="I580" s="30"/>
      <c r="J580" s="30"/>
      <c r="K580" s="37"/>
      <c r="L580" s="37"/>
      <c r="M580" s="37"/>
      <c r="N580" s="30"/>
      <c r="O580" s="30"/>
      <c r="P580" s="30"/>
    </row>
    <row r="581" spans="1:16" ht="11.25">
      <c r="A581" s="51" t="s">
        <v>243</v>
      </c>
      <c r="B581" s="10"/>
      <c r="C581" s="10"/>
      <c r="D581" s="38">
        <f>D579/D583</f>
        <v>6.818181818181818</v>
      </c>
      <c r="E581" s="30"/>
      <c r="F581" s="38">
        <f>D581</f>
        <v>6.818181818181818</v>
      </c>
      <c r="G581" s="30"/>
      <c r="H581" s="30"/>
      <c r="I581" s="30"/>
      <c r="J581" s="30"/>
      <c r="K581" s="37"/>
      <c r="L581" s="37"/>
      <c r="M581" s="37"/>
      <c r="N581" s="30"/>
      <c r="O581" s="30"/>
      <c r="P581" s="30"/>
    </row>
    <row r="582" spans="1:16" ht="11.25">
      <c r="A582" s="4" t="s">
        <v>231</v>
      </c>
      <c r="B582" s="10"/>
      <c r="C582" s="10"/>
      <c r="D582" s="30"/>
      <c r="E582" s="30"/>
      <c r="F582" s="30"/>
      <c r="G582" s="30"/>
      <c r="H582" s="30"/>
      <c r="I582" s="30"/>
      <c r="J582" s="30"/>
      <c r="K582" s="37"/>
      <c r="L582" s="37"/>
      <c r="M582" s="37"/>
      <c r="N582" s="30"/>
      <c r="O582" s="30"/>
      <c r="P582" s="30"/>
    </row>
    <row r="583" spans="1:16" ht="11.25">
      <c r="A583" s="7" t="s">
        <v>244</v>
      </c>
      <c r="B583" s="10"/>
      <c r="C583" s="10"/>
      <c r="D583" s="30">
        <v>22000</v>
      </c>
      <c r="E583" s="30"/>
      <c r="F583" s="30">
        <f>D583</f>
        <v>22000</v>
      </c>
      <c r="G583" s="30"/>
      <c r="H583" s="30"/>
      <c r="I583" s="30"/>
      <c r="J583" s="30"/>
      <c r="K583" s="37"/>
      <c r="L583" s="37"/>
      <c r="M583" s="37"/>
      <c r="N583" s="30"/>
      <c r="O583" s="30"/>
      <c r="P583" s="30"/>
    </row>
    <row r="584" spans="1:16" ht="33.75">
      <c r="A584" s="23" t="s">
        <v>477</v>
      </c>
      <c r="B584" s="10"/>
      <c r="C584" s="10"/>
      <c r="D584" s="9">
        <f>D586</f>
        <v>2108925</v>
      </c>
      <c r="E584" s="9"/>
      <c r="F584" s="9">
        <f>D584</f>
        <v>2108925</v>
      </c>
      <c r="G584" s="9">
        <f>G586</f>
        <v>2108925</v>
      </c>
      <c r="H584" s="9"/>
      <c r="I584" s="9"/>
      <c r="J584" s="9">
        <f>G584</f>
        <v>2108925</v>
      </c>
      <c r="K584" s="215"/>
      <c r="L584" s="215"/>
      <c r="M584" s="215"/>
      <c r="N584" s="9">
        <f>N586</f>
        <v>2114373</v>
      </c>
      <c r="O584" s="9"/>
      <c r="P584" s="9">
        <f>N584</f>
        <v>2114373</v>
      </c>
    </row>
    <row r="585" spans="1:16" ht="11.25">
      <c r="A585" s="4" t="s">
        <v>77</v>
      </c>
      <c r="B585" s="10"/>
      <c r="C585" s="10"/>
      <c r="D585" s="30"/>
      <c r="E585" s="30"/>
      <c r="F585" s="30"/>
      <c r="G585" s="30"/>
      <c r="H585" s="30"/>
      <c r="I585" s="30"/>
      <c r="J585" s="30"/>
      <c r="K585" s="37"/>
      <c r="L585" s="37"/>
      <c r="M585" s="37"/>
      <c r="N585" s="30"/>
      <c r="O585" s="30"/>
      <c r="P585" s="30"/>
    </row>
    <row r="586" spans="1:16" ht="11.25">
      <c r="A586" s="7" t="s">
        <v>237</v>
      </c>
      <c r="B586" s="10"/>
      <c r="C586" s="10"/>
      <c r="D586" s="30">
        <f>323925+1785000</f>
        <v>2108925</v>
      </c>
      <c r="E586" s="30"/>
      <c r="F586" s="30">
        <f>D586</f>
        <v>2108925</v>
      </c>
      <c r="G586" s="30">
        <f>323925+1785000</f>
        <v>2108925</v>
      </c>
      <c r="H586" s="30"/>
      <c r="I586" s="30">
        <f>G586</f>
        <v>2108925</v>
      </c>
      <c r="J586" s="30">
        <f>G586</f>
        <v>2108925</v>
      </c>
      <c r="K586" s="37"/>
      <c r="L586" s="37"/>
      <c r="M586" s="37"/>
      <c r="N586" s="30">
        <f>324762+1789611</f>
        <v>2114373</v>
      </c>
      <c r="O586" s="30"/>
      <c r="P586" s="30">
        <f>N586</f>
        <v>2114373</v>
      </c>
    </row>
    <row r="587" spans="1:16" ht="11.25">
      <c r="A587" s="4" t="s">
        <v>236</v>
      </c>
      <c r="B587" s="10"/>
      <c r="C587" s="10"/>
      <c r="D587" s="30"/>
      <c r="E587" s="30"/>
      <c r="F587" s="30"/>
      <c r="G587" s="30"/>
      <c r="H587" s="30"/>
      <c r="I587" s="30"/>
      <c r="J587" s="30"/>
      <c r="K587" s="37"/>
      <c r="L587" s="37"/>
      <c r="M587" s="37"/>
      <c r="N587" s="30"/>
      <c r="O587" s="30"/>
      <c r="P587" s="30"/>
    </row>
    <row r="588" spans="1:16" ht="11.25">
      <c r="A588" s="51" t="s">
        <v>247</v>
      </c>
      <c r="B588" s="10"/>
      <c r="C588" s="10"/>
      <c r="D588" s="30">
        <v>1</v>
      </c>
      <c r="E588" s="30"/>
      <c r="F588" s="30">
        <f>D588</f>
        <v>1</v>
      </c>
      <c r="G588" s="30">
        <v>1</v>
      </c>
      <c r="H588" s="30"/>
      <c r="I588" s="30">
        <f>G588</f>
        <v>1</v>
      </c>
      <c r="J588" s="30">
        <f>G588</f>
        <v>1</v>
      </c>
      <c r="K588" s="37"/>
      <c r="L588" s="37"/>
      <c r="M588" s="37"/>
      <c r="N588" s="30">
        <v>1</v>
      </c>
      <c r="O588" s="30"/>
      <c r="P588" s="30">
        <f>N588</f>
        <v>1</v>
      </c>
    </row>
    <row r="589" spans="1:16" ht="11.25">
      <c r="A589" s="4" t="s">
        <v>231</v>
      </c>
      <c r="B589" s="10"/>
      <c r="C589" s="10"/>
      <c r="D589" s="30"/>
      <c r="E589" s="30"/>
      <c r="F589" s="30"/>
      <c r="G589" s="30"/>
      <c r="H589" s="30"/>
      <c r="I589" s="30"/>
      <c r="J589" s="30"/>
      <c r="K589" s="37"/>
      <c r="L589" s="37"/>
      <c r="M589" s="37"/>
      <c r="N589" s="30"/>
      <c r="O589" s="30"/>
      <c r="P589" s="30"/>
    </row>
    <row r="590" spans="1:16" ht="11.25">
      <c r="A590" s="7" t="s">
        <v>248</v>
      </c>
      <c r="B590" s="10"/>
      <c r="C590" s="10"/>
      <c r="D590" s="30">
        <f>D586/D588</f>
        <v>2108925</v>
      </c>
      <c r="E590" s="30"/>
      <c r="F590" s="30">
        <f>F586/F588</f>
        <v>2108925</v>
      </c>
      <c r="G590" s="30">
        <f>G586/G588</f>
        <v>2108925</v>
      </c>
      <c r="H590" s="30"/>
      <c r="I590" s="30">
        <f>I586/I588</f>
        <v>2108925</v>
      </c>
      <c r="J590" s="30">
        <f>G590</f>
        <v>2108925</v>
      </c>
      <c r="K590" s="37"/>
      <c r="L590" s="37"/>
      <c r="M590" s="37"/>
      <c r="N590" s="30">
        <f>N586/N588</f>
        <v>2114373</v>
      </c>
      <c r="O590" s="30"/>
      <c r="P590" s="30">
        <f>N590</f>
        <v>2114373</v>
      </c>
    </row>
    <row r="591" spans="1:16" ht="22.5">
      <c r="A591" s="23" t="s">
        <v>478</v>
      </c>
      <c r="B591" s="10"/>
      <c r="C591" s="10"/>
      <c r="D591" s="9">
        <f>D593</f>
        <v>20000</v>
      </c>
      <c r="E591" s="9"/>
      <c r="F591" s="9">
        <f>D591</f>
        <v>20000</v>
      </c>
      <c r="G591" s="9"/>
      <c r="H591" s="9"/>
      <c r="I591" s="9"/>
      <c r="J591" s="9"/>
      <c r="K591" s="215"/>
      <c r="L591" s="215"/>
      <c r="M591" s="215"/>
      <c r="N591" s="9"/>
      <c r="O591" s="9"/>
      <c r="P591" s="9"/>
    </row>
    <row r="592" spans="1:16" ht="11.25">
      <c r="A592" s="4" t="s">
        <v>77</v>
      </c>
      <c r="B592" s="10"/>
      <c r="C592" s="10"/>
      <c r="D592" s="30"/>
      <c r="E592" s="30"/>
      <c r="F592" s="30"/>
      <c r="G592" s="30"/>
      <c r="H592" s="30"/>
      <c r="I592" s="30"/>
      <c r="J592" s="30"/>
      <c r="K592" s="37"/>
      <c r="L592" s="37"/>
      <c r="M592" s="37"/>
      <c r="N592" s="30"/>
      <c r="O592" s="30"/>
      <c r="P592" s="30"/>
    </row>
    <row r="593" spans="1:16" ht="11.25">
      <c r="A593" s="7" t="s">
        <v>237</v>
      </c>
      <c r="B593" s="10"/>
      <c r="C593" s="10"/>
      <c r="D593" s="30">
        <v>20000</v>
      </c>
      <c r="E593" s="30"/>
      <c r="F593" s="30">
        <f>D593</f>
        <v>20000</v>
      </c>
      <c r="G593" s="30"/>
      <c r="H593" s="30"/>
      <c r="I593" s="30"/>
      <c r="J593" s="30"/>
      <c r="K593" s="37"/>
      <c r="L593" s="37"/>
      <c r="M593" s="37"/>
      <c r="N593" s="30"/>
      <c r="O593" s="30"/>
      <c r="P593" s="30"/>
    </row>
    <row r="594" spans="1:16" ht="11.25">
      <c r="A594" s="4" t="s">
        <v>236</v>
      </c>
      <c r="B594" s="10"/>
      <c r="C594" s="10"/>
      <c r="D594" s="30"/>
      <c r="E594" s="30"/>
      <c r="F594" s="30"/>
      <c r="G594" s="30"/>
      <c r="H594" s="30"/>
      <c r="I594" s="30"/>
      <c r="J594" s="30"/>
      <c r="K594" s="37"/>
      <c r="L594" s="37"/>
      <c r="M594" s="37"/>
      <c r="N594" s="30"/>
      <c r="O594" s="30"/>
      <c r="P594" s="30"/>
    </row>
    <row r="595" spans="1:16" ht="11.25">
      <c r="A595" s="51" t="s">
        <v>249</v>
      </c>
      <c r="B595" s="10"/>
      <c r="C595" s="10"/>
      <c r="D595" s="30">
        <v>1</v>
      </c>
      <c r="E595" s="30"/>
      <c r="F595" s="30">
        <f>D595</f>
        <v>1</v>
      </c>
      <c r="G595" s="30"/>
      <c r="H595" s="30"/>
      <c r="I595" s="30"/>
      <c r="J595" s="30"/>
      <c r="K595" s="37"/>
      <c r="L595" s="37"/>
      <c r="M595" s="37"/>
      <c r="N595" s="30"/>
      <c r="O595" s="30"/>
      <c r="P595" s="30"/>
    </row>
    <row r="596" spans="1:16" ht="11.25">
      <c r="A596" s="4" t="s">
        <v>231</v>
      </c>
      <c r="B596" s="10"/>
      <c r="C596" s="10"/>
      <c r="D596" s="30"/>
      <c r="E596" s="30"/>
      <c r="F596" s="30"/>
      <c r="G596" s="30"/>
      <c r="H596" s="30"/>
      <c r="I596" s="30"/>
      <c r="J596" s="30"/>
      <c r="K596" s="37"/>
      <c r="L596" s="37"/>
      <c r="M596" s="37"/>
      <c r="N596" s="30"/>
      <c r="O596" s="30"/>
      <c r="P596" s="30"/>
    </row>
    <row r="597" spans="1:16" ht="11.25">
      <c r="A597" s="7" t="s">
        <v>250</v>
      </c>
      <c r="B597" s="10"/>
      <c r="C597" s="10"/>
      <c r="D597" s="30">
        <f>D593/D595</f>
        <v>20000</v>
      </c>
      <c r="E597" s="30"/>
      <c r="F597" s="30">
        <f>D597</f>
        <v>20000</v>
      </c>
      <c r="G597" s="30"/>
      <c r="H597" s="30"/>
      <c r="I597" s="30"/>
      <c r="J597" s="30"/>
      <c r="K597" s="37"/>
      <c r="L597" s="37"/>
      <c r="M597" s="37"/>
      <c r="N597" s="30"/>
      <c r="O597" s="30"/>
      <c r="P597" s="30"/>
    </row>
    <row r="598" spans="1:16" ht="15.75" customHeight="1">
      <c r="A598" s="263" t="s">
        <v>479</v>
      </c>
      <c r="B598" s="217"/>
      <c r="C598" s="217"/>
      <c r="D598" s="218">
        <f>D600</f>
        <v>2000</v>
      </c>
      <c r="E598" s="218"/>
      <c r="F598" s="218">
        <f>D598</f>
        <v>2000</v>
      </c>
      <c r="G598" s="218"/>
      <c r="H598" s="218"/>
      <c r="I598" s="218"/>
      <c r="J598" s="218"/>
      <c r="K598" s="219"/>
      <c r="L598" s="219"/>
      <c r="M598" s="219"/>
      <c r="N598" s="218"/>
      <c r="O598" s="218"/>
      <c r="P598" s="218"/>
    </row>
    <row r="599" spans="1:16" ht="11.25">
      <c r="A599" s="4" t="s">
        <v>77</v>
      </c>
      <c r="B599" s="10"/>
      <c r="C599" s="10"/>
      <c r="D599" s="30"/>
      <c r="E599" s="30"/>
      <c r="F599" s="30"/>
      <c r="G599" s="30"/>
      <c r="H599" s="30"/>
      <c r="I599" s="30"/>
      <c r="J599" s="30"/>
      <c r="K599" s="37"/>
      <c r="L599" s="37"/>
      <c r="M599" s="37"/>
      <c r="N599" s="30"/>
      <c r="O599" s="30"/>
      <c r="P599" s="30"/>
    </row>
    <row r="600" spans="1:16" ht="11.25">
      <c r="A600" s="7" t="s">
        <v>237</v>
      </c>
      <c r="B600" s="10"/>
      <c r="C600" s="10"/>
      <c r="D600" s="30">
        <v>2000</v>
      </c>
      <c r="E600" s="30"/>
      <c r="F600" s="30">
        <f>D600</f>
        <v>2000</v>
      </c>
      <c r="G600" s="30"/>
      <c r="H600" s="30"/>
      <c r="I600" s="30"/>
      <c r="J600" s="30"/>
      <c r="K600" s="37"/>
      <c r="L600" s="37"/>
      <c r="M600" s="37"/>
      <c r="N600" s="30"/>
      <c r="O600" s="30"/>
      <c r="P600" s="30"/>
    </row>
    <row r="601" spans="1:16" ht="11.25">
      <c r="A601" s="4" t="s">
        <v>236</v>
      </c>
      <c r="B601" s="10"/>
      <c r="C601" s="10"/>
      <c r="D601" s="30"/>
      <c r="E601" s="30"/>
      <c r="F601" s="30"/>
      <c r="G601" s="30"/>
      <c r="H601" s="30"/>
      <c r="I601" s="30"/>
      <c r="J601" s="30"/>
      <c r="K601" s="37"/>
      <c r="L601" s="37"/>
      <c r="M601" s="37"/>
      <c r="N601" s="30"/>
      <c r="O601" s="30"/>
      <c r="P601" s="30"/>
    </row>
    <row r="602" spans="1:16" ht="11.25">
      <c r="A602" s="51" t="s">
        <v>251</v>
      </c>
      <c r="B602" s="10"/>
      <c r="C602" s="10"/>
      <c r="D602" s="30">
        <v>1</v>
      </c>
      <c r="E602" s="30"/>
      <c r="F602" s="30">
        <f>D602</f>
        <v>1</v>
      </c>
      <c r="G602" s="30"/>
      <c r="H602" s="30"/>
      <c r="I602" s="30"/>
      <c r="J602" s="30"/>
      <c r="K602" s="37"/>
      <c r="L602" s="37"/>
      <c r="M602" s="37"/>
      <c r="N602" s="30"/>
      <c r="O602" s="30"/>
      <c r="P602" s="30"/>
    </row>
    <row r="603" spans="1:16" ht="11.25">
      <c r="A603" s="4" t="s">
        <v>231</v>
      </c>
      <c r="B603" s="10"/>
      <c r="C603" s="10"/>
      <c r="D603" s="30"/>
      <c r="E603" s="30"/>
      <c r="F603" s="30"/>
      <c r="G603" s="30"/>
      <c r="H603" s="30"/>
      <c r="I603" s="30"/>
      <c r="J603" s="30"/>
      <c r="K603" s="37"/>
      <c r="L603" s="37"/>
      <c r="M603" s="37"/>
      <c r="N603" s="30"/>
      <c r="O603" s="30"/>
      <c r="P603" s="30"/>
    </row>
    <row r="604" spans="1:16" ht="11.25">
      <c r="A604" s="7" t="s">
        <v>252</v>
      </c>
      <c r="B604" s="10"/>
      <c r="C604" s="10"/>
      <c r="D604" s="30">
        <f>D600/D602</f>
        <v>2000</v>
      </c>
      <c r="E604" s="30"/>
      <c r="F604" s="30">
        <f>D604</f>
        <v>2000</v>
      </c>
      <c r="G604" s="30"/>
      <c r="H604" s="30"/>
      <c r="I604" s="30"/>
      <c r="J604" s="30"/>
      <c r="K604" s="37"/>
      <c r="L604" s="37"/>
      <c r="M604" s="37"/>
      <c r="N604" s="30"/>
      <c r="O604" s="30"/>
      <c r="P604" s="30"/>
    </row>
    <row r="605" spans="1:148" s="221" customFormat="1" ht="37.5" customHeight="1">
      <c r="A605" s="8" t="s">
        <v>441</v>
      </c>
      <c r="B605" s="36"/>
      <c r="C605" s="36"/>
      <c r="D605" s="32">
        <f>D607</f>
        <v>1541959</v>
      </c>
      <c r="E605" s="32"/>
      <c r="F605" s="32">
        <f>F607</f>
        <v>1541959</v>
      </c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  <c r="AJ605" s="220"/>
      <c r="AK605" s="220"/>
      <c r="AL605" s="220"/>
      <c r="AM605" s="220"/>
      <c r="AN605" s="220"/>
      <c r="AO605" s="220"/>
      <c r="AP605" s="220"/>
      <c r="AQ605" s="220"/>
      <c r="AR605" s="220"/>
      <c r="AS605" s="220"/>
      <c r="AT605" s="220"/>
      <c r="AU605" s="220"/>
      <c r="AV605" s="220"/>
      <c r="AW605" s="220"/>
      <c r="AX605" s="220"/>
      <c r="AY605" s="220"/>
      <c r="AZ605" s="220"/>
      <c r="BA605" s="220"/>
      <c r="BB605" s="220"/>
      <c r="BC605" s="220"/>
      <c r="BD605" s="220"/>
      <c r="BE605" s="220"/>
      <c r="BF605" s="220"/>
      <c r="BG605" s="220"/>
      <c r="BH605" s="220"/>
      <c r="BI605" s="220"/>
      <c r="BJ605" s="220"/>
      <c r="BK605" s="220"/>
      <c r="BL605" s="220"/>
      <c r="BM605" s="220"/>
      <c r="BN605" s="220"/>
      <c r="BO605" s="220"/>
      <c r="BP605" s="220"/>
      <c r="BQ605" s="220"/>
      <c r="BR605" s="220"/>
      <c r="BS605" s="220"/>
      <c r="BT605" s="220"/>
      <c r="BU605" s="220"/>
      <c r="BV605" s="220"/>
      <c r="BW605" s="220"/>
      <c r="BX605" s="220"/>
      <c r="BY605" s="220"/>
      <c r="BZ605" s="220"/>
      <c r="CA605" s="220"/>
      <c r="CB605" s="220"/>
      <c r="CC605" s="220"/>
      <c r="CD605" s="220"/>
      <c r="CE605" s="220"/>
      <c r="CF605" s="220"/>
      <c r="CG605" s="220"/>
      <c r="CH605" s="220"/>
      <c r="CI605" s="220"/>
      <c r="CJ605" s="220"/>
      <c r="CK605" s="220"/>
      <c r="CL605" s="220"/>
      <c r="CM605" s="220"/>
      <c r="CN605" s="220"/>
      <c r="CO605" s="220"/>
      <c r="CP605" s="220"/>
      <c r="CQ605" s="220"/>
      <c r="CR605" s="220"/>
      <c r="CS605" s="220"/>
      <c r="CT605" s="220"/>
      <c r="CU605" s="220"/>
      <c r="CV605" s="220"/>
      <c r="CW605" s="220"/>
      <c r="CX605" s="220"/>
      <c r="CY605" s="220"/>
      <c r="CZ605" s="220"/>
      <c r="DA605" s="220"/>
      <c r="DB605" s="220"/>
      <c r="DC605" s="220"/>
      <c r="DD605" s="220"/>
      <c r="DE605" s="220"/>
      <c r="DF605" s="220"/>
      <c r="DG605" s="220"/>
      <c r="DH605" s="220"/>
      <c r="DI605" s="220"/>
      <c r="DJ605" s="220"/>
      <c r="DK605" s="220"/>
      <c r="DL605" s="220"/>
      <c r="DM605" s="220"/>
      <c r="DN605" s="220"/>
      <c r="DO605" s="220"/>
      <c r="DP605" s="220"/>
      <c r="DQ605" s="220"/>
      <c r="DR605" s="220"/>
      <c r="DS605" s="220"/>
      <c r="DT605" s="220"/>
      <c r="DU605" s="220"/>
      <c r="DV605" s="220"/>
      <c r="DW605" s="220"/>
      <c r="DX605" s="220"/>
      <c r="DY605" s="220"/>
      <c r="DZ605" s="220"/>
      <c r="EA605" s="220"/>
      <c r="EB605" s="220"/>
      <c r="EC605" s="220"/>
      <c r="ED605" s="220"/>
      <c r="EE605" s="220"/>
      <c r="EF605" s="220"/>
      <c r="EG605" s="220"/>
      <c r="EH605" s="220"/>
      <c r="EI605" s="220"/>
      <c r="EJ605" s="220"/>
      <c r="EK605" s="220"/>
      <c r="EL605" s="220"/>
      <c r="EM605" s="220"/>
      <c r="EN605" s="220"/>
      <c r="EO605" s="220"/>
      <c r="EP605" s="220"/>
      <c r="EQ605" s="220"/>
      <c r="ER605" s="220"/>
    </row>
    <row r="606" spans="1:148" s="189" customFormat="1" ht="19.5" customHeight="1">
      <c r="A606" s="4" t="s">
        <v>77</v>
      </c>
      <c r="B606" s="137"/>
      <c r="C606" s="137"/>
      <c r="D606" s="145"/>
      <c r="E606" s="145"/>
      <c r="F606" s="145"/>
      <c r="G606" s="145"/>
      <c r="H606" s="145"/>
      <c r="I606" s="145"/>
      <c r="J606" s="145"/>
      <c r="K606" s="142"/>
      <c r="L606" s="142"/>
      <c r="M606" s="142"/>
      <c r="N606" s="145"/>
      <c r="O606" s="145"/>
      <c r="P606" s="145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  <c r="AA606" s="188"/>
      <c r="AB606" s="188"/>
      <c r="AC606" s="188"/>
      <c r="AD606" s="188"/>
      <c r="AE606" s="188"/>
      <c r="AF606" s="188"/>
      <c r="AG606" s="188"/>
      <c r="AH606" s="188"/>
      <c r="AI606" s="188"/>
      <c r="AJ606" s="188"/>
      <c r="AK606" s="188"/>
      <c r="AL606" s="188"/>
      <c r="AM606" s="188"/>
      <c r="AN606" s="188"/>
      <c r="AO606" s="188"/>
      <c r="AP606" s="188"/>
      <c r="AQ606" s="188"/>
      <c r="AR606" s="188"/>
      <c r="AS606" s="188"/>
      <c r="AT606" s="188"/>
      <c r="AU606" s="188"/>
      <c r="AV606" s="188"/>
      <c r="AW606" s="188"/>
      <c r="AX606" s="188"/>
      <c r="AY606" s="188"/>
      <c r="AZ606" s="188"/>
      <c r="BA606" s="188"/>
      <c r="BB606" s="188"/>
      <c r="BC606" s="188"/>
      <c r="BD606" s="188"/>
      <c r="BE606" s="188"/>
      <c r="BF606" s="188"/>
      <c r="BG606" s="188"/>
      <c r="BH606" s="188"/>
      <c r="BI606" s="188"/>
      <c r="BJ606" s="188"/>
      <c r="BK606" s="188"/>
      <c r="BL606" s="188"/>
      <c r="BM606" s="188"/>
      <c r="BN606" s="188"/>
      <c r="BO606" s="188"/>
      <c r="BP606" s="188"/>
      <c r="BQ606" s="188"/>
      <c r="BR606" s="188"/>
      <c r="BS606" s="188"/>
      <c r="BT606" s="188"/>
      <c r="BU606" s="188"/>
      <c r="BV606" s="188"/>
      <c r="BW606" s="188"/>
      <c r="BX606" s="188"/>
      <c r="BY606" s="188"/>
      <c r="BZ606" s="188"/>
      <c r="CA606" s="188"/>
      <c r="CB606" s="188"/>
      <c r="CC606" s="188"/>
      <c r="CD606" s="188"/>
      <c r="CE606" s="188"/>
      <c r="CF606" s="188"/>
      <c r="CG606" s="188"/>
      <c r="CH606" s="188"/>
      <c r="CI606" s="188"/>
      <c r="CJ606" s="188"/>
      <c r="CK606" s="188"/>
      <c r="CL606" s="188"/>
      <c r="CM606" s="188"/>
      <c r="CN606" s="188"/>
      <c r="CO606" s="188"/>
      <c r="CP606" s="188"/>
      <c r="CQ606" s="188"/>
      <c r="CR606" s="188"/>
      <c r="CS606" s="188"/>
      <c r="CT606" s="188"/>
      <c r="CU606" s="188"/>
      <c r="CV606" s="188"/>
      <c r="CW606" s="188"/>
      <c r="CX606" s="188"/>
      <c r="CY606" s="188"/>
      <c r="CZ606" s="188"/>
      <c r="DA606" s="188"/>
      <c r="DB606" s="188"/>
      <c r="DC606" s="188"/>
      <c r="DD606" s="188"/>
      <c r="DE606" s="188"/>
      <c r="DF606" s="188"/>
      <c r="DG606" s="188"/>
      <c r="DH606" s="188"/>
      <c r="DI606" s="188"/>
      <c r="DJ606" s="188"/>
      <c r="DK606" s="188"/>
      <c r="DL606" s="188"/>
      <c r="DM606" s="188"/>
      <c r="DN606" s="188"/>
      <c r="DO606" s="188"/>
      <c r="DP606" s="188"/>
      <c r="DQ606" s="188"/>
      <c r="DR606" s="188"/>
      <c r="DS606" s="188"/>
      <c r="DT606" s="188"/>
      <c r="DU606" s="188"/>
      <c r="DV606" s="188"/>
      <c r="DW606" s="188"/>
      <c r="DX606" s="188"/>
      <c r="DY606" s="188"/>
      <c r="DZ606" s="188"/>
      <c r="EA606" s="188"/>
      <c r="EB606" s="188"/>
      <c r="EC606" s="188"/>
      <c r="ED606" s="188"/>
      <c r="EE606" s="188"/>
      <c r="EF606" s="188"/>
      <c r="EG606" s="188"/>
      <c r="EH606" s="188"/>
      <c r="EI606" s="188"/>
      <c r="EJ606" s="188"/>
      <c r="EK606" s="188"/>
      <c r="EL606" s="188"/>
      <c r="EM606" s="188"/>
      <c r="EN606" s="188"/>
      <c r="EO606" s="188"/>
      <c r="EP606" s="188"/>
      <c r="EQ606" s="188"/>
      <c r="ER606" s="188"/>
    </row>
    <row r="607" spans="1:148" s="189" customFormat="1" ht="21.75" customHeight="1">
      <c r="A607" s="7" t="s">
        <v>238</v>
      </c>
      <c r="B607" s="137"/>
      <c r="C607" s="137"/>
      <c r="D607" s="145">
        <v>1541959</v>
      </c>
      <c r="E607" s="145"/>
      <c r="F607" s="145">
        <f>D607</f>
        <v>1541959</v>
      </c>
      <c r="G607" s="145"/>
      <c r="H607" s="145"/>
      <c r="I607" s="145"/>
      <c r="J607" s="145"/>
      <c r="K607" s="142"/>
      <c r="L607" s="142"/>
      <c r="M607" s="142"/>
      <c r="N607" s="145"/>
      <c r="O607" s="145"/>
      <c r="P607" s="145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  <c r="AA607" s="188"/>
      <c r="AB607" s="188"/>
      <c r="AC607" s="188"/>
      <c r="AD607" s="188"/>
      <c r="AE607" s="188"/>
      <c r="AF607" s="188"/>
      <c r="AG607" s="188"/>
      <c r="AH607" s="188"/>
      <c r="AI607" s="188"/>
      <c r="AJ607" s="188"/>
      <c r="AK607" s="188"/>
      <c r="AL607" s="188"/>
      <c r="AM607" s="188"/>
      <c r="AN607" s="188"/>
      <c r="AO607" s="188"/>
      <c r="AP607" s="188"/>
      <c r="AQ607" s="188"/>
      <c r="AR607" s="188"/>
      <c r="AS607" s="188"/>
      <c r="AT607" s="188"/>
      <c r="AU607" s="188"/>
      <c r="AV607" s="188"/>
      <c r="AW607" s="188"/>
      <c r="AX607" s="188"/>
      <c r="AY607" s="188"/>
      <c r="AZ607" s="188"/>
      <c r="BA607" s="188"/>
      <c r="BB607" s="188"/>
      <c r="BC607" s="188"/>
      <c r="BD607" s="188"/>
      <c r="BE607" s="188"/>
      <c r="BF607" s="188"/>
      <c r="BG607" s="188"/>
      <c r="BH607" s="188"/>
      <c r="BI607" s="188"/>
      <c r="BJ607" s="188"/>
      <c r="BK607" s="188"/>
      <c r="BL607" s="188"/>
      <c r="BM607" s="188"/>
      <c r="BN607" s="188"/>
      <c r="BO607" s="188"/>
      <c r="BP607" s="188"/>
      <c r="BQ607" s="188"/>
      <c r="BR607" s="188"/>
      <c r="BS607" s="188"/>
      <c r="BT607" s="188"/>
      <c r="BU607" s="188"/>
      <c r="BV607" s="188"/>
      <c r="BW607" s="188"/>
      <c r="BX607" s="188"/>
      <c r="BY607" s="188"/>
      <c r="BZ607" s="188"/>
      <c r="CA607" s="188"/>
      <c r="CB607" s="188"/>
      <c r="CC607" s="188"/>
      <c r="CD607" s="188"/>
      <c r="CE607" s="188"/>
      <c r="CF607" s="188"/>
      <c r="CG607" s="188"/>
      <c r="CH607" s="188"/>
      <c r="CI607" s="188"/>
      <c r="CJ607" s="188"/>
      <c r="CK607" s="188"/>
      <c r="CL607" s="188"/>
      <c r="CM607" s="188"/>
      <c r="CN607" s="188"/>
      <c r="CO607" s="188"/>
      <c r="CP607" s="188"/>
      <c r="CQ607" s="188"/>
      <c r="CR607" s="188"/>
      <c r="CS607" s="188"/>
      <c r="CT607" s="188"/>
      <c r="CU607" s="188"/>
      <c r="CV607" s="188"/>
      <c r="CW607" s="188"/>
      <c r="CX607" s="188"/>
      <c r="CY607" s="188"/>
      <c r="CZ607" s="188"/>
      <c r="DA607" s="188"/>
      <c r="DB607" s="188"/>
      <c r="DC607" s="188"/>
      <c r="DD607" s="188"/>
      <c r="DE607" s="188"/>
      <c r="DF607" s="188"/>
      <c r="DG607" s="188"/>
      <c r="DH607" s="188"/>
      <c r="DI607" s="188"/>
      <c r="DJ607" s="188"/>
      <c r="DK607" s="188"/>
      <c r="DL607" s="188"/>
      <c r="DM607" s="188"/>
      <c r="DN607" s="188"/>
      <c r="DO607" s="188"/>
      <c r="DP607" s="188"/>
      <c r="DQ607" s="188"/>
      <c r="DR607" s="188"/>
      <c r="DS607" s="188"/>
      <c r="DT607" s="188"/>
      <c r="DU607" s="188"/>
      <c r="DV607" s="188"/>
      <c r="DW607" s="188"/>
      <c r="DX607" s="188"/>
      <c r="DY607" s="188"/>
      <c r="DZ607" s="188"/>
      <c r="EA607" s="188"/>
      <c r="EB607" s="188"/>
      <c r="EC607" s="188"/>
      <c r="ED607" s="188"/>
      <c r="EE607" s="188"/>
      <c r="EF607" s="188"/>
      <c r="EG607" s="188"/>
      <c r="EH607" s="188"/>
      <c r="EI607" s="188"/>
      <c r="EJ607" s="188"/>
      <c r="EK607" s="188"/>
      <c r="EL607" s="188"/>
      <c r="EM607" s="188"/>
      <c r="EN607" s="188"/>
      <c r="EO607" s="188"/>
      <c r="EP607" s="188"/>
      <c r="EQ607" s="188"/>
      <c r="ER607" s="188"/>
    </row>
    <row r="608" spans="1:148" s="189" customFormat="1" ht="18" customHeight="1">
      <c r="A608" s="4" t="s">
        <v>280</v>
      </c>
      <c r="B608" s="137"/>
      <c r="C608" s="137"/>
      <c r="D608" s="145"/>
      <c r="E608" s="145"/>
      <c r="F608" s="145"/>
      <c r="G608" s="145"/>
      <c r="H608" s="145"/>
      <c r="I608" s="145"/>
      <c r="J608" s="145"/>
      <c r="K608" s="142"/>
      <c r="L608" s="142"/>
      <c r="M608" s="142"/>
      <c r="N608" s="145"/>
      <c r="O608" s="145"/>
      <c r="P608" s="145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  <c r="AA608" s="188"/>
      <c r="AB608" s="188"/>
      <c r="AC608" s="188"/>
      <c r="AD608" s="188"/>
      <c r="AE608" s="188"/>
      <c r="AF608" s="188"/>
      <c r="AG608" s="188"/>
      <c r="AH608" s="188"/>
      <c r="AI608" s="188"/>
      <c r="AJ608" s="188"/>
      <c r="AK608" s="188"/>
      <c r="AL608" s="188"/>
      <c r="AM608" s="188"/>
      <c r="AN608" s="188"/>
      <c r="AO608" s="188"/>
      <c r="AP608" s="188"/>
      <c r="AQ608" s="188"/>
      <c r="AR608" s="188"/>
      <c r="AS608" s="188"/>
      <c r="AT608" s="188"/>
      <c r="AU608" s="188"/>
      <c r="AV608" s="188"/>
      <c r="AW608" s="188"/>
      <c r="AX608" s="188"/>
      <c r="AY608" s="188"/>
      <c r="AZ608" s="188"/>
      <c r="BA608" s="188"/>
      <c r="BB608" s="188"/>
      <c r="BC608" s="188"/>
      <c r="BD608" s="188"/>
      <c r="BE608" s="188"/>
      <c r="BF608" s="188"/>
      <c r="BG608" s="188"/>
      <c r="BH608" s="188"/>
      <c r="BI608" s="188"/>
      <c r="BJ608" s="188"/>
      <c r="BK608" s="188"/>
      <c r="BL608" s="188"/>
      <c r="BM608" s="188"/>
      <c r="BN608" s="188"/>
      <c r="BO608" s="188"/>
      <c r="BP608" s="188"/>
      <c r="BQ608" s="188"/>
      <c r="BR608" s="188"/>
      <c r="BS608" s="188"/>
      <c r="BT608" s="188"/>
      <c r="BU608" s="188"/>
      <c r="BV608" s="188"/>
      <c r="BW608" s="188"/>
      <c r="BX608" s="188"/>
      <c r="BY608" s="188"/>
      <c r="BZ608" s="188"/>
      <c r="CA608" s="188"/>
      <c r="CB608" s="188"/>
      <c r="CC608" s="188"/>
      <c r="CD608" s="188"/>
      <c r="CE608" s="188"/>
      <c r="CF608" s="188"/>
      <c r="CG608" s="188"/>
      <c r="CH608" s="188"/>
      <c r="CI608" s="188"/>
      <c r="CJ608" s="188"/>
      <c r="CK608" s="188"/>
      <c r="CL608" s="188"/>
      <c r="CM608" s="188"/>
      <c r="CN608" s="188"/>
      <c r="CO608" s="188"/>
      <c r="CP608" s="188"/>
      <c r="CQ608" s="188"/>
      <c r="CR608" s="188"/>
      <c r="CS608" s="188"/>
      <c r="CT608" s="188"/>
      <c r="CU608" s="188"/>
      <c r="CV608" s="188"/>
      <c r="CW608" s="188"/>
      <c r="CX608" s="188"/>
      <c r="CY608" s="188"/>
      <c r="CZ608" s="188"/>
      <c r="DA608" s="188"/>
      <c r="DB608" s="188"/>
      <c r="DC608" s="188"/>
      <c r="DD608" s="188"/>
      <c r="DE608" s="188"/>
      <c r="DF608" s="188"/>
      <c r="DG608" s="188"/>
      <c r="DH608" s="188"/>
      <c r="DI608" s="188"/>
      <c r="DJ608" s="188"/>
      <c r="DK608" s="188"/>
      <c r="DL608" s="188"/>
      <c r="DM608" s="188"/>
      <c r="DN608" s="188"/>
      <c r="DO608" s="188"/>
      <c r="DP608" s="188"/>
      <c r="DQ608" s="188"/>
      <c r="DR608" s="188"/>
      <c r="DS608" s="188"/>
      <c r="DT608" s="188"/>
      <c r="DU608" s="188"/>
      <c r="DV608" s="188"/>
      <c r="DW608" s="188"/>
      <c r="DX608" s="188"/>
      <c r="DY608" s="188"/>
      <c r="DZ608" s="188"/>
      <c r="EA608" s="188"/>
      <c r="EB608" s="188"/>
      <c r="EC608" s="188"/>
      <c r="ED608" s="188"/>
      <c r="EE608" s="188"/>
      <c r="EF608" s="188"/>
      <c r="EG608" s="188"/>
      <c r="EH608" s="188"/>
      <c r="EI608" s="188"/>
      <c r="EJ608" s="188"/>
      <c r="EK608" s="188"/>
      <c r="EL608" s="188"/>
      <c r="EM608" s="188"/>
      <c r="EN608" s="188"/>
      <c r="EO608" s="188"/>
      <c r="EP608" s="188"/>
      <c r="EQ608" s="188"/>
      <c r="ER608" s="188"/>
    </row>
    <row r="609" spans="1:148" s="189" customFormat="1" ht="16.5" customHeight="1">
      <c r="A609" s="7" t="s">
        <v>291</v>
      </c>
      <c r="B609" s="137"/>
      <c r="C609" s="137"/>
      <c r="D609" s="145">
        <v>12</v>
      </c>
      <c r="E609" s="145"/>
      <c r="F609" s="145">
        <f>D609</f>
        <v>12</v>
      </c>
      <c r="G609" s="145"/>
      <c r="H609" s="145"/>
      <c r="I609" s="145"/>
      <c r="J609" s="145"/>
      <c r="K609" s="142"/>
      <c r="L609" s="142"/>
      <c r="M609" s="142"/>
      <c r="N609" s="145"/>
      <c r="O609" s="145"/>
      <c r="P609" s="145"/>
      <c r="Q609" s="188"/>
      <c r="R609" s="188"/>
      <c r="S609" s="188"/>
      <c r="T609" s="188"/>
      <c r="U609" s="188"/>
      <c r="V609" s="188"/>
      <c r="W609" s="188"/>
      <c r="X609" s="188"/>
      <c r="Y609" s="188"/>
      <c r="Z609" s="188"/>
      <c r="AA609" s="188"/>
      <c r="AB609" s="188"/>
      <c r="AC609" s="188"/>
      <c r="AD609" s="188"/>
      <c r="AE609" s="188"/>
      <c r="AF609" s="188"/>
      <c r="AG609" s="188"/>
      <c r="AH609" s="188"/>
      <c r="AI609" s="188"/>
      <c r="AJ609" s="188"/>
      <c r="AK609" s="188"/>
      <c r="AL609" s="188"/>
      <c r="AM609" s="188"/>
      <c r="AN609" s="188"/>
      <c r="AO609" s="188"/>
      <c r="AP609" s="188"/>
      <c r="AQ609" s="188"/>
      <c r="AR609" s="188"/>
      <c r="AS609" s="188"/>
      <c r="AT609" s="188"/>
      <c r="AU609" s="188"/>
      <c r="AV609" s="188"/>
      <c r="AW609" s="188"/>
      <c r="AX609" s="188"/>
      <c r="AY609" s="188"/>
      <c r="AZ609" s="188"/>
      <c r="BA609" s="188"/>
      <c r="BB609" s="188"/>
      <c r="BC609" s="188"/>
      <c r="BD609" s="188"/>
      <c r="BE609" s="188"/>
      <c r="BF609" s="188"/>
      <c r="BG609" s="188"/>
      <c r="BH609" s="188"/>
      <c r="BI609" s="188"/>
      <c r="BJ609" s="188"/>
      <c r="BK609" s="188"/>
      <c r="BL609" s="188"/>
      <c r="BM609" s="188"/>
      <c r="BN609" s="188"/>
      <c r="BO609" s="188"/>
      <c r="BP609" s="188"/>
      <c r="BQ609" s="188"/>
      <c r="BR609" s="188"/>
      <c r="BS609" s="188"/>
      <c r="BT609" s="188"/>
      <c r="BU609" s="188"/>
      <c r="BV609" s="188"/>
      <c r="BW609" s="188"/>
      <c r="BX609" s="188"/>
      <c r="BY609" s="188"/>
      <c r="BZ609" s="188"/>
      <c r="CA609" s="188"/>
      <c r="CB609" s="188"/>
      <c r="CC609" s="188"/>
      <c r="CD609" s="188"/>
      <c r="CE609" s="188"/>
      <c r="CF609" s="188"/>
      <c r="CG609" s="188"/>
      <c r="CH609" s="188"/>
      <c r="CI609" s="188"/>
      <c r="CJ609" s="188"/>
      <c r="CK609" s="188"/>
      <c r="CL609" s="188"/>
      <c r="CM609" s="188"/>
      <c r="CN609" s="188"/>
      <c r="CO609" s="188"/>
      <c r="CP609" s="188"/>
      <c r="CQ609" s="188"/>
      <c r="CR609" s="188"/>
      <c r="CS609" s="188"/>
      <c r="CT609" s="188"/>
      <c r="CU609" s="188"/>
      <c r="CV609" s="188"/>
      <c r="CW609" s="188"/>
      <c r="CX609" s="188"/>
      <c r="CY609" s="188"/>
      <c r="CZ609" s="188"/>
      <c r="DA609" s="188"/>
      <c r="DB609" s="188"/>
      <c r="DC609" s="188"/>
      <c r="DD609" s="188"/>
      <c r="DE609" s="188"/>
      <c r="DF609" s="188"/>
      <c r="DG609" s="188"/>
      <c r="DH609" s="188"/>
      <c r="DI609" s="188"/>
      <c r="DJ609" s="188"/>
      <c r="DK609" s="188"/>
      <c r="DL609" s="188"/>
      <c r="DM609" s="188"/>
      <c r="DN609" s="188"/>
      <c r="DO609" s="188"/>
      <c r="DP609" s="188"/>
      <c r="DQ609" s="188"/>
      <c r="DR609" s="188"/>
      <c r="DS609" s="188"/>
      <c r="DT609" s="188"/>
      <c r="DU609" s="188"/>
      <c r="DV609" s="188"/>
      <c r="DW609" s="188"/>
      <c r="DX609" s="188"/>
      <c r="DY609" s="188"/>
      <c r="DZ609" s="188"/>
      <c r="EA609" s="188"/>
      <c r="EB609" s="188"/>
      <c r="EC609" s="188"/>
      <c r="ED609" s="188"/>
      <c r="EE609" s="188"/>
      <c r="EF609" s="188"/>
      <c r="EG609" s="188"/>
      <c r="EH609" s="188"/>
      <c r="EI609" s="188"/>
      <c r="EJ609" s="188"/>
      <c r="EK609" s="188"/>
      <c r="EL609" s="188"/>
      <c r="EM609" s="188"/>
      <c r="EN609" s="188"/>
      <c r="EO609" s="188"/>
      <c r="EP609" s="188"/>
      <c r="EQ609" s="188"/>
      <c r="ER609" s="188"/>
    </row>
    <row r="610" spans="1:148" s="189" customFormat="1" ht="15.75" customHeight="1">
      <c r="A610" s="4" t="s">
        <v>231</v>
      </c>
      <c r="B610" s="137"/>
      <c r="C610" s="137"/>
      <c r="D610" s="145"/>
      <c r="E610" s="145"/>
      <c r="F610" s="145"/>
      <c r="G610" s="145"/>
      <c r="H610" s="145"/>
      <c r="I610" s="145"/>
      <c r="J610" s="145"/>
      <c r="K610" s="142"/>
      <c r="L610" s="142"/>
      <c r="M610" s="142"/>
      <c r="N610" s="145"/>
      <c r="O610" s="145"/>
      <c r="P610" s="145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  <c r="AA610" s="188"/>
      <c r="AB610" s="188"/>
      <c r="AC610" s="188"/>
      <c r="AD610" s="188"/>
      <c r="AE610" s="188"/>
      <c r="AF610" s="188"/>
      <c r="AG610" s="188"/>
      <c r="AH610" s="188"/>
      <c r="AI610" s="188"/>
      <c r="AJ610" s="188"/>
      <c r="AK610" s="188"/>
      <c r="AL610" s="188"/>
      <c r="AM610" s="188"/>
      <c r="AN610" s="188"/>
      <c r="AO610" s="188"/>
      <c r="AP610" s="188"/>
      <c r="AQ610" s="188"/>
      <c r="AR610" s="188"/>
      <c r="AS610" s="188"/>
      <c r="AT610" s="188"/>
      <c r="AU610" s="188"/>
      <c r="AV610" s="188"/>
      <c r="AW610" s="188"/>
      <c r="AX610" s="188"/>
      <c r="AY610" s="188"/>
      <c r="AZ610" s="188"/>
      <c r="BA610" s="188"/>
      <c r="BB610" s="188"/>
      <c r="BC610" s="188"/>
      <c r="BD610" s="188"/>
      <c r="BE610" s="188"/>
      <c r="BF610" s="188"/>
      <c r="BG610" s="188"/>
      <c r="BH610" s="188"/>
      <c r="BI610" s="188"/>
      <c r="BJ610" s="188"/>
      <c r="BK610" s="188"/>
      <c r="BL610" s="188"/>
      <c r="BM610" s="188"/>
      <c r="BN610" s="188"/>
      <c r="BO610" s="188"/>
      <c r="BP610" s="188"/>
      <c r="BQ610" s="188"/>
      <c r="BR610" s="188"/>
      <c r="BS610" s="188"/>
      <c r="BT610" s="188"/>
      <c r="BU610" s="188"/>
      <c r="BV610" s="188"/>
      <c r="BW610" s="188"/>
      <c r="BX610" s="188"/>
      <c r="BY610" s="188"/>
      <c r="BZ610" s="188"/>
      <c r="CA610" s="188"/>
      <c r="CB610" s="188"/>
      <c r="CC610" s="188"/>
      <c r="CD610" s="188"/>
      <c r="CE610" s="188"/>
      <c r="CF610" s="188"/>
      <c r="CG610" s="188"/>
      <c r="CH610" s="188"/>
      <c r="CI610" s="188"/>
      <c r="CJ610" s="188"/>
      <c r="CK610" s="188"/>
      <c r="CL610" s="188"/>
      <c r="CM610" s="188"/>
      <c r="CN610" s="188"/>
      <c r="CO610" s="188"/>
      <c r="CP610" s="188"/>
      <c r="CQ610" s="188"/>
      <c r="CR610" s="188"/>
      <c r="CS610" s="188"/>
      <c r="CT610" s="188"/>
      <c r="CU610" s="188"/>
      <c r="CV610" s="188"/>
      <c r="CW610" s="188"/>
      <c r="CX610" s="188"/>
      <c r="CY610" s="188"/>
      <c r="CZ610" s="188"/>
      <c r="DA610" s="188"/>
      <c r="DB610" s="188"/>
      <c r="DC610" s="188"/>
      <c r="DD610" s="188"/>
      <c r="DE610" s="188"/>
      <c r="DF610" s="188"/>
      <c r="DG610" s="188"/>
      <c r="DH610" s="188"/>
      <c r="DI610" s="188"/>
      <c r="DJ610" s="188"/>
      <c r="DK610" s="188"/>
      <c r="DL610" s="188"/>
      <c r="DM610" s="188"/>
      <c r="DN610" s="188"/>
      <c r="DO610" s="188"/>
      <c r="DP610" s="188"/>
      <c r="DQ610" s="188"/>
      <c r="DR610" s="188"/>
      <c r="DS610" s="188"/>
      <c r="DT610" s="188"/>
      <c r="DU610" s="188"/>
      <c r="DV610" s="188"/>
      <c r="DW610" s="188"/>
      <c r="DX610" s="188"/>
      <c r="DY610" s="188"/>
      <c r="DZ610" s="188"/>
      <c r="EA610" s="188"/>
      <c r="EB610" s="188"/>
      <c r="EC610" s="188"/>
      <c r="ED610" s="188"/>
      <c r="EE610" s="188"/>
      <c r="EF610" s="188"/>
      <c r="EG610" s="188"/>
      <c r="EH610" s="188"/>
      <c r="EI610" s="188"/>
      <c r="EJ610" s="188"/>
      <c r="EK610" s="188"/>
      <c r="EL610" s="188"/>
      <c r="EM610" s="188"/>
      <c r="EN610" s="188"/>
      <c r="EO610" s="188"/>
      <c r="EP610" s="188"/>
      <c r="EQ610" s="188"/>
      <c r="ER610" s="188"/>
    </row>
    <row r="611" spans="1:148" s="189" customFormat="1" ht="19.5" customHeight="1">
      <c r="A611" s="7" t="s">
        <v>292</v>
      </c>
      <c r="B611" s="137"/>
      <c r="C611" s="137"/>
      <c r="D611" s="145">
        <f>D607/D609</f>
        <v>128496.58333333333</v>
      </c>
      <c r="E611" s="145"/>
      <c r="F611" s="145">
        <f>D611</f>
        <v>128496.58333333333</v>
      </c>
      <c r="G611" s="145"/>
      <c r="H611" s="145"/>
      <c r="I611" s="145"/>
      <c r="J611" s="145"/>
      <c r="K611" s="142"/>
      <c r="L611" s="142"/>
      <c r="M611" s="142"/>
      <c r="N611" s="145"/>
      <c r="O611" s="145"/>
      <c r="P611" s="145"/>
      <c r="Q611" s="188"/>
      <c r="R611" s="188"/>
      <c r="S611" s="188"/>
      <c r="T611" s="188"/>
      <c r="U611" s="188"/>
      <c r="V611" s="188"/>
      <c r="W611" s="188"/>
      <c r="X611" s="188"/>
      <c r="Y611" s="188"/>
      <c r="Z611" s="188"/>
      <c r="AA611" s="188"/>
      <c r="AB611" s="188"/>
      <c r="AC611" s="188"/>
      <c r="AD611" s="188"/>
      <c r="AE611" s="188"/>
      <c r="AF611" s="188"/>
      <c r="AG611" s="188"/>
      <c r="AH611" s="188"/>
      <c r="AI611" s="188"/>
      <c r="AJ611" s="188"/>
      <c r="AK611" s="188"/>
      <c r="AL611" s="188"/>
      <c r="AM611" s="188"/>
      <c r="AN611" s="188"/>
      <c r="AO611" s="188"/>
      <c r="AP611" s="188"/>
      <c r="AQ611" s="188"/>
      <c r="AR611" s="188"/>
      <c r="AS611" s="188"/>
      <c r="AT611" s="188"/>
      <c r="AU611" s="188"/>
      <c r="AV611" s="188"/>
      <c r="AW611" s="188"/>
      <c r="AX611" s="188"/>
      <c r="AY611" s="188"/>
      <c r="AZ611" s="188"/>
      <c r="BA611" s="188"/>
      <c r="BB611" s="188"/>
      <c r="BC611" s="188"/>
      <c r="BD611" s="188"/>
      <c r="BE611" s="188"/>
      <c r="BF611" s="188"/>
      <c r="BG611" s="188"/>
      <c r="BH611" s="188"/>
      <c r="BI611" s="188"/>
      <c r="BJ611" s="188"/>
      <c r="BK611" s="188"/>
      <c r="BL611" s="188"/>
      <c r="BM611" s="188"/>
      <c r="BN611" s="188"/>
      <c r="BO611" s="188"/>
      <c r="BP611" s="188"/>
      <c r="BQ611" s="188"/>
      <c r="BR611" s="188"/>
      <c r="BS611" s="188"/>
      <c r="BT611" s="188"/>
      <c r="BU611" s="188"/>
      <c r="BV611" s="188"/>
      <c r="BW611" s="188"/>
      <c r="BX611" s="188"/>
      <c r="BY611" s="188"/>
      <c r="BZ611" s="188"/>
      <c r="CA611" s="188"/>
      <c r="CB611" s="188"/>
      <c r="CC611" s="188"/>
      <c r="CD611" s="188"/>
      <c r="CE611" s="188"/>
      <c r="CF611" s="188"/>
      <c r="CG611" s="188"/>
      <c r="CH611" s="188"/>
      <c r="CI611" s="188"/>
      <c r="CJ611" s="188"/>
      <c r="CK611" s="188"/>
      <c r="CL611" s="188"/>
      <c r="CM611" s="188"/>
      <c r="CN611" s="188"/>
      <c r="CO611" s="188"/>
      <c r="CP611" s="188"/>
      <c r="CQ611" s="188"/>
      <c r="CR611" s="188"/>
      <c r="CS611" s="188"/>
      <c r="CT611" s="188"/>
      <c r="CU611" s="188"/>
      <c r="CV611" s="188"/>
      <c r="CW611" s="188"/>
      <c r="CX611" s="188"/>
      <c r="CY611" s="188"/>
      <c r="CZ611" s="188"/>
      <c r="DA611" s="188"/>
      <c r="DB611" s="188"/>
      <c r="DC611" s="188"/>
      <c r="DD611" s="188"/>
      <c r="DE611" s="188"/>
      <c r="DF611" s="188"/>
      <c r="DG611" s="188"/>
      <c r="DH611" s="188"/>
      <c r="DI611" s="188"/>
      <c r="DJ611" s="188"/>
      <c r="DK611" s="188"/>
      <c r="DL611" s="188"/>
      <c r="DM611" s="188"/>
      <c r="DN611" s="188"/>
      <c r="DO611" s="188"/>
      <c r="DP611" s="188"/>
      <c r="DQ611" s="188"/>
      <c r="DR611" s="188"/>
      <c r="DS611" s="188"/>
      <c r="DT611" s="188"/>
      <c r="DU611" s="188"/>
      <c r="DV611" s="188"/>
      <c r="DW611" s="188"/>
      <c r="DX611" s="188"/>
      <c r="DY611" s="188"/>
      <c r="DZ611" s="188"/>
      <c r="EA611" s="188"/>
      <c r="EB611" s="188"/>
      <c r="EC611" s="188"/>
      <c r="ED611" s="188"/>
      <c r="EE611" s="188"/>
      <c r="EF611" s="188"/>
      <c r="EG611" s="188"/>
      <c r="EH611" s="188"/>
      <c r="EI611" s="188"/>
      <c r="EJ611" s="188"/>
      <c r="EK611" s="188"/>
      <c r="EL611" s="188"/>
      <c r="EM611" s="188"/>
      <c r="EN611" s="188"/>
      <c r="EO611" s="188"/>
      <c r="EP611" s="188"/>
      <c r="EQ611" s="188"/>
      <c r="ER611" s="188"/>
    </row>
    <row r="612" spans="1:148" s="221" customFormat="1" ht="28.5" customHeight="1">
      <c r="A612" s="8" t="s">
        <v>480</v>
      </c>
      <c r="B612" s="36"/>
      <c r="C612" s="36"/>
      <c r="D612" s="32">
        <f>D614</f>
        <v>500000</v>
      </c>
      <c r="E612" s="32"/>
      <c r="F612" s="32">
        <f>F614</f>
        <v>500000</v>
      </c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  <c r="AJ612" s="220"/>
      <c r="AK612" s="220"/>
      <c r="AL612" s="220"/>
      <c r="AM612" s="220"/>
      <c r="AN612" s="220"/>
      <c r="AO612" s="220"/>
      <c r="AP612" s="220"/>
      <c r="AQ612" s="220"/>
      <c r="AR612" s="220"/>
      <c r="AS612" s="220"/>
      <c r="AT612" s="220"/>
      <c r="AU612" s="220"/>
      <c r="AV612" s="220"/>
      <c r="AW612" s="220"/>
      <c r="AX612" s="220"/>
      <c r="AY612" s="220"/>
      <c r="AZ612" s="220"/>
      <c r="BA612" s="220"/>
      <c r="BB612" s="220"/>
      <c r="BC612" s="220"/>
      <c r="BD612" s="220"/>
      <c r="BE612" s="220"/>
      <c r="BF612" s="220"/>
      <c r="BG612" s="220"/>
      <c r="BH612" s="220"/>
      <c r="BI612" s="220"/>
      <c r="BJ612" s="220"/>
      <c r="BK612" s="220"/>
      <c r="BL612" s="220"/>
      <c r="BM612" s="220"/>
      <c r="BN612" s="220"/>
      <c r="BO612" s="220"/>
      <c r="BP612" s="220"/>
      <c r="BQ612" s="220"/>
      <c r="BR612" s="220"/>
      <c r="BS612" s="220"/>
      <c r="BT612" s="220"/>
      <c r="BU612" s="220"/>
      <c r="BV612" s="220"/>
      <c r="BW612" s="220"/>
      <c r="BX612" s="220"/>
      <c r="BY612" s="220"/>
      <c r="BZ612" s="220"/>
      <c r="CA612" s="220"/>
      <c r="CB612" s="220"/>
      <c r="CC612" s="220"/>
      <c r="CD612" s="220"/>
      <c r="CE612" s="220"/>
      <c r="CF612" s="220"/>
      <c r="CG612" s="220"/>
      <c r="CH612" s="220"/>
      <c r="CI612" s="220"/>
      <c r="CJ612" s="220"/>
      <c r="CK612" s="220"/>
      <c r="CL612" s="220"/>
      <c r="CM612" s="220"/>
      <c r="CN612" s="220"/>
      <c r="CO612" s="220"/>
      <c r="CP612" s="220"/>
      <c r="CQ612" s="220"/>
      <c r="CR612" s="220"/>
      <c r="CS612" s="220"/>
      <c r="CT612" s="220"/>
      <c r="CU612" s="220"/>
      <c r="CV612" s="220"/>
      <c r="CW612" s="220"/>
      <c r="CX612" s="220"/>
      <c r="CY612" s="220"/>
      <c r="CZ612" s="220"/>
      <c r="DA612" s="220"/>
      <c r="DB612" s="220"/>
      <c r="DC612" s="220"/>
      <c r="DD612" s="220"/>
      <c r="DE612" s="220"/>
      <c r="DF612" s="220"/>
      <c r="DG612" s="220"/>
      <c r="DH612" s="220"/>
      <c r="DI612" s="220"/>
      <c r="DJ612" s="220"/>
      <c r="DK612" s="220"/>
      <c r="DL612" s="220"/>
      <c r="DM612" s="220"/>
      <c r="DN612" s="220"/>
      <c r="DO612" s="220"/>
      <c r="DP612" s="220"/>
      <c r="DQ612" s="220"/>
      <c r="DR612" s="220"/>
      <c r="DS612" s="220"/>
      <c r="DT612" s="220"/>
      <c r="DU612" s="220"/>
      <c r="DV612" s="220"/>
      <c r="DW612" s="220"/>
      <c r="DX612" s="220"/>
      <c r="DY612" s="220"/>
      <c r="DZ612" s="220"/>
      <c r="EA612" s="220"/>
      <c r="EB612" s="220"/>
      <c r="EC612" s="220"/>
      <c r="ED612" s="220"/>
      <c r="EE612" s="220"/>
      <c r="EF612" s="220"/>
      <c r="EG612" s="220"/>
      <c r="EH612" s="220"/>
      <c r="EI612" s="220"/>
      <c r="EJ612" s="220"/>
      <c r="EK612" s="220"/>
      <c r="EL612" s="220"/>
      <c r="EM612" s="220"/>
      <c r="EN612" s="220"/>
      <c r="EO612" s="220"/>
      <c r="EP612" s="220"/>
      <c r="EQ612" s="220"/>
      <c r="ER612" s="220"/>
    </row>
    <row r="613" spans="1:148" s="189" customFormat="1" ht="19.5" customHeight="1">
      <c r="A613" s="4" t="s">
        <v>77</v>
      </c>
      <c r="B613" s="137"/>
      <c r="C613" s="137"/>
      <c r="D613" s="145"/>
      <c r="E613" s="145"/>
      <c r="F613" s="145"/>
      <c r="G613" s="145"/>
      <c r="H613" s="145"/>
      <c r="I613" s="145"/>
      <c r="J613" s="145"/>
      <c r="K613" s="142"/>
      <c r="L613" s="142"/>
      <c r="M613" s="142"/>
      <c r="N613" s="145"/>
      <c r="O613" s="145"/>
      <c r="P613" s="145"/>
      <c r="Q613" s="188"/>
      <c r="R613" s="188"/>
      <c r="S613" s="188"/>
      <c r="T613" s="188"/>
      <c r="U613" s="188"/>
      <c r="V613" s="188"/>
      <c r="W613" s="188"/>
      <c r="X613" s="188"/>
      <c r="Y613" s="188"/>
      <c r="Z613" s="188"/>
      <c r="AA613" s="188"/>
      <c r="AB613" s="188"/>
      <c r="AC613" s="188"/>
      <c r="AD613" s="188"/>
      <c r="AE613" s="188"/>
      <c r="AF613" s="188"/>
      <c r="AG613" s="188"/>
      <c r="AH613" s="188"/>
      <c r="AI613" s="188"/>
      <c r="AJ613" s="188"/>
      <c r="AK613" s="188"/>
      <c r="AL613" s="188"/>
      <c r="AM613" s="188"/>
      <c r="AN613" s="188"/>
      <c r="AO613" s="188"/>
      <c r="AP613" s="188"/>
      <c r="AQ613" s="188"/>
      <c r="AR613" s="188"/>
      <c r="AS613" s="188"/>
      <c r="AT613" s="188"/>
      <c r="AU613" s="188"/>
      <c r="AV613" s="188"/>
      <c r="AW613" s="188"/>
      <c r="AX613" s="188"/>
      <c r="AY613" s="188"/>
      <c r="AZ613" s="188"/>
      <c r="BA613" s="188"/>
      <c r="BB613" s="188"/>
      <c r="BC613" s="188"/>
      <c r="BD613" s="188"/>
      <c r="BE613" s="188"/>
      <c r="BF613" s="188"/>
      <c r="BG613" s="188"/>
      <c r="BH613" s="188"/>
      <c r="BI613" s="188"/>
      <c r="BJ613" s="188"/>
      <c r="BK613" s="188"/>
      <c r="BL613" s="188"/>
      <c r="BM613" s="188"/>
      <c r="BN613" s="188"/>
      <c r="BO613" s="188"/>
      <c r="BP613" s="188"/>
      <c r="BQ613" s="188"/>
      <c r="BR613" s="188"/>
      <c r="BS613" s="188"/>
      <c r="BT613" s="188"/>
      <c r="BU613" s="188"/>
      <c r="BV613" s="188"/>
      <c r="BW613" s="188"/>
      <c r="BX613" s="188"/>
      <c r="BY613" s="188"/>
      <c r="BZ613" s="188"/>
      <c r="CA613" s="188"/>
      <c r="CB613" s="188"/>
      <c r="CC613" s="188"/>
      <c r="CD613" s="188"/>
      <c r="CE613" s="188"/>
      <c r="CF613" s="188"/>
      <c r="CG613" s="188"/>
      <c r="CH613" s="188"/>
      <c r="CI613" s="188"/>
      <c r="CJ613" s="188"/>
      <c r="CK613" s="188"/>
      <c r="CL613" s="188"/>
      <c r="CM613" s="188"/>
      <c r="CN613" s="188"/>
      <c r="CO613" s="188"/>
      <c r="CP613" s="188"/>
      <c r="CQ613" s="188"/>
      <c r="CR613" s="188"/>
      <c r="CS613" s="188"/>
      <c r="CT613" s="188"/>
      <c r="CU613" s="188"/>
      <c r="CV613" s="188"/>
      <c r="CW613" s="188"/>
      <c r="CX613" s="188"/>
      <c r="CY613" s="188"/>
      <c r="CZ613" s="188"/>
      <c r="DA613" s="188"/>
      <c r="DB613" s="188"/>
      <c r="DC613" s="188"/>
      <c r="DD613" s="188"/>
      <c r="DE613" s="188"/>
      <c r="DF613" s="188"/>
      <c r="DG613" s="188"/>
      <c r="DH613" s="188"/>
      <c r="DI613" s="188"/>
      <c r="DJ613" s="188"/>
      <c r="DK613" s="188"/>
      <c r="DL613" s="188"/>
      <c r="DM613" s="188"/>
      <c r="DN613" s="188"/>
      <c r="DO613" s="188"/>
      <c r="DP613" s="188"/>
      <c r="DQ613" s="188"/>
      <c r="DR613" s="188"/>
      <c r="DS613" s="188"/>
      <c r="DT613" s="188"/>
      <c r="DU613" s="188"/>
      <c r="DV613" s="188"/>
      <c r="DW613" s="188"/>
      <c r="DX613" s="188"/>
      <c r="DY613" s="188"/>
      <c r="DZ613" s="188"/>
      <c r="EA613" s="188"/>
      <c r="EB613" s="188"/>
      <c r="EC613" s="188"/>
      <c r="ED613" s="188"/>
      <c r="EE613" s="188"/>
      <c r="EF613" s="188"/>
      <c r="EG613" s="188"/>
      <c r="EH613" s="188"/>
      <c r="EI613" s="188"/>
      <c r="EJ613" s="188"/>
      <c r="EK613" s="188"/>
      <c r="EL613" s="188"/>
      <c r="EM613" s="188"/>
      <c r="EN613" s="188"/>
      <c r="EO613" s="188"/>
      <c r="EP613" s="188"/>
      <c r="EQ613" s="188"/>
      <c r="ER613" s="188"/>
    </row>
    <row r="614" spans="1:148" s="189" customFormat="1" ht="21.75" customHeight="1">
      <c r="A614" s="7" t="s">
        <v>238</v>
      </c>
      <c r="B614" s="137"/>
      <c r="C614" s="137"/>
      <c r="D614" s="145">
        <v>500000</v>
      </c>
      <c r="E614" s="145"/>
      <c r="F614" s="145">
        <f>D614</f>
        <v>500000</v>
      </c>
      <c r="G614" s="145"/>
      <c r="H614" s="145"/>
      <c r="I614" s="145"/>
      <c r="J614" s="145"/>
      <c r="K614" s="142"/>
      <c r="L614" s="142"/>
      <c r="M614" s="142"/>
      <c r="N614" s="145"/>
      <c r="O614" s="145"/>
      <c r="P614" s="145"/>
      <c r="Q614" s="188"/>
      <c r="R614" s="188"/>
      <c r="S614" s="188"/>
      <c r="T614" s="188"/>
      <c r="U614" s="188"/>
      <c r="V614" s="188"/>
      <c r="W614" s="188"/>
      <c r="X614" s="188"/>
      <c r="Y614" s="188"/>
      <c r="Z614" s="188"/>
      <c r="AA614" s="188"/>
      <c r="AB614" s="188"/>
      <c r="AC614" s="188"/>
      <c r="AD614" s="188"/>
      <c r="AE614" s="188"/>
      <c r="AF614" s="188"/>
      <c r="AG614" s="188"/>
      <c r="AH614" s="188"/>
      <c r="AI614" s="188"/>
      <c r="AJ614" s="188"/>
      <c r="AK614" s="188"/>
      <c r="AL614" s="188"/>
      <c r="AM614" s="188"/>
      <c r="AN614" s="188"/>
      <c r="AO614" s="188"/>
      <c r="AP614" s="188"/>
      <c r="AQ614" s="188"/>
      <c r="AR614" s="188"/>
      <c r="AS614" s="188"/>
      <c r="AT614" s="188"/>
      <c r="AU614" s="188"/>
      <c r="AV614" s="188"/>
      <c r="AW614" s="188"/>
      <c r="AX614" s="188"/>
      <c r="AY614" s="188"/>
      <c r="AZ614" s="188"/>
      <c r="BA614" s="188"/>
      <c r="BB614" s="188"/>
      <c r="BC614" s="188"/>
      <c r="BD614" s="188"/>
      <c r="BE614" s="188"/>
      <c r="BF614" s="188"/>
      <c r="BG614" s="188"/>
      <c r="BH614" s="188"/>
      <c r="BI614" s="188"/>
      <c r="BJ614" s="188"/>
      <c r="BK614" s="188"/>
      <c r="BL614" s="188"/>
      <c r="BM614" s="188"/>
      <c r="BN614" s="188"/>
      <c r="BO614" s="188"/>
      <c r="BP614" s="188"/>
      <c r="BQ614" s="188"/>
      <c r="BR614" s="188"/>
      <c r="BS614" s="188"/>
      <c r="BT614" s="188"/>
      <c r="BU614" s="188"/>
      <c r="BV614" s="188"/>
      <c r="BW614" s="188"/>
      <c r="BX614" s="188"/>
      <c r="BY614" s="188"/>
      <c r="BZ614" s="188"/>
      <c r="CA614" s="188"/>
      <c r="CB614" s="188"/>
      <c r="CC614" s="188"/>
      <c r="CD614" s="188"/>
      <c r="CE614" s="188"/>
      <c r="CF614" s="188"/>
      <c r="CG614" s="188"/>
      <c r="CH614" s="188"/>
      <c r="CI614" s="188"/>
      <c r="CJ614" s="188"/>
      <c r="CK614" s="188"/>
      <c r="CL614" s="188"/>
      <c r="CM614" s="188"/>
      <c r="CN614" s="188"/>
      <c r="CO614" s="188"/>
      <c r="CP614" s="188"/>
      <c r="CQ614" s="188"/>
      <c r="CR614" s="188"/>
      <c r="CS614" s="188"/>
      <c r="CT614" s="188"/>
      <c r="CU614" s="188"/>
      <c r="CV614" s="188"/>
      <c r="CW614" s="188"/>
      <c r="CX614" s="188"/>
      <c r="CY614" s="188"/>
      <c r="CZ614" s="188"/>
      <c r="DA614" s="188"/>
      <c r="DB614" s="188"/>
      <c r="DC614" s="188"/>
      <c r="DD614" s="188"/>
      <c r="DE614" s="188"/>
      <c r="DF614" s="188"/>
      <c r="DG614" s="188"/>
      <c r="DH614" s="188"/>
      <c r="DI614" s="188"/>
      <c r="DJ614" s="188"/>
      <c r="DK614" s="188"/>
      <c r="DL614" s="188"/>
      <c r="DM614" s="188"/>
      <c r="DN614" s="188"/>
      <c r="DO614" s="188"/>
      <c r="DP614" s="188"/>
      <c r="DQ614" s="188"/>
      <c r="DR614" s="188"/>
      <c r="DS614" s="188"/>
      <c r="DT614" s="188"/>
      <c r="DU614" s="188"/>
      <c r="DV614" s="188"/>
      <c r="DW614" s="188"/>
      <c r="DX614" s="188"/>
      <c r="DY614" s="188"/>
      <c r="DZ614" s="188"/>
      <c r="EA614" s="188"/>
      <c r="EB614" s="188"/>
      <c r="EC614" s="188"/>
      <c r="ED614" s="188"/>
      <c r="EE614" s="188"/>
      <c r="EF614" s="188"/>
      <c r="EG614" s="188"/>
      <c r="EH614" s="188"/>
      <c r="EI614" s="188"/>
      <c r="EJ614" s="188"/>
      <c r="EK614" s="188"/>
      <c r="EL614" s="188"/>
      <c r="EM614" s="188"/>
      <c r="EN614" s="188"/>
      <c r="EO614" s="188"/>
      <c r="EP614" s="188"/>
      <c r="EQ614" s="188"/>
      <c r="ER614" s="188"/>
    </row>
    <row r="615" spans="1:148" s="189" customFormat="1" ht="18" customHeight="1">
      <c r="A615" s="4" t="s">
        <v>280</v>
      </c>
      <c r="B615" s="137"/>
      <c r="C615" s="137"/>
      <c r="D615" s="145"/>
      <c r="E615" s="145"/>
      <c r="F615" s="145"/>
      <c r="G615" s="145"/>
      <c r="H615" s="145"/>
      <c r="I615" s="145"/>
      <c r="J615" s="145"/>
      <c r="K615" s="142"/>
      <c r="L615" s="142"/>
      <c r="M615" s="142"/>
      <c r="N615" s="145"/>
      <c r="O615" s="145"/>
      <c r="P615" s="145"/>
      <c r="Q615" s="188"/>
      <c r="R615" s="188"/>
      <c r="S615" s="188"/>
      <c r="T615" s="188"/>
      <c r="U615" s="188"/>
      <c r="V615" s="188"/>
      <c r="W615" s="188"/>
      <c r="X615" s="188"/>
      <c r="Y615" s="188"/>
      <c r="Z615" s="188"/>
      <c r="AA615" s="188"/>
      <c r="AB615" s="188"/>
      <c r="AC615" s="188"/>
      <c r="AD615" s="188"/>
      <c r="AE615" s="188"/>
      <c r="AF615" s="188"/>
      <c r="AG615" s="188"/>
      <c r="AH615" s="188"/>
      <c r="AI615" s="188"/>
      <c r="AJ615" s="188"/>
      <c r="AK615" s="188"/>
      <c r="AL615" s="188"/>
      <c r="AM615" s="188"/>
      <c r="AN615" s="188"/>
      <c r="AO615" s="188"/>
      <c r="AP615" s="188"/>
      <c r="AQ615" s="188"/>
      <c r="AR615" s="188"/>
      <c r="AS615" s="188"/>
      <c r="AT615" s="188"/>
      <c r="AU615" s="188"/>
      <c r="AV615" s="188"/>
      <c r="AW615" s="188"/>
      <c r="AX615" s="188"/>
      <c r="AY615" s="188"/>
      <c r="AZ615" s="188"/>
      <c r="BA615" s="188"/>
      <c r="BB615" s="188"/>
      <c r="BC615" s="188"/>
      <c r="BD615" s="188"/>
      <c r="BE615" s="188"/>
      <c r="BF615" s="188"/>
      <c r="BG615" s="188"/>
      <c r="BH615" s="188"/>
      <c r="BI615" s="188"/>
      <c r="BJ615" s="188"/>
      <c r="BK615" s="188"/>
      <c r="BL615" s="188"/>
      <c r="BM615" s="188"/>
      <c r="BN615" s="188"/>
      <c r="BO615" s="188"/>
      <c r="BP615" s="188"/>
      <c r="BQ615" s="188"/>
      <c r="BR615" s="188"/>
      <c r="BS615" s="188"/>
      <c r="BT615" s="188"/>
      <c r="BU615" s="188"/>
      <c r="BV615" s="188"/>
      <c r="BW615" s="188"/>
      <c r="BX615" s="188"/>
      <c r="BY615" s="188"/>
      <c r="BZ615" s="188"/>
      <c r="CA615" s="188"/>
      <c r="CB615" s="188"/>
      <c r="CC615" s="188"/>
      <c r="CD615" s="188"/>
      <c r="CE615" s="188"/>
      <c r="CF615" s="188"/>
      <c r="CG615" s="188"/>
      <c r="CH615" s="188"/>
      <c r="CI615" s="188"/>
      <c r="CJ615" s="188"/>
      <c r="CK615" s="188"/>
      <c r="CL615" s="188"/>
      <c r="CM615" s="188"/>
      <c r="CN615" s="188"/>
      <c r="CO615" s="188"/>
      <c r="CP615" s="188"/>
      <c r="CQ615" s="188"/>
      <c r="CR615" s="188"/>
      <c r="CS615" s="188"/>
      <c r="CT615" s="188"/>
      <c r="CU615" s="188"/>
      <c r="CV615" s="188"/>
      <c r="CW615" s="188"/>
      <c r="CX615" s="188"/>
      <c r="CY615" s="188"/>
      <c r="CZ615" s="188"/>
      <c r="DA615" s="188"/>
      <c r="DB615" s="188"/>
      <c r="DC615" s="188"/>
      <c r="DD615" s="188"/>
      <c r="DE615" s="188"/>
      <c r="DF615" s="188"/>
      <c r="DG615" s="188"/>
      <c r="DH615" s="188"/>
      <c r="DI615" s="188"/>
      <c r="DJ615" s="188"/>
      <c r="DK615" s="188"/>
      <c r="DL615" s="188"/>
      <c r="DM615" s="188"/>
      <c r="DN615" s="188"/>
      <c r="DO615" s="188"/>
      <c r="DP615" s="188"/>
      <c r="DQ615" s="188"/>
      <c r="DR615" s="188"/>
      <c r="DS615" s="188"/>
      <c r="DT615" s="188"/>
      <c r="DU615" s="188"/>
      <c r="DV615" s="188"/>
      <c r="DW615" s="188"/>
      <c r="DX615" s="188"/>
      <c r="DY615" s="188"/>
      <c r="DZ615" s="188"/>
      <c r="EA615" s="188"/>
      <c r="EB615" s="188"/>
      <c r="EC615" s="188"/>
      <c r="ED615" s="188"/>
      <c r="EE615" s="188"/>
      <c r="EF615" s="188"/>
      <c r="EG615" s="188"/>
      <c r="EH615" s="188"/>
      <c r="EI615" s="188"/>
      <c r="EJ615" s="188"/>
      <c r="EK615" s="188"/>
      <c r="EL615" s="188"/>
      <c r="EM615" s="188"/>
      <c r="EN615" s="188"/>
      <c r="EO615" s="188"/>
      <c r="EP615" s="188"/>
      <c r="EQ615" s="188"/>
      <c r="ER615" s="188"/>
    </row>
    <row r="616" spans="1:148" s="189" customFormat="1" ht="16.5" customHeight="1">
      <c r="A616" s="7" t="s">
        <v>291</v>
      </c>
      <c r="B616" s="137"/>
      <c r="C616" s="137"/>
      <c r="D616" s="145">
        <v>2</v>
      </c>
      <c r="E616" s="145"/>
      <c r="F616" s="145">
        <f>D616</f>
        <v>2</v>
      </c>
      <c r="G616" s="145"/>
      <c r="H616" s="145"/>
      <c r="I616" s="145"/>
      <c r="J616" s="145"/>
      <c r="K616" s="142"/>
      <c r="L616" s="142"/>
      <c r="M616" s="142"/>
      <c r="N616" s="145"/>
      <c r="O616" s="145"/>
      <c r="P616" s="145"/>
      <c r="Q616" s="188"/>
      <c r="R616" s="188"/>
      <c r="S616" s="188"/>
      <c r="T616" s="188"/>
      <c r="U616" s="188"/>
      <c r="V616" s="188"/>
      <c r="W616" s="188"/>
      <c r="X616" s="188"/>
      <c r="Y616" s="188"/>
      <c r="Z616" s="188"/>
      <c r="AA616" s="188"/>
      <c r="AB616" s="188"/>
      <c r="AC616" s="188"/>
      <c r="AD616" s="188"/>
      <c r="AE616" s="188"/>
      <c r="AF616" s="188"/>
      <c r="AG616" s="188"/>
      <c r="AH616" s="188"/>
      <c r="AI616" s="188"/>
      <c r="AJ616" s="188"/>
      <c r="AK616" s="188"/>
      <c r="AL616" s="188"/>
      <c r="AM616" s="188"/>
      <c r="AN616" s="188"/>
      <c r="AO616" s="188"/>
      <c r="AP616" s="188"/>
      <c r="AQ616" s="188"/>
      <c r="AR616" s="188"/>
      <c r="AS616" s="188"/>
      <c r="AT616" s="188"/>
      <c r="AU616" s="188"/>
      <c r="AV616" s="188"/>
      <c r="AW616" s="188"/>
      <c r="AX616" s="188"/>
      <c r="AY616" s="188"/>
      <c r="AZ616" s="188"/>
      <c r="BA616" s="188"/>
      <c r="BB616" s="188"/>
      <c r="BC616" s="188"/>
      <c r="BD616" s="188"/>
      <c r="BE616" s="188"/>
      <c r="BF616" s="188"/>
      <c r="BG616" s="188"/>
      <c r="BH616" s="188"/>
      <c r="BI616" s="188"/>
      <c r="BJ616" s="188"/>
      <c r="BK616" s="188"/>
      <c r="BL616" s="188"/>
      <c r="BM616" s="188"/>
      <c r="BN616" s="188"/>
      <c r="BO616" s="188"/>
      <c r="BP616" s="188"/>
      <c r="BQ616" s="188"/>
      <c r="BR616" s="188"/>
      <c r="BS616" s="188"/>
      <c r="BT616" s="188"/>
      <c r="BU616" s="188"/>
      <c r="BV616" s="188"/>
      <c r="BW616" s="188"/>
      <c r="BX616" s="188"/>
      <c r="BY616" s="188"/>
      <c r="BZ616" s="188"/>
      <c r="CA616" s="188"/>
      <c r="CB616" s="188"/>
      <c r="CC616" s="188"/>
      <c r="CD616" s="188"/>
      <c r="CE616" s="188"/>
      <c r="CF616" s="188"/>
      <c r="CG616" s="188"/>
      <c r="CH616" s="188"/>
      <c r="CI616" s="188"/>
      <c r="CJ616" s="188"/>
      <c r="CK616" s="188"/>
      <c r="CL616" s="188"/>
      <c r="CM616" s="188"/>
      <c r="CN616" s="188"/>
      <c r="CO616" s="188"/>
      <c r="CP616" s="188"/>
      <c r="CQ616" s="188"/>
      <c r="CR616" s="188"/>
      <c r="CS616" s="188"/>
      <c r="CT616" s="188"/>
      <c r="CU616" s="188"/>
      <c r="CV616" s="188"/>
      <c r="CW616" s="188"/>
      <c r="CX616" s="188"/>
      <c r="CY616" s="188"/>
      <c r="CZ616" s="188"/>
      <c r="DA616" s="188"/>
      <c r="DB616" s="188"/>
      <c r="DC616" s="188"/>
      <c r="DD616" s="188"/>
      <c r="DE616" s="188"/>
      <c r="DF616" s="188"/>
      <c r="DG616" s="188"/>
      <c r="DH616" s="188"/>
      <c r="DI616" s="188"/>
      <c r="DJ616" s="188"/>
      <c r="DK616" s="188"/>
      <c r="DL616" s="188"/>
      <c r="DM616" s="188"/>
      <c r="DN616" s="188"/>
      <c r="DO616" s="188"/>
      <c r="DP616" s="188"/>
      <c r="DQ616" s="188"/>
      <c r="DR616" s="188"/>
      <c r="DS616" s="188"/>
      <c r="DT616" s="188"/>
      <c r="DU616" s="188"/>
      <c r="DV616" s="188"/>
      <c r="DW616" s="188"/>
      <c r="DX616" s="188"/>
      <c r="DY616" s="188"/>
      <c r="DZ616" s="188"/>
      <c r="EA616" s="188"/>
      <c r="EB616" s="188"/>
      <c r="EC616" s="188"/>
      <c r="ED616" s="188"/>
      <c r="EE616" s="188"/>
      <c r="EF616" s="188"/>
      <c r="EG616" s="188"/>
      <c r="EH616" s="188"/>
      <c r="EI616" s="188"/>
      <c r="EJ616" s="188"/>
      <c r="EK616" s="188"/>
      <c r="EL616" s="188"/>
      <c r="EM616" s="188"/>
      <c r="EN616" s="188"/>
      <c r="EO616" s="188"/>
      <c r="EP616" s="188"/>
      <c r="EQ616" s="188"/>
      <c r="ER616" s="188"/>
    </row>
    <row r="617" spans="1:148" s="189" customFormat="1" ht="15.75" customHeight="1">
      <c r="A617" s="4" t="s">
        <v>231</v>
      </c>
      <c r="B617" s="137"/>
      <c r="C617" s="137"/>
      <c r="D617" s="145"/>
      <c r="E617" s="145"/>
      <c r="F617" s="145"/>
      <c r="G617" s="145"/>
      <c r="H617" s="145"/>
      <c r="I617" s="145"/>
      <c r="J617" s="145"/>
      <c r="K617" s="142"/>
      <c r="L617" s="142"/>
      <c r="M617" s="142"/>
      <c r="N617" s="145"/>
      <c r="O617" s="145"/>
      <c r="P617" s="145"/>
      <c r="Q617" s="188"/>
      <c r="R617" s="188"/>
      <c r="S617" s="188"/>
      <c r="T617" s="188"/>
      <c r="U617" s="188"/>
      <c r="V617" s="188"/>
      <c r="W617" s="188"/>
      <c r="X617" s="188"/>
      <c r="Y617" s="188"/>
      <c r="Z617" s="188"/>
      <c r="AA617" s="188"/>
      <c r="AB617" s="188"/>
      <c r="AC617" s="188"/>
      <c r="AD617" s="188"/>
      <c r="AE617" s="188"/>
      <c r="AF617" s="188"/>
      <c r="AG617" s="188"/>
      <c r="AH617" s="188"/>
      <c r="AI617" s="188"/>
      <c r="AJ617" s="188"/>
      <c r="AK617" s="188"/>
      <c r="AL617" s="188"/>
      <c r="AM617" s="188"/>
      <c r="AN617" s="188"/>
      <c r="AO617" s="188"/>
      <c r="AP617" s="188"/>
      <c r="AQ617" s="188"/>
      <c r="AR617" s="188"/>
      <c r="AS617" s="188"/>
      <c r="AT617" s="188"/>
      <c r="AU617" s="188"/>
      <c r="AV617" s="188"/>
      <c r="AW617" s="188"/>
      <c r="AX617" s="188"/>
      <c r="AY617" s="188"/>
      <c r="AZ617" s="188"/>
      <c r="BA617" s="188"/>
      <c r="BB617" s="188"/>
      <c r="BC617" s="188"/>
      <c r="BD617" s="188"/>
      <c r="BE617" s="188"/>
      <c r="BF617" s="188"/>
      <c r="BG617" s="188"/>
      <c r="BH617" s="188"/>
      <c r="BI617" s="188"/>
      <c r="BJ617" s="188"/>
      <c r="BK617" s="188"/>
      <c r="BL617" s="188"/>
      <c r="BM617" s="188"/>
      <c r="BN617" s="188"/>
      <c r="BO617" s="188"/>
      <c r="BP617" s="188"/>
      <c r="BQ617" s="188"/>
      <c r="BR617" s="188"/>
      <c r="BS617" s="188"/>
      <c r="BT617" s="188"/>
      <c r="BU617" s="188"/>
      <c r="BV617" s="188"/>
      <c r="BW617" s="188"/>
      <c r="BX617" s="188"/>
      <c r="BY617" s="188"/>
      <c r="BZ617" s="188"/>
      <c r="CA617" s="188"/>
      <c r="CB617" s="188"/>
      <c r="CC617" s="188"/>
      <c r="CD617" s="188"/>
      <c r="CE617" s="188"/>
      <c r="CF617" s="188"/>
      <c r="CG617" s="188"/>
      <c r="CH617" s="188"/>
      <c r="CI617" s="188"/>
      <c r="CJ617" s="188"/>
      <c r="CK617" s="188"/>
      <c r="CL617" s="188"/>
      <c r="CM617" s="188"/>
      <c r="CN617" s="188"/>
      <c r="CO617" s="188"/>
      <c r="CP617" s="188"/>
      <c r="CQ617" s="188"/>
      <c r="CR617" s="188"/>
      <c r="CS617" s="188"/>
      <c r="CT617" s="188"/>
      <c r="CU617" s="188"/>
      <c r="CV617" s="188"/>
      <c r="CW617" s="188"/>
      <c r="CX617" s="188"/>
      <c r="CY617" s="188"/>
      <c r="CZ617" s="188"/>
      <c r="DA617" s="188"/>
      <c r="DB617" s="188"/>
      <c r="DC617" s="188"/>
      <c r="DD617" s="188"/>
      <c r="DE617" s="188"/>
      <c r="DF617" s="188"/>
      <c r="DG617" s="188"/>
      <c r="DH617" s="188"/>
      <c r="DI617" s="188"/>
      <c r="DJ617" s="188"/>
      <c r="DK617" s="188"/>
      <c r="DL617" s="188"/>
      <c r="DM617" s="188"/>
      <c r="DN617" s="188"/>
      <c r="DO617" s="188"/>
      <c r="DP617" s="188"/>
      <c r="DQ617" s="188"/>
      <c r="DR617" s="188"/>
      <c r="DS617" s="188"/>
      <c r="DT617" s="188"/>
      <c r="DU617" s="188"/>
      <c r="DV617" s="188"/>
      <c r="DW617" s="188"/>
      <c r="DX617" s="188"/>
      <c r="DY617" s="188"/>
      <c r="DZ617" s="188"/>
      <c r="EA617" s="188"/>
      <c r="EB617" s="188"/>
      <c r="EC617" s="188"/>
      <c r="ED617" s="188"/>
      <c r="EE617" s="188"/>
      <c r="EF617" s="188"/>
      <c r="EG617" s="188"/>
      <c r="EH617" s="188"/>
      <c r="EI617" s="188"/>
      <c r="EJ617" s="188"/>
      <c r="EK617" s="188"/>
      <c r="EL617" s="188"/>
      <c r="EM617" s="188"/>
      <c r="EN617" s="188"/>
      <c r="EO617" s="188"/>
      <c r="EP617" s="188"/>
      <c r="EQ617" s="188"/>
      <c r="ER617" s="188"/>
    </row>
    <row r="618" spans="1:148" s="189" customFormat="1" ht="19.5" customHeight="1">
      <c r="A618" s="7" t="s">
        <v>292</v>
      </c>
      <c r="B618" s="137"/>
      <c r="C618" s="137"/>
      <c r="D618" s="145">
        <f>D614/D616</f>
        <v>250000</v>
      </c>
      <c r="E618" s="145"/>
      <c r="F618" s="145">
        <f>D618</f>
        <v>250000</v>
      </c>
      <c r="G618" s="145"/>
      <c r="H618" s="145"/>
      <c r="I618" s="145"/>
      <c r="J618" s="145"/>
      <c r="K618" s="142"/>
      <c r="L618" s="142"/>
      <c r="M618" s="142"/>
      <c r="N618" s="145"/>
      <c r="O618" s="145"/>
      <c r="P618" s="145"/>
      <c r="Q618" s="188"/>
      <c r="R618" s="188"/>
      <c r="S618" s="188"/>
      <c r="T618" s="188"/>
      <c r="U618" s="188"/>
      <c r="V618" s="188"/>
      <c r="W618" s="188"/>
      <c r="X618" s="188"/>
      <c r="Y618" s="188"/>
      <c r="Z618" s="188"/>
      <c r="AA618" s="188"/>
      <c r="AB618" s="188"/>
      <c r="AC618" s="188"/>
      <c r="AD618" s="188"/>
      <c r="AE618" s="188"/>
      <c r="AF618" s="188"/>
      <c r="AG618" s="188"/>
      <c r="AH618" s="188"/>
      <c r="AI618" s="188"/>
      <c r="AJ618" s="188"/>
      <c r="AK618" s="188"/>
      <c r="AL618" s="188"/>
      <c r="AM618" s="188"/>
      <c r="AN618" s="188"/>
      <c r="AO618" s="188"/>
      <c r="AP618" s="188"/>
      <c r="AQ618" s="188"/>
      <c r="AR618" s="188"/>
      <c r="AS618" s="188"/>
      <c r="AT618" s="188"/>
      <c r="AU618" s="188"/>
      <c r="AV618" s="188"/>
      <c r="AW618" s="188"/>
      <c r="AX618" s="188"/>
      <c r="AY618" s="188"/>
      <c r="AZ618" s="188"/>
      <c r="BA618" s="188"/>
      <c r="BB618" s="188"/>
      <c r="BC618" s="188"/>
      <c r="BD618" s="188"/>
      <c r="BE618" s="188"/>
      <c r="BF618" s="188"/>
      <c r="BG618" s="188"/>
      <c r="BH618" s="188"/>
      <c r="BI618" s="188"/>
      <c r="BJ618" s="188"/>
      <c r="BK618" s="188"/>
      <c r="BL618" s="188"/>
      <c r="BM618" s="188"/>
      <c r="BN618" s="188"/>
      <c r="BO618" s="188"/>
      <c r="BP618" s="188"/>
      <c r="BQ618" s="188"/>
      <c r="BR618" s="188"/>
      <c r="BS618" s="188"/>
      <c r="BT618" s="188"/>
      <c r="BU618" s="188"/>
      <c r="BV618" s="188"/>
      <c r="BW618" s="188"/>
      <c r="BX618" s="188"/>
      <c r="BY618" s="188"/>
      <c r="BZ618" s="188"/>
      <c r="CA618" s="188"/>
      <c r="CB618" s="188"/>
      <c r="CC618" s="188"/>
      <c r="CD618" s="188"/>
      <c r="CE618" s="188"/>
      <c r="CF618" s="188"/>
      <c r="CG618" s="188"/>
      <c r="CH618" s="188"/>
      <c r="CI618" s="188"/>
      <c r="CJ618" s="188"/>
      <c r="CK618" s="188"/>
      <c r="CL618" s="188"/>
      <c r="CM618" s="188"/>
      <c r="CN618" s="188"/>
      <c r="CO618" s="188"/>
      <c r="CP618" s="188"/>
      <c r="CQ618" s="188"/>
      <c r="CR618" s="188"/>
      <c r="CS618" s="188"/>
      <c r="CT618" s="188"/>
      <c r="CU618" s="188"/>
      <c r="CV618" s="188"/>
      <c r="CW618" s="188"/>
      <c r="CX618" s="188"/>
      <c r="CY618" s="188"/>
      <c r="CZ618" s="188"/>
      <c r="DA618" s="188"/>
      <c r="DB618" s="188"/>
      <c r="DC618" s="188"/>
      <c r="DD618" s="188"/>
      <c r="DE618" s="188"/>
      <c r="DF618" s="188"/>
      <c r="DG618" s="188"/>
      <c r="DH618" s="188"/>
      <c r="DI618" s="188"/>
      <c r="DJ618" s="188"/>
      <c r="DK618" s="188"/>
      <c r="DL618" s="188"/>
      <c r="DM618" s="188"/>
      <c r="DN618" s="188"/>
      <c r="DO618" s="188"/>
      <c r="DP618" s="188"/>
      <c r="DQ618" s="188"/>
      <c r="DR618" s="188"/>
      <c r="DS618" s="188"/>
      <c r="DT618" s="188"/>
      <c r="DU618" s="188"/>
      <c r="DV618" s="188"/>
      <c r="DW618" s="188"/>
      <c r="DX618" s="188"/>
      <c r="DY618" s="188"/>
      <c r="DZ618" s="188"/>
      <c r="EA618" s="188"/>
      <c r="EB618" s="188"/>
      <c r="EC618" s="188"/>
      <c r="ED618" s="188"/>
      <c r="EE618" s="188"/>
      <c r="EF618" s="188"/>
      <c r="EG618" s="188"/>
      <c r="EH618" s="188"/>
      <c r="EI618" s="188"/>
      <c r="EJ618" s="188"/>
      <c r="EK618" s="188"/>
      <c r="EL618" s="188"/>
      <c r="EM618" s="188"/>
      <c r="EN618" s="188"/>
      <c r="EO618" s="188"/>
      <c r="EP618" s="188"/>
      <c r="EQ618" s="188"/>
      <c r="ER618" s="188"/>
    </row>
    <row r="619" spans="1:154" s="81" customFormat="1" ht="33" customHeight="1">
      <c r="A619" s="91" t="s">
        <v>519</v>
      </c>
      <c r="B619" s="79"/>
      <c r="C619" s="79"/>
      <c r="D619" s="90">
        <f>D621</f>
        <v>45000</v>
      </c>
      <c r="E619" s="90"/>
      <c r="F619" s="90">
        <f>D619</f>
        <v>45000</v>
      </c>
      <c r="G619" s="90">
        <f>G621</f>
        <v>48000</v>
      </c>
      <c r="H619" s="90"/>
      <c r="I619" s="90"/>
      <c r="J619" s="90">
        <f>G619</f>
        <v>48000</v>
      </c>
      <c r="K619" s="90"/>
      <c r="L619" s="90"/>
      <c r="M619" s="90"/>
      <c r="N619" s="90">
        <f>N621</f>
        <v>50900</v>
      </c>
      <c r="O619" s="90"/>
      <c r="P619" s="90">
        <f>N619</f>
        <v>50900</v>
      </c>
      <c r="ES619" s="82"/>
      <c r="ET619" s="82"/>
      <c r="EU619" s="82"/>
      <c r="EV619" s="82"/>
      <c r="EW619" s="82"/>
      <c r="EX619" s="82"/>
    </row>
    <row r="620" spans="1:154" s="191" customFormat="1" ht="23.25" customHeight="1">
      <c r="A620" s="4" t="s">
        <v>77</v>
      </c>
      <c r="B620" s="190"/>
      <c r="C620" s="19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ES620" s="192"/>
      <c r="ET620" s="192"/>
      <c r="EU620" s="192"/>
      <c r="EV620" s="192"/>
      <c r="EW620" s="192"/>
      <c r="EX620" s="192"/>
    </row>
    <row r="621" spans="1:154" s="191" customFormat="1" ht="37.5" customHeight="1">
      <c r="A621" s="78" t="s">
        <v>395</v>
      </c>
      <c r="B621" s="190"/>
      <c r="C621" s="190"/>
      <c r="D621" s="80">
        <v>45000</v>
      </c>
      <c r="E621" s="80"/>
      <c r="F621" s="80">
        <f>D621</f>
        <v>45000</v>
      </c>
      <c r="G621" s="80">
        <v>48000</v>
      </c>
      <c r="H621" s="80"/>
      <c r="I621" s="80"/>
      <c r="J621" s="80">
        <f>G621</f>
        <v>48000</v>
      </c>
      <c r="K621" s="80"/>
      <c r="L621" s="80"/>
      <c r="M621" s="80"/>
      <c r="N621" s="80">
        <v>50900</v>
      </c>
      <c r="O621" s="80"/>
      <c r="P621" s="80">
        <f>N621</f>
        <v>50900</v>
      </c>
      <c r="ES621" s="192"/>
      <c r="ET621" s="192"/>
      <c r="EU621" s="192"/>
      <c r="EV621" s="192"/>
      <c r="EW621" s="192"/>
      <c r="EX621" s="192"/>
    </row>
    <row r="622" spans="1:154" s="191" customFormat="1" ht="21" customHeight="1">
      <c r="A622" s="171" t="s">
        <v>280</v>
      </c>
      <c r="B622" s="190"/>
      <c r="C622" s="19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ES622" s="192"/>
      <c r="ET622" s="192"/>
      <c r="EU622" s="192"/>
      <c r="EV622" s="192"/>
      <c r="EW622" s="192"/>
      <c r="EX622" s="192"/>
    </row>
    <row r="623" spans="1:154" s="191" customFormat="1" ht="32.25" customHeight="1">
      <c r="A623" s="78" t="s">
        <v>396</v>
      </c>
      <c r="B623" s="190"/>
      <c r="C623" s="190"/>
      <c r="D623" s="80">
        <v>12</v>
      </c>
      <c r="E623" s="80"/>
      <c r="F623" s="80">
        <f>D623</f>
        <v>12</v>
      </c>
      <c r="G623" s="80">
        <v>12</v>
      </c>
      <c r="H623" s="80"/>
      <c r="I623" s="80"/>
      <c r="J623" s="80">
        <f>G623</f>
        <v>12</v>
      </c>
      <c r="K623" s="80"/>
      <c r="L623" s="80"/>
      <c r="M623" s="80"/>
      <c r="N623" s="80">
        <v>12</v>
      </c>
      <c r="O623" s="80"/>
      <c r="P623" s="80">
        <f>N623</f>
        <v>12</v>
      </c>
      <c r="ES623" s="192"/>
      <c r="ET623" s="192"/>
      <c r="EU623" s="192"/>
      <c r="EV623" s="192"/>
      <c r="EW623" s="192"/>
      <c r="EX623" s="192"/>
    </row>
    <row r="624" spans="1:154" s="191" customFormat="1" ht="19.5" customHeight="1">
      <c r="A624" s="171" t="s">
        <v>231</v>
      </c>
      <c r="B624" s="190"/>
      <c r="C624" s="19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ES624" s="192"/>
      <c r="ET624" s="192"/>
      <c r="EU624" s="192"/>
      <c r="EV624" s="192"/>
      <c r="EW624" s="192"/>
      <c r="EX624" s="192"/>
    </row>
    <row r="625" spans="1:154" s="191" customFormat="1" ht="32.25" customHeight="1">
      <c r="A625" s="78" t="s">
        <v>397</v>
      </c>
      <c r="B625" s="190"/>
      <c r="C625" s="190"/>
      <c r="D625" s="80">
        <f>D621/D623</f>
        <v>3750</v>
      </c>
      <c r="E625" s="80"/>
      <c r="F625" s="80">
        <f>D625</f>
        <v>3750</v>
      </c>
      <c r="G625" s="80">
        <f>G621/G623</f>
        <v>4000</v>
      </c>
      <c r="H625" s="80"/>
      <c r="I625" s="80"/>
      <c r="J625" s="80">
        <f>G625</f>
        <v>4000</v>
      </c>
      <c r="K625" s="80"/>
      <c r="L625" s="80"/>
      <c r="M625" s="80"/>
      <c r="N625" s="80">
        <f>N621/N623</f>
        <v>4241.666666666667</v>
      </c>
      <c r="O625" s="80"/>
      <c r="P625" s="80">
        <f>N625</f>
        <v>4241.666666666667</v>
      </c>
      <c r="ES625" s="192"/>
      <c r="ET625" s="192"/>
      <c r="EU625" s="192"/>
      <c r="EV625" s="192"/>
      <c r="EW625" s="192"/>
      <c r="EX625" s="192"/>
    </row>
    <row r="626" spans="1:154" s="191" customFormat="1" ht="21" customHeight="1">
      <c r="A626" s="171" t="s">
        <v>382</v>
      </c>
      <c r="B626" s="190"/>
      <c r="C626" s="19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ES626" s="192"/>
      <c r="ET626" s="192"/>
      <c r="EU626" s="192"/>
      <c r="EV626" s="192"/>
      <c r="EW626" s="192"/>
      <c r="EX626" s="192"/>
    </row>
    <row r="627" spans="1:154" s="191" customFormat="1" ht="45.75" customHeight="1">
      <c r="A627" s="78" t="s">
        <v>398</v>
      </c>
      <c r="B627" s="190"/>
      <c r="C627" s="190"/>
      <c r="D627" s="80"/>
      <c r="E627" s="80"/>
      <c r="F627" s="80"/>
      <c r="G627" s="80">
        <f>G625/D625*100</f>
        <v>106.66666666666667</v>
      </c>
      <c r="H627" s="80"/>
      <c r="I627" s="80"/>
      <c r="J627" s="80">
        <f>G627</f>
        <v>106.66666666666667</v>
      </c>
      <c r="K627" s="80"/>
      <c r="L627" s="80"/>
      <c r="M627" s="80"/>
      <c r="N627" s="80">
        <f>N625/G625*100</f>
        <v>106.04166666666669</v>
      </c>
      <c r="O627" s="80"/>
      <c r="P627" s="80">
        <f>N627</f>
        <v>106.04166666666669</v>
      </c>
      <c r="ES627" s="192"/>
      <c r="ET627" s="192"/>
      <c r="EU627" s="192"/>
      <c r="EV627" s="192"/>
      <c r="EW627" s="192"/>
      <c r="EX627" s="192"/>
    </row>
    <row r="628" spans="1:234" s="167" customFormat="1" ht="54.75" customHeight="1">
      <c r="A628" s="264" t="s">
        <v>437</v>
      </c>
      <c r="B628" s="186"/>
      <c r="C628" s="186"/>
      <c r="D628" s="187">
        <f>D630+D643</f>
        <v>305240</v>
      </c>
      <c r="E628" s="187">
        <f>E666+E682</f>
        <v>594540</v>
      </c>
      <c r="F628" s="187">
        <f>D628+E628</f>
        <v>899780</v>
      </c>
      <c r="G628" s="187">
        <f>G630+G643</f>
        <v>313730</v>
      </c>
      <c r="H628" s="187">
        <f>H666+H682</f>
        <v>630370</v>
      </c>
      <c r="I628" s="187"/>
      <c r="J628" s="187">
        <f>G628+H628</f>
        <v>944100</v>
      </c>
      <c r="K628" s="187" t="e">
        <f>#REF!+#REF!</f>
        <v>#REF!</v>
      </c>
      <c r="L628" s="187" t="e">
        <f>#REF!+#REF!</f>
        <v>#REF!</v>
      </c>
      <c r="M628" s="187" t="e">
        <f>#REF!+#REF!</f>
        <v>#REF!</v>
      </c>
      <c r="N628" s="187">
        <f>N630+N643</f>
        <v>322010</v>
      </c>
      <c r="O628" s="187">
        <f>O666+O682</f>
        <v>664380</v>
      </c>
      <c r="P628" s="187">
        <f>N628+O628</f>
        <v>986390</v>
      </c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  <c r="AR628" s="119"/>
      <c r="AS628" s="119"/>
      <c r="AT628" s="119"/>
      <c r="AU628" s="119"/>
      <c r="AV628" s="119"/>
      <c r="AW628" s="119"/>
      <c r="AX628" s="119"/>
      <c r="AY628" s="119"/>
      <c r="AZ628" s="119"/>
      <c r="BA628" s="119"/>
      <c r="BB628" s="119"/>
      <c r="BC628" s="119"/>
      <c r="BD628" s="119"/>
      <c r="BE628" s="119"/>
      <c r="BF628" s="119"/>
      <c r="BG628" s="119"/>
      <c r="BH628" s="119"/>
      <c r="BI628" s="119"/>
      <c r="BJ628" s="119"/>
      <c r="BK628" s="119"/>
      <c r="BL628" s="119"/>
      <c r="BM628" s="119"/>
      <c r="BN628" s="119"/>
      <c r="BO628" s="119"/>
      <c r="BP628" s="119"/>
      <c r="BQ628" s="119"/>
      <c r="BR628" s="119"/>
      <c r="BS628" s="119"/>
      <c r="BT628" s="119"/>
      <c r="BU628" s="119"/>
      <c r="BV628" s="119"/>
      <c r="BW628" s="119"/>
      <c r="BX628" s="119"/>
      <c r="BY628" s="119"/>
      <c r="BZ628" s="119"/>
      <c r="CA628" s="119"/>
      <c r="CB628" s="119"/>
      <c r="CC628" s="119"/>
      <c r="CD628" s="119"/>
      <c r="CE628" s="119"/>
      <c r="CF628" s="119"/>
      <c r="CG628" s="119"/>
      <c r="CH628" s="119"/>
      <c r="CI628" s="119"/>
      <c r="CJ628" s="119"/>
      <c r="CK628" s="119"/>
      <c r="CL628" s="119"/>
      <c r="CM628" s="119"/>
      <c r="CN628" s="119"/>
      <c r="CO628" s="119"/>
      <c r="CP628" s="119"/>
      <c r="CQ628" s="119"/>
      <c r="CR628" s="119"/>
      <c r="CS628" s="119"/>
      <c r="CT628" s="119"/>
      <c r="CU628" s="119"/>
      <c r="CV628" s="119"/>
      <c r="CW628" s="119"/>
      <c r="CX628" s="119"/>
      <c r="CY628" s="119"/>
      <c r="CZ628" s="119"/>
      <c r="DA628" s="119"/>
      <c r="DB628" s="119"/>
      <c r="DC628" s="119"/>
      <c r="DD628" s="119"/>
      <c r="DE628" s="119"/>
      <c r="DF628" s="119"/>
      <c r="DG628" s="119"/>
      <c r="DH628" s="119"/>
      <c r="DI628" s="119"/>
      <c r="DJ628" s="119"/>
      <c r="DK628" s="119"/>
      <c r="DL628" s="119"/>
      <c r="DM628" s="119"/>
      <c r="DN628" s="119"/>
      <c r="DO628" s="119"/>
      <c r="DP628" s="119"/>
      <c r="DQ628" s="119"/>
      <c r="DR628" s="119"/>
      <c r="DS628" s="119"/>
      <c r="DT628" s="119"/>
      <c r="DU628" s="119"/>
      <c r="DV628" s="119"/>
      <c r="DW628" s="119"/>
      <c r="DX628" s="119"/>
      <c r="DY628" s="119"/>
      <c r="DZ628" s="119"/>
      <c r="EA628" s="119"/>
      <c r="EB628" s="119"/>
      <c r="EC628" s="119"/>
      <c r="ED628" s="119"/>
      <c r="EE628" s="119"/>
      <c r="EF628" s="119"/>
      <c r="EG628" s="119"/>
      <c r="EH628" s="119"/>
      <c r="EI628" s="119"/>
      <c r="EJ628" s="119"/>
      <c r="EK628" s="119"/>
      <c r="EL628" s="119"/>
      <c r="EM628" s="119"/>
      <c r="EN628" s="119"/>
      <c r="EO628" s="119"/>
      <c r="EP628" s="119"/>
      <c r="EQ628" s="119"/>
      <c r="ER628" s="119"/>
      <c r="ES628" s="119"/>
      <c r="ET628" s="119"/>
      <c r="EU628" s="119"/>
      <c r="EV628" s="119"/>
      <c r="EW628" s="119"/>
      <c r="EX628" s="119"/>
      <c r="EY628" s="119"/>
      <c r="EZ628" s="119"/>
      <c r="FA628" s="119"/>
      <c r="FB628" s="119"/>
      <c r="FC628" s="119"/>
      <c r="FD628" s="119"/>
      <c r="FE628" s="119"/>
      <c r="FF628" s="119"/>
      <c r="FG628" s="119"/>
      <c r="FH628" s="119"/>
      <c r="FI628" s="119"/>
      <c r="FJ628" s="119"/>
      <c r="FK628" s="119"/>
      <c r="FL628" s="119"/>
      <c r="FM628" s="119"/>
      <c r="FN628" s="119"/>
      <c r="FO628" s="119"/>
      <c r="FP628" s="119"/>
      <c r="FQ628" s="119"/>
      <c r="FR628" s="119"/>
      <c r="FS628" s="119"/>
      <c r="FT628" s="119"/>
      <c r="FU628" s="119"/>
      <c r="FV628" s="119"/>
      <c r="FW628" s="119"/>
      <c r="FX628" s="119"/>
      <c r="FY628" s="119"/>
      <c r="FZ628" s="119"/>
      <c r="GA628" s="119"/>
      <c r="GB628" s="119"/>
      <c r="GC628" s="119"/>
      <c r="GD628" s="119"/>
      <c r="GE628" s="119"/>
      <c r="GF628" s="119"/>
      <c r="GG628" s="119"/>
      <c r="GH628" s="119"/>
      <c r="GI628" s="119"/>
      <c r="GJ628" s="119"/>
      <c r="GK628" s="119"/>
      <c r="GL628" s="119"/>
      <c r="GM628" s="119"/>
      <c r="GN628" s="119"/>
      <c r="GO628" s="119"/>
      <c r="GP628" s="119"/>
      <c r="GQ628" s="119"/>
      <c r="GR628" s="119"/>
      <c r="GS628" s="119"/>
      <c r="GT628" s="119"/>
      <c r="GU628" s="119"/>
      <c r="GV628" s="119"/>
      <c r="GW628" s="119"/>
      <c r="GX628" s="119"/>
      <c r="GY628" s="119"/>
      <c r="GZ628" s="119"/>
      <c r="HA628" s="119"/>
      <c r="HB628" s="119"/>
      <c r="HC628" s="119"/>
      <c r="HD628" s="119"/>
      <c r="HE628" s="119"/>
      <c r="HF628" s="119"/>
      <c r="HG628" s="119"/>
      <c r="HH628" s="119"/>
      <c r="HI628" s="119"/>
      <c r="HJ628" s="119"/>
      <c r="HK628" s="119"/>
      <c r="HL628" s="119"/>
      <c r="HM628" s="119"/>
      <c r="HN628" s="119"/>
      <c r="HO628" s="119"/>
      <c r="HP628" s="119"/>
      <c r="HQ628" s="119"/>
      <c r="HR628" s="119"/>
      <c r="HS628" s="119"/>
      <c r="HT628" s="119"/>
      <c r="HU628" s="119"/>
      <c r="HV628" s="119"/>
      <c r="HW628" s="119"/>
      <c r="HX628" s="119"/>
      <c r="HY628" s="119"/>
      <c r="HZ628" s="119"/>
    </row>
    <row r="629" spans="1:234" s="162" customFormat="1" ht="36" customHeight="1">
      <c r="A629" s="78" t="s">
        <v>207</v>
      </c>
      <c r="B629" s="79"/>
      <c r="C629" s="79"/>
      <c r="D629" s="87"/>
      <c r="E629" s="87"/>
      <c r="F629" s="87"/>
      <c r="G629" s="87"/>
      <c r="H629" s="87"/>
      <c r="I629" s="87"/>
      <c r="J629" s="87"/>
      <c r="K629" s="163"/>
      <c r="L629" s="83"/>
      <c r="M629" s="87"/>
      <c r="N629" s="87"/>
      <c r="O629" s="87"/>
      <c r="P629" s="87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  <c r="CC629" s="81"/>
      <c r="CD629" s="81"/>
      <c r="CE629" s="81"/>
      <c r="CF629" s="81"/>
      <c r="CG629" s="81"/>
      <c r="CH629" s="81"/>
      <c r="CI629" s="81"/>
      <c r="CJ629" s="81"/>
      <c r="CK629" s="81"/>
      <c r="CL629" s="81"/>
      <c r="CM629" s="81"/>
      <c r="CN629" s="81"/>
      <c r="CO629" s="81"/>
      <c r="CP629" s="81"/>
      <c r="CQ629" s="81"/>
      <c r="CR629" s="81"/>
      <c r="CS629" s="81"/>
      <c r="CT629" s="81"/>
      <c r="CU629" s="81"/>
      <c r="CV629" s="81"/>
      <c r="CW629" s="81"/>
      <c r="CX629" s="81"/>
      <c r="CY629" s="81"/>
      <c r="CZ629" s="81"/>
      <c r="DA629" s="81"/>
      <c r="DB629" s="81"/>
      <c r="DC629" s="81"/>
      <c r="DD629" s="81"/>
      <c r="DE629" s="81"/>
      <c r="DF629" s="81"/>
      <c r="DG629" s="81"/>
      <c r="DH629" s="81"/>
      <c r="DI629" s="81"/>
      <c r="DJ629" s="81"/>
      <c r="DK629" s="81"/>
      <c r="DL629" s="81"/>
      <c r="DM629" s="81"/>
      <c r="DN629" s="81"/>
      <c r="DO629" s="81"/>
      <c r="DP629" s="81"/>
      <c r="DQ629" s="81"/>
      <c r="DR629" s="81"/>
      <c r="DS629" s="81"/>
      <c r="DT629" s="81"/>
      <c r="DU629" s="81"/>
      <c r="DV629" s="81"/>
      <c r="DW629" s="81"/>
      <c r="DX629" s="81"/>
      <c r="DY629" s="81"/>
      <c r="DZ629" s="81"/>
      <c r="EA629" s="81"/>
      <c r="EB629" s="81"/>
      <c r="EC629" s="81"/>
      <c r="ED629" s="81"/>
      <c r="EE629" s="81"/>
      <c r="EF629" s="81"/>
      <c r="EG629" s="81"/>
      <c r="EH629" s="81"/>
      <c r="EI629" s="81"/>
      <c r="EJ629" s="81"/>
      <c r="EK629" s="81"/>
      <c r="EL629" s="81"/>
      <c r="EM629" s="81"/>
      <c r="EN629" s="81"/>
      <c r="EO629" s="81"/>
      <c r="EP629" s="81"/>
      <c r="EQ629" s="81"/>
      <c r="ER629" s="81"/>
      <c r="ES629" s="81"/>
      <c r="ET629" s="81"/>
      <c r="EU629" s="81"/>
      <c r="EV629" s="81"/>
      <c r="EW629" s="81"/>
      <c r="EX629" s="81"/>
      <c r="EY629" s="81"/>
      <c r="EZ629" s="81"/>
      <c r="FA629" s="81"/>
      <c r="FB629" s="81"/>
      <c r="FC629" s="81"/>
      <c r="FD629" s="81"/>
      <c r="FE629" s="81"/>
      <c r="FF629" s="81"/>
      <c r="FG629" s="81"/>
      <c r="FH629" s="81"/>
      <c r="FI629" s="81"/>
      <c r="FJ629" s="81"/>
      <c r="FK629" s="81"/>
      <c r="FL629" s="81"/>
      <c r="FM629" s="81"/>
      <c r="FN629" s="81"/>
      <c r="FO629" s="81"/>
      <c r="FP629" s="81"/>
      <c r="FQ629" s="81"/>
      <c r="FR629" s="81"/>
      <c r="FS629" s="81"/>
      <c r="FT629" s="81"/>
      <c r="FU629" s="81"/>
      <c r="FV629" s="81"/>
      <c r="FW629" s="81"/>
      <c r="FX629" s="81"/>
      <c r="FY629" s="81"/>
      <c r="FZ629" s="81"/>
      <c r="GA629" s="81"/>
      <c r="GB629" s="81"/>
      <c r="GC629" s="81"/>
      <c r="GD629" s="81"/>
      <c r="GE629" s="81"/>
      <c r="GF629" s="81"/>
      <c r="GG629" s="81"/>
      <c r="GH629" s="81"/>
      <c r="GI629" s="81"/>
      <c r="GJ629" s="81"/>
      <c r="GK629" s="81"/>
      <c r="GL629" s="81"/>
      <c r="GM629" s="81"/>
      <c r="GN629" s="81"/>
      <c r="GO629" s="81"/>
      <c r="GP629" s="81"/>
      <c r="GQ629" s="81"/>
      <c r="GR629" s="81"/>
      <c r="GS629" s="81"/>
      <c r="GT629" s="81"/>
      <c r="GU629" s="81"/>
      <c r="GV629" s="81"/>
      <c r="GW629" s="81"/>
      <c r="GX629" s="81"/>
      <c r="GY629" s="81"/>
      <c r="GZ629" s="81"/>
      <c r="HA629" s="81"/>
      <c r="HB629" s="81"/>
      <c r="HC629" s="81"/>
      <c r="HD629" s="81"/>
      <c r="HE629" s="81"/>
      <c r="HF629" s="81"/>
      <c r="HG629" s="81"/>
      <c r="HH629" s="81"/>
      <c r="HI629" s="81"/>
      <c r="HJ629" s="81"/>
      <c r="HK629" s="81"/>
      <c r="HL629" s="81"/>
      <c r="HM629" s="81"/>
      <c r="HN629" s="81"/>
      <c r="HO629" s="81"/>
      <c r="HP629" s="81"/>
      <c r="HQ629" s="81"/>
      <c r="HR629" s="81"/>
      <c r="HS629" s="81"/>
      <c r="HT629" s="81"/>
      <c r="HU629" s="81"/>
      <c r="HV629" s="81"/>
      <c r="HW629" s="81"/>
      <c r="HX629" s="81"/>
      <c r="HY629" s="81"/>
      <c r="HZ629" s="81"/>
    </row>
    <row r="630" spans="1:234" s="93" customFormat="1" ht="36.75" customHeight="1">
      <c r="A630" s="132" t="s">
        <v>438</v>
      </c>
      <c r="B630" s="132"/>
      <c r="C630" s="132"/>
      <c r="D630" s="133">
        <f>D632+D633+D634</f>
        <v>177500</v>
      </c>
      <c r="E630" s="133"/>
      <c r="F630" s="133">
        <f>F632+F633+F634</f>
        <v>177500</v>
      </c>
      <c r="G630" s="133">
        <f>G632+G633+G634</f>
        <v>177500</v>
      </c>
      <c r="H630" s="133"/>
      <c r="I630" s="133"/>
      <c r="J630" s="133">
        <f>J632+J633+J634</f>
        <v>177500</v>
      </c>
      <c r="K630" s="133"/>
      <c r="L630" s="131"/>
      <c r="M630" s="131"/>
      <c r="N630" s="133">
        <f>N632+N633+N634</f>
        <v>177500</v>
      </c>
      <c r="O630" s="133"/>
      <c r="P630" s="133">
        <f>P632+P633+P634</f>
        <v>177500</v>
      </c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4"/>
      <c r="AC630" s="124"/>
      <c r="AD630" s="124"/>
      <c r="AE630" s="124"/>
      <c r="AF630" s="124"/>
      <c r="AG630" s="124"/>
      <c r="AH630" s="124"/>
      <c r="AI630" s="124"/>
      <c r="AJ630" s="124"/>
      <c r="AK630" s="124"/>
      <c r="AL630" s="124"/>
      <c r="AM630" s="124"/>
      <c r="AN630" s="124"/>
      <c r="AO630" s="124"/>
      <c r="AP630" s="124"/>
      <c r="AQ630" s="124"/>
      <c r="AR630" s="124"/>
      <c r="AS630" s="124"/>
      <c r="AT630" s="124"/>
      <c r="AU630" s="124"/>
      <c r="AV630" s="124"/>
      <c r="AW630" s="124"/>
      <c r="AX630" s="124"/>
      <c r="AY630" s="124"/>
      <c r="AZ630" s="124"/>
      <c r="BA630" s="124"/>
      <c r="BB630" s="124"/>
      <c r="BC630" s="124"/>
      <c r="BD630" s="124"/>
      <c r="BE630" s="124"/>
      <c r="BF630" s="124"/>
      <c r="BG630" s="124"/>
      <c r="BH630" s="124"/>
      <c r="BI630" s="124"/>
      <c r="BJ630" s="124"/>
      <c r="BK630" s="124"/>
      <c r="BL630" s="124"/>
      <c r="BM630" s="124"/>
      <c r="BN630" s="124"/>
      <c r="BO630" s="124"/>
      <c r="BP630" s="124"/>
      <c r="BQ630" s="124"/>
      <c r="BR630" s="124"/>
      <c r="BS630" s="124"/>
      <c r="BT630" s="124"/>
      <c r="BU630" s="124"/>
      <c r="BV630" s="124"/>
      <c r="BW630" s="124"/>
      <c r="BX630" s="124"/>
      <c r="BY630" s="124"/>
      <c r="BZ630" s="124"/>
      <c r="CA630" s="124"/>
      <c r="CB630" s="124"/>
      <c r="CC630" s="124"/>
      <c r="CD630" s="124"/>
      <c r="CE630" s="124"/>
      <c r="CF630" s="124"/>
      <c r="CG630" s="124"/>
      <c r="CH630" s="124"/>
      <c r="CI630" s="124"/>
      <c r="CJ630" s="124"/>
      <c r="CK630" s="124"/>
      <c r="CL630" s="124"/>
      <c r="CM630" s="124"/>
      <c r="CN630" s="124"/>
      <c r="CO630" s="124"/>
      <c r="CP630" s="124"/>
      <c r="CQ630" s="124"/>
      <c r="CR630" s="124"/>
      <c r="CS630" s="124"/>
      <c r="CT630" s="124"/>
      <c r="CU630" s="124"/>
      <c r="CV630" s="124"/>
      <c r="CW630" s="124"/>
      <c r="CX630" s="124"/>
      <c r="CY630" s="124"/>
      <c r="CZ630" s="124"/>
      <c r="DA630" s="124"/>
      <c r="DB630" s="124"/>
      <c r="DC630" s="124"/>
      <c r="DD630" s="124"/>
      <c r="DE630" s="124"/>
      <c r="DF630" s="124"/>
      <c r="DG630" s="124"/>
      <c r="DH630" s="124"/>
      <c r="DI630" s="124"/>
      <c r="DJ630" s="124"/>
      <c r="DK630" s="124"/>
      <c r="DL630" s="124"/>
      <c r="DM630" s="124"/>
      <c r="DN630" s="124"/>
      <c r="DO630" s="124"/>
      <c r="DP630" s="124"/>
      <c r="DQ630" s="124"/>
      <c r="DR630" s="124"/>
      <c r="DS630" s="124"/>
      <c r="DT630" s="124"/>
      <c r="DU630" s="124"/>
      <c r="DV630" s="124"/>
      <c r="DW630" s="124"/>
      <c r="DX630" s="124"/>
      <c r="DY630" s="124"/>
      <c r="DZ630" s="124"/>
      <c r="EA630" s="124"/>
      <c r="EB630" s="124"/>
      <c r="EC630" s="124"/>
      <c r="ED630" s="124"/>
      <c r="EE630" s="124"/>
      <c r="EF630" s="124"/>
      <c r="EG630" s="124"/>
      <c r="EH630" s="124"/>
      <c r="EI630" s="124"/>
      <c r="EJ630" s="124"/>
      <c r="EK630" s="124"/>
      <c r="EL630" s="124"/>
      <c r="EM630" s="124"/>
      <c r="EN630" s="124"/>
      <c r="EO630" s="124"/>
      <c r="EP630" s="124"/>
      <c r="EQ630" s="124"/>
      <c r="ER630" s="124"/>
      <c r="ES630" s="124"/>
      <c r="ET630" s="124"/>
      <c r="EU630" s="124"/>
      <c r="EV630" s="124"/>
      <c r="EW630" s="124"/>
      <c r="EX630" s="124"/>
      <c r="EY630" s="124"/>
      <c r="EZ630" s="124"/>
      <c r="FA630" s="124"/>
      <c r="FB630" s="124"/>
      <c r="FC630" s="124"/>
      <c r="FD630" s="124"/>
      <c r="FE630" s="124"/>
      <c r="FF630" s="124"/>
      <c r="FG630" s="124"/>
      <c r="FH630" s="124"/>
      <c r="FI630" s="124"/>
      <c r="FJ630" s="124"/>
      <c r="FK630" s="124"/>
      <c r="FL630" s="124"/>
      <c r="FM630" s="124"/>
      <c r="FN630" s="124"/>
      <c r="FO630" s="124"/>
      <c r="FP630" s="124"/>
      <c r="FQ630" s="124"/>
      <c r="FR630" s="124"/>
      <c r="FS630" s="124"/>
      <c r="FT630" s="124"/>
      <c r="FU630" s="124"/>
      <c r="FV630" s="124"/>
      <c r="FW630" s="124"/>
      <c r="FX630" s="124"/>
      <c r="FY630" s="124"/>
      <c r="FZ630" s="124"/>
      <c r="GA630" s="124"/>
      <c r="GB630" s="124"/>
      <c r="GC630" s="124"/>
      <c r="GD630" s="124"/>
      <c r="GE630" s="124"/>
      <c r="GF630" s="124"/>
      <c r="GG630" s="124"/>
      <c r="GH630" s="124"/>
      <c r="GI630" s="124"/>
      <c r="GJ630" s="124"/>
      <c r="GK630" s="124"/>
      <c r="GL630" s="124"/>
      <c r="GM630" s="124"/>
      <c r="GN630" s="124"/>
      <c r="GO630" s="124"/>
      <c r="GP630" s="124"/>
      <c r="GQ630" s="124"/>
      <c r="GR630" s="124"/>
      <c r="GS630" s="124"/>
      <c r="GT630" s="124"/>
      <c r="GU630" s="124"/>
      <c r="GV630" s="124"/>
      <c r="GW630" s="124"/>
      <c r="GX630" s="124"/>
      <c r="GY630" s="124"/>
      <c r="GZ630" s="124"/>
      <c r="HA630" s="124"/>
      <c r="HB630" s="124"/>
      <c r="HC630" s="124"/>
      <c r="HD630" s="124"/>
      <c r="HE630" s="124"/>
      <c r="HF630" s="124"/>
      <c r="HG630" s="124"/>
      <c r="HH630" s="124"/>
      <c r="HI630" s="124"/>
      <c r="HJ630" s="124"/>
      <c r="HK630" s="124"/>
      <c r="HL630" s="124"/>
      <c r="HM630" s="124"/>
      <c r="HN630" s="124"/>
      <c r="HO630" s="124"/>
      <c r="HP630" s="124"/>
      <c r="HQ630" s="124"/>
      <c r="HR630" s="124"/>
      <c r="HS630" s="124"/>
      <c r="HT630" s="124"/>
      <c r="HU630" s="124"/>
      <c r="HV630" s="124"/>
      <c r="HW630" s="124"/>
      <c r="HX630" s="124"/>
      <c r="HY630" s="124"/>
      <c r="HZ630" s="124"/>
    </row>
    <row r="631" spans="1:234" s="162" customFormat="1" ht="11.25">
      <c r="A631" s="134" t="s">
        <v>2</v>
      </c>
      <c r="B631" s="134"/>
      <c r="C631" s="134"/>
      <c r="D631" s="136"/>
      <c r="E631" s="136"/>
      <c r="F631" s="136"/>
      <c r="G631" s="136"/>
      <c r="H631" s="136"/>
      <c r="I631" s="136"/>
      <c r="J631" s="136"/>
      <c r="K631" s="128"/>
      <c r="L631" s="136"/>
      <c r="M631" s="136"/>
      <c r="N631" s="136"/>
      <c r="O631" s="136"/>
      <c r="P631" s="136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  <c r="CC631" s="81"/>
      <c r="CD631" s="81"/>
      <c r="CE631" s="81"/>
      <c r="CF631" s="81"/>
      <c r="CG631" s="81"/>
      <c r="CH631" s="81"/>
      <c r="CI631" s="81"/>
      <c r="CJ631" s="81"/>
      <c r="CK631" s="81"/>
      <c r="CL631" s="81"/>
      <c r="CM631" s="81"/>
      <c r="CN631" s="81"/>
      <c r="CO631" s="81"/>
      <c r="CP631" s="81"/>
      <c r="CQ631" s="81"/>
      <c r="CR631" s="81"/>
      <c r="CS631" s="81"/>
      <c r="CT631" s="81"/>
      <c r="CU631" s="81"/>
      <c r="CV631" s="81"/>
      <c r="CW631" s="81"/>
      <c r="CX631" s="81"/>
      <c r="CY631" s="81"/>
      <c r="CZ631" s="81"/>
      <c r="DA631" s="81"/>
      <c r="DB631" s="81"/>
      <c r="DC631" s="81"/>
      <c r="DD631" s="81"/>
      <c r="DE631" s="81"/>
      <c r="DF631" s="81"/>
      <c r="DG631" s="81"/>
      <c r="DH631" s="81"/>
      <c r="DI631" s="81"/>
      <c r="DJ631" s="81"/>
      <c r="DK631" s="81"/>
      <c r="DL631" s="81"/>
      <c r="DM631" s="81"/>
      <c r="DN631" s="81"/>
      <c r="DO631" s="81"/>
      <c r="DP631" s="81"/>
      <c r="DQ631" s="81"/>
      <c r="DR631" s="81"/>
      <c r="DS631" s="81"/>
      <c r="DT631" s="81"/>
      <c r="DU631" s="81"/>
      <c r="DV631" s="81"/>
      <c r="DW631" s="81"/>
      <c r="DX631" s="81"/>
      <c r="DY631" s="81"/>
      <c r="DZ631" s="81"/>
      <c r="EA631" s="81"/>
      <c r="EB631" s="81"/>
      <c r="EC631" s="81"/>
      <c r="ED631" s="81"/>
      <c r="EE631" s="81"/>
      <c r="EF631" s="81"/>
      <c r="EG631" s="81"/>
      <c r="EH631" s="81"/>
      <c r="EI631" s="81"/>
      <c r="EJ631" s="81"/>
      <c r="EK631" s="81"/>
      <c r="EL631" s="81"/>
      <c r="EM631" s="81"/>
      <c r="EN631" s="81"/>
      <c r="EO631" s="81"/>
      <c r="EP631" s="81"/>
      <c r="EQ631" s="81"/>
      <c r="ER631" s="81"/>
      <c r="ES631" s="81"/>
      <c r="ET631" s="81"/>
      <c r="EU631" s="81"/>
      <c r="EV631" s="81"/>
      <c r="EW631" s="81"/>
      <c r="EX631" s="81"/>
      <c r="EY631" s="81"/>
      <c r="EZ631" s="81"/>
      <c r="FA631" s="81"/>
      <c r="FB631" s="81"/>
      <c r="FC631" s="81"/>
      <c r="FD631" s="81"/>
      <c r="FE631" s="81"/>
      <c r="FF631" s="81"/>
      <c r="FG631" s="81"/>
      <c r="FH631" s="81"/>
      <c r="FI631" s="81"/>
      <c r="FJ631" s="81"/>
      <c r="FK631" s="81"/>
      <c r="FL631" s="81"/>
      <c r="FM631" s="81"/>
      <c r="FN631" s="81"/>
      <c r="FO631" s="81"/>
      <c r="FP631" s="81"/>
      <c r="FQ631" s="81"/>
      <c r="FR631" s="81"/>
      <c r="FS631" s="81"/>
      <c r="FT631" s="81"/>
      <c r="FU631" s="81"/>
      <c r="FV631" s="81"/>
      <c r="FW631" s="81"/>
      <c r="FX631" s="81"/>
      <c r="FY631" s="81"/>
      <c r="FZ631" s="81"/>
      <c r="GA631" s="81"/>
      <c r="GB631" s="81"/>
      <c r="GC631" s="81"/>
      <c r="GD631" s="81"/>
      <c r="GE631" s="81"/>
      <c r="GF631" s="81"/>
      <c r="GG631" s="81"/>
      <c r="GH631" s="81"/>
      <c r="GI631" s="81"/>
      <c r="GJ631" s="81"/>
      <c r="GK631" s="81"/>
      <c r="GL631" s="81"/>
      <c r="GM631" s="81"/>
      <c r="GN631" s="81"/>
      <c r="GO631" s="81"/>
      <c r="GP631" s="81"/>
      <c r="GQ631" s="81"/>
      <c r="GR631" s="81"/>
      <c r="GS631" s="81"/>
      <c r="GT631" s="81"/>
      <c r="GU631" s="81"/>
      <c r="GV631" s="81"/>
      <c r="GW631" s="81"/>
      <c r="GX631" s="81"/>
      <c r="GY631" s="81"/>
      <c r="GZ631" s="81"/>
      <c r="HA631" s="81"/>
      <c r="HB631" s="81"/>
      <c r="HC631" s="81"/>
      <c r="HD631" s="81"/>
      <c r="HE631" s="81"/>
      <c r="HF631" s="81"/>
      <c r="HG631" s="81"/>
      <c r="HH631" s="81"/>
      <c r="HI631" s="81"/>
      <c r="HJ631" s="81"/>
      <c r="HK631" s="81"/>
      <c r="HL631" s="81"/>
      <c r="HM631" s="81"/>
      <c r="HN631" s="81"/>
      <c r="HO631" s="81"/>
      <c r="HP631" s="81"/>
      <c r="HQ631" s="81"/>
      <c r="HR631" s="81"/>
      <c r="HS631" s="81"/>
      <c r="HT631" s="81"/>
      <c r="HU631" s="81"/>
      <c r="HV631" s="81"/>
      <c r="HW631" s="81"/>
      <c r="HX631" s="81"/>
      <c r="HY631" s="81"/>
      <c r="HZ631" s="81"/>
    </row>
    <row r="632" spans="1:234" s="162" customFormat="1" ht="36.75" customHeight="1">
      <c r="A632" s="78" t="s">
        <v>208</v>
      </c>
      <c r="B632" s="134"/>
      <c r="C632" s="134"/>
      <c r="D632" s="128">
        <f>D636*D640</f>
        <v>150000</v>
      </c>
      <c r="E632" s="128"/>
      <c r="F632" s="128">
        <f>D632</f>
        <v>150000</v>
      </c>
      <c r="G632" s="128">
        <f>G636*G640</f>
        <v>150000</v>
      </c>
      <c r="H632" s="128"/>
      <c r="I632" s="128"/>
      <c r="J632" s="128">
        <f>G632</f>
        <v>150000</v>
      </c>
      <c r="K632" s="128"/>
      <c r="L632" s="128"/>
      <c r="M632" s="128"/>
      <c r="N632" s="128">
        <f>N636*N640</f>
        <v>150000</v>
      </c>
      <c r="O632" s="128"/>
      <c r="P632" s="142">
        <f>N632</f>
        <v>150000</v>
      </c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  <c r="CC632" s="81"/>
      <c r="CD632" s="81"/>
      <c r="CE632" s="81"/>
      <c r="CF632" s="81"/>
      <c r="CG632" s="81"/>
      <c r="CH632" s="81"/>
      <c r="CI632" s="81"/>
      <c r="CJ632" s="81"/>
      <c r="CK632" s="81"/>
      <c r="CL632" s="81"/>
      <c r="CM632" s="81"/>
      <c r="CN632" s="81"/>
      <c r="CO632" s="81"/>
      <c r="CP632" s="81"/>
      <c r="CQ632" s="81"/>
      <c r="CR632" s="81"/>
      <c r="CS632" s="81"/>
      <c r="CT632" s="81"/>
      <c r="CU632" s="81"/>
      <c r="CV632" s="81"/>
      <c r="CW632" s="81"/>
      <c r="CX632" s="81"/>
      <c r="CY632" s="81"/>
      <c r="CZ632" s="81"/>
      <c r="DA632" s="81"/>
      <c r="DB632" s="81"/>
      <c r="DC632" s="81"/>
      <c r="DD632" s="81"/>
      <c r="DE632" s="81"/>
      <c r="DF632" s="81"/>
      <c r="DG632" s="81"/>
      <c r="DH632" s="81"/>
      <c r="DI632" s="81"/>
      <c r="DJ632" s="81"/>
      <c r="DK632" s="81"/>
      <c r="DL632" s="81"/>
      <c r="DM632" s="81"/>
      <c r="DN632" s="81"/>
      <c r="DO632" s="81"/>
      <c r="DP632" s="81"/>
      <c r="DQ632" s="81"/>
      <c r="DR632" s="81"/>
      <c r="DS632" s="81"/>
      <c r="DT632" s="81"/>
      <c r="DU632" s="81"/>
      <c r="DV632" s="81"/>
      <c r="DW632" s="81"/>
      <c r="DX632" s="81"/>
      <c r="DY632" s="81"/>
      <c r="DZ632" s="81"/>
      <c r="EA632" s="81"/>
      <c r="EB632" s="81"/>
      <c r="EC632" s="81"/>
      <c r="ED632" s="81"/>
      <c r="EE632" s="81"/>
      <c r="EF632" s="81"/>
      <c r="EG632" s="81"/>
      <c r="EH632" s="81"/>
      <c r="EI632" s="81"/>
      <c r="EJ632" s="81"/>
      <c r="EK632" s="81"/>
      <c r="EL632" s="81"/>
      <c r="EM632" s="81"/>
      <c r="EN632" s="81"/>
      <c r="EO632" s="81"/>
      <c r="EP632" s="81"/>
      <c r="EQ632" s="81"/>
      <c r="ER632" s="81"/>
      <c r="ES632" s="81"/>
      <c r="ET632" s="81"/>
      <c r="EU632" s="81"/>
      <c r="EV632" s="81"/>
      <c r="EW632" s="81"/>
      <c r="EX632" s="81"/>
      <c r="EY632" s="81"/>
      <c r="EZ632" s="81"/>
      <c r="FA632" s="81"/>
      <c r="FB632" s="81"/>
      <c r="FC632" s="81"/>
      <c r="FD632" s="81"/>
      <c r="FE632" s="81"/>
      <c r="FF632" s="81"/>
      <c r="FG632" s="81"/>
      <c r="FH632" s="81"/>
      <c r="FI632" s="81"/>
      <c r="FJ632" s="81"/>
      <c r="FK632" s="81"/>
      <c r="FL632" s="81"/>
      <c r="FM632" s="81"/>
      <c r="FN632" s="81"/>
      <c r="FO632" s="81"/>
      <c r="FP632" s="81"/>
      <c r="FQ632" s="81"/>
      <c r="FR632" s="81"/>
      <c r="FS632" s="81"/>
      <c r="FT632" s="81"/>
      <c r="FU632" s="81"/>
      <c r="FV632" s="81"/>
      <c r="FW632" s="81"/>
      <c r="FX632" s="81"/>
      <c r="FY632" s="81"/>
      <c r="FZ632" s="81"/>
      <c r="GA632" s="81"/>
      <c r="GB632" s="81"/>
      <c r="GC632" s="81"/>
      <c r="GD632" s="81"/>
      <c r="GE632" s="81"/>
      <c r="GF632" s="81"/>
      <c r="GG632" s="81"/>
      <c r="GH632" s="81"/>
      <c r="GI632" s="81"/>
      <c r="GJ632" s="81"/>
      <c r="GK632" s="81"/>
      <c r="GL632" s="81"/>
      <c r="GM632" s="81"/>
      <c r="GN632" s="81"/>
      <c r="GO632" s="81"/>
      <c r="GP632" s="81"/>
      <c r="GQ632" s="81"/>
      <c r="GR632" s="81"/>
      <c r="GS632" s="81"/>
      <c r="GT632" s="81"/>
      <c r="GU632" s="81"/>
      <c r="GV632" s="81"/>
      <c r="GW632" s="81"/>
      <c r="GX632" s="81"/>
      <c r="GY632" s="81"/>
      <c r="GZ632" s="81"/>
      <c r="HA632" s="81"/>
      <c r="HB632" s="81"/>
      <c r="HC632" s="81"/>
      <c r="HD632" s="81"/>
      <c r="HE632" s="81"/>
      <c r="HF632" s="81"/>
      <c r="HG632" s="81"/>
      <c r="HH632" s="81"/>
      <c r="HI632" s="81"/>
      <c r="HJ632" s="81"/>
      <c r="HK632" s="81"/>
      <c r="HL632" s="81"/>
      <c r="HM632" s="81"/>
      <c r="HN632" s="81"/>
      <c r="HO632" s="81"/>
      <c r="HP632" s="81"/>
      <c r="HQ632" s="81"/>
      <c r="HR632" s="81"/>
      <c r="HS632" s="81"/>
      <c r="HT632" s="81"/>
      <c r="HU632" s="81"/>
      <c r="HV632" s="81"/>
      <c r="HW632" s="81"/>
      <c r="HX632" s="81"/>
      <c r="HY632" s="81"/>
      <c r="HZ632" s="81"/>
    </row>
    <row r="633" spans="1:234" s="162" customFormat="1" ht="25.5" customHeight="1">
      <c r="A633" s="78" t="s">
        <v>209</v>
      </c>
      <c r="B633" s="137"/>
      <c r="C633" s="137"/>
      <c r="D633" s="128">
        <f>D637*D641</f>
        <v>20000</v>
      </c>
      <c r="E633" s="128"/>
      <c r="F633" s="128">
        <f>D633</f>
        <v>20000</v>
      </c>
      <c r="G633" s="128">
        <f>G637*G641</f>
        <v>20000</v>
      </c>
      <c r="H633" s="128"/>
      <c r="I633" s="128"/>
      <c r="J633" s="128">
        <f>G633</f>
        <v>20000</v>
      </c>
      <c r="K633" s="128">
        <f>G633/D633*100</f>
        <v>100</v>
      </c>
      <c r="L633" s="128"/>
      <c r="M633" s="128"/>
      <c r="N633" s="128">
        <f>N637*N641</f>
        <v>20000</v>
      </c>
      <c r="O633" s="128"/>
      <c r="P633" s="142">
        <f>N633</f>
        <v>20000</v>
      </c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  <c r="CC633" s="81"/>
      <c r="CD633" s="81"/>
      <c r="CE633" s="81"/>
      <c r="CF633" s="81"/>
      <c r="CG633" s="81"/>
      <c r="CH633" s="81"/>
      <c r="CI633" s="81"/>
      <c r="CJ633" s="81"/>
      <c r="CK633" s="81"/>
      <c r="CL633" s="81"/>
      <c r="CM633" s="81"/>
      <c r="CN633" s="81"/>
      <c r="CO633" s="81"/>
      <c r="CP633" s="81"/>
      <c r="CQ633" s="81"/>
      <c r="CR633" s="81"/>
      <c r="CS633" s="81"/>
      <c r="CT633" s="81"/>
      <c r="CU633" s="81"/>
      <c r="CV633" s="81"/>
      <c r="CW633" s="81"/>
      <c r="CX633" s="81"/>
      <c r="CY633" s="81"/>
      <c r="CZ633" s="81"/>
      <c r="DA633" s="81"/>
      <c r="DB633" s="81"/>
      <c r="DC633" s="81"/>
      <c r="DD633" s="81"/>
      <c r="DE633" s="81"/>
      <c r="DF633" s="81"/>
      <c r="DG633" s="81"/>
      <c r="DH633" s="81"/>
      <c r="DI633" s="81"/>
      <c r="DJ633" s="81"/>
      <c r="DK633" s="81"/>
      <c r="DL633" s="81"/>
      <c r="DM633" s="81"/>
      <c r="DN633" s="81"/>
      <c r="DO633" s="81"/>
      <c r="DP633" s="81"/>
      <c r="DQ633" s="81"/>
      <c r="DR633" s="81"/>
      <c r="DS633" s="81"/>
      <c r="DT633" s="81"/>
      <c r="DU633" s="81"/>
      <c r="DV633" s="81"/>
      <c r="DW633" s="81"/>
      <c r="DX633" s="81"/>
      <c r="DY633" s="81"/>
      <c r="DZ633" s="81"/>
      <c r="EA633" s="81"/>
      <c r="EB633" s="81"/>
      <c r="EC633" s="81"/>
      <c r="ED633" s="81"/>
      <c r="EE633" s="81"/>
      <c r="EF633" s="81"/>
      <c r="EG633" s="81"/>
      <c r="EH633" s="81"/>
      <c r="EI633" s="81"/>
      <c r="EJ633" s="81"/>
      <c r="EK633" s="81"/>
      <c r="EL633" s="81"/>
      <c r="EM633" s="81"/>
      <c r="EN633" s="81"/>
      <c r="EO633" s="81"/>
      <c r="EP633" s="81"/>
      <c r="EQ633" s="81"/>
      <c r="ER633" s="81"/>
      <c r="ES633" s="81"/>
      <c r="ET633" s="81"/>
      <c r="EU633" s="81"/>
      <c r="EV633" s="81"/>
      <c r="EW633" s="81"/>
      <c r="EX633" s="81"/>
      <c r="EY633" s="81"/>
      <c r="EZ633" s="81"/>
      <c r="FA633" s="81"/>
      <c r="FB633" s="81"/>
      <c r="FC633" s="81"/>
      <c r="FD633" s="81"/>
      <c r="FE633" s="81"/>
      <c r="FF633" s="81"/>
      <c r="FG633" s="81"/>
      <c r="FH633" s="81"/>
      <c r="FI633" s="81"/>
      <c r="FJ633" s="81"/>
      <c r="FK633" s="81"/>
      <c r="FL633" s="81"/>
      <c r="FM633" s="81"/>
      <c r="FN633" s="81"/>
      <c r="FO633" s="81"/>
      <c r="FP633" s="81"/>
      <c r="FQ633" s="81"/>
      <c r="FR633" s="81"/>
      <c r="FS633" s="81"/>
      <c r="FT633" s="81"/>
      <c r="FU633" s="81"/>
      <c r="FV633" s="81"/>
      <c r="FW633" s="81"/>
      <c r="FX633" s="81"/>
      <c r="FY633" s="81"/>
      <c r="FZ633" s="81"/>
      <c r="GA633" s="81"/>
      <c r="GB633" s="81"/>
      <c r="GC633" s="81"/>
      <c r="GD633" s="81"/>
      <c r="GE633" s="81"/>
      <c r="GF633" s="81"/>
      <c r="GG633" s="81"/>
      <c r="GH633" s="81"/>
      <c r="GI633" s="81"/>
      <c r="GJ633" s="81"/>
      <c r="GK633" s="81"/>
      <c r="GL633" s="81"/>
      <c r="GM633" s="81"/>
      <c r="GN633" s="81"/>
      <c r="GO633" s="81"/>
      <c r="GP633" s="81"/>
      <c r="GQ633" s="81"/>
      <c r="GR633" s="81"/>
      <c r="GS633" s="81"/>
      <c r="GT633" s="81"/>
      <c r="GU633" s="81"/>
      <c r="GV633" s="81"/>
      <c r="GW633" s="81"/>
      <c r="GX633" s="81"/>
      <c r="GY633" s="81"/>
      <c r="GZ633" s="81"/>
      <c r="HA633" s="81"/>
      <c r="HB633" s="81"/>
      <c r="HC633" s="81"/>
      <c r="HD633" s="81"/>
      <c r="HE633" s="81"/>
      <c r="HF633" s="81"/>
      <c r="HG633" s="81"/>
      <c r="HH633" s="81"/>
      <c r="HI633" s="81"/>
      <c r="HJ633" s="81"/>
      <c r="HK633" s="81"/>
      <c r="HL633" s="81"/>
      <c r="HM633" s="81"/>
      <c r="HN633" s="81"/>
      <c r="HO633" s="81"/>
      <c r="HP633" s="81"/>
      <c r="HQ633" s="81"/>
      <c r="HR633" s="81"/>
      <c r="HS633" s="81"/>
      <c r="HT633" s="81"/>
      <c r="HU633" s="81"/>
      <c r="HV633" s="81"/>
      <c r="HW633" s="81"/>
      <c r="HX633" s="81"/>
      <c r="HY633" s="81"/>
      <c r="HZ633" s="81"/>
    </row>
    <row r="634" spans="1:234" s="162" customFormat="1" ht="25.5" customHeight="1">
      <c r="A634" s="78" t="s">
        <v>210</v>
      </c>
      <c r="B634" s="137"/>
      <c r="C634" s="137"/>
      <c r="D634" s="128">
        <f>D638*D642</f>
        <v>7500</v>
      </c>
      <c r="E634" s="128"/>
      <c r="F634" s="128">
        <f>F638*F642</f>
        <v>7500</v>
      </c>
      <c r="G634" s="128">
        <f>G638*G642</f>
        <v>7500</v>
      </c>
      <c r="H634" s="128"/>
      <c r="I634" s="128"/>
      <c r="J634" s="128">
        <f>J638*J642</f>
        <v>7500</v>
      </c>
      <c r="K634" s="128"/>
      <c r="L634" s="128"/>
      <c r="M634" s="128"/>
      <c r="N634" s="128">
        <f>N638*N642</f>
        <v>7500</v>
      </c>
      <c r="O634" s="128"/>
      <c r="P634" s="128">
        <f>P638*P642</f>
        <v>7500</v>
      </c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  <c r="CC634" s="81"/>
      <c r="CD634" s="81"/>
      <c r="CE634" s="81"/>
      <c r="CF634" s="81"/>
      <c r="CG634" s="81"/>
      <c r="CH634" s="81"/>
      <c r="CI634" s="81"/>
      <c r="CJ634" s="81"/>
      <c r="CK634" s="81"/>
      <c r="CL634" s="81"/>
      <c r="CM634" s="81"/>
      <c r="CN634" s="81"/>
      <c r="CO634" s="81"/>
      <c r="CP634" s="81"/>
      <c r="CQ634" s="81"/>
      <c r="CR634" s="81"/>
      <c r="CS634" s="81"/>
      <c r="CT634" s="81"/>
      <c r="CU634" s="81"/>
      <c r="CV634" s="81"/>
      <c r="CW634" s="81"/>
      <c r="CX634" s="81"/>
      <c r="CY634" s="81"/>
      <c r="CZ634" s="81"/>
      <c r="DA634" s="81"/>
      <c r="DB634" s="81"/>
      <c r="DC634" s="81"/>
      <c r="DD634" s="81"/>
      <c r="DE634" s="81"/>
      <c r="DF634" s="81"/>
      <c r="DG634" s="81"/>
      <c r="DH634" s="81"/>
      <c r="DI634" s="81"/>
      <c r="DJ634" s="81"/>
      <c r="DK634" s="81"/>
      <c r="DL634" s="81"/>
      <c r="DM634" s="81"/>
      <c r="DN634" s="81"/>
      <c r="DO634" s="81"/>
      <c r="DP634" s="81"/>
      <c r="DQ634" s="81"/>
      <c r="DR634" s="81"/>
      <c r="DS634" s="81"/>
      <c r="DT634" s="81"/>
      <c r="DU634" s="81"/>
      <c r="DV634" s="81"/>
      <c r="DW634" s="81"/>
      <c r="DX634" s="81"/>
      <c r="DY634" s="81"/>
      <c r="DZ634" s="81"/>
      <c r="EA634" s="81"/>
      <c r="EB634" s="81"/>
      <c r="EC634" s="81"/>
      <c r="ED634" s="81"/>
      <c r="EE634" s="81"/>
      <c r="EF634" s="81"/>
      <c r="EG634" s="81"/>
      <c r="EH634" s="81"/>
      <c r="EI634" s="81"/>
      <c r="EJ634" s="81"/>
      <c r="EK634" s="81"/>
      <c r="EL634" s="81"/>
      <c r="EM634" s="81"/>
      <c r="EN634" s="81"/>
      <c r="EO634" s="81"/>
      <c r="EP634" s="81"/>
      <c r="EQ634" s="81"/>
      <c r="ER634" s="81"/>
      <c r="ES634" s="81"/>
      <c r="ET634" s="81"/>
      <c r="EU634" s="81"/>
      <c r="EV634" s="81"/>
      <c r="EW634" s="81"/>
      <c r="EX634" s="81"/>
      <c r="EY634" s="81"/>
      <c r="EZ634" s="81"/>
      <c r="FA634" s="81"/>
      <c r="FB634" s="81"/>
      <c r="FC634" s="81"/>
      <c r="FD634" s="81"/>
      <c r="FE634" s="81"/>
      <c r="FF634" s="81"/>
      <c r="FG634" s="81"/>
      <c r="FH634" s="81"/>
      <c r="FI634" s="81"/>
      <c r="FJ634" s="81"/>
      <c r="FK634" s="81"/>
      <c r="FL634" s="81"/>
      <c r="FM634" s="81"/>
      <c r="FN634" s="81"/>
      <c r="FO634" s="81"/>
      <c r="FP634" s="81"/>
      <c r="FQ634" s="81"/>
      <c r="FR634" s="81"/>
      <c r="FS634" s="81"/>
      <c r="FT634" s="81"/>
      <c r="FU634" s="81"/>
      <c r="FV634" s="81"/>
      <c r="FW634" s="81"/>
      <c r="FX634" s="81"/>
      <c r="FY634" s="81"/>
      <c r="FZ634" s="81"/>
      <c r="GA634" s="81"/>
      <c r="GB634" s="81"/>
      <c r="GC634" s="81"/>
      <c r="GD634" s="81"/>
      <c r="GE634" s="81"/>
      <c r="GF634" s="81"/>
      <c r="GG634" s="81"/>
      <c r="GH634" s="81"/>
      <c r="GI634" s="81"/>
      <c r="GJ634" s="81"/>
      <c r="GK634" s="81"/>
      <c r="GL634" s="81"/>
      <c r="GM634" s="81"/>
      <c r="GN634" s="81"/>
      <c r="GO634" s="81"/>
      <c r="GP634" s="81"/>
      <c r="GQ634" s="81"/>
      <c r="GR634" s="81"/>
      <c r="GS634" s="81"/>
      <c r="GT634" s="81"/>
      <c r="GU634" s="81"/>
      <c r="GV634" s="81"/>
      <c r="GW634" s="81"/>
      <c r="GX634" s="81"/>
      <c r="GY634" s="81"/>
      <c r="GZ634" s="81"/>
      <c r="HA634" s="81"/>
      <c r="HB634" s="81"/>
      <c r="HC634" s="81"/>
      <c r="HD634" s="81"/>
      <c r="HE634" s="81"/>
      <c r="HF634" s="81"/>
      <c r="HG634" s="81"/>
      <c r="HH634" s="81"/>
      <c r="HI634" s="81"/>
      <c r="HJ634" s="81"/>
      <c r="HK634" s="81"/>
      <c r="HL634" s="81"/>
      <c r="HM634" s="81"/>
      <c r="HN634" s="81"/>
      <c r="HO634" s="81"/>
      <c r="HP634" s="81"/>
      <c r="HQ634" s="81"/>
      <c r="HR634" s="81"/>
      <c r="HS634" s="81"/>
      <c r="HT634" s="81"/>
      <c r="HU634" s="81"/>
      <c r="HV634" s="81"/>
      <c r="HW634" s="81"/>
      <c r="HX634" s="81"/>
      <c r="HY634" s="81"/>
      <c r="HZ634" s="81"/>
    </row>
    <row r="635" spans="1:234" s="162" customFormat="1" ht="11.25">
      <c r="A635" s="134" t="s">
        <v>3</v>
      </c>
      <c r="B635" s="134"/>
      <c r="C635" s="134"/>
      <c r="D635" s="164"/>
      <c r="E635" s="164"/>
      <c r="F635" s="165"/>
      <c r="G635" s="164"/>
      <c r="H635" s="164"/>
      <c r="I635" s="164"/>
      <c r="J635" s="165"/>
      <c r="K635" s="165"/>
      <c r="L635" s="164"/>
      <c r="M635" s="164"/>
      <c r="N635" s="164"/>
      <c r="O635" s="164"/>
      <c r="P635" s="165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  <c r="CC635" s="81"/>
      <c r="CD635" s="81"/>
      <c r="CE635" s="81"/>
      <c r="CF635" s="81"/>
      <c r="CG635" s="81"/>
      <c r="CH635" s="81"/>
      <c r="CI635" s="81"/>
      <c r="CJ635" s="81"/>
      <c r="CK635" s="81"/>
      <c r="CL635" s="81"/>
      <c r="CM635" s="81"/>
      <c r="CN635" s="81"/>
      <c r="CO635" s="81"/>
      <c r="CP635" s="81"/>
      <c r="CQ635" s="81"/>
      <c r="CR635" s="81"/>
      <c r="CS635" s="81"/>
      <c r="CT635" s="81"/>
      <c r="CU635" s="81"/>
      <c r="CV635" s="81"/>
      <c r="CW635" s="81"/>
      <c r="CX635" s="81"/>
      <c r="CY635" s="81"/>
      <c r="CZ635" s="81"/>
      <c r="DA635" s="81"/>
      <c r="DB635" s="81"/>
      <c r="DC635" s="81"/>
      <c r="DD635" s="81"/>
      <c r="DE635" s="81"/>
      <c r="DF635" s="81"/>
      <c r="DG635" s="81"/>
      <c r="DH635" s="81"/>
      <c r="DI635" s="81"/>
      <c r="DJ635" s="81"/>
      <c r="DK635" s="81"/>
      <c r="DL635" s="81"/>
      <c r="DM635" s="81"/>
      <c r="DN635" s="81"/>
      <c r="DO635" s="81"/>
      <c r="DP635" s="81"/>
      <c r="DQ635" s="81"/>
      <c r="DR635" s="81"/>
      <c r="DS635" s="81"/>
      <c r="DT635" s="81"/>
      <c r="DU635" s="81"/>
      <c r="DV635" s="81"/>
      <c r="DW635" s="81"/>
      <c r="DX635" s="81"/>
      <c r="DY635" s="81"/>
      <c r="DZ635" s="81"/>
      <c r="EA635" s="81"/>
      <c r="EB635" s="81"/>
      <c r="EC635" s="81"/>
      <c r="ED635" s="81"/>
      <c r="EE635" s="81"/>
      <c r="EF635" s="81"/>
      <c r="EG635" s="81"/>
      <c r="EH635" s="81"/>
      <c r="EI635" s="81"/>
      <c r="EJ635" s="81"/>
      <c r="EK635" s="81"/>
      <c r="EL635" s="81"/>
      <c r="EM635" s="81"/>
      <c r="EN635" s="81"/>
      <c r="EO635" s="81"/>
      <c r="EP635" s="81"/>
      <c r="EQ635" s="81"/>
      <c r="ER635" s="81"/>
      <c r="ES635" s="81"/>
      <c r="ET635" s="81"/>
      <c r="EU635" s="81"/>
      <c r="EV635" s="81"/>
      <c r="EW635" s="81"/>
      <c r="EX635" s="81"/>
      <c r="EY635" s="81"/>
      <c r="EZ635" s="81"/>
      <c r="FA635" s="81"/>
      <c r="FB635" s="81"/>
      <c r="FC635" s="81"/>
      <c r="FD635" s="81"/>
      <c r="FE635" s="81"/>
      <c r="FF635" s="81"/>
      <c r="FG635" s="81"/>
      <c r="FH635" s="81"/>
      <c r="FI635" s="81"/>
      <c r="FJ635" s="81"/>
      <c r="FK635" s="81"/>
      <c r="FL635" s="81"/>
      <c r="FM635" s="81"/>
      <c r="FN635" s="81"/>
      <c r="FO635" s="81"/>
      <c r="FP635" s="81"/>
      <c r="FQ635" s="81"/>
      <c r="FR635" s="81"/>
      <c r="FS635" s="81"/>
      <c r="FT635" s="81"/>
      <c r="FU635" s="81"/>
      <c r="FV635" s="81"/>
      <c r="FW635" s="81"/>
      <c r="FX635" s="81"/>
      <c r="FY635" s="81"/>
      <c r="FZ635" s="81"/>
      <c r="GA635" s="81"/>
      <c r="GB635" s="81"/>
      <c r="GC635" s="81"/>
      <c r="GD635" s="81"/>
      <c r="GE635" s="81"/>
      <c r="GF635" s="81"/>
      <c r="GG635" s="81"/>
      <c r="GH635" s="81"/>
      <c r="GI635" s="81"/>
      <c r="GJ635" s="81"/>
      <c r="GK635" s="81"/>
      <c r="GL635" s="81"/>
      <c r="GM635" s="81"/>
      <c r="GN635" s="81"/>
      <c r="GO635" s="81"/>
      <c r="GP635" s="81"/>
      <c r="GQ635" s="81"/>
      <c r="GR635" s="81"/>
      <c r="GS635" s="81"/>
      <c r="GT635" s="81"/>
      <c r="GU635" s="81"/>
      <c r="GV635" s="81"/>
      <c r="GW635" s="81"/>
      <c r="GX635" s="81"/>
      <c r="GY635" s="81"/>
      <c r="GZ635" s="81"/>
      <c r="HA635" s="81"/>
      <c r="HB635" s="81"/>
      <c r="HC635" s="81"/>
      <c r="HD635" s="81"/>
      <c r="HE635" s="81"/>
      <c r="HF635" s="81"/>
      <c r="HG635" s="81"/>
      <c r="HH635" s="81"/>
      <c r="HI635" s="81"/>
      <c r="HJ635" s="81"/>
      <c r="HK635" s="81"/>
      <c r="HL635" s="81"/>
      <c r="HM635" s="81"/>
      <c r="HN635" s="81"/>
      <c r="HO635" s="81"/>
      <c r="HP635" s="81"/>
      <c r="HQ635" s="81"/>
      <c r="HR635" s="81"/>
      <c r="HS635" s="81"/>
      <c r="HT635" s="81"/>
      <c r="HU635" s="81"/>
      <c r="HV635" s="81"/>
      <c r="HW635" s="81"/>
      <c r="HX635" s="81"/>
      <c r="HY635" s="81"/>
      <c r="HZ635" s="81"/>
    </row>
    <row r="636" spans="1:234" s="162" customFormat="1" ht="30" customHeight="1">
      <c r="A636" s="78" t="s">
        <v>211</v>
      </c>
      <c r="B636" s="134"/>
      <c r="C636" s="134"/>
      <c r="D636" s="166">
        <v>15</v>
      </c>
      <c r="E636" s="164"/>
      <c r="F636" s="166">
        <f>D636</f>
        <v>15</v>
      </c>
      <c r="G636" s="166">
        <v>15</v>
      </c>
      <c r="H636" s="164"/>
      <c r="I636" s="164"/>
      <c r="J636" s="166">
        <f>G636</f>
        <v>15</v>
      </c>
      <c r="K636" s="165"/>
      <c r="L636" s="164"/>
      <c r="M636" s="164"/>
      <c r="N636" s="166">
        <v>15</v>
      </c>
      <c r="O636" s="164"/>
      <c r="P636" s="166">
        <f>N636</f>
        <v>15</v>
      </c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  <c r="CC636" s="81"/>
      <c r="CD636" s="81"/>
      <c r="CE636" s="81"/>
      <c r="CF636" s="81"/>
      <c r="CG636" s="81"/>
      <c r="CH636" s="81"/>
      <c r="CI636" s="81"/>
      <c r="CJ636" s="81"/>
      <c r="CK636" s="81"/>
      <c r="CL636" s="81"/>
      <c r="CM636" s="81"/>
      <c r="CN636" s="81"/>
      <c r="CO636" s="81"/>
      <c r="CP636" s="81"/>
      <c r="CQ636" s="81"/>
      <c r="CR636" s="81"/>
      <c r="CS636" s="81"/>
      <c r="CT636" s="81"/>
      <c r="CU636" s="81"/>
      <c r="CV636" s="81"/>
      <c r="CW636" s="81"/>
      <c r="CX636" s="81"/>
      <c r="CY636" s="81"/>
      <c r="CZ636" s="81"/>
      <c r="DA636" s="81"/>
      <c r="DB636" s="81"/>
      <c r="DC636" s="81"/>
      <c r="DD636" s="81"/>
      <c r="DE636" s="81"/>
      <c r="DF636" s="81"/>
      <c r="DG636" s="81"/>
      <c r="DH636" s="81"/>
      <c r="DI636" s="81"/>
      <c r="DJ636" s="81"/>
      <c r="DK636" s="81"/>
      <c r="DL636" s="81"/>
      <c r="DM636" s="81"/>
      <c r="DN636" s="81"/>
      <c r="DO636" s="81"/>
      <c r="DP636" s="81"/>
      <c r="DQ636" s="81"/>
      <c r="DR636" s="81"/>
      <c r="DS636" s="81"/>
      <c r="DT636" s="81"/>
      <c r="DU636" s="81"/>
      <c r="DV636" s="81"/>
      <c r="DW636" s="81"/>
      <c r="DX636" s="81"/>
      <c r="DY636" s="81"/>
      <c r="DZ636" s="81"/>
      <c r="EA636" s="81"/>
      <c r="EB636" s="81"/>
      <c r="EC636" s="81"/>
      <c r="ED636" s="81"/>
      <c r="EE636" s="81"/>
      <c r="EF636" s="81"/>
      <c r="EG636" s="81"/>
      <c r="EH636" s="81"/>
      <c r="EI636" s="81"/>
      <c r="EJ636" s="81"/>
      <c r="EK636" s="81"/>
      <c r="EL636" s="81"/>
      <c r="EM636" s="81"/>
      <c r="EN636" s="81"/>
      <c r="EO636" s="81"/>
      <c r="EP636" s="81"/>
      <c r="EQ636" s="81"/>
      <c r="ER636" s="81"/>
      <c r="ES636" s="81"/>
      <c r="ET636" s="81"/>
      <c r="EU636" s="81"/>
      <c r="EV636" s="81"/>
      <c r="EW636" s="81"/>
      <c r="EX636" s="81"/>
      <c r="EY636" s="81"/>
      <c r="EZ636" s="81"/>
      <c r="FA636" s="81"/>
      <c r="FB636" s="81"/>
      <c r="FC636" s="81"/>
      <c r="FD636" s="81"/>
      <c r="FE636" s="81"/>
      <c r="FF636" s="81"/>
      <c r="FG636" s="81"/>
      <c r="FH636" s="81"/>
      <c r="FI636" s="81"/>
      <c r="FJ636" s="81"/>
      <c r="FK636" s="81"/>
      <c r="FL636" s="81"/>
      <c r="FM636" s="81"/>
      <c r="FN636" s="81"/>
      <c r="FO636" s="81"/>
      <c r="FP636" s="81"/>
      <c r="FQ636" s="81"/>
      <c r="FR636" s="81"/>
      <c r="FS636" s="81"/>
      <c r="FT636" s="81"/>
      <c r="FU636" s="81"/>
      <c r="FV636" s="81"/>
      <c r="FW636" s="81"/>
      <c r="FX636" s="81"/>
      <c r="FY636" s="81"/>
      <c r="FZ636" s="81"/>
      <c r="GA636" s="81"/>
      <c r="GB636" s="81"/>
      <c r="GC636" s="81"/>
      <c r="GD636" s="81"/>
      <c r="GE636" s="81"/>
      <c r="GF636" s="81"/>
      <c r="GG636" s="81"/>
      <c r="GH636" s="81"/>
      <c r="GI636" s="81"/>
      <c r="GJ636" s="81"/>
      <c r="GK636" s="81"/>
      <c r="GL636" s="81"/>
      <c r="GM636" s="81"/>
      <c r="GN636" s="81"/>
      <c r="GO636" s="81"/>
      <c r="GP636" s="81"/>
      <c r="GQ636" s="81"/>
      <c r="GR636" s="81"/>
      <c r="GS636" s="81"/>
      <c r="GT636" s="81"/>
      <c r="GU636" s="81"/>
      <c r="GV636" s="81"/>
      <c r="GW636" s="81"/>
      <c r="GX636" s="81"/>
      <c r="GY636" s="81"/>
      <c r="GZ636" s="81"/>
      <c r="HA636" s="81"/>
      <c r="HB636" s="81"/>
      <c r="HC636" s="81"/>
      <c r="HD636" s="81"/>
      <c r="HE636" s="81"/>
      <c r="HF636" s="81"/>
      <c r="HG636" s="81"/>
      <c r="HH636" s="81"/>
      <c r="HI636" s="81"/>
      <c r="HJ636" s="81"/>
      <c r="HK636" s="81"/>
      <c r="HL636" s="81"/>
      <c r="HM636" s="81"/>
      <c r="HN636" s="81"/>
      <c r="HO636" s="81"/>
      <c r="HP636" s="81"/>
      <c r="HQ636" s="81"/>
      <c r="HR636" s="81"/>
      <c r="HS636" s="81"/>
      <c r="HT636" s="81"/>
      <c r="HU636" s="81"/>
      <c r="HV636" s="81"/>
      <c r="HW636" s="81"/>
      <c r="HX636" s="81"/>
      <c r="HY636" s="81"/>
      <c r="HZ636" s="81"/>
    </row>
    <row r="637" spans="1:234" s="162" customFormat="1" ht="24" customHeight="1">
      <c r="A637" s="78" t="s">
        <v>212</v>
      </c>
      <c r="B637" s="137"/>
      <c r="C637" s="137"/>
      <c r="D637" s="166">
        <v>20</v>
      </c>
      <c r="E637" s="165"/>
      <c r="F637" s="166">
        <f>D637</f>
        <v>20</v>
      </c>
      <c r="G637" s="166">
        <v>20</v>
      </c>
      <c r="H637" s="165"/>
      <c r="I637" s="165"/>
      <c r="J637" s="166">
        <f>G637</f>
        <v>20</v>
      </c>
      <c r="K637" s="165">
        <f>G637/D637*100</f>
        <v>100</v>
      </c>
      <c r="L637" s="165"/>
      <c r="M637" s="165"/>
      <c r="N637" s="166">
        <v>20</v>
      </c>
      <c r="O637" s="165"/>
      <c r="P637" s="166">
        <f>N637</f>
        <v>20</v>
      </c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  <c r="CC637" s="81"/>
      <c r="CD637" s="81"/>
      <c r="CE637" s="81"/>
      <c r="CF637" s="81"/>
      <c r="CG637" s="81"/>
      <c r="CH637" s="81"/>
      <c r="CI637" s="81"/>
      <c r="CJ637" s="81"/>
      <c r="CK637" s="81"/>
      <c r="CL637" s="81"/>
      <c r="CM637" s="81"/>
      <c r="CN637" s="81"/>
      <c r="CO637" s="81"/>
      <c r="CP637" s="81"/>
      <c r="CQ637" s="81"/>
      <c r="CR637" s="81"/>
      <c r="CS637" s="81"/>
      <c r="CT637" s="81"/>
      <c r="CU637" s="81"/>
      <c r="CV637" s="81"/>
      <c r="CW637" s="81"/>
      <c r="CX637" s="81"/>
      <c r="CY637" s="81"/>
      <c r="CZ637" s="81"/>
      <c r="DA637" s="81"/>
      <c r="DB637" s="81"/>
      <c r="DC637" s="81"/>
      <c r="DD637" s="81"/>
      <c r="DE637" s="81"/>
      <c r="DF637" s="81"/>
      <c r="DG637" s="81"/>
      <c r="DH637" s="81"/>
      <c r="DI637" s="81"/>
      <c r="DJ637" s="81"/>
      <c r="DK637" s="81"/>
      <c r="DL637" s="81"/>
      <c r="DM637" s="81"/>
      <c r="DN637" s="81"/>
      <c r="DO637" s="81"/>
      <c r="DP637" s="81"/>
      <c r="DQ637" s="81"/>
      <c r="DR637" s="81"/>
      <c r="DS637" s="81"/>
      <c r="DT637" s="81"/>
      <c r="DU637" s="81"/>
      <c r="DV637" s="81"/>
      <c r="DW637" s="81"/>
      <c r="DX637" s="81"/>
      <c r="DY637" s="81"/>
      <c r="DZ637" s="81"/>
      <c r="EA637" s="81"/>
      <c r="EB637" s="81"/>
      <c r="EC637" s="81"/>
      <c r="ED637" s="81"/>
      <c r="EE637" s="81"/>
      <c r="EF637" s="81"/>
      <c r="EG637" s="81"/>
      <c r="EH637" s="81"/>
      <c r="EI637" s="81"/>
      <c r="EJ637" s="81"/>
      <c r="EK637" s="81"/>
      <c r="EL637" s="81"/>
      <c r="EM637" s="81"/>
      <c r="EN637" s="81"/>
      <c r="EO637" s="81"/>
      <c r="EP637" s="81"/>
      <c r="EQ637" s="81"/>
      <c r="ER637" s="81"/>
      <c r="ES637" s="81"/>
      <c r="ET637" s="81"/>
      <c r="EU637" s="81"/>
      <c r="EV637" s="81"/>
      <c r="EW637" s="81"/>
      <c r="EX637" s="81"/>
      <c r="EY637" s="81"/>
      <c r="EZ637" s="81"/>
      <c r="FA637" s="81"/>
      <c r="FB637" s="81"/>
      <c r="FC637" s="81"/>
      <c r="FD637" s="81"/>
      <c r="FE637" s="81"/>
      <c r="FF637" s="81"/>
      <c r="FG637" s="81"/>
      <c r="FH637" s="81"/>
      <c r="FI637" s="81"/>
      <c r="FJ637" s="81"/>
      <c r="FK637" s="81"/>
      <c r="FL637" s="81"/>
      <c r="FM637" s="81"/>
      <c r="FN637" s="81"/>
      <c r="FO637" s="81"/>
      <c r="FP637" s="81"/>
      <c r="FQ637" s="81"/>
      <c r="FR637" s="81"/>
      <c r="FS637" s="81"/>
      <c r="FT637" s="81"/>
      <c r="FU637" s="81"/>
      <c r="FV637" s="81"/>
      <c r="FW637" s="81"/>
      <c r="FX637" s="81"/>
      <c r="FY637" s="81"/>
      <c r="FZ637" s="81"/>
      <c r="GA637" s="81"/>
      <c r="GB637" s="81"/>
      <c r="GC637" s="81"/>
      <c r="GD637" s="81"/>
      <c r="GE637" s="81"/>
      <c r="GF637" s="81"/>
      <c r="GG637" s="81"/>
      <c r="GH637" s="81"/>
      <c r="GI637" s="81"/>
      <c r="GJ637" s="81"/>
      <c r="GK637" s="81"/>
      <c r="GL637" s="81"/>
      <c r="GM637" s="81"/>
      <c r="GN637" s="81"/>
      <c r="GO637" s="81"/>
      <c r="GP637" s="81"/>
      <c r="GQ637" s="81"/>
      <c r="GR637" s="81"/>
      <c r="GS637" s="81"/>
      <c r="GT637" s="81"/>
      <c r="GU637" s="81"/>
      <c r="GV637" s="81"/>
      <c r="GW637" s="81"/>
      <c r="GX637" s="81"/>
      <c r="GY637" s="81"/>
      <c r="GZ637" s="81"/>
      <c r="HA637" s="81"/>
      <c r="HB637" s="81"/>
      <c r="HC637" s="81"/>
      <c r="HD637" s="81"/>
      <c r="HE637" s="81"/>
      <c r="HF637" s="81"/>
      <c r="HG637" s="81"/>
      <c r="HH637" s="81"/>
      <c r="HI637" s="81"/>
      <c r="HJ637" s="81"/>
      <c r="HK637" s="81"/>
      <c r="HL637" s="81"/>
      <c r="HM637" s="81"/>
      <c r="HN637" s="81"/>
      <c r="HO637" s="81"/>
      <c r="HP637" s="81"/>
      <c r="HQ637" s="81"/>
      <c r="HR637" s="81"/>
      <c r="HS637" s="81"/>
      <c r="HT637" s="81"/>
      <c r="HU637" s="81"/>
      <c r="HV637" s="81"/>
      <c r="HW637" s="81"/>
      <c r="HX637" s="81"/>
      <c r="HY637" s="81"/>
      <c r="HZ637" s="81"/>
    </row>
    <row r="638" spans="1:234" s="162" customFormat="1" ht="24" customHeight="1">
      <c r="A638" s="78" t="s">
        <v>213</v>
      </c>
      <c r="B638" s="137"/>
      <c r="C638" s="137"/>
      <c r="D638" s="166">
        <v>25</v>
      </c>
      <c r="E638" s="165"/>
      <c r="F638" s="166">
        <v>25</v>
      </c>
      <c r="G638" s="166">
        <v>25</v>
      </c>
      <c r="H638" s="165"/>
      <c r="I638" s="165"/>
      <c r="J638" s="166">
        <v>25</v>
      </c>
      <c r="K638" s="165"/>
      <c r="L638" s="165"/>
      <c r="M638" s="165"/>
      <c r="N638" s="166">
        <v>25</v>
      </c>
      <c r="O638" s="165"/>
      <c r="P638" s="166">
        <v>25</v>
      </c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  <c r="CC638" s="81"/>
      <c r="CD638" s="81"/>
      <c r="CE638" s="81"/>
      <c r="CF638" s="81"/>
      <c r="CG638" s="81"/>
      <c r="CH638" s="81"/>
      <c r="CI638" s="81"/>
      <c r="CJ638" s="81"/>
      <c r="CK638" s="81"/>
      <c r="CL638" s="81"/>
      <c r="CM638" s="81"/>
      <c r="CN638" s="81"/>
      <c r="CO638" s="81"/>
      <c r="CP638" s="81"/>
      <c r="CQ638" s="81"/>
      <c r="CR638" s="81"/>
      <c r="CS638" s="81"/>
      <c r="CT638" s="81"/>
      <c r="CU638" s="81"/>
      <c r="CV638" s="81"/>
      <c r="CW638" s="81"/>
      <c r="CX638" s="81"/>
      <c r="CY638" s="81"/>
      <c r="CZ638" s="81"/>
      <c r="DA638" s="81"/>
      <c r="DB638" s="81"/>
      <c r="DC638" s="81"/>
      <c r="DD638" s="81"/>
      <c r="DE638" s="81"/>
      <c r="DF638" s="81"/>
      <c r="DG638" s="81"/>
      <c r="DH638" s="81"/>
      <c r="DI638" s="81"/>
      <c r="DJ638" s="81"/>
      <c r="DK638" s="81"/>
      <c r="DL638" s="81"/>
      <c r="DM638" s="81"/>
      <c r="DN638" s="81"/>
      <c r="DO638" s="81"/>
      <c r="DP638" s="81"/>
      <c r="DQ638" s="81"/>
      <c r="DR638" s="81"/>
      <c r="DS638" s="81"/>
      <c r="DT638" s="81"/>
      <c r="DU638" s="81"/>
      <c r="DV638" s="81"/>
      <c r="DW638" s="81"/>
      <c r="DX638" s="81"/>
      <c r="DY638" s="81"/>
      <c r="DZ638" s="81"/>
      <c r="EA638" s="81"/>
      <c r="EB638" s="81"/>
      <c r="EC638" s="81"/>
      <c r="ED638" s="81"/>
      <c r="EE638" s="81"/>
      <c r="EF638" s="81"/>
      <c r="EG638" s="81"/>
      <c r="EH638" s="81"/>
      <c r="EI638" s="81"/>
      <c r="EJ638" s="81"/>
      <c r="EK638" s="81"/>
      <c r="EL638" s="81"/>
      <c r="EM638" s="81"/>
      <c r="EN638" s="81"/>
      <c r="EO638" s="81"/>
      <c r="EP638" s="81"/>
      <c r="EQ638" s="81"/>
      <c r="ER638" s="81"/>
      <c r="ES638" s="81"/>
      <c r="ET638" s="81"/>
      <c r="EU638" s="81"/>
      <c r="EV638" s="81"/>
      <c r="EW638" s="81"/>
      <c r="EX638" s="81"/>
      <c r="EY638" s="81"/>
      <c r="EZ638" s="81"/>
      <c r="FA638" s="81"/>
      <c r="FB638" s="81"/>
      <c r="FC638" s="81"/>
      <c r="FD638" s="81"/>
      <c r="FE638" s="81"/>
      <c r="FF638" s="81"/>
      <c r="FG638" s="81"/>
      <c r="FH638" s="81"/>
      <c r="FI638" s="81"/>
      <c r="FJ638" s="81"/>
      <c r="FK638" s="81"/>
      <c r="FL638" s="81"/>
      <c r="FM638" s="81"/>
      <c r="FN638" s="81"/>
      <c r="FO638" s="81"/>
      <c r="FP638" s="81"/>
      <c r="FQ638" s="81"/>
      <c r="FR638" s="81"/>
      <c r="FS638" s="81"/>
      <c r="FT638" s="81"/>
      <c r="FU638" s="81"/>
      <c r="FV638" s="81"/>
      <c r="FW638" s="81"/>
      <c r="FX638" s="81"/>
      <c r="FY638" s="81"/>
      <c r="FZ638" s="81"/>
      <c r="GA638" s="81"/>
      <c r="GB638" s="81"/>
      <c r="GC638" s="81"/>
      <c r="GD638" s="81"/>
      <c r="GE638" s="81"/>
      <c r="GF638" s="81"/>
      <c r="GG638" s="81"/>
      <c r="GH638" s="81"/>
      <c r="GI638" s="81"/>
      <c r="GJ638" s="81"/>
      <c r="GK638" s="81"/>
      <c r="GL638" s="81"/>
      <c r="GM638" s="81"/>
      <c r="GN638" s="81"/>
      <c r="GO638" s="81"/>
      <c r="GP638" s="81"/>
      <c r="GQ638" s="81"/>
      <c r="GR638" s="81"/>
      <c r="GS638" s="81"/>
      <c r="GT638" s="81"/>
      <c r="GU638" s="81"/>
      <c r="GV638" s="81"/>
      <c r="GW638" s="81"/>
      <c r="GX638" s="81"/>
      <c r="GY638" s="81"/>
      <c r="GZ638" s="81"/>
      <c r="HA638" s="81"/>
      <c r="HB638" s="81"/>
      <c r="HC638" s="81"/>
      <c r="HD638" s="81"/>
      <c r="HE638" s="81"/>
      <c r="HF638" s="81"/>
      <c r="HG638" s="81"/>
      <c r="HH638" s="81"/>
      <c r="HI638" s="81"/>
      <c r="HJ638" s="81"/>
      <c r="HK638" s="81"/>
      <c r="HL638" s="81"/>
      <c r="HM638" s="81"/>
      <c r="HN638" s="81"/>
      <c r="HO638" s="81"/>
      <c r="HP638" s="81"/>
      <c r="HQ638" s="81"/>
      <c r="HR638" s="81"/>
      <c r="HS638" s="81"/>
      <c r="HT638" s="81"/>
      <c r="HU638" s="81"/>
      <c r="HV638" s="81"/>
      <c r="HW638" s="81"/>
      <c r="HX638" s="81"/>
      <c r="HY638" s="81"/>
      <c r="HZ638" s="81"/>
    </row>
    <row r="639" spans="1:234" s="162" customFormat="1" ht="11.25">
      <c r="A639" s="134" t="s">
        <v>5</v>
      </c>
      <c r="B639" s="134"/>
      <c r="C639" s="134"/>
      <c r="D639" s="136"/>
      <c r="E639" s="136"/>
      <c r="F639" s="128"/>
      <c r="G639" s="136"/>
      <c r="H639" s="136"/>
      <c r="I639" s="136"/>
      <c r="J639" s="128"/>
      <c r="K639" s="128"/>
      <c r="L639" s="136"/>
      <c r="M639" s="136"/>
      <c r="N639" s="136"/>
      <c r="O639" s="136"/>
      <c r="P639" s="128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  <c r="CC639" s="81"/>
      <c r="CD639" s="81"/>
      <c r="CE639" s="81"/>
      <c r="CF639" s="81"/>
      <c r="CG639" s="81"/>
      <c r="CH639" s="81"/>
      <c r="CI639" s="81"/>
      <c r="CJ639" s="81"/>
      <c r="CK639" s="81"/>
      <c r="CL639" s="81"/>
      <c r="CM639" s="81"/>
      <c r="CN639" s="81"/>
      <c r="CO639" s="81"/>
      <c r="CP639" s="81"/>
      <c r="CQ639" s="81"/>
      <c r="CR639" s="81"/>
      <c r="CS639" s="81"/>
      <c r="CT639" s="81"/>
      <c r="CU639" s="81"/>
      <c r="CV639" s="81"/>
      <c r="CW639" s="81"/>
      <c r="CX639" s="81"/>
      <c r="CY639" s="81"/>
      <c r="CZ639" s="81"/>
      <c r="DA639" s="81"/>
      <c r="DB639" s="81"/>
      <c r="DC639" s="81"/>
      <c r="DD639" s="81"/>
      <c r="DE639" s="81"/>
      <c r="DF639" s="81"/>
      <c r="DG639" s="81"/>
      <c r="DH639" s="81"/>
      <c r="DI639" s="81"/>
      <c r="DJ639" s="81"/>
      <c r="DK639" s="81"/>
      <c r="DL639" s="81"/>
      <c r="DM639" s="81"/>
      <c r="DN639" s="81"/>
      <c r="DO639" s="81"/>
      <c r="DP639" s="81"/>
      <c r="DQ639" s="81"/>
      <c r="DR639" s="81"/>
      <c r="DS639" s="81"/>
      <c r="DT639" s="81"/>
      <c r="DU639" s="81"/>
      <c r="DV639" s="81"/>
      <c r="DW639" s="81"/>
      <c r="DX639" s="81"/>
      <c r="DY639" s="81"/>
      <c r="DZ639" s="81"/>
      <c r="EA639" s="81"/>
      <c r="EB639" s="81"/>
      <c r="EC639" s="81"/>
      <c r="ED639" s="81"/>
      <c r="EE639" s="81"/>
      <c r="EF639" s="81"/>
      <c r="EG639" s="81"/>
      <c r="EH639" s="81"/>
      <c r="EI639" s="81"/>
      <c r="EJ639" s="81"/>
      <c r="EK639" s="81"/>
      <c r="EL639" s="81"/>
      <c r="EM639" s="81"/>
      <c r="EN639" s="81"/>
      <c r="EO639" s="81"/>
      <c r="EP639" s="81"/>
      <c r="EQ639" s="81"/>
      <c r="ER639" s="81"/>
      <c r="ES639" s="81"/>
      <c r="ET639" s="81"/>
      <c r="EU639" s="81"/>
      <c r="EV639" s="81"/>
      <c r="EW639" s="81"/>
      <c r="EX639" s="81"/>
      <c r="EY639" s="81"/>
      <c r="EZ639" s="81"/>
      <c r="FA639" s="81"/>
      <c r="FB639" s="81"/>
      <c r="FC639" s="81"/>
      <c r="FD639" s="81"/>
      <c r="FE639" s="81"/>
      <c r="FF639" s="81"/>
      <c r="FG639" s="81"/>
      <c r="FH639" s="81"/>
      <c r="FI639" s="81"/>
      <c r="FJ639" s="81"/>
      <c r="FK639" s="81"/>
      <c r="FL639" s="81"/>
      <c r="FM639" s="81"/>
      <c r="FN639" s="81"/>
      <c r="FO639" s="81"/>
      <c r="FP639" s="81"/>
      <c r="FQ639" s="81"/>
      <c r="FR639" s="81"/>
      <c r="FS639" s="81"/>
      <c r="FT639" s="81"/>
      <c r="FU639" s="81"/>
      <c r="FV639" s="81"/>
      <c r="FW639" s="81"/>
      <c r="FX639" s="81"/>
      <c r="FY639" s="81"/>
      <c r="FZ639" s="81"/>
      <c r="GA639" s="81"/>
      <c r="GB639" s="81"/>
      <c r="GC639" s="81"/>
      <c r="GD639" s="81"/>
      <c r="GE639" s="81"/>
      <c r="GF639" s="81"/>
      <c r="GG639" s="81"/>
      <c r="GH639" s="81"/>
      <c r="GI639" s="81"/>
      <c r="GJ639" s="81"/>
      <c r="GK639" s="81"/>
      <c r="GL639" s="81"/>
      <c r="GM639" s="81"/>
      <c r="GN639" s="81"/>
      <c r="GO639" s="81"/>
      <c r="GP639" s="81"/>
      <c r="GQ639" s="81"/>
      <c r="GR639" s="81"/>
      <c r="GS639" s="81"/>
      <c r="GT639" s="81"/>
      <c r="GU639" s="81"/>
      <c r="GV639" s="81"/>
      <c r="GW639" s="81"/>
      <c r="GX639" s="81"/>
      <c r="GY639" s="81"/>
      <c r="GZ639" s="81"/>
      <c r="HA639" s="81"/>
      <c r="HB639" s="81"/>
      <c r="HC639" s="81"/>
      <c r="HD639" s="81"/>
      <c r="HE639" s="81"/>
      <c r="HF639" s="81"/>
      <c r="HG639" s="81"/>
      <c r="HH639" s="81"/>
      <c r="HI639" s="81"/>
      <c r="HJ639" s="81"/>
      <c r="HK639" s="81"/>
      <c r="HL639" s="81"/>
      <c r="HM639" s="81"/>
      <c r="HN639" s="81"/>
      <c r="HO639" s="81"/>
      <c r="HP639" s="81"/>
      <c r="HQ639" s="81"/>
      <c r="HR639" s="81"/>
      <c r="HS639" s="81"/>
      <c r="HT639" s="81"/>
      <c r="HU639" s="81"/>
      <c r="HV639" s="81"/>
      <c r="HW639" s="81"/>
      <c r="HX639" s="81"/>
      <c r="HY639" s="81"/>
      <c r="HZ639" s="81"/>
    </row>
    <row r="640" spans="1:234" s="162" customFormat="1" ht="33" customHeight="1">
      <c r="A640" s="137" t="s">
        <v>145</v>
      </c>
      <c r="B640" s="137"/>
      <c r="C640" s="137"/>
      <c r="D640" s="142">
        <v>10000</v>
      </c>
      <c r="E640" s="135"/>
      <c r="F640" s="142">
        <f>D640</f>
        <v>10000</v>
      </c>
      <c r="G640" s="142">
        <v>10000</v>
      </c>
      <c r="H640" s="135"/>
      <c r="I640" s="135"/>
      <c r="J640" s="142">
        <f>G640</f>
        <v>10000</v>
      </c>
      <c r="K640" s="128">
        <f>G640/D640*100</f>
        <v>100</v>
      </c>
      <c r="L640" s="135"/>
      <c r="M640" s="142"/>
      <c r="N640" s="142">
        <v>10000</v>
      </c>
      <c r="O640" s="135"/>
      <c r="P640" s="142">
        <f>N640</f>
        <v>10000</v>
      </c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  <c r="CC640" s="81"/>
      <c r="CD640" s="81"/>
      <c r="CE640" s="81"/>
      <c r="CF640" s="81"/>
      <c r="CG640" s="81"/>
      <c r="CH640" s="81"/>
      <c r="CI640" s="81"/>
      <c r="CJ640" s="81"/>
      <c r="CK640" s="81"/>
      <c r="CL640" s="81"/>
      <c r="CM640" s="81"/>
      <c r="CN640" s="81"/>
      <c r="CO640" s="81"/>
      <c r="CP640" s="81"/>
      <c r="CQ640" s="81"/>
      <c r="CR640" s="81"/>
      <c r="CS640" s="81"/>
      <c r="CT640" s="81"/>
      <c r="CU640" s="81"/>
      <c r="CV640" s="81"/>
      <c r="CW640" s="81"/>
      <c r="CX640" s="81"/>
      <c r="CY640" s="81"/>
      <c r="CZ640" s="81"/>
      <c r="DA640" s="81"/>
      <c r="DB640" s="81"/>
      <c r="DC640" s="81"/>
      <c r="DD640" s="81"/>
      <c r="DE640" s="81"/>
      <c r="DF640" s="81"/>
      <c r="DG640" s="81"/>
      <c r="DH640" s="81"/>
      <c r="DI640" s="81"/>
      <c r="DJ640" s="81"/>
      <c r="DK640" s="81"/>
      <c r="DL640" s="81"/>
      <c r="DM640" s="81"/>
      <c r="DN640" s="81"/>
      <c r="DO640" s="81"/>
      <c r="DP640" s="81"/>
      <c r="DQ640" s="81"/>
      <c r="DR640" s="81"/>
      <c r="DS640" s="81"/>
      <c r="DT640" s="81"/>
      <c r="DU640" s="81"/>
      <c r="DV640" s="81"/>
      <c r="DW640" s="81"/>
      <c r="DX640" s="81"/>
      <c r="DY640" s="81"/>
      <c r="DZ640" s="81"/>
      <c r="EA640" s="81"/>
      <c r="EB640" s="81"/>
      <c r="EC640" s="81"/>
      <c r="ED640" s="81"/>
      <c r="EE640" s="81"/>
      <c r="EF640" s="81"/>
      <c r="EG640" s="81"/>
      <c r="EH640" s="81"/>
      <c r="EI640" s="81"/>
      <c r="EJ640" s="81"/>
      <c r="EK640" s="81"/>
      <c r="EL640" s="81"/>
      <c r="EM640" s="81"/>
      <c r="EN640" s="81"/>
      <c r="EO640" s="81"/>
      <c r="EP640" s="81"/>
      <c r="EQ640" s="81"/>
      <c r="ER640" s="81"/>
      <c r="ES640" s="81"/>
      <c r="ET640" s="81"/>
      <c r="EU640" s="81"/>
      <c r="EV640" s="81"/>
      <c r="EW640" s="81"/>
      <c r="EX640" s="81"/>
      <c r="EY640" s="81"/>
      <c r="EZ640" s="81"/>
      <c r="FA640" s="81"/>
      <c r="FB640" s="81"/>
      <c r="FC640" s="81"/>
      <c r="FD640" s="81"/>
      <c r="FE640" s="81"/>
      <c r="FF640" s="81"/>
      <c r="FG640" s="81"/>
      <c r="FH640" s="81"/>
      <c r="FI640" s="81"/>
      <c r="FJ640" s="81"/>
      <c r="FK640" s="81"/>
      <c r="FL640" s="81"/>
      <c r="FM640" s="81"/>
      <c r="FN640" s="81"/>
      <c r="FO640" s="81"/>
      <c r="FP640" s="81"/>
      <c r="FQ640" s="81"/>
      <c r="FR640" s="81"/>
      <c r="FS640" s="81"/>
      <c r="FT640" s="81"/>
      <c r="FU640" s="81"/>
      <c r="FV640" s="81"/>
      <c r="FW640" s="81"/>
      <c r="FX640" s="81"/>
      <c r="FY640" s="81"/>
      <c r="FZ640" s="81"/>
      <c r="GA640" s="81"/>
      <c r="GB640" s="81"/>
      <c r="GC640" s="81"/>
      <c r="GD640" s="81"/>
      <c r="GE640" s="81"/>
      <c r="GF640" s="81"/>
      <c r="GG640" s="81"/>
      <c r="GH640" s="81"/>
      <c r="GI640" s="81"/>
      <c r="GJ640" s="81"/>
      <c r="GK640" s="81"/>
      <c r="GL640" s="81"/>
      <c r="GM640" s="81"/>
      <c r="GN640" s="81"/>
      <c r="GO640" s="81"/>
      <c r="GP640" s="81"/>
      <c r="GQ640" s="81"/>
      <c r="GR640" s="81"/>
      <c r="GS640" s="81"/>
      <c r="GT640" s="81"/>
      <c r="GU640" s="81"/>
      <c r="GV640" s="81"/>
      <c r="GW640" s="81"/>
      <c r="GX640" s="81"/>
      <c r="GY640" s="81"/>
      <c r="GZ640" s="81"/>
      <c r="HA640" s="81"/>
      <c r="HB640" s="81"/>
      <c r="HC640" s="81"/>
      <c r="HD640" s="81"/>
      <c r="HE640" s="81"/>
      <c r="HF640" s="81"/>
      <c r="HG640" s="81"/>
      <c r="HH640" s="81"/>
      <c r="HI640" s="81"/>
      <c r="HJ640" s="81"/>
      <c r="HK640" s="81"/>
      <c r="HL640" s="81"/>
      <c r="HM640" s="81"/>
      <c r="HN640" s="81"/>
      <c r="HO640" s="81"/>
      <c r="HP640" s="81"/>
      <c r="HQ640" s="81"/>
      <c r="HR640" s="81"/>
      <c r="HS640" s="81"/>
      <c r="HT640" s="81"/>
      <c r="HU640" s="81"/>
      <c r="HV640" s="81"/>
      <c r="HW640" s="81"/>
      <c r="HX640" s="81"/>
      <c r="HY640" s="81"/>
      <c r="HZ640" s="81"/>
    </row>
    <row r="641" spans="1:234" s="162" customFormat="1" ht="24" customHeight="1">
      <c r="A641" s="137" t="s">
        <v>146</v>
      </c>
      <c r="B641" s="137"/>
      <c r="C641" s="137"/>
      <c r="D641" s="142">
        <v>1000</v>
      </c>
      <c r="E641" s="135"/>
      <c r="F641" s="142">
        <f>D641</f>
        <v>1000</v>
      </c>
      <c r="G641" s="142">
        <v>1000</v>
      </c>
      <c r="H641" s="135"/>
      <c r="I641" s="135"/>
      <c r="J641" s="142">
        <f>G641</f>
        <v>1000</v>
      </c>
      <c r="K641" s="128">
        <f>G641/D641*100</f>
        <v>100</v>
      </c>
      <c r="L641" s="135"/>
      <c r="M641" s="142"/>
      <c r="N641" s="142">
        <v>1000</v>
      </c>
      <c r="O641" s="135"/>
      <c r="P641" s="142">
        <f>N641</f>
        <v>1000</v>
      </c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  <c r="CC641" s="81"/>
      <c r="CD641" s="81"/>
      <c r="CE641" s="81"/>
      <c r="CF641" s="81"/>
      <c r="CG641" s="81"/>
      <c r="CH641" s="81"/>
      <c r="CI641" s="81"/>
      <c r="CJ641" s="81"/>
      <c r="CK641" s="81"/>
      <c r="CL641" s="81"/>
      <c r="CM641" s="81"/>
      <c r="CN641" s="81"/>
      <c r="CO641" s="81"/>
      <c r="CP641" s="81"/>
      <c r="CQ641" s="81"/>
      <c r="CR641" s="81"/>
      <c r="CS641" s="81"/>
      <c r="CT641" s="81"/>
      <c r="CU641" s="81"/>
      <c r="CV641" s="81"/>
      <c r="CW641" s="81"/>
      <c r="CX641" s="81"/>
      <c r="CY641" s="81"/>
      <c r="CZ641" s="81"/>
      <c r="DA641" s="81"/>
      <c r="DB641" s="81"/>
      <c r="DC641" s="81"/>
      <c r="DD641" s="81"/>
      <c r="DE641" s="81"/>
      <c r="DF641" s="81"/>
      <c r="DG641" s="81"/>
      <c r="DH641" s="81"/>
      <c r="DI641" s="81"/>
      <c r="DJ641" s="81"/>
      <c r="DK641" s="81"/>
      <c r="DL641" s="81"/>
      <c r="DM641" s="81"/>
      <c r="DN641" s="81"/>
      <c r="DO641" s="81"/>
      <c r="DP641" s="81"/>
      <c r="DQ641" s="81"/>
      <c r="DR641" s="81"/>
      <c r="DS641" s="81"/>
      <c r="DT641" s="81"/>
      <c r="DU641" s="81"/>
      <c r="DV641" s="81"/>
      <c r="DW641" s="81"/>
      <c r="DX641" s="81"/>
      <c r="DY641" s="81"/>
      <c r="DZ641" s="81"/>
      <c r="EA641" s="81"/>
      <c r="EB641" s="81"/>
      <c r="EC641" s="81"/>
      <c r="ED641" s="81"/>
      <c r="EE641" s="81"/>
      <c r="EF641" s="81"/>
      <c r="EG641" s="81"/>
      <c r="EH641" s="81"/>
      <c r="EI641" s="81"/>
      <c r="EJ641" s="81"/>
      <c r="EK641" s="81"/>
      <c r="EL641" s="81"/>
      <c r="EM641" s="81"/>
      <c r="EN641" s="81"/>
      <c r="EO641" s="81"/>
      <c r="EP641" s="81"/>
      <c r="EQ641" s="81"/>
      <c r="ER641" s="81"/>
      <c r="ES641" s="81"/>
      <c r="ET641" s="81"/>
      <c r="EU641" s="81"/>
      <c r="EV641" s="81"/>
      <c r="EW641" s="81"/>
      <c r="EX641" s="81"/>
      <c r="EY641" s="81"/>
      <c r="EZ641" s="81"/>
      <c r="FA641" s="81"/>
      <c r="FB641" s="81"/>
      <c r="FC641" s="81"/>
      <c r="FD641" s="81"/>
      <c r="FE641" s="81"/>
      <c r="FF641" s="81"/>
      <c r="FG641" s="81"/>
      <c r="FH641" s="81"/>
      <c r="FI641" s="81"/>
      <c r="FJ641" s="81"/>
      <c r="FK641" s="81"/>
      <c r="FL641" s="81"/>
      <c r="FM641" s="81"/>
      <c r="FN641" s="81"/>
      <c r="FO641" s="81"/>
      <c r="FP641" s="81"/>
      <c r="FQ641" s="81"/>
      <c r="FR641" s="81"/>
      <c r="FS641" s="81"/>
      <c r="FT641" s="81"/>
      <c r="FU641" s="81"/>
      <c r="FV641" s="81"/>
      <c r="FW641" s="81"/>
      <c r="FX641" s="81"/>
      <c r="FY641" s="81"/>
      <c r="FZ641" s="81"/>
      <c r="GA641" s="81"/>
      <c r="GB641" s="81"/>
      <c r="GC641" s="81"/>
      <c r="GD641" s="81"/>
      <c r="GE641" s="81"/>
      <c r="GF641" s="81"/>
      <c r="GG641" s="81"/>
      <c r="GH641" s="81"/>
      <c r="GI641" s="81"/>
      <c r="GJ641" s="81"/>
      <c r="GK641" s="81"/>
      <c r="GL641" s="81"/>
      <c r="GM641" s="81"/>
      <c r="GN641" s="81"/>
      <c r="GO641" s="81"/>
      <c r="GP641" s="81"/>
      <c r="GQ641" s="81"/>
      <c r="GR641" s="81"/>
      <c r="GS641" s="81"/>
      <c r="GT641" s="81"/>
      <c r="GU641" s="81"/>
      <c r="GV641" s="81"/>
      <c r="GW641" s="81"/>
      <c r="GX641" s="81"/>
      <c r="GY641" s="81"/>
      <c r="GZ641" s="81"/>
      <c r="HA641" s="81"/>
      <c r="HB641" s="81"/>
      <c r="HC641" s="81"/>
      <c r="HD641" s="81"/>
      <c r="HE641" s="81"/>
      <c r="HF641" s="81"/>
      <c r="HG641" s="81"/>
      <c r="HH641" s="81"/>
      <c r="HI641" s="81"/>
      <c r="HJ641" s="81"/>
      <c r="HK641" s="81"/>
      <c r="HL641" s="81"/>
      <c r="HM641" s="81"/>
      <c r="HN641" s="81"/>
      <c r="HO641" s="81"/>
      <c r="HP641" s="81"/>
      <c r="HQ641" s="81"/>
      <c r="HR641" s="81"/>
      <c r="HS641" s="81"/>
      <c r="HT641" s="81"/>
      <c r="HU641" s="81"/>
      <c r="HV641" s="81"/>
      <c r="HW641" s="81"/>
      <c r="HX641" s="81"/>
      <c r="HY641" s="81"/>
      <c r="HZ641" s="81"/>
    </row>
    <row r="642" spans="1:234" s="162" customFormat="1" ht="24" customHeight="1">
      <c r="A642" s="137" t="s">
        <v>214</v>
      </c>
      <c r="B642" s="137"/>
      <c r="C642" s="137"/>
      <c r="D642" s="142">
        <v>300</v>
      </c>
      <c r="E642" s="135"/>
      <c r="F642" s="142">
        <f>D642</f>
        <v>300</v>
      </c>
      <c r="G642" s="142">
        <v>300</v>
      </c>
      <c r="H642" s="135"/>
      <c r="I642" s="135"/>
      <c r="J642" s="142">
        <v>300</v>
      </c>
      <c r="K642" s="128"/>
      <c r="L642" s="135"/>
      <c r="M642" s="142"/>
      <c r="N642" s="142">
        <v>300</v>
      </c>
      <c r="O642" s="135"/>
      <c r="P642" s="142">
        <v>300</v>
      </c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  <c r="CC642" s="81"/>
      <c r="CD642" s="81"/>
      <c r="CE642" s="81"/>
      <c r="CF642" s="81"/>
      <c r="CG642" s="81"/>
      <c r="CH642" s="81"/>
      <c r="CI642" s="81"/>
      <c r="CJ642" s="81"/>
      <c r="CK642" s="81"/>
      <c r="CL642" s="81"/>
      <c r="CM642" s="81"/>
      <c r="CN642" s="81"/>
      <c r="CO642" s="81"/>
      <c r="CP642" s="81"/>
      <c r="CQ642" s="81"/>
      <c r="CR642" s="81"/>
      <c r="CS642" s="81"/>
      <c r="CT642" s="81"/>
      <c r="CU642" s="81"/>
      <c r="CV642" s="81"/>
      <c r="CW642" s="81"/>
      <c r="CX642" s="81"/>
      <c r="CY642" s="81"/>
      <c r="CZ642" s="81"/>
      <c r="DA642" s="81"/>
      <c r="DB642" s="81"/>
      <c r="DC642" s="81"/>
      <c r="DD642" s="81"/>
      <c r="DE642" s="81"/>
      <c r="DF642" s="81"/>
      <c r="DG642" s="81"/>
      <c r="DH642" s="81"/>
      <c r="DI642" s="81"/>
      <c r="DJ642" s="81"/>
      <c r="DK642" s="81"/>
      <c r="DL642" s="81"/>
      <c r="DM642" s="81"/>
      <c r="DN642" s="81"/>
      <c r="DO642" s="81"/>
      <c r="DP642" s="81"/>
      <c r="DQ642" s="81"/>
      <c r="DR642" s="81"/>
      <c r="DS642" s="81"/>
      <c r="DT642" s="81"/>
      <c r="DU642" s="81"/>
      <c r="DV642" s="81"/>
      <c r="DW642" s="81"/>
      <c r="DX642" s="81"/>
      <c r="DY642" s="81"/>
      <c r="DZ642" s="81"/>
      <c r="EA642" s="81"/>
      <c r="EB642" s="81"/>
      <c r="EC642" s="81"/>
      <c r="ED642" s="81"/>
      <c r="EE642" s="81"/>
      <c r="EF642" s="81"/>
      <c r="EG642" s="81"/>
      <c r="EH642" s="81"/>
      <c r="EI642" s="81"/>
      <c r="EJ642" s="81"/>
      <c r="EK642" s="81"/>
      <c r="EL642" s="81"/>
      <c r="EM642" s="81"/>
      <c r="EN642" s="81"/>
      <c r="EO642" s="81"/>
      <c r="EP642" s="81"/>
      <c r="EQ642" s="81"/>
      <c r="ER642" s="81"/>
      <c r="ES642" s="81"/>
      <c r="ET642" s="81"/>
      <c r="EU642" s="81"/>
      <c r="EV642" s="81"/>
      <c r="EW642" s="81"/>
      <c r="EX642" s="81"/>
      <c r="EY642" s="81"/>
      <c r="EZ642" s="81"/>
      <c r="FA642" s="81"/>
      <c r="FB642" s="81"/>
      <c r="FC642" s="81"/>
      <c r="FD642" s="81"/>
      <c r="FE642" s="81"/>
      <c r="FF642" s="81"/>
      <c r="FG642" s="81"/>
      <c r="FH642" s="81"/>
      <c r="FI642" s="81"/>
      <c r="FJ642" s="81"/>
      <c r="FK642" s="81"/>
      <c r="FL642" s="81"/>
      <c r="FM642" s="81"/>
      <c r="FN642" s="81"/>
      <c r="FO642" s="81"/>
      <c r="FP642" s="81"/>
      <c r="FQ642" s="81"/>
      <c r="FR642" s="81"/>
      <c r="FS642" s="81"/>
      <c r="FT642" s="81"/>
      <c r="FU642" s="81"/>
      <c r="FV642" s="81"/>
      <c r="FW642" s="81"/>
      <c r="FX642" s="81"/>
      <c r="FY642" s="81"/>
      <c r="FZ642" s="81"/>
      <c r="GA642" s="81"/>
      <c r="GB642" s="81"/>
      <c r="GC642" s="81"/>
      <c r="GD642" s="81"/>
      <c r="GE642" s="81"/>
      <c r="GF642" s="81"/>
      <c r="GG642" s="81"/>
      <c r="GH642" s="81"/>
      <c r="GI642" s="81"/>
      <c r="GJ642" s="81"/>
      <c r="GK642" s="81"/>
      <c r="GL642" s="81"/>
      <c r="GM642" s="81"/>
      <c r="GN642" s="81"/>
      <c r="GO642" s="81"/>
      <c r="GP642" s="81"/>
      <c r="GQ642" s="81"/>
      <c r="GR642" s="81"/>
      <c r="GS642" s="81"/>
      <c r="GT642" s="81"/>
      <c r="GU642" s="81"/>
      <c r="GV642" s="81"/>
      <c r="GW642" s="81"/>
      <c r="GX642" s="81"/>
      <c r="GY642" s="81"/>
      <c r="GZ642" s="81"/>
      <c r="HA642" s="81"/>
      <c r="HB642" s="81"/>
      <c r="HC642" s="81"/>
      <c r="HD642" s="81"/>
      <c r="HE642" s="81"/>
      <c r="HF642" s="81"/>
      <c r="HG642" s="81"/>
      <c r="HH642" s="81"/>
      <c r="HI642" s="81"/>
      <c r="HJ642" s="81"/>
      <c r="HK642" s="81"/>
      <c r="HL642" s="81"/>
      <c r="HM642" s="81"/>
      <c r="HN642" s="81"/>
      <c r="HO642" s="81"/>
      <c r="HP642" s="81"/>
      <c r="HQ642" s="81"/>
      <c r="HR642" s="81"/>
      <c r="HS642" s="81"/>
      <c r="HT642" s="81"/>
      <c r="HU642" s="81"/>
      <c r="HV642" s="81"/>
      <c r="HW642" s="81"/>
      <c r="HX642" s="81"/>
      <c r="HY642" s="81"/>
      <c r="HZ642" s="81"/>
    </row>
    <row r="643" spans="1:234" s="93" customFormat="1" ht="49.5" customHeight="1">
      <c r="A643" s="132" t="s">
        <v>439</v>
      </c>
      <c r="B643" s="132"/>
      <c r="C643" s="132"/>
      <c r="D643" s="133">
        <f>SUM(D645:D650)</f>
        <v>127740</v>
      </c>
      <c r="E643" s="133"/>
      <c r="F643" s="133">
        <f>SUM(F645:F650)</f>
        <v>127740</v>
      </c>
      <c r="G643" s="133">
        <f>SUM(G645:G650)</f>
        <v>136230</v>
      </c>
      <c r="H643" s="133"/>
      <c r="I643" s="133"/>
      <c r="J643" s="133">
        <f>SUM(J645:J650)</f>
        <v>136230</v>
      </c>
      <c r="K643" s="133"/>
      <c r="L643" s="131"/>
      <c r="M643" s="131"/>
      <c r="N643" s="133">
        <f>SUM(N645:N650)</f>
        <v>144510</v>
      </c>
      <c r="O643" s="133"/>
      <c r="P643" s="133">
        <f>SUM(P645:P650)</f>
        <v>144510</v>
      </c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  <c r="AA643" s="124"/>
      <c r="AB643" s="124"/>
      <c r="AC643" s="124"/>
      <c r="AD643" s="124"/>
      <c r="AE643" s="124"/>
      <c r="AF643" s="124"/>
      <c r="AG643" s="124"/>
      <c r="AH643" s="124"/>
      <c r="AI643" s="124"/>
      <c r="AJ643" s="124"/>
      <c r="AK643" s="124"/>
      <c r="AL643" s="124"/>
      <c r="AM643" s="124"/>
      <c r="AN643" s="124"/>
      <c r="AO643" s="124"/>
      <c r="AP643" s="124"/>
      <c r="AQ643" s="124"/>
      <c r="AR643" s="124"/>
      <c r="AS643" s="124"/>
      <c r="AT643" s="124"/>
      <c r="AU643" s="124"/>
      <c r="AV643" s="124"/>
      <c r="AW643" s="124"/>
      <c r="AX643" s="124"/>
      <c r="AY643" s="124"/>
      <c r="AZ643" s="124"/>
      <c r="BA643" s="124"/>
      <c r="BB643" s="124"/>
      <c r="BC643" s="124"/>
      <c r="BD643" s="124"/>
      <c r="BE643" s="124"/>
      <c r="BF643" s="124"/>
      <c r="BG643" s="124"/>
      <c r="BH643" s="124"/>
      <c r="BI643" s="124"/>
      <c r="BJ643" s="124"/>
      <c r="BK643" s="124"/>
      <c r="BL643" s="124"/>
      <c r="BM643" s="124"/>
      <c r="BN643" s="124"/>
      <c r="BO643" s="124"/>
      <c r="BP643" s="124"/>
      <c r="BQ643" s="124"/>
      <c r="BR643" s="124"/>
      <c r="BS643" s="124"/>
      <c r="BT643" s="124"/>
      <c r="BU643" s="124"/>
      <c r="BV643" s="124"/>
      <c r="BW643" s="124"/>
      <c r="BX643" s="124"/>
      <c r="BY643" s="124"/>
      <c r="BZ643" s="124"/>
      <c r="CA643" s="124"/>
      <c r="CB643" s="124"/>
      <c r="CC643" s="124"/>
      <c r="CD643" s="124"/>
      <c r="CE643" s="124"/>
      <c r="CF643" s="124"/>
      <c r="CG643" s="124"/>
      <c r="CH643" s="124"/>
      <c r="CI643" s="124"/>
      <c r="CJ643" s="124"/>
      <c r="CK643" s="124"/>
      <c r="CL643" s="124"/>
      <c r="CM643" s="124"/>
      <c r="CN643" s="124"/>
      <c r="CO643" s="124"/>
      <c r="CP643" s="124"/>
      <c r="CQ643" s="124"/>
      <c r="CR643" s="124"/>
      <c r="CS643" s="124"/>
      <c r="CT643" s="124"/>
      <c r="CU643" s="124"/>
      <c r="CV643" s="124"/>
      <c r="CW643" s="124"/>
      <c r="CX643" s="124"/>
      <c r="CY643" s="124"/>
      <c r="CZ643" s="124"/>
      <c r="DA643" s="124"/>
      <c r="DB643" s="124"/>
      <c r="DC643" s="124"/>
      <c r="DD643" s="124"/>
      <c r="DE643" s="124"/>
      <c r="DF643" s="124"/>
      <c r="DG643" s="124"/>
      <c r="DH643" s="124"/>
      <c r="DI643" s="124"/>
      <c r="DJ643" s="124"/>
      <c r="DK643" s="124"/>
      <c r="DL643" s="124"/>
      <c r="DM643" s="124"/>
      <c r="DN643" s="124"/>
      <c r="DO643" s="124"/>
      <c r="DP643" s="124"/>
      <c r="DQ643" s="124"/>
      <c r="DR643" s="124"/>
      <c r="DS643" s="124"/>
      <c r="DT643" s="124"/>
      <c r="DU643" s="124"/>
      <c r="DV643" s="124"/>
      <c r="DW643" s="124"/>
      <c r="DX643" s="124"/>
      <c r="DY643" s="124"/>
      <c r="DZ643" s="124"/>
      <c r="EA643" s="124"/>
      <c r="EB643" s="124"/>
      <c r="EC643" s="124"/>
      <c r="ED643" s="124"/>
      <c r="EE643" s="124"/>
      <c r="EF643" s="124"/>
      <c r="EG643" s="124"/>
      <c r="EH643" s="124"/>
      <c r="EI643" s="124"/>
      <c r="EJ643" s="124"/>
      <c r="EK643" s="124"/>
      <c r="EL643" s="124"/>
      <c r="EM643" s="124"/>
      <c r="EN643" s="124"/>
      <c r="EO643" s="124"/>
      <c r="EP643" s="124"/>
      <c r="EQ643" s="124"/>
      <c r="ER643" s="124"/>
      <c r="ES643" s="124"/>
      <c r="ET643" s="124"/>
      <c r="EU643" s="124"/>
      <c r="EV643" s="124"/>
      <c r="EW643" s="124"/>
      <c r="EX643" s="124"/>
      <c r="EY643" s="124"/>
      <c r="EZ643" s="124"/>
      <c r="FA643" s="124"/>
      <c r="FB643" s="124"/>
      <c r="FC643" s="124"/>
      <c r="FD643" s="124"/>
      <c r="FE643" s="124"/>
      <c r="FF643" s="124"/>
      <c r="FG643" s="124"/>
      <c r="FH643" s="124"/>
      <c r="FI643" s="124"/>
      <c r="FJ643" s="124"/>
      <c r="FK643" s="124"/>
      <c r="FL643" s="124"/>
      <c r="FM643" s="124"/>
      <c r="FN643" s="124"/>
      <c r="FO643" s="124"/>
      <c r="FP643" s="124"/>
      <c r="FQ643" s="124"/>
      <c r="FR643" s="124"/>
      <c r="FS643" s="124"/>
      <c r="FT643" s="124"/>
      <c r="FU643" s="124"/>
      <c r="FV643" s="124"/>
      <c r="FW643" s="124"/>
      <c r="FX643" s="124"/>
      <c r="FY643" s="124"/>
      <c r="FZ643" s="124"/>
      <c r="GA643" s="124"/>
      <c r="GB643" s="124"/>
      <c r="GC643" s="124"/>
      <c r="GD643" s="124"/>
      <c r="GE643" s="124"/>
      <c r="GF643" s="124"/>
      <c r="GG643" s="124"/>
      <c r="GH643" s="124"/>
      <c r="GI643" s="124"/>
      <c r="GJ643" s="124"/>
      <c r="GK643" s="124"/>
      <c r="GL643" s="124"/>
      <c r="GM643" s="124"/>
      <c r="GN643" s="124"/>
      <c r="GO643" s="124"/>
      <c r="GP643" s="124"/>
      <c r="GQ643" s="124"/>
      <c r="GR643" s="124"/>
      <c r="GS643" s="124"/>
      <c r="GT643" s="124"/>
      <c r="GU643" s="124"/>
      <c r="GV643" s="124"/>
      <c r="GW643" s="124"/>
      <c r="GX643" s="124"/>
      <c r="GY643" s="124"/>
      <c r="GZ643" s="124"/>
      <c r="HA643" s="124"/>
      <c r="HB643" s="124"/>
      <c r="HC643" s="124"/>
      <c r="HD643" s="124"/>
      <c r="HE643" s="124"/>
      <c r="HF643" s="124"/>
      <c r="HG643" s="124"/>
      <c r="HH643" s="124"/>
      <c r="HI643" s="124"/>
      <c r="HJ643" s="124"/>
      <c r="HK643" s="124"/>
      <c r="HL643" s="124"/>
      <c r="HM643" s="124"/>
      <c r="HN643" s="124"/>
      <c r="HO643" s="124"/>
      <c r="HP643" s="124"/>
      <c r="HQ643" s="124"/>
      <c r="HR643" s="124"/>
      <c r="HS643" s="124"/>
      <c r="HT643" s="124"/>
      <c r="HU643" s="124"/>
      <c r="HV643" s="124"/>
      <c r="HW643" s="124"/>
      <c r="HX643" s="124"/>
      <c r="HY643" s="124"/>
      <c r="HZ643" s="124"/>
    </row>
    <row r="644" spans="1:234" s="93" customFormat="1" ht="11.25">
      <c r="A644" s="134" t="s">
        <v>2</v>
      </c>
      <c r="B644" s="132"/>
      <c r="C644" s="132"/>
      <c r="D644" s="133"/>
      <c r="E644" s="133"/>
      <c r="F644" s="133"/>
      <c r="G644" s="133"/>
      <c r="H644" s="133"/>
      <c r="I644" s="133"/>
      <c r="J644" s="133"/>
      <c r="K644" s="133"/>
      <c r="L644" s="131"/>
      <c r="M644" s="131"/>
      <c r="N644" s="133"/>
      <c r="O644" s="133"/>
      <c r="P644" s="133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  <c r="AA644" s="124"/>
      <c r="AB644" s="124"/>
      <c r="AC644" s="124"/>
      <c r="AD644" s="124"/>
      <c r="AE644" s="124"/>
      <c r="AF644" s="124"/>
      <c r="AG644" s="124"/>
      <c r="AH644" s="124"/>
      <c r="AI644" s="124"/>
      <c r="AJ644" s="124"/>
      <c r="AK644" s="124"/>
      <c r="AL644" s="124"/>
      <c r="AM644" s="124"/>
      <c r="AN644" s="124"/>
      <c r="AO644" s="124"/>
      <c r="AP644" s="124"/>
      <c r="AQ644" s="124"/>
      <c r="AR644" s="124"/>
      <c r="AS644" s="124"/>
      <c r="AT644" s="124"/>
      <c r="AU644" s="124"/>
      <c r="AV644" s="124"/>
      <c r="AW644" s="124"/>
      <c r="AX644" s="124"/>
      <c r="AY644" s="124"/>
      <c r="AZ644" s="124"/>
      <c r="BA644" s="124"/>
      <c r="BB644" s="124"/>
      <c r="BC644" s="124"/>
      <c r="BD644" s="124"/>
      <c r="BE644" s="124"/>
      <c r="BF644" s="124"/>
      <c r="BG644" s="124"/>
      <c r="BH644" s="124"/>
      <c r="BI644" s="124"/>
      <c r="BJ644" s="124"/>
      <c r="BK644" s="124"/>
      <c r="BL644" s="124"/>
      <c r="BM644" s="124"/>
      <c r="BN644" s="124"/>
      <c r="BO644" s="124"/>
      <c r="BP644" s="124"/>
      <c r="BQ644" s="124"/>
      <c r="BR644" s="124"/>
      <c r="BS644" s="124"/>
      <c r="BT644" s="124"/>
      <c r="BU644" s="124"/>
      <c r="BV644" s="124"/>
      <c r="BW644" s="124"/>
      <c r="BX644" s="124"/>
      <c r="BY644" s="124"/>
      <c r="BZ644" s="124"/>
      <c r="CA644" s="124"/>
      <c r="CB644" s="124"/>
      <c r="CC644" s="124"/>
      <c r="CD644" s="124"/>
      <c r="CE644" s="124"/>
      <c r="CF644" s="124"/>
      <c r="CG644" s="124"/>
      <c r="CH644" s="124"/>
      <c r="CI644" s="124"/>
      <c r="CJ644" s="124"/>
      <c r="CK644" s="124"/>
      <c r="CL644" s="124"/>
      <c r="CM644" s="124"/>
      <c r="CN644" s="124"/>
      <c r="CO644" s="124"/>
      <c r="CP644" s="124"/>
      <c r="CQ644" s="124"/>
      <c r="CR644" s="124"/>
      <c r="CS644" s="124"/>
      <c r="CT644" s="124"/>
      <c r="CU644" s="124"/>
      <c r="CV644" s="124"/>
      <c r="CW644" s="124"/>
      <c r="CX644" s="124"/>
      <c r="CY644" s="124"/>
      <c r="CZ644" s="124"/>
      <c r="DA644" s="124"/>
      <c r="DB644" s="124"/>
      <c r="DC644" s="124"/>
      <c r="DD644" s="124"/>
      <c r="DE644" s="124"/>
      <c r="DF644" s="124"/>
      <c r="DG644" s="124"/>
      <c r="DH644" s="124"/>
      <c r="DI644" s="124"/>
      <c r="DJ644" s="124"/>
      <c r="DK644" s="124"/>
      <c r="DL644" s="124"/>
      <c r="DM644" s="124"/>
      <c r="DN644" s="124"/>
      <c r="DO644" s="124"/>
      <c r="DP644" s="124"/>
      <c r="DQ644" s="124"/>
      <c r="DR644" s="124"/>
      <c r="DS644" s="124"/>
      <c r="DT644" s="124"/>
      <c r="DU644" s="124"/>
      <c r="DV644" s="124"/>
      <c r="DW644" s="124"/>
      <c r="DX644" s="124"/>
      <c r="DY644" s="124"/>
      <c r="DZ644" s="124"/>
      <c r="EA644" s="124"/>
      <c r="EB644" s="124"/>
      <c r="EC644" s="124"/>
      <c r="ED644" s="124"/>
      <c r="EE644" s="124"/>
      <c r="EF644" s="124"/>
      <c r="EG644" s="124"/>
      <c r="EH644" s="124"/>
      <c r="EI644" s="124"/>
      <c r="EJ644" s="124"/>
      <c r="EK644" s="124"/>
      <c r="EL644" s="124"/>
      <c r="EM644" s="124"/>
      <c r="EN644" s="124"/>
      <c r="EO644" s="124"/>
      <c r="EP644" s="124"/>
      <c r="EQ644" s="124"/>
      <c r="ER644" s="124"/>
      <c r="ES644" s="124"/>
      <c r="ET644" s="124"/>
      <c r="EU644" s="124"/>
      <c r="EV644" s="124"/>
      <c r="EW644" s="124"/>
      <c r="EX644" s="124"/>
      <c r="EY644" s="124"/>
      <c r="EZ644" s="124"/>
      <c r="FA644" s="124"/>
      <c r="FB644" s="124"/>
      <c r="FC644" s="124"/>
      <c r="FD644" s="124"/>
      <c r="FE644" s="124"/>
      <c r="FF644" s="124"/>
      <c r="FG644" s="124"/>
      <c r="FH644" s="124"/>
      <c r="FI644" s="124"/>
      <c r="FJ644" s="124"/>
      <c r="FK644" s="124"/>
      <c r="FL644" s="124"/>
      <c r="FM644" s="124"/>
      <c r="FN644" s="124"/>
      <c r="FO644" s="124"/>
      <c r="FP644" s="124"/>
      <c r="FQ644" s="124"/>
      <c r="FR644" s="124"/>
      <c r="FS644" s="124"/>
      <c r="FT644" s="124"/>
      <c r="FU644" s="124"/>
      <c r="FV644" s="124"/>
      <c r="FW644" s="124"/>
      <c r="FX644" s="124"/>
      <c r="FY644" s="124"/>
      <c r="FZ644" s="124"/>
      <c r="GA644" s="124"/>
      <c r="GB644" s="124"/>
      <c r="GC644" s="124"/>
      <c r="GD644" s="124"/>
      <c r="GE644" s="124"/>
      <c r="GF644" s="124"/>
      <c r="GG644" s="124"/>
      <c r="GH644" s="124"/>
      <c r="GI644" s="124"/>
      <c r="GJ644" s="124"/>
      <c r="GK644" s="124"/>
      <c r="GL644" s="124"/>
      <c r="GM644" s="124"/>
      <c r="GN644" s="124"/>
      <c r="GO644" s="124"/>
      <c r="GP644" s="124"/>
      <c r="GQ644" s="124"/>
      <c r="GR644" s="124"/>
      <c r="GS644" s="124"/>
      <c r="GT644" s="124"/>
      <c r="GU644" s="124"/>
      <c r="GV644" s="124"/>
      <c r="GW644" s="124"/>
      <c r="GX644" s="124"/>
      <c r="GY644" s="124"/>
      <c r="GZ644" s="124"/>
      <c r="HA644" s="124"/>
      <c r="HB644" s="124"/>
      <c r="HC644" s="124"/>
      <c r="HD644" s="124"/>
      <c r="HE644" s="124"/>
      <c r="HF644" s="124"/>
      <c r="HG644" s="124"/>
      <c r="HH644" s="124"/>
      <c r="HI644" s="124"/>
      <c r="HJ644" s="124"/>
      <c r="HK644" s="124"/>
      <c r="HL644" s="124"/>
      <c r="HM644" s="124"/>
      <c r="HN644" s="124"/>
      <c r="HO644" s="124"/>
      <c r="HP644" s="124"/>
      <c r="HQ644" s="124"/>
      <c r="HR644" s="124"/>
      <c r="HS644" s="124"/>
      <c r="HT644" s="124"/>
      <c r="HU644" s="124"/>
      <c r="HV644" s="124"/>
      <c r="HW644" s="124"/>
      <c r="HX644" s="124"/>
      <c r="HY644" s="124"/>
      <c r="HZ644" s="124"/>
    </row>
    <row r="645" spans="1:234" s="93" customFormat="1" ht="28.5" customHeight="1">
      <c r="A645" s="78" t="s">
        <v>215</v>
      </c>
      <c r="B645" s="132"/>
      <c r="C645" s="132"/>
      <c r="D645" s="128">
        <f aca="true" t="shared" si="32" ref="D645:D650">D652*D659</f>
        <v>9000</v>
      </c>
      <c r="E645" s="133"/>
      <c r="F645" s="128">
        <f aca="true" t="shared" si="33" ref="F645:G648">F652*F659</f>
        <v>9000</v>
      </c>
      <c r="G645" s="128">
        <f t="shared" si="33"/>
        <v>9600</v>
      </c>
      <c r="H645" s="133"/>
      <c r="I645" s="133"/>
      <c r="J645" s="128">
        <f aca="true" t="shared" si="34" ref="J645:J650">J652*J659</f>
        <v>9600</v>
      </c>
      <c r="K645" s="133"/>
      <c r="L645" s="131"/>
      <c r="M645" s="131"/>
      <c r="N645" s="128">
        <f aca="true" t="shared" si="35" ref="N645:N650">N652*N659</f>
        <v>10200</v>
      </c>
      <c r="O645" s="133"/>
      <c r="P645" s="128">
        <f aca="true" t="shared" si="36" ref="P645:P650">P652*P659</f>
        <v>10200</v>
      </c>
      <c r="Q645" s="124"/>
      <c r="R645" s="124"/>
      <c r="S645" s="124"/>
      <c r="T645" s="124"/>
      <c r="U645" s="124"/>
      <c r="V645" s="124"/>
      <c r="W645" s="124"/>
      <c r="X645" s="124"/>
      <c r="Y645" s="124"/>
      <c r="Z645" s="124"/>
      <c r="AA645" s="124"/>
      <c r="AB645" s="124"/>
      <c r="AC645" s="124"/>
      <c r="AD645" s="124"/>
      <c r="AE645" s="124"/>
      <c r="AF645" s="124"/>
      <c r="AG645" s="124"/>
      <c r="AH645" s="124"/>
      <c r="AI645" s="124"/>
      <c r="AJ645" s="124"/>
      <c r="AK645" s="124"/>
      <c r="AL645" s="124"/>
      <c r="AM645" s="124"/>
      <c r="AN645" s="124"/>
      <c r="AO645" s="124"/>
      <c r="AP645" s="124"/>
      <c r="AQ645" s="124"/>
      <c r="AR645" s="124"/>
      <c r="AS645" s="124"/>
      <c r="AT645" s="124"/>
      <c r="AU645" s="124"/>
      <c r="AV645" s="124"/>
      <c r="AW645" s="124"/>
      <c r="AX645" s="124"/>
      <c r="AY645" s="124"/>
      <c r="AZ645" s="124"/>
      <c r="BA645" s="124"/>
      <c r="BB645" s="124"/>
      <c r="BC645" s="124"/>
      <c r="BD645" s="124"/>
      <c r="BE645" s="124"/>
      <c r="BF645" s="124"/>
      <c r="BG645" s="124"/>
      <c r="BH645" s="124"/>
      <c r="BI645" s="124"/>
      <c r="BJ645" s="124"/>
      <c r="BK645" s="124"/>
      <c r="BL645" s="124"/>
      <c r="BM645" s="124"/>
      <c r="BN645" s="124"/>
      <c r="BO645" s="124"/>
      <c r="BP645" s="124"/>
      <c r="BQ645" s="124"/>
      <c r="BR645" s="124"/>
      <c r="BS645" s="124"/>
      <c r="BT645" s="124"/>
      <c r="BU645" s="124"/>
      <c r="BV645" s="124"/>
      <c r="BW645" s="124"/>
      <c r="BX645" s="124"/>
      <c r="BY645" s="124"/>
      <c r="BZ645" s="124"/>
      <c r="CA645" s="124"/>
      <c r="CB645" s="124"/>
      <c r="CC645" s="124"/>
      <c r="CD645" s="124"/>
      <c r="CE645" s="124"/>
      <c r="CF645" s="124"/>
      <c r="CG645" s="124"/>
      <c r="CH645" s="124"/>
      <c r="CI645" s="124"/>
      <c r="CJ645" s="124"/>
      <c r="CK645" s="124"/>
      <c r="CL645" s="124"/>
      <c r="CM645" s="124"/>
      <c r="CN645" s="124"/>
      <c r="CO645" s="124"/>
      <c r="CP645" s="124"/>
      <c r="CQ645" s="124"/>
      <c r="CR645" s="124"/>
      <c r="CS645" s="124"/>
      <c r="CT645" s="124"/>
      <c r="CU645" s="124"/>
      <c r="CV645" s="124"/>
      <c r="CW645" s="124"/>
      <c r="CX645" s="124"/>
      <c r="CY645" s="124"/>
      <c r="CZ645" s="124"/>
      <c r="DA645" s="124"/>
      <c r="DB645" s="124"/>
      <c r="DC645" s="124"/>
      <c r="DD645" s="124"/>
      <c r="DE645" s="124"/>
      <c r="DF645" s="124"/>
      <c r="DG645" s="124"/>
      <c r="DH645" s="124"/>
      <c r="DI645" s="124"/>
      <c r="DJ645" s="124"/>
      <c r="DK645" s="124"/>
      <c r="DL645" s="124"/>
      <c r="DM645" s="124"/>
      <c r="DN645" s="124"/>
      <c r="DO645" s="124"/>
      <c r="DP645" s="124"/>
      <c r="DQ645" s="124"/>
      <c r="DR645" s="124"/>
      <c r="DS645" s="124"/>
      <c r="DT645" s="124"/>
      <c r="DU645" s="124"/>
      <c r="DV645" s="124"/>
      <c r="DW645" s="124"/>
      <c r="DX645" s="124"/>
      <c r="DY645" s="124"/>
      <c r="DZ645" s="124"/>
      <c r="EA645" s="124"/>
      <c r="EB645" s="124"/>
      <c r="EC645" s="124"/>
      <c r="ED645" s="124"/>
      <c r="EE645" s="124"/>
      <c r="EF645" s="124"/>
      <c r="EG645" s="124"/>
      <c r="EH645" s="124"/>
      <c r="EI645" s="124"/>
      <c r="EJ645" s="124"/>
      <c r="EK645" s="124"/>
      <c r="EL645" s="124"/>
      <c r="EM645" s="124"/>
      <c r="EN645" s="124"/>
      <c r="EO645" s="124"/>
      <c r="EP645" s="124"/>
      <c r="EQ645" s="124"/>
      <c r="ER645" s="124"/>
      <c r="ES645" s="124"/>
      <c r="ET645" s="124"/>
      <c r="EU645" s="124"/>
      <c r="EV645" s="124"/>
      <c r="EW645" s="124"/>
      <c r="EX645" s="124"/>
      <c r="EY645" s="124"/>
      <c r="EZ645" s="124"/>
      <c r="FA645" s="124"/>
      <c r="FB645" s="124"/>
      <c r="FC645" s="124"/>
      <c r="FD645" s="124"/>
      <c r="FE645" s="124"/>
      <c r="FF645" s="124"/>
      <c r="FG645" s="124"/>
      <c r="FH645" s="124"/>
      <c r="FI645" s="124"/>
      <c r="FJ645" s="124"/>
      <c r="FK645" s="124"/>
      <c r="FL645" s="124"/>
      <c r="FM645" s="124"/>
      <c r="FN645" s="124"/>
      <c r="FO645" s="124"/>
      <c r="FP645" s="124"/>
      <c r="FQ645" s="124"/>
      <c r="FR645" s="124"/>
      <c r="FS645" s="124"/>
      <c r="FT645" s="124"/>
      <c r="FU645" s="124"/>
      <c r="FV645" s="124"/>
      <c r="FW645" s="124"/>
      <c r="FX645" s="124"/>
      <c r="FY645" s="124"/>
      <c r="FZ645" s="124"/>
      <c r="GA645" s="124"/>
      <c r="GB645" s="124"/>
      <c r="GC645" s="124"/>
      <c r="GD645" s="124"/>
      <c r="GE645" s="124"/>
      <c r="GF645" s="124"/>
      <c r="GG645" s="124"/>
      <c r="GH645" s="124"/>
      <c r="GI645" s="124"/>
      <c r="GJ645" s="124"/>
      <c r="GK645" s="124"/>
      <c r="GL645" s="124"/>
      <c r="GM645" s="124"/>
      <c r="GN645" s="124"/>
      <c r="GO645" s="124"/>
      <c r="GP645" s="124"/>
      <c r="GQ645" s="124"/>
      <c r="GR645" s="124"/>
      <c r="GS645" s="124"/>
      <c r="GT645" s="124"/>
      <c r="GU645" s="124"/>
      <c r="GV645" s="124"/>
      <c r="GW645" s="124"/>
      <c r="GX645" s="124"/>
      <c r="GY645" s="124"/>
      <c r="GZ645" s="124"/>
      <c r="HA645" s="124"/>
      <c r="HB645" s="124"/>
      <c r="HC645" s="124"/>
      <c r="HD645" s="124"/>
      <c r="HE645" s="124"/>
      <c r="HF645" s="124"/>
      <c r="HG645" s="124"/>
      <c r="HH645" s="124"/>
      <c r="HI645" s="124"/>
      <c r="HJ645" s="124"/>
      <c r="HK645" s="124"/>
      <c r="HL645" s="124"/>
      <c r="HM645" s="124"/>
      <c r="HN645" s="124"/>
      <c r="HO645" s="124"/>
      <c r="HP645" s="124"/>
      <c r="HQ645" s="124"/>
      <c r="HR645" s="124"/>
      <c r="HS645" s="124"/>
      <c r="HT645" s="124"/>
      <c r="HU645" s="124"/>
      <c r="HV645" s="124"/>
      <c r="HW645" s="124"/>
      <c r="HX645" s="124"/>
      <c r="HY645" s="124"/>
      <c r="HZ645" s="124"/>
    </row>
    <row r="646" spans="1:234" s="93" customFormat="1" ht="22.5">
      <c r="A646" s="78" t="s">
        <v>216</v>
      </c>
      <c r="B646" s="132"/>
      <c r="C646" s="132"/>
      <c r="D646" s="128">
        <f t="shared" si="32"/>
        <v>28200</v>
      </c>
      <c r="E646" s="133"/>
      <c r="F646" s="128">
        <f t="shared" si="33"/>
        <v>28200</v>
      </c>
      <c r="G646" s="128">
        <f t="shared" si="33"/>
        <v>30000</v>
      </c>
      <c r="H646" s="133"/>
      <c r="I646" s="133"/>
      <c r="J646" s="128">
        <f t="shared" si="34"/>
        <v>30000</v>
      </c>
      <c r="K646" s="133"/>
      <c r="L646" s="131"/>
      <c r="M646" s="131"/>
      <c r="N646" s="128">
        <f t="shared" si="35"/>
        <v>31800</v>
      </c>
      <c r="O646" s="133"/>
      <c r="P646" s="128">
        <f t="shared" si="36"/>
        <v>31800</v>
      </c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  <c r="AA646" s="124"/>
      <c r="AB646" s="124"/>
      <c r="AC646" s="124"/>
      <c r="AD646" s="124"/>
      <c r="AE646" s="124"/>
      <c r="AF646" s="124"/>
      <c r="AG646" s="124"/>
      <c r="AH646" s="124"/>
      <c r="AI646" s="124"/>
      <c r="AJ646" s="124"/>
      <c r="AK646" s="124"/>
      <c r="AL646" s="124"/>
      <c r="AM646" s="124"/>
      <c r="AN646" s="124"/>
      <c r="AO646" s="124"/>
      <c r="AP646" s="124"/>
      <c r="AQ646" s="124"/>
      <c r="AR646" s="124"/>
      <c r="AS646" s="124"/>
      <c r="AT646" s="124"/>
      <c r="AU646" s="124"/>
      <c r="AV646" s="124"/>
      <c r="AW646" s="124"/>
      <c r="AX646" s="124"/>
      <c r="AY646" s="124"/>
      <c r="AZ646" s="124"/>
      <c r="BA646" s="124"/>
      <c r="BB646" s="124"/>
      <c r="BC646" s="124"/>
      <c r="BD646" s="124"/>
      <c r="BE646" s="124"/>
      <c r="BF646" s="124"/>
      <c r="BG646" s="124"/>
      <c r="BH646" s="124"/>
      <c r="BI646" s="124"/>
      <c r="BJ646" s="124"/>
      <c r="BK646" s="124"/>
      <c r="BL646" s="124"/>
      <c r="BM646" s="124"/>
      <c r="BN646" s="124"/>
      <c r="BO646" s="124"/>
      <c r="BP646" s="124"/>
      <c r="BQ646" s="124"/>
      <c r="BR646" s="124"/>
      <c r="BS646" s="124"/>
      <c r="BT646" s="124"/>
      <c r="BU646" s="124"/>
      <c r="BV646" s="124"/>
      <c r="BW646" s="124"/>
      <c r="BX646" s="124"/>
      <c r="BY646" s="124"/>
      <c r="BZ646" s="124"/>
      <c r="CA646" s="124"/>
      <c r="CB646" s="124"/>
      <c r="CC646" s="124"/>
      <c r="CD646" s="124"/>
      <c r="CE646" s="124"/>
      <c r="CF646" s="124"/>
      <c r="CG646" s="124"/>
      <c r="CH646" s="124"/>
      <c r="CI646" s="124"/>
      <c r="CJ646" s="124"/>
      <c r="CK646" s="124"/>
      <c r="CL646" s="124"/>
      <c r="CM646" s="124"/>
      <c r="CN646" s="124"/>
      <c r="CO646" s="124"/>
      <c r="CP646" s="124"/>
      <c r="CQ646" s="124"/>
      <c r="CR646" s="124"/>
      <c r="CS646" s="124"/>
      <c r="CT646" s="124"/>
      <c r="CU646" s="124"/>
      <c r="CV646" s="124"/>
      <c r="CW646" s="124"/>
      <c r="CX646" s="124"/>
      <c r="CY646" s="124"/>
      <c r="CZ646" s="124"/>
      <c r="DA646" s="124"/>
      <c r="DB646" s="124"/>
      <c r="DC646" s="124"/>
      <c r="DD646" s="124"/>
      <c r="DE646" s="124"/>
      <c r="DF646" s="124"/>
      <c r="DG646" s="124"/>
      <c r="DH646" s="124"/>
      <c r="DI646" s="124"/>
      <c r="DJ646" s="124"/>
      <c r="DK646" s="124"/>
      <c r="DL646" s="124"/>
      <c r="DM646" s="124"/>
      <c r="DN646" s="124"/>
      <c r="DO646" s="124"/>
      <c r="DP646" s="124"/>
      <c r="DQ646" s="124"/>
      <c r="DR646" s="124"/>
      <c r="DS646" s="124"/>
      <c r="DT646" s="124"/>
      <c r="DU646" s="124"/>
      <c r="DV646" s="124"/>
      <c r="DW646" s="124"/>
      <c r="DX646" s="124"/>
      <c r="DY646" s="124"/>
      <c r="DZ646" s="124"/>
      <c r="EA646" s="124"/>
      <c r="EB646" s="124"/>
      <c r="EC646" s="124"/>
      <c r="ED646" s="124"/>
      <c r="EE646" s="124"/>
      <c r="EF646" s="124"/>
      <c r="EG646" s="124"/>
      <c r="EH646" s="124"/>
      <c r="EI646" s="124"/>
      <c r="EJ646" s="124"/>
      <c r="EK646" s="124"/>
      <c r="EL646" s="124"/>
      <c r="EM646" s="124"/>
      <c r="EN646" s="124"/>
      <c r="EO646" s="124"/>
      <c r="EP646" s="124"/>
      <c r="EQ646" s="124"/>
      <c r="ER646" s="124"/>
      <c r="ES646" s="124"/>
      <c r="ET646" s="124"/>
      <c r="EU646" s="124"/>
      <c r="EV646" s="124"/>
      <c r="EW646" s="124"/>
      <c r="EX646" s="124"/>
      <c r="EY646" s="124"/>
      <c r="EZ646" s="124"/>
      <c r="FA646" s="124"/>
      <c r="FB646" s="124"/>
      <c r="FC646" s="124"/>
      <c r="FD646" s="124"/>
      <c r="FE646" s="124"/>
      <c r="FF646" s="124"/>
      <c r="FG646" s="124"/>
      <c r="FH646" s="124"/>
      <c r="FI646" s="124"/>
      <c r="FJ646" s="124"/>
      <c r="FK646" s="124"/>
      <c r="FL646" s="124"/>
      <c r="FM646" s="124"/>
      <c r="FN646" s="124"/>
      <c r="FO646" s="124"/>
      <c r="FP646" s="124"/>
      <c r="FQ646" s="124"/>
      <c r="FR646" s="124"/>
      <c r="FS646" s="124"/>
      <c r="FT646" s="124"/>
      <c r="FU646" s="124"/>
      <c r="FV646" s="124"/>
      <c r="FW646" s="124"/>
      <c r="FX646" s="124"/>
      <c r="FY646" s="124"/>
      <c r="FZ646" s="124"/>
      <c r="GA646" s="124"/>
      <c r="GB646" s="124"/>
      <c r="GC646" s="124"/>
      <c r="GD646" s="124"/>
      <c r="GE646" s="124"/>
      <c r="GF646" s="124"/>
      <c r="GG646" s="124"/>
      <c r="GH646" s="124"/>
      <c r="GI646" s="124"/>
      <c r="GJ646" s="124"/>
      <c r="GK646" s="124"/>
      <c r="GL646" s="124"/>
      <c r="GM646" s="124"/>
      <c r="GN646" s="124"/>
      <c r="GO646" s="124"/>
      <c r="GP646" s="124"/>
      <c r="GQ646" s="124"/>
      <c r="GR646" s="124"/>
      <c r="GS646" s="124"/>
      <c r="GT646" s="124"/>
      <c r="GU646" s="124"/>
      <c r="GV646" s="124"/>
      <c r="GW646" s="124"/>
      <c r="GX646" s="124"/>
      <c r="GY646" s="124"/>
      <c r="GZ646" s="124"/>
      <c r="HA646" s="124"/>
      <c r="HB646" s="124"/>
      <c r="HC646" s="124"/>
      <c r="HD646" s="124"/>
      <c r="HE646" s="124"/>
      <c r="HF646" s="124"/>
      <c r="HG646" s="124"/>
      <c r="HH646" s="124"/>
      <c r="HI646" s="124"/>
      <c r="HJ646" s="124"/>
      <c r="HK646" s="124"/>
      <c r="HL646" s="124"/>
      <c r="HM646" s="124"/>
      <c r="HN646" s="124"/>
      <c r="HO646" s="124"/>
      <c r="HP646" s="124"/>
      <c r="HQ646" s="124"/>
      <c r="HR646" s="124"/>
      <c r="HS646" s="124"/>
      <c r="HT646" s="124"/>
      <c r="HU646" s="124"/>
      <c r="HV646" s="124"/>
      <c r="HW646" s="124"/>
      <c r="HX646" s="124"/>
      <c r="HY646" s="124"/>
      <c r="HZ646" s="124"/>
    </row>
    <row r="647" spans="1:234" s="93" customFormat="1" ht="33.75">
      <c r="A647" s="78" t="s">
        <v>217</v>
      </c>
      <c r="B647" s="132"/>
      <c r="C647" s="132"/>
      <c r="D647" s="128">
        <f t="shared" si="32"/>
        <v>49950</v>
      </c>
      <c r="E647" s="133"/>
      <c r="F647" s="128">
        <f t="shared" si="33"/>
        <v>49950</v>
      </c>
      <c r="G647" s="128">
        <f t="shared" si="33"/>
        <v>53250</v>
      </c>
      <c r="H647" s="133"/>
      <c r="I647" s="133"/>
      <c r="J647" s="128">
        <f t="shared" si="34"/>
        <v>53250</v>
      </c>
      <c r="K647" s="133"/>
      <c r="L647" s="131"/>
      <c r="M647" s="131"/>
      <c r="N647" s="128">
        <f t="shared" si="35"/>
        <v>56400</v>
      </c>
      <c r="O647" s="133"/>
      <c r="P647" s="128">
        <f t="shared" si="36"/>
        <v>56400</v>
      </c>
      <c r="Q647" s="124"/>
      <c r="R647" s="124"/>
      <c r="S647" s="124"/>
      <c r="T647" s="124"/>
      <c r="U647" s="124"/>
      <c r="V647" s="124"/>
      <c r="W647" s="124"/>
      <c r="X647" s="124"/>
      <c r="Y647" s="124"/>
      <c r="Z647" s="124"/>
      <c r="AA647" s="124"/>
      <c r="AB647" s="124"/>
      <c r="AC647" s="124"/>
      <c r="AD647" s="124"/>
      <c r="AE647" s="124"/>
      <c r="AF647" s="124"/>
      <c r="AG647" s="124"/>
      <c r="AH647" s="124"/>
      <c r="AI647" s="124"/>
      <c r="AJ647" s="124"/>
      <c r="AK647" s="124"/>
      <c r="AL647" s="124"/>
      <c r="AM647" s="124"/>
      <c r="AN647" s="124"/>
      <c r="AO647" s="124"/>
      <c r="AP647" s="124"/>
      <c r="AQ647" s="124"/>
      <c r="AR647" s="124"/>
      <c r="AS647" s="124"/>
      <c r="AT647" s="124"/>
      <c r="AU647" s="124"/>
      <c r="AV647" s="124"/>
      <c r="AW647" s="124"/>
      <c r="AX647" s="124"/>
      <c r="AY647" s="124"/>
      <c r="AZ647" s="124"/>
      <c r="BA647" s="124"/>
      <c r="BB647" s="124"/>
      <c r="BC647" s="124"/>
      <c r="BD647" s="124"/>
      <c r="BE647" s="124"/>
      <c r="BF647" s="124"/>
      <c r="BG647" s="124"/>
      <c r="BH647" s="124"/>
      <c r="BI647" s="124"/>
      <c r="BJ647" s="124"/>
      <c r="BK647" s="124"/>
      <c r="BL647" s="124"/>
      <c r="BM647" s="124"/>
      <c r="BN647" s="124"/>
      <c r="BO647" s="124"/>
      <c r="BP647" s="124"/>
      <c r="BQ647" s="124"/>
      <c r="BR647" s="124"/>
      <c r="BS647" s="124"/>
      <c r="BT647" s="124"/>
      <c r="BU647" s="124"/>
      <c r="BV647" s="124"/>
      <c r="BW647" s="124"/>
      <c r="BX647" s="124"/>
      <c r="BY647" s="124"/>
      <c r="BZ647" s="124"/>
      <c r="CA647" s="124"/>
      <c r="CB647" s="124"/>
      <c r="CC647" s="124"/>
      <c r="CD647" s="124"/>
      <c r="CE647" s="124"/>
      <c r="CF647" s="124"/>
      <c r="CG647" s="124"/>
      <c r="CH647" s="124"/>
      <c r="CI647" s="124"/>
      <c r="CJ647" s="124"/>
      <c r="CK647" s="124"/>
      <c r="CL647" s="124"/>
      <c r="CM647" s="124"/>
      <c r="CN647" s="124"/>
      <c r="CO647" s="124"/>
      <c r="CP647" s="124"/>
      <c r="CQ647" s="124"/>
      <c r="CR647" s="124"/>
      <c r="CS647" s="124"/>
      <c r="CT647" s="124"/>
      <c r="CU647" s="124"/>
      <c r="CV647" s="124"/>
      <c r="CW647" s="124"/>
      <c r="CX647" s="124"/>
      <c r="CY647" s="124"/>
      <c r="CZ647" s="124"/>
      <c r="DA647" s="124"/>
      <c r="DB647" s="124"/>
      <c r="DC647" s="124"/>
      <c r="DD647" s="124"/>
      <c r="DE647" s="124"/>
      <c r="DF647" s="124"/>
      <c r="DG647" s="124"/>
      <c r="DH647" s="124"/>
      <c r="DI647" s="124"/>
      <c r="DJ647" s="124"/>
      <c r="DK647" s="124"/>
      <c r="DL647" s="124"/>
      <c r="DM647" s="124"/>
      <c r="DN647" s="124"/>
      <c r="DO647" s="124"/>
      <c r="DP647" s="124"/>
      <c r="DQ647" s="124"/>
      <c r="DR647" s="124"/>
      <c r="DS647" s="124"/>
      <c r="DT647" s="124"/>
      <c r="DU647" s="124"/>
      <c r="DV647" s="124"/>
      <c r="DW647" s="124"/>
      <c r="DX647" s="124"/>
      <c r="DY647" s="124"/>
      <c r="DZ647" s="124"/>
      <c r="EA647" s="124"/>
      <c r="EB647" s="124"/>
      <c r="EC647" s="124"/>
      <c r="ED647" s="124"/>
      <c r="EE647" s="124"/>
      <c r="EF647" s="124"/>
      <c r="EG647" s="124"/>
      <c r="EH647" s="124"/>
      <c r="EI647" s="124"/>
      <c r="EJ647" s="124"/>
      <c r="EK647" s="124"/>
      <c r="EL647" s="124"/>
      <c r="EM647" s="124"/>
      <c r="EN647" s="124"/>
      <c r="EO647" s="124"/>
      <c r="EP647" s="124"/>
      <c r="EQ647" s="124"/>
      <c r="ER647" s="124"/>
      <c r="ES647" s="124"/>
      <c r="ET647" s="124"/>
      <c r="EU647" s="124"/>
      <c r="EV647" s="124"/>
      <c r="EW647" s="124"/>
      <c r="EX647" s="124"/>
      <c r="EY647" s="124"/>
      <c r="EZ647" s="124"/>
      <c r="FA647" s="124"/>
      <c r="FB647" s="124"/>
      <c r="FC647" s="124"/>
      <c r="FD647" s="124"/>
      <c r="FE647" s="124"/>
      <c r="FF647" s="124"/>
      <c r="FG647" s="124"/>
      <c r="FH647" s="124"/>
      <c r="FI647" s="124"/>
      <c r="FJ647" s="124"/>
      <c r="FK647" s="124"/>
      <c r="FL647" s="124"/>
      <c r="FM647" s="124"/>
      <c r="FN647" s="124"/>
      <c r="FO647" s="124"/>
      <c r="FP647" s="124"/>
      <c r="FQ647" s="124"/>
      <c r="FR647" s="124"/>
      <c r="FS647" s="124"/>
      <c r="FT647" s="124"/>
      <c r="FU647" s="124"/>
      <c r="FV647" s="124"/>
      <c r="FW647" s="124"/>
      <c r="FX647" s="124"/>
      <c r="FY647" s="124"/>
      <c r="FZ647" s="124"/>
      <c r="GA647" s="124"/>
      <c r="GB647" s="124"/>
      <c r="GC647" s="124"/>
      <c r="GD647" s="124"/>
      <c r="GE647" s="124"/>
      <c r="GF647" s="124"/>
      <c r="GG647" s="124"/>
      <c r="GH647" s="124"/>
      <c r="GI647" s="124"/>
      <c r="GJ647" s="124"/>
      <c r="GK647" s="124"/>
      <c r="GL647" s="124"/>
      <c r="GM647" s="124"/>
      <c r="GN647" s="124"/>
      <c r="GO647" s="124"/>
      <c r="GP647" s="124"/>
      <c r="GQ647" s="124"/>
      <c r="GR647" s="124"/>
      <c r="GS647" s="124"/>
      <c r="GT647" s="124"/>
      <c r="GU647" s="124"/>
      <c r="GV647" s="124"/>
      <c r="GW647" s="124"/>
      <c r="GX647" s="124"/>
      <c r="GY647" s="124"/>
      <c r="GZ647" s="124"/>
      <c r="HA647" s="124"/>
      <c r="HB647" s="124"/>
      <c r="HC647" s="124"/>
      <c r="HD647" s="124"/>
      <c r="HE647" s="124"/>
      <c r="HF647" s="124"/>
      <c r="HG647" s="124"/>
      <c r="HH647" s="124"/>
      <c r="HI647" s="124"/>
      <c r="HJ647" s="124"/>
      <c r="HK647" s="124"/>
      <c r="HL647" s="124"/>
      <c r="HM647" s="124"/>
      <c r="HN647" s="124"/>
      <c r="HO647" s="124"/>
      <c r="HP647" s="124"/>
      <c r="HQ647" s="124"/>
      <c r="HR647" s="124"/>
      <c r="HS647" s="124"/>
      <c r="HT647" s="124"/>
      <c r="HU647" s="124"/>
      <c r="HV647" s="124"/>
      <c r="HW647" s="124"/>
      <c r="HX647" s="124"/>
      <c r="HY647" s="124"/>
      <c r="HZ647" s="124"/>
    </row>
    <row r="648" spans="1:234" s="93" customFormat="1" ht="33.75">
      <c r="A648" s="78" t="s">
        <v>218</v>
      </c>
      <c r="B648" s="132"/>
      <c r="C648" s="132"/>
      <c r="D648" s="128">
        <f t="shared" si="32"/>
        <v>31050</v>
      </c>
      <c r="E648" s="128"/>
      <c r="F648" s="128">
        <f t="shared" si="33"/>
        <v>31050</v>
      </c>
      <c r="G648" s="128">
        <f t="shared" si="33"/>
        <v>33300</v>
      </c>
      <c r="H648" s="128"/>
      <c r="I648" s="128"/>
      <c r="J648" s="128">
        <f t="shared" si="34"/>
        <v>33300</v>
      </c>
      <c r="K648" s="128"/>
      <c r="L648" s="135"/>
      <c r="M648" s="135"/>
      <c r="N648" s="128">
        <f t="shared" si="35"/>
        <v>35550</v>
      </c>
      <c r="O648" s="128"/>
      <c r="P648" s="128">
        <f t="shared" si="36"/>
        <v>35550</v>
      </c>
      <c r="Q648" s="124"/>
      <c r="R648" s="124"/>
      <c r="S648" s="124"/>
      <c r="T648" s="124"/>
      <c r="U648" s="124"/>
      <c r="V648" s="124"/>
      <c r="W648" s="124"/>
      <c r="X648" s="124"/>
      <c r="Y648" s="124"/>
      <c r="Z648" s="124"/>
      <c r="AA648" s="124"/>
      <c r="AB648" s="124"/>
      <c r="AC648" s="124"/>
      <c r="AD648" s="124"/>
      <c r="AE648" s="124"/>
      <c r="AF648" s="124"/>
      <c r="AG648" s="124"/>
      <c r="AH648" s="124"/>
      <c r="AI648" s="124"/>
      <c r="AJ648" s="124"/>
      <c r="AK648" s="124"/>
      <c r="AL648" s="124"/>
      <c r="AM648" s="124"/>
      <c r="AN648" s="124"/>
      <c r="AO648" s="124"/>
      <c r="AP648" s="124"/>
      <c r="AQ648" s="124"/>
      <c r="AR648" s="124"/>
      <c r="AS648" s="124"/>
      <c r="AT648" s="124"/>
      <c r="AU648" s="124"/>
      <c r="AV648" s="124"/>
      <c r="AW648" s="124"/>
      <c r="AX648" s="124"/>
      <c r="AY648" s="124"/>
      <c r="AZ648" s="124"/>
      <c r="BA648" s="124"/>
      <c r="BB648" s="124"/>
      <c r="BC648" s="124"/>
      <c r="BD648" s="124"/>
      <c r="BE648" s="124"/>
      <c r="BF648" s="124"/>
      <c r="BG648" s="124"/>
      <c r="BH648" s="124"/>
      <c r="BI648" s="124"/>
      <c r="BJ648" s="124"/>
      <c r="BK648" s="124"/>
      <c r="BL648" s="124"/>
      <c r="BM648" s="124"/>
      <c r="BN648" s="124"/>
      <c r="BO648" s="124"/>
      <c r="BP648" s="124"/>
      <c r="BQ648" s="124"/>
      <c r="BR648" s="124"/>
      <c r="BS648" s="124"/>
      <c r="BT648" s="124"/>
      <c r="BU648" s="124"/>
      <c r="BV648" s="124"/>
      <c r="BW648" s="124"/>
      <c r="BX648" s="124"/>
      <c r="BY648" s="124"/>
      <c r="BZ648" s="124"/>
      <c r="CA648" s="124"/>
      <c r="CB648" s="124"/>
      <c r="CC648" s="124"/>
      <c r="CD648" s="124"/>
      <c r="CE648" s="124"/>
      <c r="CF648" s="124"/>
      <c r="CG648" s="124"/>
      <c r="CH648" s="124"/>
      <c r="CI648" s="124"/>
      <c r="CJ648" s="124"/>
      <c r="CK648" s="124"/>
      <c r="CL648" s="124"/>
      <c r="CM648" s="124"/>
      <c r="CN648" s="124"/>
      <c r="CO648" s="124"/>
      <c r="CP648" s="124"/>
      <c r="CQ648" s="124"/>
      <c r="CR648" s="124"/>
      <c r="CS648" s="124"/>
      <c r="CT648" s="124"/>
      <c r="CU648" s="124"/>
      <c r="CV648" s="124"/>
      <c r="CW648" s="124"/>
      <c r="CX648" s="124"/>
      <c r="CY648" s="124"/>
      <c r="CZ648" s="124"/>
      <c r="DA648" s="124"/>
      <c r="DB648" s="124"/>
      <c r="DC648" s="124"/>
      <c r="DD648" s="124"/>
      <c r="DE648" s="124"/>
      <c r="DF648" s="124"/>
      <c r="DG648" s="124"/>
      <c r="DH648" s="124"/>
      <c r="DI648" s="124"/>
      <c r="DJ648" s="124"/>
      <c r="DK648" s="124"/>
      <c r="DL648" s="124"/>
      <c r="DM648" s="124"/>
      <c r="DN648" s="124"/>
      <c r="DO648" s="124"/>
      <c r="DP648" s="124"/>
      <c r="DQ648" s="124"/>
      <c r="DR648" s="124"/>
      <c r="DS648" s="124"/>
      <c r="DT648" s="124"/>
      <c r="DU648" s="124"/>
      <c r="DV648" s="124"/>
      <c r="DW648" s="124"/>
      <c r="DX648" s="124"/>
      <c r="DY648" s="124"/>
      <c r="DZ648" s="124"/>
      <c r="EA648" s="124"/>
      <c r="EB648" s="124"/>
      <c r="EC648" s="124"/>
      <c r="ED648" s="124"/>
      <c r="EE648" s="124"/>
      <c r="EF648" s="124"/>
      <c r="EG648" s="124"/>
      <c r="EH648" s="124"/>
      <c r="EI648" s="124"/>
      <c r="EJ648" s="124"/>
      <c r="EK648" s="124"/>
      <c r="EL648" s="124"/>
      <c r="EM648" s="124"/>
      <c r="EN648" s="124"/>
      <c r="EO648" s="124"/>
      <c r="EP648" s="124"/>
      <c r="EQ648" s="124"/>
      <c r="ER648" s="124"/>
      <c r="ES648" s="124"/>
      <c r="ET648" s="124"/>
      <c r="EU648" s="124"/>
      <c r="EV648" s="124"/>
      <c r="EW648" s="124"/>
      <c r="EX648" s="124"/>
      <c r="EY648" s="124"/>
      <c r="EZ648" s="124"/>
      <c r="FA648" s="124"/>
      <c r="FB648" s="124"/>
      <c r="FC648" s="124"/>
      <c r="FD648" s="124"/>
      <c r="FE648" s="124"/>
      <c r="FF648" s="124"/>
      <c r="FG648" s="124"/>
      <c r="FH648" s="124"/>
      <c r="FI648" s="124"/>
      <c r="FJ648" s="124"/>
      <c r="FK648" s="124"/>
      <c r="FL648" s="124"/>
      <c r="FM648" s="124"/>
      <c r="FN648" s="124"/>
      <c r="FO648" s="124"/>
      <c r="FP648" s="124"/>
      <c r="FQ648" s="124"/>
      <c r="FR648" s="124"/>
      <c r="FS648" s="124"/>
      <c r="FT648" s="124"/>
      <c r="FU648" s="124"/>
      <c r="FV648" s="124"/>
      <c r="FW648" s="124"/>
      <c r="FX648" s="124"/>
      <c r="FY648" s="124"/>
      <c r="FZ648" s="124"/>
      <c r="GA648" s="124"/>
      <c r="GB648" s="124"/>
      <c r="GC648" s="124"/>
      <c r="GD648" s="124"/>
      <c r="GE648" s="124"/>
      <c r="GF648" s="124"/>
      <c r="GG648" s="124"/>
      <c r="GH648" s="124"/>
      <c r="GI648" s="124"/>
      <c r="GJ648" s="124"/>
      <c r="GK648" s="124"/>
      <c r="GL648" s="124"/>
      <c r="GM648" s="124"/>
      <c r="GN648" s="124"/>
      <c r="GO648" s="124"/>
      <c r="GP648" s="124"/>
      <c r="GQ648" s="124"/>
      <c r="GR648" s="124"/>
      <c r="GS648" s="124"/>
      <c r="GT648" s="124"/>
      <c r="GU648" s="124"/>
      <c r="GV648" s="124"/>
      <c r="GW648" s="124"/>
      <c r="GX648" s="124"/>
      <c r="GY648" s="124"/>
      <c r="GZ648" s="124"/>
      <c r="HA648" s="124"/>
      <c r="HB648" s="124"/>
      <c r="HC648" s="124"/>
      <c r="HD648" s="124"/>
      <c r="HE648" s="124"/>
      <c r="HF648" s="124"/>
      <c r="HG648" s="124"/>
      <c r="HH648" s="124"/>
      <c r="HI648" s="124"/>
      <c r="HJ648" s="124"/>
      <c r="HK648" s="124"/>
      <c r="HL648" s="124"/>
      <c r="HM648" s="124"/>
      <c r="HN648" s="124"/>
      <c r="HO648" s="124"/>
      <c r="HP648" s="124"/>
      <c r="HQ648" s="124"/>
      <c r="HR648" s="124"/>
      <c r="HS648" s="124"/>
      <c r="HT648" s="124"/>
      <c r="HU648" s="124"/>
      <c r="HV648" s="124"/>
      <c r="HW648" s="124"/>
      <c r="HX648" s="124"/>
      <c r="HY648" s="124"/>
      <c r="HZ648" s="124"/>
    </row>
    <row r="649" spans="1:234" s="93" customFormat="1" ht="22.5">
      <c r="A649" s="78" t="s">
        <v>219</v>
      </c>
      <c r="B649" s="132"/>
      <c r="C649" s="132"/>
      <c r="D649" s="128">
        <f t="shared" si="32"/>
        <v>7620</v>
      </c>
      <c r="E649" s="128"/>
      <c r="F649" s="128">
        <f>F656*F663</f>
        <v>7620</v>
      </c>
      <c r="G649" s="128">
        <f>G656*G663</f>
        <v>8160</v>
      </c>
      <c r="H649" s="128"/>
      <c r="I649" s="128"/>
      <c r="J649" s="128">
        <f t="shared" si="34"/>
        <v>8160</v>
      </c>
      <c r="K649" s="128"/>
      <c r="L649" s="135"/>
      <c r="M649" s="135"/>
      <c r="N649" s="128">
        <f t="shared" si="35"/>
        <v>8640</v>
      </c>
      <c r="O649" s="128"/>
      <c r="P649" s="128">
        <f t="shared" si="36"/>
        <v>8640</v>
      </c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  <c r="AA649" s="124"/>
      <c r="AB649" s="124"/>
      <c r="AC649" s="124"/>
      <c r="AD649" s="124"/>
      <c r="AE649" s="124"/>
      <c r="AF649" s="124"/>
      <c r="AG649" s="124"/>
      <c r="AH649" s="124"/>
      <c r="AI649" s="124"/>
      <c r="AJ649" s="124"/>
      <c r="AK649" s="124"/>
      <c r="AL649" s="124"/>
      <c r="AM649" s="124"/>
      <c r="AN649" s="124"/>
      <c r="AO649" s="124"/>
      <c r="AP649" s="124"/>
      <c r="AQ649" s="124"/>
      <c r="AR649" s="124"/>
      <c r="AS649" s="124"/>
      <c r="AT649" s="124"/>
      <c r="AU649" s="124"/>
      <c r="AV649" s="124"/>
      <c r="AW649" s="124"/>
      <c r="AX649" s="124"/>
      <c r="AY649" s="124"/>
      <c r="AZ649" s="124"/>
      <c r="BA649" s="124"/>
      <c r="BB649" s="124"/>
      <c r="BC649" s="124"/>
      <c r="BD649" s="124"/>
      <c r="BE649" s="124"/>
      <c r="BF649" s="124"/>
      <c r="BG649" s="124"/>
      <c r="BH649" s="124"/>
      <c r="BI649" s="124"/>
      <c r="BJ649" s="124"/>
      <c r="BK649" s="124"/>
      <c r="BL649" s="124"/>
      <c r="BM649" s="124"/>
      <c r="BN649" s="124"/>
      <c r="BO649" s="124"/>
      <c r="BP649" s="124"/>
      <c r="BQ649" s="124"/>
      <c r="BR649" s="124"/>
      <c r="BS649" s="124"/>
      <c r="BT649" s="124"/>
      <c r="BU649" s="124"/>
      <c r="BV649" s="124"/>
      <c r="BW649" s="124"/>
      <c r="BX649" s="124"/>
      <c r="BY649" s="124"/>
      <c r="BZ649" s="124"/>
      <c r="CA649" s="124"/>
      <c r="CB649" s="124"/>
      <c r="CC649" s="124"/>
      <c r="CD649" s="124"/>
      <c r="CE649" s="124"/>
      <c r="CF649" s="124"/>
      <c r="CG649" s="124"/>
      <c r="CH649" s="124"/>
      <c r="CI649" s="124"/>
      <c r="CJ649" s="124"/>
      <c r="CK649" s="124"/>
      <c r="CL649" s="124"/>
      <c r="CM649" s="124"/>
      <c r="CN649" s="124"/>
      <c r="CO649" s="124"/>
      <c r="CP649" s="124"/>
      <c r="CQ649" s="124"/>
      <c r="CR649" s="124"/>
      <c r="CS649" s="124"/>
      <c r="CT649" s="124"/>
      <c r="CU649" s="124"/>
      <c r="CV649" s="124"/>
      <c r="CW649" s="124"/>
      <c r="CX649" s="124"/>
      <c r="CY649" s="124"/>
      <c r="CZ649" s="124"/>
      <c r="DA649" s="124"/>
      <c r="DB649" s="124"/>
      <c r="DC649" s="124"/>
      <c r="DD649" s="124"/>
      <c r="DE649" s="124"/>
      <c r="DF649" s="124"/>
      <c r="DG649" s="124"/>
      <c r="DH649" s="124"/>
      <c r="DI649" s="124"/>
      <c r="DJ649" s="124"/>
      <c r="DK649" s="124"/>
      <c r="DL649" s="124"/>
      <c r="DM649" s="124"/>
      <c r="DN649" s="124"/>
      <c r="DO649" s="124"/>
      <c r="DP649" s="124"/>
      <c r="DQ649" s="124"/>
      <c r="DR649" s="124"/>
      <c r="DS649" s="124"/>
      <c r="DT649" s="124"/>
      <c r="DU649" s="124"/>
      <c r="DV649" s="124"/>
      <c r="DW649" s="124"/>
      <c r="DX649" s="124"/>
      <c r="DY649" s="124"/>
      <c r="DZ649" s="124"/>
      <c r="EA649" s="124"/>
      <c r="EB649" s="124"/>
      <c r="EC649" s="124"/>
      <c r="ED649" s="124"/>
      <c r="EE649" s="124"/>
      <c r="EF649" s="124"/>
      <c r="EG649" s="124"/>
      <c r="EH649" s="124"/>
      <c r="EI649" s="124"/>
      <c r="EJ649" s="124"/>
      <c r="EK649" s="124"/>
      <c r="EL649" s="124"/>
      <c r="EM649" s="124"/>
      <c r="EN649" s="124"/>
      <c r="EO649" s="124"/>
      <c r="EP649" s="124"/>
      <c r="EQ649" s="124"/>
      <c r="ER649" s="124"/>
      <c r="ES649" s="124"/>
      <c r="ET649" s="124"/>
      <c r="EU649" s="124"/>
      <c r="EV649" s="124"/>
      <c r="EW649" s="124"/>
      <c r="EX649" s="124"/>
      <c r="EY649" s="124"/>
      <c r="EZ649" s="124"/>
      <c r="FA649" s="124"/>
      <c r="FB649" s="124"/>
      <c r="FC649" s="124"/>
      <c r="FD649" s="124"/>
      <c r="FE649" s="124"/>
      <c r="FF649" s="124"/>
      <c r="FG649" s="124"/>
      <c r="FH649" s="124"/>
      <c r="FI649" s="124"/>
      <c r="FJ649" s="124"/>
      <c r="FK649" s="124"/>
      <c r="FL649" s="124"/>
      <c r="FM649" s="124"/>
      <c r="FN649" s="124"/>
      <c r="FO649" s="124"/>
      <c r="FP649" s="124"/>
      <c r="FQ649" s="124"/>
      <c r="FR649" s="124"/>
      <c r="FS649" s="124"/>
      <c r="FT649" s="124"/>
      <c r="FU649" s="124"/>
      <c r="FV649" s="124"/>
      <c r="FW649" s="124"/>
      <c r="FX649" s="124"/>
      <c r="FY649" s="124"/>
      <c r="FZ649" s="124"/>
      <c r="GA649" s="124"/>
      <c r="GB649" s="124"/>
      <c r="GC649" s="124"/>
      <c r="GD649" s="124"/>
      <c r="GE649" s="124"/>
      <c r="GF649" s="124"/>
      <c r="GG649" s="124"/>
      <c r="GH649" s="124"/>
      <c r="GI649" s="124"/>
      <c r="GJ649" s="124"/>
      <c r="GK649" s="124"/>
      <c r="GL649" s="124"/>
      <c r="GM649" s="124"/>
      <c r="GN649" s="124"/>
      <c r="GO649" s="124"/>
      <c r="GP649" s="124"/>
      <c r="GQ649" s="124"/>
      <c r="GR649" s="124"/>
      <c r="GS649" s="124"/>
      <c r="GT649" s="124"/>
      <c r="GU649" s="124"/>
      <c r="GV649" s="124"/>
      <c r="GW649" s="124"/>
      <c r="GX649" s="124"/>
      <c r="GY649" s="124"/>
      <c r="GZ649" s="124"/>
      <c r="HA649" s="124"/>
      <c r="HB649" s="124"/>
      <c r="HC649" s="124"/>
      <c r="HD649" s="124"/>
      <c r="HE649" s="124"/>
      <c r="HF649" s="124"/>
      <c r="HG649" s="124"/>
      <c r="HH649" s="124"/>
      <c r="HI649" s="124"/>
      <c r="HJ649" s="124"/>
      <c r="HK649" s="124"/>
      <c r="HL649" s="124"/>
      <c r="HM649" s="124"/>
      <c r="HN649" s="124"/>
      <c r="HO649" s="124"/>
      <c r="HP649" s="124"/>
      <c r="HQ649" s="124"/>
      <c r="HR649" s="124"/>
      <c r="HS649" s="124"/>
      <c r="HT649" s="124"/>
      <c r="HU649" s="124"/>
      <c r="HV649" s="124"/>
      <c r="HW649" s="124"/>
      <c r="HX649" s="124"/>
      <c r="HY649" s="124"/>
      <c r="HZ649" s="124"/>
    </row>
    <row r="650" spans="1:234" s="93" customFormat="1" ht="33.75">
      <c r="A650" s="78" t="s">
        <v>198</v>
      </c>
      <c r="B650" s="132"/>
      <c r="C650" s="132"/>
      <c r="D650" s="128">
        <f t="shared" si="32"/>
        <v>1920</v>
      </c>
      <c r="E650" s="128"/>
      <c r="F650" s="128">
        <f>F657*F664</f>
        <v>1920</v>
      </c>
      <c r="G650" s="128">
        <f>G657*G664</f>
        <v>1920</v>
      </c>
      <c r="H650" s="128"/>
      <c r="I650" s="128"/>
      <c r="J650" s="128">
        <f t="shared" si="34"/>
        <v>1920</v>
      </c>
      <c r="K650" s="128"/>
      <c r="L650" s="135"/>
      <c r="M650" s="135"/>
      <c r="N650" s="128">
        <f t="shared" si="35"/>
        <v>1920</v>
      </c>
      <c r="O650" s="128"/>
      <c r="P650" s="128">
        <f t="shared" si="36"/>
        <v>1920</v>
      </c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  <c r="AA650" s="124"/>
      <c r="AB650" s="124"/>
      <c r="AC650" s="124"/>
      <c r="AD650" s="124"/>
      <c r="AE650" s="124"/>
      <c r="AF650" s="124"/>
      <c r="AG650" s="124"/>
      <c r="AH650" s="124"/>
      <c r="AI650" s="124"/>
      <c r="AJ650" s="124"/>
      <c r="AK650" s="124"/>
      <c r="AL650" s="124"/>
      <c r="AM650" s="124"/>
      <c r="AN650" s="124"/>
      <c r="AO650" s="124"/>
      <c r="AP650" s="124"/>
      <c r="AQ650" s="124"/>
      <c r="AR650" s="124"/>
      <c r="AS650" s="124"/>
      <c r="AT650" s="124"/>
      <c r="AU650" s="124"/>
      <c r="AV650" s="124"/>
      <c r="AW650" s="124"/>
      <c r="AX650" s="124"/>
      <c r="AY650" s="124"/>
      <c r="AZ650" s="124"/>
      <c r="BA650" s="124"/>
      <c r="BB650" s="124"/>
      <c r="BC650" s="124"/>
      <c r="BD650" s="124"/>
      <c r="BE650" s="124"/>
      <c r="BF650" s="124"/>
      <c r="BG650" s="124"/>
      <c r="BH650" s="124"/>
      <c r="BI650" s="124"/>
      <c r="BJ650" s="124"/>
      <c r="BK650" s="124"/>
      <c r="BL650" s="124"/>
      <c r="BM650" s="124"/>
      <c r="BN650" s="124"/>
      <c r="BO650" s="124"/>
      <c r="BP650" s="124"/>
      <c r="BQ650" s="124"/>
      <c r="BR650" s="124"/>
      <c r="BS650" s="124"/>
      <c r="BT650" s="124"/>
      <c r="BU650" s="124"/>
      <c r="BV650" s="124"/>
      <c r="BW650" s="124"/>
      <c r="BX650" s="124"/>
      <c r="BY650" s="124"/>
      <c r="BZ650" s="124"/>
      <c r="CA650" s="124"/>
      <c r="CB650" s="124"/>
      <c r="CC650" s="124"/>
      <c r="CD650" s="124"/>
      <c r="CE650" s="124"/>
      <c r="CF650" s="124"/>
      <c r="CG650" s="124"/>
      <c r="CH650" s="124"/>
      <c r="CI650" s="124"/>
      <c r="CJ650" s="124"/>
      <c r="CK650" s="124"/>
      <c r="CL650" s="124"/>
      <c r="CM650" s="124"/>
      <c r="CN650" s="124"/>
      <c r="CO650" s="124"/>
      <c r="CP650" s="124"/>
      <c r="CQ650" s="124"/>
      <c r="CR650" s="124"/>
      <c r="CS650" s="124"/>
      <c r="CT650" s="124"/>
      <c r="CU650" s="124"/>
      <c r="CV650" s="124"/>
      <c r="CW650" s="124"/>
      <c r="CX650" s="124"/>
      <c r="CY650" s="124"/>
      <c r="CZ650" s="124"/>
      <c r="DA650" s="124"/>
      <c r="DB650" s="124"/>
      <c r="DC650" s="124"/>
      <c r="DD650" s="124"/>
      <c r="DE650" s="124"/>
      <c r="DF650" s="124"/>
      <c r="DG650" s="124"/>
      <c r="DH650" s="124"/>
      <c r="DI650" s="124"/>
      <c r="DJ650" s="124"/>
      <c r="DK650" s="124"/>
      <c r="DL650" s="124"/>
      <c r="DM650" s="124"/>
      <c r="DN650" s="124"/>
      <c r="DO650" s="124"/>
      <c r="DP650" s="124"/>
      <c r="DQ650" s="124"/>
      <c r="DR650" s="124"/>
      <c r="DS650" s="124"/>
      <c r="DT650" s="124"/>
      <c r="DU650" s="124"/>
      <c r="DV650" s="124"/>
      <c r="DW650" s="124"/>
      <c r="DX650" s="124"/>
      <c r="DY650" s="124"/>
      <c r="DZ650" s="124"/>
      <c r="EA650" s="124"/>
      <c r="EB650" s="124"/>
      <c r="EC650" s="124"/>
      <c r="ED650" s="124"/>
      <c r="EE650" s="124"/>
      <c r="EF650" s="124"/>
      <c r="EG650" s="124"/>
      <c r="EH650" s="124"/>
      <c r="EI650" s="124"/>
      <c r="EJ650" s="124"/>
      <c r="EK650" s="124"/>
      <c r="EL650" s="124"/>
      <c r="EM650" s="124"/>
      <c r="EN650" s="124"/>
      <c r="EO650" s="124"/>
      <c r="EP650" s="124"/>
      <c r="EQ650" s="124"/>
      <c r="ER650" s="124"/>
      <c r="ES650" s="124"/>
      <c r="ET650" s="124"/>
      <c r="EU650" s="124"/>
      <c r="EV650" s="124"/>
      <c r="EW650" s="124"/>
      <c r="EX650" s="124"/>
      <c r="EY650" s="124"/>
      <c r="EZ650" s="124"/>
      <c r="FA650" s="124"/>
      <c r="FB650" s="124"/>
      <c r="FC650" s="124"/>
      <c r="FD650" s="124"/>
      <c r="FE650" s="124"/>
      <c r="FF650" s="124"/>
      <c r="FG650" s="124"/>
      <c r="FH650" s="124"/>
      <c r="FI650" s="124"/>
      <c r="FJ650" s="124"/>
      <c r="FK650" s="124"/>
      <c r="FL650" s="124"/>
      <c r="FM650" s="124"/>
      <c r="FN650" s="124"/>
      <c r="FO650" s="124"/>
      <c r="FP650" s="124"/>
      <c r="FQ650" s="124"/>
      <c r="FR650" s="124"/>
      <c r="FS650" s="124"/>
      <c r="FT650" s="124"/>
      <c r="FU650" s="124"/>
      <c r="FV650" s="124"/>
      <c r="FW650" s="124"/>
      <c r="FX650" s="124"/>
      <c r="FY650" s="124"/>
      <c r="FZ650" s="124"/>
      <c r="GA650" s="124"/>
      <c r="GB650" s="124"/>
      <c r="GC650" s="124"/>
      <c r="GD650" s="124"/>
      <c r="GE650" s="124"/>
      <c r="GF650" s="124"/>
      <c r="GG650" s="124"/>
      <c r="GH650" s="124"/>
      <c r="GI650" s="124"/>
      <c r="GJ650" s="124"/>
      <c r="GK650" s="124"/>
      <c r="GL650" s="124"/>
      <c r="GM650" s="124"/>
      <c r="GN650" s="124"/>
      <c r="GO650" s="124"/>
      <c r="GP650" s="124"/>
      <c r="GQ650" s="124"/>
      <c r="GR650" s="124"/>
      <c r="GS650" s="124"/>
      <c r="GT650" s="124"/>
      <c r="GU650" s="124"/>
      <c r="GV650" s="124"/>
      <c r="GW650" s="124"/>
      <c r="GX650" s="124"/>
      <c r="GY650" s="124"/>
      <c r="GZ650" s="124"/>
      <c r="HA650" s="124"/>
      <c r="HB650" s="124"/>
      <c r="HC650" s="124"/>
      <c r="HD650" s="124"/>
      <c r="HE650" s="124"/>
      <c r="HF650" s="124"/>
      <c r="HG650" s="124"/>
      <c r="HH650" s="124"/>
      <c r="HI650" s="124"/>
      <c r="HJ650" s="124"/>
      <c r="HK650" s="124"/>
      <c r="HL650" s="124"/>
      <c r="HM650" s="124"/>
      <c r="HN650" s="124"/>
      <c r="HO650" s="124"/>
      <c r="HP650" s="124"/>
      <c r="HQ650" s="124"/>
      <c r="HR650" s="124"/>
      <c r="HS650" s="124"/>
      <c r="HT650" s="124"/>
      <c r="HU650" s="124"/>
      <c r="HV650" s="124"/>
      <c r="HW650" s="124"/>
      <c r="HX650" s="124"/>
      <c r="HY650" s="124"/>
      <c r="HZ650" s="124"/>
    </row>
    <row r="651" spans="1:234" s="162" customFormat="1" ht="11.25">
      <c r="A651" s="134" t="s">
        <v>3</v>
      </c>
      <c r="B651" s="134"/>
      <c r="C651" s="134"/>
      <c r="D651" s="136"/>
      <c r="E651" s="136"/>
      <c r="F651" s="128"/>
      <c r="G651" s="136"/>
      <c r="H651" s="136"/>
      <c r="I651" s="136"/>
      <c r="J651" s="128"/>
      <c r="K651" s="128"/>
      <c r="L651" s="136"/>
      <c r="M651" s="136"/>
      <c r="N651" s="136"/>
      <c r="O651" s="136"/>
      <c r="P651" s="128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  <c r="CC651" s="81"/>
      <c r="CD651" s="81"/>
      <c r="CE651" s="81"/>
      <c r="CF651" s="81"/>
      <c r="CG651" s="81"/>
      <c r="CH651" s="81"/>
      <c r="CI651" s="81"/>
      <c r="CJ651" s="81"/>
      <c r="CK651" s="81"/>
      <c r="CL651" s="81"/>
      <c r="CM651" s="81"/>
      <c r="CN651" s="81"/>
      <c r="CO651" s="81"/>
      <c r="CP651" s="81"/>
      <c r="CQ651" s="81"/>
      <c r="CR651" s="81"/>
      <c r="CS651" s="81"/>
      <c r="CT651" s="81"/>
      <c r="CU651" s="81"/>
      <c r="CV651" s="81"/>
      <c r="CW651" s="81"/>
      <c r="CX651" s="81"/>
      <c r="CY651" s="81"/>
      <c r="CZ651" s="81"/>
      <c r="DA651" s="81"/>
      <c r="DB651" s="81"/>
      <c r="DC651" s="81"/>
      <c r="DD651" s="81"/>
      <c r="DE651" s="81"/>
      <c r="DF651" s="81"/>
      <c r="DG651" s="81"/>
      <c r="DH651" s="81"/>
      <c r="DI651" s="81"/>
      <c r="DJ651" s="81"/>
      <c r="DK651" s="81"/>
      <c r="DL651" s="81"/>
      <c r="DM651" s="81"/>
      <c r="DN651" s="81"/>
      <c r="DO651" s="81"/>
      <c r="DP651" s="81"/>
      <c r="DQ651" s="81"/>
      <c r="DR651" s="81"/>
      <c r="DS651" s="81"/>
      <c r="DT651" s="81"/>
      <c r="DU651" s="81"/>
      <c r="DV651" s="81"/>
      <c r="DW651" s="81"/>
      <c r="DX651" s="81"/>
      <c r="DY651" s="81"/>
      <c r="DZ651" s="81"/>
      <c r="EA651" s="81"/>
      <c r="EB651" s="81"/>
      <c r="EC651" s="81"/>
      <c r="ED651" s="81"/>
      <c r="EE651" s="81"/>
      <c r="EF651" s="81"/>
      <c r="EG651" s="81"/>
      <c r="EH651" s="81"/>
      <c r="EI651" s="81"/>
      <c r="EJ651" s="81"/>
      <c r="EK651" s="81"/>
      <c r="EL651" s="81"/>
      <c r="EM651" s="81"/>
      <c r="EN651" s="81"/>
      <c r="EO651" s="81"/>
      <c r="EP651" s="81"/>
      <c r="EQ651" s="81"/>
      <c r="ER651" s="81"/>
      <c r="ES651" s="81"/>
      <c r="ET651" s="81"/>
      <c r="EU651" s="81"/>
      <c r="EV651" s="81"/>
      <c r="EW651" s="81"/>
      <c r="EX651" s="81"/>
      <c r="EY651" s="81"/>
      <c r="EZ651" s="81"/>
      <c r="FA651" s="81"/>
      <c r="FB651" s="81"/>
      <c r="FC651" s="81"/>
      <c r="FD651" s="81"/>
      <c r="FE651" s="81"/>
      <c r="FF651" s="81"/>
      <c r="FG651" s="81"/>
      <c r="FH651" s="81"/>
      <c r="FI651" s="81"/>
      <c r="FJ651" s="81"/>
      <c r="FK651" s="81"/>
      <c r="FL651" s="81"/>
      <c r="FM651" s="81"/>
      <c r="FN651" s="81"/>
      <c r="FO651" s="81"/>
      <c r="FP651" s="81"/>
      <c r="FQ651" s="81"/>
      <c r="FR651" s="81"/>
      <c r="FS651" s="81"/>
      <c r="FT651" s="81"/>
      <c r="FU651" s="81"/>
      <c r="FV651" s="81"/>
      <c r="FW651" s="81"/>
      <c r="FX651" s="81"/>
      <c r="FY651" s="81"/>
      <c r="FZ651" s="81"/>
      <c r="GA651" s="81"/>
      <c r="GB651" s="81"/>
      <c r="GC651" s="81"/>
      <c r="GD651" s="81"/>
      <c r="GE651" s="81"/>
      <c r="GF651" s="81"/>
      <c r="GG651" s="81"/>
      <c r="GH651" s="81"/>
      <c r="GI651" s="81"/>
      <c r="GJ651" s="81"/>
      <c r="GK651" s="81"/>
      <c r="GL651" s="81"/>
      <c r="GM651" s="81"/>
      <c r="GN651" s="81"/>
      <c r="GO651" s="81"/>
      <c r="GP651" s="81"/>
      <c r="GQ651" s="81"/>
      <c r="GR651" s="81"/>
      <c r="GS651" s="81"/>
      <c r="GT651" s="81"/>
      <c r="GU651" s="81"/>
      <c r="GV651" s="81"/>
      <c r="GW651" s="81"/>
      <c r="GX651" s="81"/>
      <c r="GY651" s="81"/>
      <c r="GZ651" s="81"/>
      <c r="HA651" s="81"/>
      <c r="HB651" s="81"/>
      <c r="HC651" s="81"/>
      <c r="HD651" s="81"/>
      <c r="HE651" s="81"/>
      <c r="HF651" s="81"/>
      <c r="HG651" s="81"/>
      <c r="HH651" s="81"/>
      <c r="HI651" s="81"/>
      <c r="HJ651" s="81"/>
      <c r="HK651" s="81"/>
      <c r="HL651" s="81"/>
      <c r="HM651" s="81"/>
      <c r="HN651" s="81"/>
      <c r="HO651" s="81"/>
      <c r="HP651" s="81"/>
      <c r="HQ651" s="81"/>
      <c r="HR651" s="81"/>
      <c r="HS651" s="81"/>
      <c r="HT651" s="81"/>
      <c r="HU651" s="81"/>
      <c r="HV651" s="81"/>
      <c r="HW651" s="81"/>
      <c r="HX651" s="81"/>
      <c r="HY651" s="81"/>
      <c r="HZ651" s="81"/>
    </row>
    <row r="652" spans="1:234" s="162" customFormat="1" ht="33.75" customHeight="1">
      <c r="A652" s="78" t="s">
        <v>147</v>
      </c>
      <c r="B652" s="137"/>
      <c r="C652" s="137"/>
      <c r="D652" s="138">
        <v>30</v>
      </c>
      <c r="E652" s="139"/>
      <c r="F652" s="138">
        <v>30</v>
      </c>
      <c r="G652" s="138">
        <v>30</v>
      </c>
      <c r="H652" s="139"/>
      <c r="I652" s="139"/>
      <c r="J652" s="138">
        <v>30</v>
      </c>
      <c r="K652" s="139"/>
      <c r="L652" s="139"/>
      <c r="M652" s="139"/>
      <c r="N652" s="138">
        <v>30</v>
      </c>
      <c r="O652" s="139"/>
      <c r="P652" s="138">
        <v>30</v>
      </c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  <c r="CC652" s="81"/>
      <c r="CD652" s="81"/>
      <c r="CE652" s="81"/>
      <c r="CF652" s="81"/>
      <c r="CG652" s="81"/>
      <c r="CH652" s="81"/>
      <c r="CI652" s="81"/>
      <c r="CJ652" s="81"/>
      <c r="CK652" s="81"/>
      <c r="CL652" s="81"/>
      <c r="CM652" s="81"/>
      <c r="CN652" s="81"/>
      <c r="CO652" s="81"/>
      <c r="CP652" s="81"/>
      <c r="CQ652" s="81"/>
      <c r="CR652" s="81"/>
      <c r="CS652" s="81"/>
      <c r="CT652" s="81"/>
      <c r="CU652" s="81"/>
      <c r="CV652" s="81"/>
      <c r="CW652" s="81"/>
      <c r="CX652" s="81"/>
      <c r="CY652" s="81"/>
      <c r="CZ652" s="81"/>
      <c r="DA652" s="81"/>
      <c r="DB652" s="81"/>
      <c r="DC652" s="81"/>
      <c r="DD652" s="81"/>
      <c r="DE652" s="81"/>
      <c r="DF652" s="81"/>
      <c r="DG652" s="81"/>
      <c r="DH652" s="81"/>
      <c r="DI652" s="81"/>
      <c r="DJ652" s="81"/>
      <c r="DK652" s="81"/>
      <c r="DL652" s="81"/>
      <c r="DM652" s="81"/>
      <c r="DN652" s="81"/>
      <c r="DO652" s="81"/>
      <c r="DP652" s="81"/>
      <c r="DQ652" s="81"/>
      <c r="DR652" s="81"/>
      <c r="DS652" s="81"/>
      <c r="DT652" s="81"/>
      <c r="DU652" s="81"/>
      <c r="DV652" s="81"/>
      <c r="DW652" s="81"/>
      <c r="DX652" s="81"/>
      <c r="DY652" s="81"/>
      <c r="DZ652" s="81"/>
      <c r="EA652" s="81"/>
      <c r="EB652" s="81"/>
      <c r="EC652" s="81"/>
      <c r="ED652" s="81"/>
      <c r="EE652" s="81"/>
      <c r="EF652" s="81"/>
      <c r="EG652" s="81"/>
      <c r="EH652" s="81"/>
      <c r="EI652" s="81"/>
      <c r="EJ652" s="81"/>
      <c r="EK652" s="81"/>
      <c r="EL652" s="81"/>
      <c r="EM652" s="81"/>
      <c r="EN652" s="81"/>
      <c r="EO652" s="81"/>
      <c r="EP652" s="81"/>
      <c r="EQ652" s="81"/>
      <c r="ER652" s="81"/>
      <c r="ES652" s="81"/>
      <c r="ET652" s="81"/>
      <c r="EU652" s="81"/>
      <c r="EV652" s="81"/>
      <c r="EW652" s="81"/>
      <c r="EX652" s="81"/>
      <c r="EY652" s="81"/>
      <c r="EZ652" s="81"/>
      <c r="FA652" s="81"/>
      <c r="FB652" s="81"/>
      <c r="FC652" s="81"/>
      <c r="FD652" s="81"/>
      <c r="FE652" s="81"/>
      <c r="FF652" s="81"/>
      <c r="FG652" s="81"/>
      <c r="FH652" s="81"/>
      <c r="FI652" s="81"/>
      <c r="FJ652" s="81"/>
      <c r="FK652" s="81"/>
      <c r="FL652" s="81"/>
      <c r="FM652" s="81"/>
      <c r="FN652" s="81"/>
      <c r="FO652" s="81"/>
      <c r="FP652" s="81"/>
      <c r="FQ652" s="81"/>
      <c r="FR652" s="81"/>
      <c r="FS652" s="81"/>
      <c r="FT652" s="81"/>
      <c r="FU652" s="81"/>
      <c r="FV652" s="81"/>
      <c r="FW652" s="81"/>
      <c r="FX652" s="81"/>
      <c r="FY652" s="81"/>
      <c r="FZ652" s="81"/>
      <c r="GA652" s="81"/>
      <c r="GB652" s="81"/>
      <c r="GC652" s="81"/>
      <c r="GD652" s="81"/>
      <c r="GE652" s="81"/>
      <c r="GF652" s="81"/>
      <c r="GG652" s="81"/>
      <c r="GH652" s="81"/>
      <c r="GI652" s="81"/>
      <c r="GJ652" s="81"/>
      <c r="GK652" s="81"/>
      <c r="GL652" s="81"/>
      <c r="GM652" s="81"/>
      <c r="GN652" s="81"/>
      <c r="GO652" s="81"/>
      <c r="GP652" s="81"/>
      <c r="GQ652" s="81"/>
      <c r="GR652" s="81"/>
      <c r="GS652" s="81"/>
      <c r="GT652" s="81"/>
      <c r="GU652" s="81"/>
      <c r="GV652" s="81"/>
      <c r="GW652" s="81"/>
      <c r="GX652" s="81"/>
      <c r="GY652" s="81"/>
      <c r="GZ652" s="81"/>
      <c r="HA652" s="81"/>
      <c r="HB652" s="81"/>
      <c r="HC652" s="81"/>
      <c r="HD652" s="81"/>
      <c r="HE652" s="81"/>
      <c r="HF652" s="81"/>
      <c r="HG652" s="81"/>
      <c r="HH652" s="81"/>
      <c r="HI652" s="81"/>
      <c r="HJ652" s="81"/>
      <c r="HK652" s="81"/>
      <c r="HL652" s="81"/>
      <c r="HM652" s="81"/>
      <c r="HN652" s="81"/>
      <c r="HO652" s="81"/>
      <c r="HP652" s="81"/>
      <c r="HQ652" s="81"/>
      <c r="HR652" s="81"/>
      <c r="HS652" s="81"/>
      <c r="HT652" s="81"/>
      <c r="HU652" s="81"/>
      <c r="HV652" s="81"/>
      <c r="HW652" s="81"/>
      <c r="HX652" s="81"/>
      <c r="HY652" s="81"/>
      <c r="HZ652" s="81"/>
    </row>
    <row r="653" spans="1:234" s="162" customFormat="1" ht="35.25" customHeight="1">
      <c r="A653" s="78" t="s">
        <v>148</v>
      </c>
      <c r="B653" s="137"/>
      <c r="C653" s="137"/>
      <c r="D653" s="138">
        <v>30</v>
      </c>
      <c r="E653" s="139"/>
      <c r="F653" s="138">
        <v>30</v>
      </c>
      <c r="G653" s="138">
        <v>30</v>
      </c>
      <c r="H653" s="139"/>
      <c r="I653" s="139"/>
      <c r="J653" s="138">
        <v>30</v>
      </c>
      <c r="K653" s="139"/>
      <c r="L653" s="139"/>
      <c r="M653" s="139"/>
      <c r="N653" s="138">
        <v>30</v>
      </c>
      <c r="O653" s="139"/>
      <c r="P653" s="138">
        <v>30</v>
      </c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  <c r="CC653" s="81"/>
      <c r="CD653" s="81"/>
      <c r="CE653" s="81"/>
      <c r="CF653" s="81"/>
      <c r="CG653" s="81"/>
      <c r="CH653" s="81"/>
      <c r="CI653" s="81"/>
      <c r="CJ653" s="81"/>
      <c r="CK653" s="81"/>
      <c r="CL653" s="81"/>
      <c r="CM653" s="81"/>
      <c r="CN653" s="81"/>
      <c r="CO653" s="81"/>
      <c r="CP653" s="81"/>
      <c r="CQ653" s="81"/>
      <c r="CR653" s="81"/>
      <c r="CS653" s="81"/>
      <c r="CT653" s="81"/>
      <c r="CU653" s="81"/>
      <c r="CV653" s="81"/>
      <c r="CW653" s="81"/>
      <c r="CX653" s="81"/>
      <c r="CY653" s="81"/>
      <c r="CZ653" s="81"/>
      <c r="DA653" s="81"/>
      <c r="DB653" s="81"/>
      <c r="DC653" s="81"/>
      <c r="DD653" s="81"/>
      <c r="DE653" s="81"/>
      <c r="DF653" s="81"/>
      <c r="DG653" s="81"/>
      <c r="DH653" s="81"/>
      <c r="DI653" s="81"/>
      <c r="DJ653" s="81"/>
      <c r="DK653" s="81"/>
      <c r="DL653" s="81"/>
      <c r="DM653" s="81"/>
      <c r="DN653" s="81"/>
      <c r="DO653" s="81"/>
      <c r="DP653" s="81"/>
      <c r="DQ653" s="81"/>
      <c r="DR653" s="81"/>
      <c r="DS653" s="81"/>
      <c r="DT653" s="81"/>
      <c r="DU653" s="81"/>
      <c r="DV653" s="81"/>
      <c r="DW653" s="81"/>
      <c r="DX653" s="81"/>
      <c r="DY653" s="81"/>
      <c r="DZ653" s="81"/>
      <c r="EA653" s="81"/>
      <c r="EB653" s="81"/>
      <c r="EC653" s="81"/>
      <c r="ED653" s="81"/>
      <c r="EE653" s="81"/>
      <c r="EF653" s="81"/>
      <c r="EG653" s="81"/>
      <c r="EH653" s="81"/>
      <c r="EI653" s="81"/>
      <c r="EJ653" s="81"/>
      <c r="EK653" s="81"/>
      <c r="EL653" s="81"/>
      <c r="EM653" s="81"/>
      <c r="EN653" s="81"/>
      <c r="EO653" s="81"/>
      <c r="EP653" s="81"/>
      <c r="EQ653" s="81"/>
      <c r="ER653" s="81"/>
      <c r="ES653" s="81"/>
      <c r="ET653" s="81"/>
      <c r="EU653" s="81"/>
      <c r="EV653" s="81"/>
      <c r="EW653" s="81"/>
      <c r="EX653" s="81"/>
      <c r="EY653" s="81"/>
      <c r="EZ653" s="81"/>
      <c r="FA653" s="81"/>
      <c r="FB653" s="81"/>
      <c r="FC653" s="81"/>
      <c r="FD653" s="81"/>
      <c r="FE653" s="81"/>
      <c r="FF653" s="81"/>
      <c r="FG653" s="81"/>
      <c r="FH653" s="81"/>
      <c r="FI653" s="81"/>
      <c r="FJ653" s="81"/>
      <c r="FK653" s="81"/>
      <c r="FL653" s="81"/>
      <c r="FM653" s="81"/>
      <c r="FN653" s="81"/>
      <c r="FO653" s="81"/>
      <c r="FP653" s="81"/>
      <c r="FQ653" s="81"/>
      <c r="FR653" s="81"/>
      <c r="FS653" s="81"/>
      <c r="FT653" s="81"/>
      <c r="FU653" s="81"/>
      <c r="FV653" s="81"/>
      <c r="FW653" s="81"/>
      <c r="FX653" s="81"/>
      <c r="FY653" s="81"/>
      <c r="FZ653" s="81"/>
      <c r="GA653" s="81"/>
      <c r="GB653" s="81"/>
      <c r="GC653" s="81"/>
      <c r="GD653" s="81"/>
      <c r="GE653" s="81"/>
      <c r="GF653" s="81"/>
      <c r="GG653" s="81"/>
      <c r="GH653" s="81"/>
      <c r="GI653" s="81"/>
      <c r="GJ653" s="81"/>
      <c r="GK653" s="81"/>
      <c r="GL653" s="81"/>
      <c r="GM653" s="81"/>
      <c r="GN653" s="81"/>
      <c r="GO653" s="81"/>
      <c r="GP653" s="81"/>
      <c r="GQ653" s="81"/>
      <c r="GR653" s="81"/>
      <c r="GS653" s="81"/>
      <c r="GT653" s="81"/>
      <c r="GU653" s="81"/>
      <c r="GV653" s="81"/>
      <c r="GW653" s="81"/>
      <c r="GX653" s="81"/>
      <c r="GY653" s="81"/>
      <c r="GZ653" s="81"/>
      <c r="HA653" s="81"/>
      <c r="HB653" s="81"/>
      <c r="HC653" s="81"/>
      <c r="HD653" s="81"/>
      <c r="HE653" s="81"/>
      <c r="HF653" s="81"/>
      <c r="HG653" s="81"/>
      <c r="HH653" s="81"/>
      <c r="HI653" s="81"/>
      <c r="HJ653" s="81"/>
      <c r="HK653" s="81"/>
      <c r="HL653" s="81"/>
      <c r="HM653" s="81"/>
      <c r="HN653" s="81"/>
      <c r="HO653" s="81"/>
      <c r="HP653" s="81"/>
      <c r="HQ653" s="81"/>
      <c r="HR653" s="81"/>
      <c r="HS653" s="81"/>
      <c r="HT653" s="81"/>
      <c r="HU653" s="81"/>
      <c r="HV653" s="81"/>
      <c r="HW653" s="81"/>
      <c r="HX653" s="81"/>
      <c r="HY653" s="81"/>
      <c r="HZ653" s="81"/>
    </row>
    <row r="654" spans="1:234" s="162" customFormat="1" ht="39.75" customHeight="1">
      <c r="A654" s="78" t="s">
        <v>220</v>
      </c>
      <c r="B654" s="137"/>
      <c r="C654" s="137"/>
      <c r="D654" s="138">
        <v>30</v>
      </c>
      <c r="E654" s="139"/>
      <c r="F654" s="138">
        <v>30</v>
      </c>
      <c r="G654" s="138">
        <v>30</v>
      </c>
      <c r="H654" s="139"/>
      <c r="I654" s="139"/>
      <c r="J654" s="138">
        <v>30</v>
      </c>
      <c r="K654" s="139"/>
      <c r="L654" s="139"/>
      <c r="M654" s="139"/>
      <c r="N654" s="138">
        <v>30</v>
      </c>
      <c r="O654" s="139"/>
      <c r="P654" s="138">
        <v>30</v>
      </c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  <c r="CC654" s="81"/>
      <c r="CD654" s="81"/>
      <c r="CE654" s="81"/>
      <c r="CF654" s="81"/>
      <c r="CG654" s="81"/>
      <c r="CH654" s="81"/>
      <c r="CI654" s="81"/>
      <c r="CJ654" s="81"/>
      <c r="CK654" s="81"/>
      <c r="CL654" s="81"/>
      <c r="CM654" s="81"/>
      <c r="CN654" s="81"/>
      <c r="CO654" s="81"/>
      <c r="CP654" s="81"/>
      <c r="CQ654" s="81"/>
      <c r="CR654" s="81"/>
      <c r="CS654" s="81"/>
      <c r="CT654" s="81"/>
      <c r="CU654" s="81"/>
      <c r="CV654" s="81"/>
      <c r="CW654" s="81"/>
      <c r="CX654" s="81"/>
      <c r="CY654" s="81"/>
      <c r="CZ654" s="81"/>
      <c r="DA654" s="81"/>
      <c r="DB654" s="81"/>
      <c r="DC654" s="81"/>
      <c r="DD654" s="81"/>
      <c r="DE654" s="81"/>
      <c r="DF654" s="81"/>
      <c r="DG654" s="81"/>
      <c r="DH654" s="81"/>
      <c r="DI654" s="81"/>
      <c r="DJ654" s="81"/>
      <c r="DK654" s="81"/>
      <c r="DL654" s="81"/>
      <c r="DM654" s="81"/>
      <c r="DN654" s="81"/>
      <c r="DO654" s="81"/>
      <c r="DP654" s="81"/>
      <c r="DQ654" s="81"/>
      <c r="DR654" s="81"/>
      <c r="DS654" s="81"/>
      <c r="DT654" s="81"/>
      <c r="DU654" s="81"/>
      <c r="DV654" s="81"/>
      <c r="DW654" s="81"/>
      <c r="DX654" s="81"/>
      <c r="DY654" s="81"/>
      <c r="DZ654" s="81"/>
      <c r="EA654" s="81"/>
      <c r="EB654" s="81"/>
      <c r="EC654" s="81"/>
      <c r="ED654" s="81"/>
      <c r="EE654" s="81"/>
      <c r="EF654" s="81"/>
      <c r="EG654" s="81"/>
      <c r="EH654" s="81"/>
      <c r="EI654" s="81"/>
      <c r="EJ654" s="81"/>
      <c r="EK654" s="81"/>
      <c r="EL654" s="81"/>
      <c r="EM654" s="81"/>
      <c r="EN654" s="81"/>
      <c r="EO654" s="81"/>
      <c r="EP654" s="81"/>
      <c r="EQ654" s="81"/>
      <c r="ER654" s="81"/>
      <c r="ES654" s="81"/>
      <c r="ET654" s="81"/>
      <c r="EU654" s="81"/>
      <c r="EV654" s="81"/>
      <c r="EW654" s="81"/>
      <c r="EX654" s="81"/>
      <c r="EY654" s="81"/>
      <c r="EZ654" s="81"/>
      <c r="FA654" s="81"/>
      <c r="FB654" s="81"/>
      <c r="FC654" s="81"/>
      <c r="FD654" s="81"/>
      <c r="FE654" s="81"/>
      <c r="FF654" s="81"/>
      <c r="FG654" s="81"/>
      <c r="FH654" s="81"/>
      <c r="FI654" s="81"/>
      <c r="FJ654" s="81"/>
      <c r="FK654" s="81"/>
      <c r="FL654" s="81"/>
      <c r="FM654" s="81"/>
      <c r="FN654" s="81"/>
      <c r="FO654" s="81"/>
      <c r="FP654" s="81"/>
      <c r="FQ654" s="81"/>
      <c r="FR654" s="81"/>
      <c r="FS654" s="81"/>
      <c r="FT654" s="81"/>
      <c r="FU654" s="81"/>
      <c r="FV654" s="81"/>
      <c r="FW654" s="81"/>
      <c r="FX654" s="81"/>
      <c r="FY654" s="81"/>
      <c r="FZ654" s="81"/>
      <c r="GA654" s="81"/>
      <c r="GB654" s="81"/>
      <c r="GC654" s="81"/>
      <c r="GD654" s="81"/>
      <c r="GE654" s="81"/>
      <c r="GF654" s="81"/>
      <c r="GG654" s="81"/>
      <c r="GH654" s="81"/>
      <c r="GI654" s="81"/>
      <c r="GJ654" s="81"/>
      <c r="GK654" s="81"/>
      <c r="GL654" s="81"/>
      <c r="GM654" s="81"/>
      <c r="GN654" s="81"/>
      <c r="GO654" s="81"/>
      <c r="GP654" s="81"/>
      <c r="GQ654" s="81"/>
      <c r="GR654" s="81"/>
      <c r="GS654" s="81"/>
      <c r="GT654" s="81"/>
      <c r="GU654" s="81"/>
      <c r="GV654" s="81"/>
      <c r="GW654" s="81"/>
      <c r="GX654" s="81"/>
      <c r="GY654" s="81"/>
      <c r="GZ654" s="81"/>
      <c r="HA654" s="81"/>
      <c r="HB654" s="81"/>
      <c r="HC654" s="81"/>
      <c r="HD654" s="81"/>
      <c r="HE654" s="81"/>
      <c r="HF654" s="81"/>
      <c r="HG654" s="81"/>
      <c r="HH654" s="81"/>
      <c r="HI654" s="81"/>
      <c r="HJ654" s="81"/>
      <c r="HK654" s="81"/>
      <c r="HL654" s="81"/>
      <c r="HM654" s="81"/>
      <c r="HN654" s="81"/>
      <c r="HO654" s="81"/>
      <c r="HP654" s="81"/>
      <c r="HQ654" s="81"/>
      <c r="HR654" s="81"/>
      <c r="HS654" s="81"/>
      <c r="HT654" s="81"/>
      <c r="HU654" s="81"/>
      <c r="HV654" s="81"/>
      <c r="HW654" s="81"/>
      <c r="HX654" s="81"/>
      <c r="HY654" s="81"/>
      <c r="HZ654" s="81"/>
    </row>
    <row r="655" spans="1:234" s="162" customFormat="1" ht="36" customHeight="1">
      <c r="A655" s="78" t="s">
        <v>221</v>
      </c>
      <c r="B655" s="137"/>
      <c r="C655" s="137"/>
      <c r="D655" s="138">
        <v>90</v>
      </c>
      <c r="E655" s="138"/>
      <c r="F655" s="138">
        <v>90</v>
      </c>
      <c r="G655" s="138">
        <v>90</v>
      </c>
      <c r="H655" s="138"/>
      <c r="I655" s="138"/>
      <c r="J655" s="138">
        <v>90</v>
      </c>
      <c r="K655" s="138"/>
      <c r="L655" s="138"/>
      <c r="M655" s="138"/>
      <c r="N655" s="138">
        <v>90</v>
      </c>
      <c r="O655" s="138"/>
      <c r="P655" s="138">
        <v>90</v>
      </c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  <c r="CC655" s="81"/>
      <c r="CD655" s="81"/>
      <c r="CE655" s="81"/>
      <c r="CF655" s="81"/>
      <c r="CG655" s="81"/>
      <c r="CH655" s="81"/>
      <c r="CI655" s="81"/>
      <c r="CJ655" s="81"/>
      <c r="CK655" s="81"/>
      <c r="CL655" s="81"/>
      <c r="CM655" s="81"/>
      <c r="CN655" s="81"/>
      <c r="CO655" s="81"/>
      <c r="CP655" s="81"/>
      <c r="CQ655" s="81"/>
      <c r="CR655" s="81"/>
      <c r="CS655" s="81"/>
      <c r="CT655" s="81"/>
      <c r="CU655" s="81"/>
      <c r="CV655" s="81"/>
      <c r="CW655" s="81"/>
      <c r="CX655" s="81"/>
      <c r="CY655" s="81"/>
      <c r="CZ655" s="81"/>
      <c r="DA655" s="81"/>
      <c r="DB655" s="81"/>
      <c r="DC655" s="81"/>
      <c r="DD655" s="81"/>
      <c r="DE655" s="81"/>
      <c r="DF655" s="81"/>
      <c r="DG655" s="81"/>
      <c r="DH655" s="81"/>
      <c r="DI655" s="81"/>
      <c r="DJ655" s="81"/>
      <c r="DK655" s="81"/>
      <c r="DL655" s="81"/>
      <c r="DM655" s="81"/>
      <c r="DN655" s="81"/>
      <c r="DO655" s="81"/>
      <c r="DP655" s="81"/>
      <c r="DQ655" s="81"/>
      <c r="DR655" s="81"/>
      <c r="DS655" s="81"/>
      <c r="DT655" s="81"/>
      <c r="DU655" s="81"/>
      <c r="DV655" s="81"/>
      <c r="DW655" s="81"/>
      <c r="DX655" s="81"/>
      <c r="DY655" s="81"/>
      <c r="DZ655" s="81"/>
      <c r="EA655" s="81"/>
      <c r="EB655" s="81"/>
      <c r="EC655" s="81"/>
      <c r="ED655" s="81"/>
      <c r="EE655" s="81"/>
      <c r="EF655" s="81"/>
      <c r="EG655" s="81"/>
      <c r="EH655" s="81"/>
      <c r="EI655" s="81"/>
      <c r="EJ655" s="81"/>
      <c r="EK655" s="81"/>
      <c r="EL655" s="81"/>
      <c r="EM655" s="81"/>
      <c r="EN655" s="81"/>
      <c r="EO655" s="81"/>
      <c r="EP655" s="81"/>
      <c r="EQ655" s="81"/>
      <c r="ER655" s="81"/>
      <c r="ES655" s="81"/>
      <c r="ET655" s="81"/>
      <c r="EU655" s="81"/>
      <c r="EV655" s="81"/>
      <c r="EW655" s="81"/>
      <c r="EX655" s="81"/>
      <c r="EY655" s="81"/>
      <c r="EZ655" s="81"/>
      <c r="FA655" s="81"/>
      <c r="FB655" s="81"/>
      <c r="FC655" s="81"/>
      <c r="FD655" s="81"/>
      <c r="FE655" s="81"/>
      <c r="FF655" s="81"/>
      <c r="FG655" s="81"/>
      <c r="FH655" s="81"/>
      <c r="FI655" s="81"/>
      <c r="FJ655" s="81"/>
      <c r="FK655" s="81"/>
      <c r="FL655" s="81"/>
      <c r="FM655" s="81"/>
      <c r="FN655" s="81"/>
      <c r="FO655" s="81"/>
      <c r="FP655" s="81"/>
      <c r="FQ655" s="81"/>
      <c r="FR655" s="81"/>
      <c r="FS655" s="81"/>
      <c r="FT655" s="81"/>
      <c r="FU655" s="81"/>
      <c r="FV655" s="81"/>
      <c r="FW655" s="81"/>
      <c r="FX655" s="81"/>
      <c r="FY655" s="81"/>
      <c r="FZ655" s="81"/>
      <c r="GA655" s="81"/>
      <c r="GB655" s="81"/>
      <c r="GC655" s="81"/>
      <c r="GD655" s="81"/>
      <c r="GE655" s="81"/>
      <c r="GF655" s="81"/>
      <c r="GG655" s="81"/>
      <c r="GH655" s="81"/>
      <c r="GI655" s="81"/>
      <c r="GJ655" s="81"/>
      <c r="GK655" s="81"/>
      <c r="GL655" s="81"/>
      <c r="GM655" s="81"/>
      <c r="GN655" s="81"/>
      <c r="GO655" s="81"/>
      <c r="GP655" s="81"/>
      <c r="GQ655" s="81"/>
      <c r="GR655" s="81"/>
      <c r="GS655" s="81"/>
      <c r="GT655" s="81"/>
      <c r="GU655" s="81"/>
      <c r="GV655" s="81"/>
      <c r="GW655" s="81"/>
      <c r="GX655" s="81"/>
      <c r="GY655" s="81"/>
      <c r="GZ655" s="81"/>
      <c r="HA655" s="81"/>
      <c r="HB655" s="81"/>
      <c r="HC655" s="81"/>
      <c r="HD655" s="81"/>
      <c r="HE655" s="81"/>
      <c r="HF655" s="81"/>
      <c r="HG655" s="81"/>
      <c r="HH655" s="81"/>
      <c r="HI655" s="81"/>
      <c r="HJ655" s="81"/>
      <c r="HK655" s="81"/>
      <c r="HL655" s="81"/>
      <c r="HM655" s="81"/>
      <c r="HN655" s="81"/>
      <c r="HO655" s="81"/>
      <c r="HP655" s="81"/>
      <c r="HQ655" s="81"/>
      <c r="HR655" s="81"/>
      <c r="HS655" s="81"/>
      <c r="HT655" s="81"/>
      <c r="HU655" s="81"/>
      <c r="HV655" s="81"/>
      <c r="HW655" s="81"/>
      <c r="HX655" s="81"/>
      <c r="HY655" s="81"/>
      <c r="HZ655" s="81"/>
    </row>
    <row r="656" spans="1:234" s="162" customFormat="1" ht="31.5" customHeight="1">
      <c r="A656" s="78" t="s">
        <v>222</v>
      </c>
      <c r="B656" s="137"/>
      <c r="C656" s="137"/>
      <c r="D656" s="138">
        <v>12</v>
      </c>
      <c r="E656" s="138"/>
      <c r="F656" s="138">
        <f>D656</f>
        <v>12</v>
      </c>
      <c r="G656" s="138">
        <v>12</v>
      </c>
      <c r="H656" s="139"/>
      <c r="I656" s="139"/>
      <c r="J656" s="138">
        <v>12</v>
      </c>
      <c r="K656" s="139"/>
      <c r="L656" s="139"/>
      <c r="M656" s="139"/>
      <c r="N656" s="138">
        <v>12</v>
      </c>
      <c r="O656" s="139"/>
      <c r="P656" s="138">
        <v>12</v>
      </c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  <c r="CC656" s="81"/>
      <c r="CD656" s="81"/>
      <c r="CE656" s="81"/>
      <c r="CF656" s="81"/>
      <c r="CG656" s="81"/>
      <c r="CH656" s="81"/>
      <c r="CI656" s="81"/>
      <c r="CJ656" s="81"/>
      <c r="CK656" s="81"/>
      <c r="CL656" s="81"/>
      <c r="CM656" s="81"/>
      <c r="CN656" s="81"/>
      <c r="CO656" s="81"/>
      <c r="CP656" s="81"/>
      <c r="CQ656" s="81"/>
      <c r="CR656" s="81"/>
      <c r="CS656" s="81"/>
      <c r="CT656" s="81"/>
      <c r="CU656" s="81"/>
      <c r="CV656" s="81"/>
      <c r="CW656" s="81"/>
      <c r="CX656" s="81"/>
      <c r="CY656" s="81"/>
      <c r="CZ656" s="81"/>
      <c r="DA656" s="81"/>
      <c r="DB656" s="81"/>
      <c r="DC656" s="81"/>
      <c r="DD656" s="81"/>
      <c r="DE656" s="81"/>
      <c r="DF656" s="81"/>
      <c r="DG656" s="81"/>
      <c r="DH656" s="81"/>
      <c r="DI656" s="81"/>
      <c r="DJ656" s="81"/>
      <c r="DK656" s="81"/>
      <c r="DL656" s="81"/>
      <c r="DM656" s="81"/>
      <c r="DN656" s="81"/>
      <c r="DO656" s="81"/>
      <c r="DP656" s="81"/>
      <c r="DQ656" s="81"/>
      <c r="DR656" s="81"/>
      <c r="DS656" s="81"/>
      <c r="DT656" s="81"/>
      <c r="DU656" s="81"/>
      <c r="DV656" s="81"/>
      <c r="DW656" s="81"/>
      <c r="DX656" s="81"/>
      <c r="DY656" s="81"/>
      <c r="DZ656" s="81"/>
      <c r="EA656" s="81"/>
      <c r="EB656" s="81"/>
      <c r="EC656" s="81"/>
      <c r="ED656" s="81"/>
      <c r="EE656" s="81"/>
      <c r="EF656" s="81"/>
      <c r="EG656" s="81"/>
      <c r="EH656" s="81"/>
      <c r="EI656" s="81"/>
      <c r="EJ656" s="81"/>
      <c r="EK656" s="81"/>
      <c r="EL656" s="81"/>
      <c r="EM656" s="81"/>
      <c r="EN656" s="81"/>
      <c r="EO656" s="81"/>
      <c r="EP656" s="81"/>
      <c r="EQ656" s="81"/>
      <c r="ER656" s="81"/>
      <c r="ES656" s="81"/>
      <c r="ET656" s="81"/>
      <c r="EU656" s="81"/>
      <c r="EV656" s="81"/>
      <c r="EW656" s="81"/>
      <c r="EX656" s="81"/>
      <c r="EY656" s="81"/>
      <c r="EZ656" s="81"/>
      <c r="FA656" s="81"/>
      <c r="FB656" s="81"/>
      <c r="FC656" s="81"/>
      <c r="FD656" s="81"/>
      <c r="FE656" s="81"/>
      <c r="FF656" s="81"/>
      <c r="FG656" s="81"/>
      <c r="FH656" s="81"/>
      <c r="FI656" s="81"/>
      <c r="FJ656" s="81"/>
      <c r="FK656" s="81"/>
      <c r="FL656" s="81"/>
      <c r="FM656" s="81"/>
      <c r="FN656" s="81"/>
      <c r="FO656" s="81"/>
      <c r="FP656" s="81"/>
      <c r="FQ656" s="81"/>
      <c r="FR656" s="81"/>
      <c r="FS656" s="81"/>
      <c r="FT656" s="81"/>
      <c r="FU656" s="81"/>
      <c r="FV656" s="81"/>
      <c r="FW656" s="81"/>
      <c r="FX656" s="81"/>
      <c r="FY656" s="81"/>
      <c r="FZ656" s="81"/>
      <c r="GA656" s="81"/>
      <c r="GB656" s="81"/>
      <c r="GC656" s="81"/>
      <c r="GD656" s="81"/>
      <c r="GE656" s="81"/>
      <c r="GF656" s="81"/>
      <c r="GG656" s="81"/>
      <c r="GH656" s="81"/>
      <c r="GI656" s="81"/>
      <c r="GJ656" s="81"/>
      <c r="GK656" s="81"/>
      <c r="GL656" s="81"/>
      <c r="GM656" s="81"/>
      <c r="GN656" s="81"/>
      <c r="GO656" s="81"/>
      <c r="GP656" s="81"/>
      <c r="GQ656" s="81"/>
      <c r="GR656" s="81"/>
      <c r="GS656" s="81"/>
      <c r="GT656" s="81"/>
      <c r="GU656" s="81"/>
      <c r="GV656" s="81"/>
      <c r="GW656" s="81"/>
      <c r="GX656" s="81"/>
      <c r="GY656" s="81"/>
      <c r="GZ656" s="81"/>
      <c r="HA656" s="81"/>
      <c r="HB656" s="81"/>
      <c r="HC656" s="81"/>
      <c r="HD656" s="81"/>
      <c r="HE656" s="81"/>
      <c r="HF656" s="81"/>
      <c r="HG656" s="81"/>
      <c r="HH656" s="81"/>
      <c r="HI656" s="81"/>
      <c r="HJ656" s="81"/>
      <c r="HK656" s="81"/>
      <c r="HL656" s="81"/>
      <c r="HM656" s="81"/>
      <c r="HN656" s="81"/>
      <c r="HO656" s="81"/>
      <c r="HP656" s="81"/>
      <c r="HQ656" s="81"/>
      <c r="HR656" s="81"/>
      <c r="HS656" s="81"/>
      <c r="HT656" s="81"/>
      <c r="HU656" s="81"/>
      <c r="HV656" s="81"/>
      <c r="HW656" s="81"/>
      <c r="HX656" s="81"/>
      <c r="HY656" s="81"/>
      <c r="HZ656" s="81"/>
    </row>
    <row r="657" spans="1:234" s="162" customFormat="1" ht="23.25" customHeight="1">
      <c r="A657" s="78" t="s">
        <v>223</v>
      </c>
      <c r="B657" s="137"/>
      <c r="C657" s="137"/>
      <c r="D657" s="138">
        <v>12</v>
      </c>
      <c r="E657" s="138"/>
      <c r="F657" s="138">
        <f>D657</f>
        <v>12</v>
      </c>
      <c r="G657" s="138">
        <v>12</v>
      </c>
      <c r="H657" s="138"/>
      <c r="I657" s="138"/>
      <c r="J657" s="138">
        <v>12</v>
      </c>
      <c r="K657" s="138"/>
      <c r="L657" s="138"/>
      <c r="M657" s="138"/>
      <c r="N657" s="138">
        <v>12</v>
      </c>
      <c r="O657" s="138"/>
      <c r="P657" s="138">
        <v>12</v>
      </c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  <c r="CC657" s="81"/>
      <c r="CD657" s="81"/>
      <c r="CE657" s="81"/>
      <c r="CF657" s="81"/>
      <c r="CG657" s="81"/>
      <c r="CH657" s="81"/>
      <c r="CI657" s="81"/>
      <c r="CJ657" s="81"/>
      <c r="CK657" s="81"/>
      <c r="CL657" s="81"/>
      <c r="CM657" s="81"/>
      <c r="CN657" s="81"/>
      <c r="CO657" s="81"/>
      <c r="CP657" s="81"/>
      <c r="CQ657" s="81"/>
      <c r="CR657" s="81"/>
      <c r="CS657" s="81"/>
      <c r="CT657" s="81"/>
      <c r="CU657" s="81"/>
      <c r="CV657" s="81"/>
      <c r="CW657" s="81"/>
      <c r="CX657" s="81"/>
      <c r="CY657" s="81"/>
      <c r="CZ657" s="81"/>
      <c r="DA657" s="81"/>
      <c r="DB657" s="81"/>
      <c r="DC657" s="81"/>
      <c r="DD657" s="81"/>
      <c r="DE657" s="81"/>
      <c r="DF657" s="81"/>
      <c r="DG657" s="81"/>
      <c r="DH657" s="81"/>
      <c r="DI657" s="81"/>
      <c r="DJ657" s="81"/>
      <c r="DK657" s="81"/>
      <c r="DL657" s="81"/>
      <c r="DM657" s="81"/>
      <c r="DN657" s="81"/>
      <c r="DO657" s="81"/>
      <c r="DP657" s="81"/>
      <c r="DQ657" s="81"/>
      <c r="DR657" s="81"/>
      <c r="DS657" s="81"/>
      <c r="DT657" s="81"/>
      <c r="DU657" s="81"/>
      <c r="DV657" s="81"/>
      <c r="DW657" s="81"/>
      <c r="DX657" s="81"/>
      <c r="DY657" s="81"/>
      <c r="DZ657" s="81"/>
      <c r="EA657" s="81"/>
      <c r="EB657" s="81"/>
      <c r="EC657" s="81"/>
      <c r="ED657" s="81"/>
      <c r="EE657" s="81"/>
      <c r="EF657" s="81"/>
      <c r="EG657" s="81"/>
      <c r="EH657" s="81"/>
      <c r="EI657" s="81"/>
      <c r="EJ657" s="81"/>
      <c r="EK657" s="81"/>
      <c r="EL657" s="81"/>
      <c r="EM657" s="81"/>
      <c r="EN657" s="81"/>
      <c r="EO657" s="81"/>
      <c r="EP657" s="81"/>
      <c r="EQ657" s="81"/>
      <c r="ER657" s="81"/>
      <c r="ES657" s="81"/>
      <c r="ET657" s="81"/>
      <c r="EU657" s="81"/>
      <c r="EV657" s="81"/>
      <c r="EW657" s="81"/>
      <c r="EX657" s="81"/>
      <c r="EY657" s="81"/>
      <c r="EZ657" s="81"/>
      <c r="FA657" s="81"/>
      <c r="FB657" s="81"/>
      <c r="FC657" s="81"/>
      <c r="FD657" s="81"/>
      <c r="FE657" s="81"/>
      <c r="FF657" s="81"/>
      <c r="FG657" s="81"/>
      <c r="FH657" s="81"/>
      <c r="FI657" s="81"/>
      <c r="FJ657" s="81"/>
      <c r="FK657" s="81"/>
      <c r="FL657" s="81"/>
      <c r="FM657" s="81"/>
      <c r="FN657" s="81"/>
      <c r="FO657" s="81"/>
      <c r="FP657" s="81"/>
      <c r="FQ657" s="81"/>
      <c r="FR657" s="81"/>
      <c r="FS657" s="81"/>
      <c r="FT657" s="81"/>
      <c r="FU657" s="81"/>
      <c r="FV657" s="81"/>
      <c r="FW657" s="81"/>
      <c r="FX657" s="81"/>
      <c r="FY657" s="81"/>
      <c r="FZ657" s="81"/>
      <c r="GA657" s="81"/>
      <c r="GB657" s="81"/>
      <c r="GC657" s="81"/>
      <c r="GD657" s="81"/>
      <c r="GE657" s="81"/>
      <c r="GF657" s="81"/>
      <c r="GG657" s="81"/>
      <c r="GH657" s="81"/>
      <c r="GI657" s="81"/>
      <c r="GJ657" s="81"/>
      <c r="GK657" s="81"/>
      <c r="GL657" s="81"/>
      <c r="GM657" s="81"/>
      <c r="GN657" s="81"/>
      <c r="GO657" s="81"/>
      <c r="GP657" s="81"/>
      <c r="GQ657" s="81"/>
      <c r="GR657" s="81"/>
      <c r="GS657" s="81"/>
      <c r="GT657" s="81"/>
      <c r="GU657" s="81"/>
      <c r="GV657" s="81"/>
      <c r="GW657" s="81"/>
      <c r="GX657" s="81"/>
      <c r="GY657" s="81"/>
      <c r="GZ657" s="81"/>
      <c r="HA657" s="81"/>
      <c r="HB657" s="81"/>
      <c r="HC657" s="81"/>
      <c r="HD657" s="81"/>
      <c r="HE657" s="81"/>
      <c r="HF657" s="81"/>
      <c r="HG657" s="81"/>
      <c r="HH657" s="81"/>
      <c r="HI657" s="81"/>
      <c r="HJ657" s="81"/>
      <c r="HK657" s="81"/>
      <c r="HL657" s="81"/>
      <c r="HM657" s="81"/>
      <c r="HN657" s="81"/>
      <c r="HO657" s="81"/>
      <c r="HP657" s="81"/>
      <c r="HQ657" s="81"/>
      <c r="HR657" s="81"/>
      <c r="HS657" s="81"/>
      <c r="HT657" s="81"/>
      <c r="HU657" s="81"/>
      <c r="HV657" s="81"/>
      <c r="HW657" s="81"/>
      <c r="HX657" s="81"/>
      <c r="HY657" s="81"/>
      <c r="HZ657" s="81"/>
    </row>
    <row r="658" spans="1:234" s="162" customFormat="1" ht="11.25">
      <c r="A658" s="134" t="s">
        <v>5</v>
      </c>
      <c r="B658" s="134"/>
      <c r="C658" s="134"/>
      <c r="D658" s="140"/>
      <c r="E658" s="136"/>
      <c r="F658" s="140"/>
      <c r="G658" s="140"/>
      <c r="H658" s="136"/>
      <c r="I658" s="136"/>
      <c r="J658" s="140"/>
      <c r="K658" s="128"/>
      <c r="L658" s="136"/>
      <c r="M658" s="136"/>
      <c r="N658" s="140"/>
      <c r="O658" s="136"/>
      <c r="P658" s="140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  <c r="CC658" s="81"/>
      <c r="CD658" s="81"/>
      <c r="CE658" s="81"/>
      <c r="CF658" s="81"/>
      <c r="CG658" s="81"/>
      <c r="CH658" s="81"/>
      <c r="CI658" s="81"/>
      <c r="CJ658" s="81"/>
      <c r="CK658" s="81"/>
      <c r="CL658" s="81"/>
      <c r="CM658" s="81"/>
      <c r="CN658" s="81"/>
      <c r="CO658" s="81"/>
      <c r="CP658" s="81"/>
      <c r="CQ658" s="81"/>
      <c r="CR658" s="81"/>
      <c r="CS658" s="81"/>
      <c r="CT658" s="81"/>
      <c r="CU658" s="81"/>
      <c r="CV658" s="81"/>
      <c r="CW658" s="81"/>
      <c r="CX658" s="81"/>
      <c r="CY658" s="81"/>
      <c r="CZ658" s="81"/>
      <c r="DA658" s="81"/>
      <c r="DB658" s="81"/>
      <c r="DC658" s="81"/>
      <c r="DD658" s="81"/>
      <c r="DE658" s="81"/>
      <c r="DF658" s="81"/>
      <c r="DG658" s="81"/>
      <c r="DH658" s="81"/>
      <c r="DI658" s="81"/>
      <c r="DJ658" s="81"/>
      <c r="DK658" s="81"/>
      <c r="DL658" s="81"/>
      <c r="DM658" s="81"/>
      <c r="DN658" s="81"/>
      <c r="DO658" s="81"/>
      <c r="DP658" s="81"/>
      <c r="DQ658" s="81"/>
      <c r="DR658" s="81"/>
      <c r="DS658" s="81"/>
      <c r="DT658" s="81"/>
      <c r="DU658" s="81"/>
      <c r="DV658" s="81"/>
      <c r="DW658" s="81"/>
      <c r="DX658" s="81"/>
      <c r="DY658" s="81"/>
      <c r="DZ658" s="81"/>
      <c r="EA658" s="81"/>
      <c r="EB658" s="81"/>
      <c r="EC658" s="81"/>
      <c r="ED658" s="81"/>
      <c r="EE658" s="81"/>
      <c r="EF658" s="81"/>
      <c r="EG658" s="81"/>
      <c r="EH658" s="81"/>
      <c r="EI658" s="81"/>
      <c r="EJ658" s="81"/>
      <c r="EK658" s="81"/>
      <c r="EL658" s="81"/>
      <c r="EM658" s="81"/>
      <c r="EN658" s="81"/>
      <c r="EO658" s="81"/>
      <c r="EP658" s="81"/>
      <c r="EQ658" s="81"/>
      <c r="ER658" s="81"/>
      <c r="ES658" s="81"/>
      <c r="ET658" s="81"/>
      <c r="EU658" s="81"/>
      <c r="EV658" s="81"/>
      <c r="EW658" s="81"/>
      <c r="EX658" s="81"/>
      <c r="EY658" s="81"/>
      <c r="EZ658" s="81"/>
      <c r="FA658" s="81"/>
      <c r="FB658" s="81"/>
      <c r="FC658" s="81"/>
      <c r="FD658" s="81"/>
      <c r="FE658" s="81"/>
      <c r="FF658" s="81"/>
      <c r="FG658" s="81"/>
      <c r="FH658" s="81"/>
      <c r="FI658" s="81"/>
      <c r="FJ658" s="81"/>
      <c r="FK658" s="81"/>
      <c r="FL658" s="81"/>
      <c r="FM658" s="81"/>
      <c r="FN658" s="81"/>
      <c r="FO658" s="81"/>
      <c r="FP658" s="81"/>
      <c r="FQ658" s="81"/>
      <c r="FR658" s="81"/>
      <c r="FS658" s="81"/>
      <c r="FT658" s="81"/>
      <c r="FU658" s="81"/>
      <c r="FV658" s="81"/>
      <c r="FW658" s="81"/>
      <c r="FX658" s="81"/>
      <c r="FY658" s="81"/>
      <c r="FZ658" s="81"/>
      <c r="GA658" s="81"/>
      <c r="GB658" s="81"/>
      <c r="GC658" s="81"/>
      <c r="GD658" s="81"/>
      <c r="GE658" s="81"/>
      <c r="GF658" s="81"/>
      <c r="GG658" s="81"/>
      <c r="GH658" s="81"/>
      <c r="GI658" s="81"/>
      <c r="GJ658" s="81"/>
      <c r="GK658" s="81"/>
      <c r="GL658" s="81"/>
      <c r="GM658" s="81"/>
      <c r="GN658" s="81"/>
      <c r="GO658" s="81"/>
      <c r="GP658" s="81"/>
      <c r="GQ658" s="81"/>
      <c r="GR658" s="81"/>
      <c r="GS658" s="81"/>
      <c r="GT658" s="81"/>
      <c r="GU658" s="81"/>
      <c r="GV658" s="81"/>
      <c r="GW658" s="81"/>
      <c r="GX658" s="81"/>
      <c r="GY658" s="81"/>
      <c r="GZ658" s="81"/>
      <c r="HA658" s="81"/>
      <c r="HB658" s="81"/>
      <c r="HC658" s="81"/>
      <c r="HD658" s="81"/>
      <c r="HE658" s="81"/>
      <c r="HF658" s="81"/>
      <c r="HG658" s="81"/>
      <c r="HH658" s="81"/>
      <c r="HI658" s="81"/>
      <c r="HJ658" s="81"/>
      <c r="HK658" s="81"/>
      <c r="HL658" s="81"/>
      <c r="HM658" s="81"/>
      <c r="HN658" s="81"/>
      <c r="HO658" s="81"/>
      <c r="HP658" s="81"/>
      <c r="HQ658" s="81"/>
      <c r="HR658" s="81"/>
      <c r="HS658" s="81"/>
      <c r="HT658" s="81"/>
      <c r="HU658" s="81"/>
      <c r="HV658" s="81"/>
      <c r="HW658" s="81"/>
      <c r="HX658" s="81"/>
      <c r="HY658" s="81"/>
      <c r="HZ658" s="81"/>
    </row>
    <row r="659" spans="1:234" s="162" customFormat="1" ht="39" customHeight="1">
      <c r="A659" s="137" t="s">
        <v>224</v>
      </c>
      <c r="B659" s="137"/>
      <c r="C659" s="137"/>
      <c r="D659" s="142">
        <v>300</v>
      </c>
      <c r="E659" s="135"/>
      <c r="F659" s="128">
        <f aca="true" t="shared" si="37" ref="F659:F664">D659</f>
        <v>300</v>
      </c>
      <c r="G659" s="142">
        <v>320</v>
      </c>
      <c r="H659" s="135"/>
      <c r="I659" s="135"/>
      <c r="J659" s="128">
        <f aca="true" t="shared" si="38" ref="J659:J664">G659</f>
        <v>320</v>
      </c>
      <c r="K659" s="143"/>
      <c r="L659" s="144"/>
      <c r="M659" s="145"/>
      <c r="N659" s="142">
        <v>340</v>
      </c>
      <c r="O659" s="135"/>
      <c r="P659" s="128">
        <f aca="true" t="shared" si="39" ref="P659:P664">N659</f>
        <v>340</v>
      </c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  <c r="CC659" s="81"/>
      <c r="CD659" s="81"/>
      <c r="CE659" s="81"/>
      <c r="CF659" s="81"/>
      <c r="CG659" s="81"/>
      <c r="CH659" s="81"/>
      <c r="CI659" s="81"/>
      <c r="CJ659" s="81"/>
      <c r="CK659" s="81"/>
      <c r="CL659" s="81"/>
      <c r="CM659" s="81"/>
      <c r="CN659" s="81"/>
      <c r="CO659" s="81"/>
      <c r="CP659" s="81"/>
      <c r="CQ659" s="81"/>
      <c r="CR659" s="81"/>
      <c r="CS659" s="81"/>
      <c r="CT659" s="81"/>
      <c r="CU659" s="81"/>
      <c r="CV659" s="81"/>
      <c r="CW659" s="81"/>
      <c r="CX659" s="81"/>
      <c r="CY659" s="81"/>
      <c r="CZ659" s="81"/>
      <c r="DA659" s="81"/>
      <c r="DB659" s="81"/>
      <c r="DC659" s="81"/>
      <c r="DD659" s="81"/>
      <c r="DE659" s="81"/>
      <c r="DF659" s="81"/>
      <c r="DG659" s="81"/>
      <c r="DH659" s="81"/>
      <c r="DI659" s="81"/>
      <c r="DJ659" s="81"/>
      <c r="DK659" s="81"/>
      <c r="DL659" s="81"/>
      <c r="DM659" s="81"/>
      <c r="DN659" s="81"/>
      <c r="DO659" s="81"/>
      <c r="DP659" s="81"/>
      <c r="DQ659" s="81"/>
      <c r="DR659" s="81"/>
      <c r="DS659" s="81"/>
      <c r="DT659" s="81"/>
      <c r="DU659" s="81"/>
      <c r="DV659" s="81"/>
      <c r="DW659" s="81"/>
      <c r="DX659" s="81"/>
      <c r="DY659" s="81"/>
      <c r="DZ659" s="81"/>
      <c r="EA659" s="81"/>
      <c r="EB659" s="81"/>
      <c r="EC659" s="81"/>
      <c r="ED659" s="81"/>
      <c r="EE659" s="81"/>
      <c r="EF659" s="81"/>
      <c r="EG659" s="81"/>
      <c r="EH659" s="81"/>
      <c r="EI659" s="81"/>
      <c r="EJ659" s="81"/>
      <c r="EK659" s="81"/>
      <c r="EL659" s="81"/>
      <c r="EM659" s="81"/>
      <c r="EN659" s="81"/>
      <c r="EO659" s="81"/>
      <c r="EP659" s="81"/>
      <c r="EQ659" s="81"/>
      <c r="ER659" s="81"/>
      <c r="ES659" s="81"/>
      <c r="ET659" s="81"/>
      <c r="EU659" s="81"/>
      <c r="EV659" s="81"/>
      <c r="EW659" s="81"/>
      <c r="EX659" s="81"/>
      <c r="EY659" s="81"/>
      <c r="EZ659" s="81"/>
      <c r="FA659" s="81"/>
      <c r="FB659" s="81"/>
      <c r="FC659" s="81"/>
      <c r="FD659" s="81"/>
      <c r="FE659" s="81"/>
      <c r="FF659" s="81"/>
      <c r="FG659" s="81"/>
      <c r="FH659" s="81"/>
      <c r="FI659" s="81"/>
      <c r="FJ659" s="81"/>
      <c r="FK659" s="81"/>
      <c r="FL659" s="81"/>
      <c r="FM659" s="81"/>
      <c r="FN659" s="81"/>
      <c r="FO659" s="81"/>
      <c r="FP659" s="81"/>
      <c r="FQ659" s="81"/>
      <c r="FR659" s="81"/>
      <c r="FS659" s="81"/>
      <c r="FT659" s="81"/>
      <c r="FU659" s="81"/>
      <c r="FV659" s="81"/>
      <c r="FW659" s="81"/>
      <c r="FX659" s="81"/>
      <c r="FY659" s="81"/>
      <c r="FZ659" s="81"/>
      <c r="GA659" s="81"/>
      <c r="GB659" s="81"/>
      <c r="GC659" s="81"/>
      <c r="GD659" s="81"/>
      <c r="GE659" s="81"/>
      <c r="GF659" s="81"/>
      <c r="GG659" s="81"/>
      <c r="GH659" s="81"/>
      <c r="GI659" s="81"/>
      <c r="GJ659" s="81"/>
      <c r="GK659" s="81"/>
      <c r="GL659" s="81"/>
      <c r="GM659" s="81"/>
      <c r="GN659" s="81"/>
      <c r="GO659" s="81"/>
      <c r="GP659" s="81"/>
      <c r="GQ659" s="81"/>
      <c r="GR659" s="81"/>
      <c r="GS659" s="81"/>
      <c r="GT659" s="81"/>
      <c r="GU659" s="81"/>
      <c r="GV659" s="81"/>
      <c r="GW659" s="81"/>
      <c r="GX659" s="81"/>
      <c r="GY659" s="81"/>
      <c r="GZ659" s="81"/>
      <c r="HA659" s="81"/>
      <c r="HB659" s="81"/>
      <c r="HC659" s="81"/>
      <c r="HD659" s="81"/>
      <c r="HE659" s="81"/>
      <c r="HF659" s="81"/>
      <c r="HG659" s="81"/>
      <c r="HH659" s="81"/>
      <c r="HI659" s="81"/>
      <c r="HJ659" s="81"/>
      <c r="HK659" s="81"/>
      <c r="HL659" s="81"/>
      <c r="HM659" s="81"/>
      <c r="HN659" s="81"/>
      <c r="HO659" s="81"/>
      <c r="HP659" s="81"/>
      <c r="HQ659" s="81"/>
      <c r="HR659" s="81"/>
      <c r="HS659" s="81"/>
      <c r="HT659" s="81"/>
      <c r="HU659" s="81"/>
      <c r="HV659" s="81"/>
      <c r="HW659" s="81"/>
      <c r="HX659" s="81"/>
      <c r="HY659" s="81"/>
      <c r="HZ659" s="81"/>
    </row>
    <row r="660" spans="1:234" s="162" customFormat="1" ht="33.75">
      <c r="A660" s="137" t="s">
        <v>225</v>
      </c>
      <c r="B660" s="137"/>
      <c r="C660" s="137"/>
      <c r="D660" s="142">
        <v>940</v>
      </c>
      <c r="E660" s="135"/>
      <c r="F660" s="128">
        <f t="shared" si="37"/>
        <v>940</v>
      </c>
      <c r="G660" s="142">
        <v>1000</v>
      </c>
      <c r="H660" s="135"/>
      <c r="I660" s="135"/>
      <c r="J660" s="128">
        <f t="shared" si="38"/>
        <v>1000</v>
      </c>
      <c r="K660" s="128"/>
      <c r="L660" s="135"/>
      <c r="M660" s="142"/>
      <c r="N660" s="142">
        <v>1060</v>
      </c>
      <c r="O660" s="135"/>
      <c r="P660" s="128">
        <f t="shared" si="39"/>
        <v>1060</v>
      </c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  <c r="CC660" s="81"/>
      <c r="CD660" s="81"/>
      <c r="CE660" s="81"/>
      <c r="CF660" s="81"/>
      <c r="CG660" s="81"/>
      <c r="CH660" s="81"/>
      <c r="CI660" s="81"/>
      <c r="CJ660" s="81"/>
      <c r="CK660" s="81"/>
      <c r="CL660" s="81"/>
      <c r="CM660" s="81"/>
      <c r="CN660" s="81"/>
      <c r="CO660" s="81"/>
      <c r="CP660" s="81"/>
      <c r="CQ660" s="81"/>
      <c r="CR660" s="81"/>
      <c r="CS660" s="81"/>
      <c r="CT660" s="81"/>
      <c r="CU660" s="81"/>
      <c r="CV660" s="81"/>
      <c r="CW660" s="81"/>
      <c r="CX660" s="81"/>
      <c r="CY660" s="81"/>
      <c r="CZ660" s="81"/>
      <c r="DA660" s="81"/>
      <c r="DB660" s="81"/>
      <c r="DC660" s="81"/>
      <c r="DD660" s="81"/>
      <c r="DE660" s="81"/>
      <c r="DF660" s="81"/>
      <c r="DG660" s="81"/>
      <c r="DH660" s="81"/>
      <c r="DI660" s="81"/>
      <c r="DJ660" s="81"/>
      <c r="DK660" s="81"/>
      <c r="DL660" s="81"/>
      <c r="DM660" s="81"/>
      <c r="DN660" s="81"/>
      <c r="DO660" s="81"/>
      <c r="DP660" s="81"/>
      <c r="DQ660" s="81"/>
      <c r="DR660" s="81"/>
      <c r="DS660" s="81"/>
      <c r="DT660" s="81"/>
      <c r="DU660" s="81"/>
      <c r="DV660" s="81"/>
      <c r="DW660" s="81"/>
      <c r="DX660" s="81"/>
      <c r="DY660" s="81"/>
      <c r="DZ660" s="81"/>
      <c r="EA660" s="81"/>
      <c r="EB660" s="81"/>
      <c r="EC660" s="81"/>
      <c r="ED660" s="81"/>
      <c r="EE660" s="81"/>
      <c r="EF660" s="81"/>
      <c r="EG660" s="81"/>
      <c r="EH660" s="81"/>
      <c r="EI660" s="81"/>
      <c r="EJ660" s="81"/>
      <c r="EK660" s="81"/>
      <c r="EL660" s="81"/>
      <c r="EM660" s="81"/>
      <c r="EN660" s="81"/>
      <c r="EO660" s="81"/>
      <c r="EP660" s="81"/>
      <c r="EQ660" s="81"/>
      <c r="ER660" s="81"/>
      <c r="ES660" s="81"/>
      <c r="ET660" s="81"/>
      <c r="EU660" s="81"/>
      <c r="EV660" s="81"/>
      <c r="EW660" s="81"/>
      <c r="EX660" s="81"/>
      <c r="EY660" s="81"/>
      <c r="EZ660" s="81"/>
      <c r="FA660" s="81"/>
      <c r="FB660" s="81"/>
      <c r="FC660" s="81"/>
      <c r="FD660" s="81"/>
      <c r="FE660" s="81"/>
      <c r="FF660" s="81"/>
      <c r="FG660" s="81"/>
      <c r="FH660" s="81"/>
      <c r="FI660" s="81"/>
      <c r="FJ660" s="81"/>
      <c r="FK660" s="81"/>
      <c r="FL660" s="81"/>
      <c r="FM660" s="81"/>
      <c r="FN660" s="81"/>
      <c r="FO660" s="81"/>
      <c r="FP660" s="81"/>
      <c r="FQ660" s="81"/>
      <c r="FR660" s="81"/>
      <c r="FS660" s="81"/>
      <c r="FT660" s="81"/>
      <c r="FU660" s="81"/>
      <c r="FV660" s="81"/>
      <c r="FW660" s="81"/>
      <c r="FX660" s="81"/>
      <c r="FY660" s="81"/>
      <c r="FZ660" s="81"/>
      <c r="GA660" s="81"/>
      <c r="GB660" s="81"/>
      <c r="GC660" s="81"/>
      <c r="GD660" s="81"/>
      <c r="GE660" s="81"/>
      <c r="GF660" s="81"/>
      <c r="GG660" s="81"/>
      <c r="GH660" s="81"/>
      <c r="GI660" s="81"/>
      <c r="GJ660" s="81"/>
      <c r="GK660" s="81"/>
      <c r="GL660" s="81"/>
      <c r="GM660" s="81"/>
      <c r="GN660" s="81"/>
      <c r="GO660" s="81"/>
      <c r="GP660" s="81"/>
      <c r="GQ660" s="81"/>
      <c r="GR660" s="81"/>
      <c r="GS660" s="81"/>
      <c r="GT660" s="81"/>
      <c r="GU660" s="81"/>
      <c r="GV660" s="81"/>
      <c r="GW660" s="81"/>
      <c r="GX660" s="81"/>
      <c r="GY660" s="81"/>
      <c r="GZ660" s="81"/>
      <c r="HA660" s="81"/>
      <c r="HB660" s="81"/>
      <c r="HC660" s="81"/>
      <c r="HD660" s="81"/>
      <c r="HE660" s="81"/>
      <c r="HF660" s="81"/>
      <c r="HG660" s="81"/>
      <c r="HH660" s="81"/>
      <c r="HI660" s="81"/>
      <c r="HJ660" s="81"/>
      <c r="HK660" s="81"/>
      <c r="HL660" s="81"/>
      <c r="HM660" s="81"/>
      <c r="HN660" s="81"/>
      <c r="HO660" s="81"/>
      <c r="HP660" s="81"/>
      <c r="HQ660" s="81"/>
      <c r="HR660" s="81"/>
      <c r="HS660" s="81"/>
      <c r="HT660" s="81"/>
      <c r="HU660" s="81"/>
      <c r="HV660" s="81"/>
      <c r="HW660" s="81"/>
      <c r="HX660" s="81"/>
      <c r="HY660" s="81"/>
      <c r="HZ660" s="81"/>
    </row>
    <row r="661" spans="1:234" s="162" customFormat="1" ht="33.75">
      <c r="A661" s="137" t="s">
        <v>226</v>
      </c>
      <c r="B661" s="137"/>
      <c r="C661" s="137"/>
      <c r="D661" s="142">
        <v>1665</v>
      </c>
      <c r="E661" s="135"/>
      <c r="F661" s="128">
        <f t="shared" si="37"/>
        <v>1665</v>
      </c>
      <c r="G661" s="142">
        <v>1775</v>
      </c>
      <c r="H661" s="135"/>
      <c r="I661" s="135"/>
      <c r="J661" s="128">
        <f t="shared" si="38"/>
        <v>1775</v>
      </c>
      <c r="K661" s="128"/>
      <c r="L661" s="135"/>
      <c r="M661" s="142"/>
      <c r="N661" s="142">
        <v>1880</v>
      </c>
      <c r="O661" s="135"/>
      <c r="P661" s="128">
        <f t="shared" si="39"/>
        <v>1880</v>
      </c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  <c r="CC661" s="81"/>
      <c r="CD661" s="81"/>
      <c r="CE661" s="81"/>
      <c r="CF661" s="81"/>
      <c r="CG661" s="81"/>
      <c r="CH661" s="81"/>
      <c r="CI661" s="81"/>
      <c r="CJ661" s="81"/>
      <c r="CK661" s="81"/>
      <c r="CL661" s="81"/>
      <c r="CM661" s="81"/>
      <c r="CN661" s="81"/>
      <c r="CO661" s="81"/>
      <c r="CP661" s="81"/>
      <c r="CQ661" s="81"/>
      <c r="CR661" s="81"/>
      <c r="CS661" s="81"/>
      <c r="CT661" s="81"/>
      <c r="CU661" s="81"/>
      <c r="CV661" s="81"/>
      <c r="CW661" s="81"/>
      <c r="CX661" s="81"/>
      <c r="CY661" s="81"/>
      <c r="CZ661" s="81"/>
      <c r="DA661" s="81"/>
      <c r="DB661" s="81"/>
      <c r="DC661" s="81"/>
      <c r="DD661" s="81"/>
      <c r="DE661" s="81"/>
      <c r="DF661" s="81"/>
      <c r="DG661" s="81"/>
      <c r="DH661" s="81"/>
      <c r="DI661" s="81"/>
      <c r="DJ661" s="81"/>
      <c r="DK661" s="81"/>
      <c r="DL661" s="81"/>
      <c r="DM661" s="81"/>
      <c r="DN661" s="81"/>
      <c r="DO661" s="81"/>
      <c r="DP661" s="81"/>
      <c r="DQ661" s="81"/>
      <c r="DR661" s="81"/>
      <c r="DS661" s="81"/>
      <c r="DT661" s="81"/>
      <c r="DU661" s="81"/>
      <c r="DV661" s="81"/>
      <c r="DW661" s="81"/>
      <c r="DX661" s="81"/>
      <c r="DY661" s="81"/>
      <c r="DZ661" s="81"/>
      <c r="EA661" s="81"/>
      <c r="EB661" s="81"/>
      <c r="EC661" s="81"/>
      <c r="ED661" s="81"/>
      <c r="EE661" s="81"/>
      <c r="EF661" s="81"/>
      <c r="EG661" s="81"/>
      <c r="EH661" s="81"/>
      <c r="EI661" s="81"/>
      <c r="EJ661" s="81"/>
      <c r="EK661" s="81"/>
      <c r="EL661" s="81"/>
      <c r="EM661" s="81"/>
      <c r="EN661" s="81"/>
      <c r="EO661" s="81"/>
      <c r="EP661" s="81"/>
      <c r="EQ661" s="81"/>
      <c r="ER661" s="81"/>
      <c r="ES661" s="81"/>
      <c r="ET661" s="81"/>
      <c r="EU661" s="81"/>
      <c r="EV661" s="81"/>
      <c r="EW661" s="81"/>
      <c r="EX661" s="81"/>
      <c r="EY661" s="81"/>
      <c r="EZ661" s="81"/>
      <c r="FA661" s="81"/>
      <c r="FB661" s="81"/>
      <c r="FC661" s="81"/>
      <c r="FD661" s="81"/>
      <c r="FE661" s="81"/>
      <c r="FF661" s="81"/>
      <c r="FG661" s="81"/>
      <c r="FH661" s="81"/>
      <c r="FI661" s="81"/>
      <c r="FJ661" s="81"/>
      <c r="FK661" s="81"/>
      <c r="FL661" s="81"/>
      <c r="FM661" s="81"/>
      <c r="FN661" s="81"/>
      <c r="FO661" s="81"/>
      <c r="FP661" s="81"/>
      <c r="FQ661" s="81"/>
      <c r="FR661" s="81"/>
      <c r="FS661" s="81"/>
      <c r="FT661" s="81"/>
      <c r="FU661" s="81"/>
      <c r="FV661" s="81"/>
      <c r="FW661" s="81"/>
      <c r="FX661" s="81"/>
      <c r="FY661" s="81"/>
      <c r="FZ661" s="81"/>
      <c r="GA661" s="81"/>
      <c r="GB661" s="81"/>
      <c r="GC661" s="81"/>
      <c r="GD661" s="81"/>
      <c r="GE661" s="81"/>
      <c r="GF661" s="81"/>
      <c r="GG661" s="81"/>
      <c r="GH661" s="81"/>
      <c r="GI661" s="81"/>
      <c r="GJ661" s="81"/>
      <c r="GK661" s="81"/>
      <c r="GL661" s="81"/>
      <c r="GM661" s="81"/>
      <c r="GN661" s="81"/>
      <c r="GO661" s="81"/>
      <c r="GP661" s="81"/>
      <c r="GQ661" s="81"/>
      <c r="GR661" s="81"/>
      <c r="GS661" s="81"/>
      <c r="GT661" s="81"/>
      <c r="GU661" s="81"/>
      <c r="GV661" s="81"/>
      <c r="GW661" s="81"/>
      <c r="GX661" s="81"/>
      <c r="GY661" s="81"/>
      <c r="GZ661" s="81"/>
      <c r="HA661" s="81"/>
      <c r="HB661" s="81"/>
      <c r="HC661" s="81"/>
      <c r="HD661" s="81"/>
      <c r="HE661" s="81"/>
      <c r="HF661" s="81"/>
      <c r="HG661" s="81"/>
      <c r="HH661" s="81"/>
      <c r="HI661" s="81"/>
      <c r="HJ661" s="81"/>
      <c r="HK661" s="81"/>
      <c r="HL661" s="81"/>
      <c r="HM661" s="81"/>
      <c r="HN661" s="81"/>
      <c r="HO661" s="81"/>
      <c r="HP661" s="81"/>
      <c r="HQ661" s="81"/>
      <c r="HR661" s="81"/>
      <c r="HS661" s="81"/>
      <c r="HT661" s="81"/>
      <c r="HU661" s="81"/>
      <c r="HV661" s="81"/>
      <c r="HW661" s="81"/>
      <c r="HX661" s="81"/>
      <c r="HY661" s="81"/>
      <c r="HZ661" s="81"/>
    </row>
    <row r="662" spans="1:234" s="162" customFormat="1" ht="33.75">
      <c r="A662" s="137" t="s">
        <v>227</v>
      </c>
      <c r="B662" s="137"/>
      <c r="C662" s="137"/>
      <c r="D662" s="142">
        <v>345</v>
      </c>
      <c r="E662" s="135"/>
      <c r="F662" s="128">
        <f t="shared" si="37"/>
        <v>345</v>
      </c>
      <c r="G662" s="142">
        <v>370</v>
      </c>
      <c r="H662" s="135"/>
      <c r="I662" s="135"/>
      <c r="J662" s="128">
        <f t="shared" si="38"/>
        <v>370</v>
      </c>
      <c r="K662" s="128"/>
      <c r="L662" s="135"/>
      <c r="M662" s="142"/>
      <c r="N662" s="142">
        <v>395</v>
      </c>
      <c r="O662" s="135"/>
      <c r="P662" s="128">
        <f t="shared" si="39"/>
        <v>395</v>
      </c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  <c r="CC662" s="81"/>
      <c r="CD662" s="81"/>
      <c r="CE662" s="81"/>
      <c r="CF662" s="81"/>
      <c r="CG662" s="81"/>
      <c r="CH662" s="81"/>
      <c r="CI662" s="81"/>
      <c r="CJ662" s="81"/>
      <c r="CK662" s="81"/>
      <c r="CL662" s="81"/>
      <c r="CM662" s="81"/>
      <c r="CN662" s="81"/>
      <c r="CO662" s="81"/>
      <c r="CP662" s="81"/>
      <c r="CQ662" s="81"/>
      <c r="CR662" s="81"/>
      <c r="CS662" s="81"/>
      <c r="CT662" s="81"/>
      <c r="CU662" s="81"/>
      <c r="CV662" s="81"/>
      <c r="CW662" s="81"/>
      <c r="CX662" s="81"/>
      <c r="CY662" s="81"/>
      <c r="CZ662" s="81"/>
      <c r="DA662" s="81"/>
      <c r="DB662" s="81"/>
      <c r="DC662" s="81"/>
      <c r="DD662" s="81"/>
      <c r="DE662" s="81"/>
      <c r="DF662" s="81"/>
      <c r="DG662" s="81"/>
      <c r="DH662" s="81"/>
      <c r="DI662" s="81"/>
      <c r="DJ662" s="81"/>
      <c r="DK662" s="81"/>
      <c r="DL662" s="81"/>
      <c r="DM662" s="81"/>
      <c r="DN662" s="81"/>
      <c r="DO662" s="81"/>
      <c r="DP662" s="81"/>
      <c r="DQ662" s="81"/>
      <c r="DR662" s="81"/>
      <c r="DS662" s="81"/>
      <c r="DT662" s="81"/>
      <c r="DU662" s="81"/>
      <c r="DV662" s="81"/>
      <c r="DW662" s="81"/>
      <c r="DX662" s="81"/>
      <c r="DY662" s="81"/>
      <c r="DZ662" s="81"/>
      <c r="EA662" s="81"/>
      <c r="EB662" s="81"/>
      <c r="EC662" s="81"/>
      <c r="ED662" s="81"/>
      <c r="EE662" s="81"/>
      <c r="EF662" s="81"/>
      <c r="EG662" s="81"/>
      <c r="EH662" s="81"/>
      <c r="EI662" s="81"/>
      <c r="EJ662" s="81"/>
      <c r="EK662" s="81"/>
      <c r="EL662" s="81"/>
      <c r="EM662" s="81"/>
      <c r="EN662" s="81"/>
      <c r="EO662" s="81"/>
      <c r="EP662" s="81"/>
      <c r="EQ662" s="81"/>
      <c r="ER662" s="81"/>
      <c r="ES662" s="81"/>
      <c r="ET662" s="81"/>
      <c r="EU662" s="81"/>
      <c r="EV662" s="81"/>
      <c r="EW662" s="81"/>
      <c r="EX662" s="81"/>
      <c r="EY662" s="81"/>
      <c r="EZ662" s="81"/>
      <c r="FA662" s="81"/>
      <c r="FB662" s="81"/>
      <c r="FC662" s="81"/>
      <c r="FD662" s="81"/>
      <c r="FE662" s="81"/>
      <c r="FF662" s="81"/>
      <c r="FG662" s="81"/>
      <c r="FH662" s="81"/>
      <c r="FI662" s="81"/>
      <c r="FJ662" s="81"/>
      <c r="FK662" s="81"/>
      <c r="FL662" s="81"/>
      <c r="FM662" s="81"/>
      <c r="FN662" s="81"/>
      <c r="FO662" s="81"/>
      <c r="FP662" s="81"/>
      <c r="FQ662" s="81"/>
      <c r="FR662" s="81"/>
      <c r="FS662" s="81"/>
      <c r="FT662" s="81"/>
      <c r="FU662" s="81"/>
      <c r="FV662" s="81"/>
      <c r="FW662" s="81"/>
      <c r="FX662" s="81"/>
      <c r="FY662" s="81"/>
      <c r="FZ662" s="81"/>
      <c r="GA662" s="81"/>
      <c r="GB662" s="81"/>
      <c r="GC662" s="81"/>
      <c r="GD662" s="81"/>
      <c r="GE662" s="81"/>
      <c r="GF662" s="81"/>
      <c r="GG662" s="81"/>
      <c r="GH662" s="81"/>
      <c r="GI662" s="81"/>
      <c r="GJ662" s="81"/>
      <c r="GK662" s="81"/>
      <c r="GL662" s="81"/>
      <c r="GM662" s="81"/>
      <c r="GN662" s="81"/>
      <c r="GO662" s="81"/>
      <c r="GP662" s="81"/>
      <c r="GQ662" s="81"/>
      <c r="GR662" s="81"/>
      <c r="GS662" s="81"/>
      <c r="GT662" s="81"/>
      <c r="GU662" s="81"/>
      <c r="GV662" s="81"/>
      <c r="GW662" s="81"/>
      <c r="GX662" s="81"/>
      <c r="GY662" s="81"/>
      <c r="GZ662" s="81"/>
      <c r="HA662" s="81"/>
      <c r="HB662" s="81"/>
      <c r="HC662" s="81"/>
      <c r="HD662" s="81"/>
      <c r="HE662" s="81"/>
      <c r="HF662" s="81"/>
      <c r="HG662" s="81"/>
      <c r="HH662" s="81"/>
      <c r="HI662" s="81"/>
      <c r="HJ662" s="81"/>
      <c r="HK662" s="81"/>
      <c r="HL662" s="81"/>
      <c r="HM662" s="81"/>
      <c r="HN662" s="81"/>
      <c r="HO662" s="81"/>
      <c r="HP662" s="81"/>
      <c r="HQ662" s="81"/>
      <c r="HR662" s="81"/>
      <c r="HS662" s="81"/>
      <c r="HT662" s="81"/>
      <c r="HU662" s="81"/>
      <c r="HV662" s="81"/>
      <c r="HW662" s="81"/>
      <c r="HX662" s="81"/>
      <c r="HY662" s="81"/>
      <c r="HZ662" s="81"/>
    </row>
    <row r="663" spans="1:234" s="162" customFormat="1" ht="23.25" customHeight="1">
      <c r="A663" s="137" t="s">
        <v>228</v>
      </c>
      <c r="B663" s="137"/>
      <c r="C663" s="137"/>
      <c r="D663" s="142">
        <v>635</v>
      </c>
      <c r="E663" s="135"/>
      <c r="F663" s="128">
        <f t="shared" si="37"/>
        <v>635</v>
      </c>
      <c r="G663" s="142">
        <v>680</v>
      </c>
      <c r="H663" s="135"/>
      <c r="I663" s="135"/>
      <c r="J663" s="128">
        <f t="shared" si="38"/>
        <v>680</v>
      </c>
      <c r="K663" s="128"/>
      <c r="L663" s="135"/>
      <c r="M663" s="142"/>
      <c r="N663" s="142">
        <v>720</v>
      </c>
      <c r="O663" s="135"/>
      <c r="P663" s="128">
        <f t="shared" si="39"/>
        <v>720</v>
      </c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  <c r="CC663" s="81"/>
      <c r="CD663" s="81"/>
      <c r="CE663" s="81"/>
      <c r="CF663" s="81"/>
      <c r="CG663" s="81"/>
      <c r="CH663" s="81"/>
      <c r="CI663" s="81"/>
      <c r="CJ663" s="81"/>
      <c r="CK663" s="81"/>
      <c r="CL663" s="81"/>
      <c r="CM663" s="81"/>
      <c r="CN663" s="81"/>
      <c r="CO663" s="81"/>
      <c r="CP663" s="81"/>
      <c r="CQ663" s="81"/>
      <c r="CR663" s="81"/>
      <c r="CS663" s="81"/>
      <c r="CT663" s="81"/>
      <c r="CU663" s="81"/>
      <c r="CV663" s="81"/>
      <c r="CW663" s="81"/>
      <c r="CX663" s="81"/>
      <c r="CY663" s="81"/>
      <c r="CZ663" s="81"/>
      <c r="DA663" s="81"/>
      <c r="DB663" s="81"/>
      <c r="DC663" s="81"/>
      <c r="DD663" s="81"/>
      <c r="DE663" s="81"/>
      <c r="DF663" s="81"/>
      <c r="DG663" s="81"/>
      <c r="DH663" s="81"/>
      <c r="DI663" s="81"/>
      <c r="DJ663" s="81"/>
      <c r="DK663" s="81"/>
      <c r="DL663" s="81"/>
      <c r="DM663" s="81"/>
      <c r="DN663" s="81"/>
      <c r="DO663" s="81"/>
      <c r="DP663" s="81"/>
      <c r="DQ663" s="81"/>
      <c r="DR663" s="81"/>
      <c r="DS663" s="81"/>
      <c r="DT663" s="81"/>
      <c r="DU663" s="81"/>
      <c r="DV663" s="81"/>
      <c r="DW663" s="81"/>
      <c r="DX663" s="81"/>
      <c r="DY663" s="81"/>
      <c r="DZ663" s="81"/>
      <c r="EA663" s="81"/>
      <c r="EB663" s="81"/>
      <c r="EC663" s="81"/>
      <c r="ED663" s="81"/>
      <c r="EE663" s="81"/>
      <c r="EF663" s="81"/>
      <c r="EG663" s="81"/>
      <c r="EH663" s="81"/>
      <c r="EI663" s="81"/>
      <c r="EJ663" s="81"/>
      <c r="EK663" s="81"/>
      <c r="EL663" s="81"/>
      <c r="EM663" s="81"/>
      <c r="EN663" s="81"/>
      <c r="EO663" s="81"/>
      <c r="EP663" s="81"/>
      <c r="EQ663" s="81"/>
      <c r="ER663" s="81"/>
      <c r="ES663" s="81"/>
      <c r="ET663" s="81"/>
      <c r="EU663" s="81"/>
      <c r="EV663" s="81"/>
      <c r="EW663" s="81"/>
      <c r="EX663" s="81"/>
      <c r="EY663" s="81"/>
      <c r="EZ663" s="81"/>
      <c r="FA663" s="81"/>
      <c r="FB663" s="81"/>
      <c r="FC663" s="81"/>
      <c r="FD663" s="81"/>
      <c r="FE663" s="81"/>
      <c r="FF663" s="81"/>
      <c r="FG663" s="81"/>
      <c r="FH663" s="81"/>
      <c r="FI663" s="81"/>
      <c r="FJ663" s="81"/>
      <c r="FK663" s="81"/>
      <c r="FL663" s="81"/>
      <c r="FM663" s="81"/>
      <c r="FN663" s="81"/>
      <c r="FO663" s="81"/>
      <c r="FP663" s="81"/>
      <c r="FQ663" s="81"/>
      <c r="FR663" s="81"/>
      <c r="FS663" s="81"/>
      <c r="FT663" s="81"/>
      <c r="FU663" s="81"/>
      <c r="FV663" s="81"/>
      <c r="FW663" s="81"/>
      <c r="FX663" s="81"/>
      <c r="FY663" s="81"/>
      <c r="FZ663" s="81"/>
      <c r="GA663" s="81"/>
      <c r="GB663" s="81"/>
      <c r="GC663" s="81"/>
      <c r="GD663" s="81"/>
      <c r="GE663" s="81"/>
      <c r="GF663" s="81"/>
      <c r="GG663" s="81"/>
      <c r="GH663" s="81"/>
      <c r="GI663" s="81"/>
      <c r="GJ663" s="81"/>
      <c r="GK663" s="81"/>
      <c r="GL663" s="81"/>
      <c r="GM663" s="81"/>
      <c r="GN663" s="81"/>
      <c r="GO663" s="81"/>
      <c r="GP663" s="81"/>
      <c r="GQ663" s="81"/>
      <c r="GR663" s="81"/>
      <c r="GS663" s="81"/>
      <c r="GT663" s="81"/>
      <c r="GU663" s="81"/>
      <c r="GV663" s="81"/>
      <c r="GW663" s="81"/>
      <c r="GX663" s="81"/>
      <c r="GY663" s="81"/>
      <c r="GZ663" s="81"/>
      <c r="HA663" s="81"/>
      <c r="HB663" s="81"/>
      <c r="HC663" s="81"/>
      <c r="HD663" s="81"/>
      <c r="HE663" s="81"/>
      <c r="HF663" s="81"/>
      <c r="HG663" s="81"/>
      <c r="HH663" s="81"/>
      <c r="HI663" s="81"/>
      <c r="HJ663" s="81"/>
      <c r="HK663" s="81"/>
      <c r="HL663" s="81"/>
      <c r="HM663" s="81"/>
      <c r="HN663" s="81"/>
      <c r="HO663" s="81"/>
      <c r="HP663" s="81"/>
      <c r="HQ663" s="81"/>
      <c r="HR663" s="81"/>
      <c r="HS663" s="81"/>
      <c r="HT663" s="81"/>
      <c r="HU663" s="81"/>
      <c r="HV663" s="81"/>
      <c r="HW663" s="81"/>
      <c r="HX663" s="81"/>
      <c r="HY663" s="81"/>
      <c r="HZ663" s="81"/>
    </row>
    <row r="664" spans="1:234" s="162" customFormat="1" ht="34.5" customHeight="1">
      <c r="A664" s="137" t="s">
        <v>229</v>
      </c>
      <c r="B664" s="137"/>
      <c r="C664" s="137"/>
      <c r="D664" s="142">
        <v>160</v>
      </c>
      <c r="E664" s="135"/>
      <c r="F664" s="128">
        <f t="shared" si="37"/>
        <v>160</v>
      </c>
      <c r="G664" s="142">
        <v>160</v>
      </c>
      <c r="H664" s="135"/>
      <c r="I664" s="142"/>
      <c r="J664" s="128">
        <f t="shared" si="38"/>
        <v>160</v>
      </c>
      <c r="K664" s="128"/>
      <c r="L664" s="135"/>
      <c r="M664" s="142"/>
      <c r="N664" s="142">
        <v>160</v>
      </c>
      <c r="O664" s="135"/>
      <c r="P664" s="128">
        <f t="shared" si="39"/>
        <v>160</v>
      </c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  <c r="CC664" s="81"/>
      <c r="CD664" s="81"/>
      <c r="CE664" s="81"/>
      <c r="CF664" s="81"/>
      <c r="CG664" s="81"/>
      <c r="CH664" s="81"/>
      <c r="CI664" s="81"/>
      <c r="CJ664" s="81"/>
      <c r="CK664" s="81"/>
      <c r="CL664" s="81"/>
      <c r="CM664" s="81"/>
      <c r="CN664" s="81"/>
      <c r="CO664" s="81"/>
      <c r="CP664" s="81"/>
      <c r="CQ664" s="81"/>
      <c r="CR664" s="81"/>
      <c r="CS664" s="81"/>
      <c r="CT664" s="81"/>
      <c r="CU664" s="81"/>
      <c r="CV664" s="81"/>
      <c r="CW664" s="81"/>
      <c r="CX664" s="81"/>
      <c r="CY664" s="81"/>
      <c r="CZ664" s="81"/>
      <c r="DA664" s="81"/>
      <c r="DB664" s="81"/>
      <c r="DC664" s="81"/>
      <c r="DD664" s="81"/>
      <c r="DE664" s="81"/>
      <c r="DF664" s="81"/>
      <c r="DG664" s="81"/>
      <c r="DH664" s="81"/>
      <c r="DI664" s="81"/>
      <c r="DJ664" s="81"/>
      <c r="DK664" s="81"/>
      <c r="DL664" s="81"/>
      <c r="DM664" s="81"/>
      <c r="DN664" s="81"/>
      <c r="DO664" s="81"/>
      <c r="DP664" s="81"/>
      <c r="DQ664" s="81"/>
      <c r="DR664" s="81"/>
      <c r="DS664" s="81"/>
      <c r="DT664" s="81"/>
      <c r="DU664" s="81"/>
      <c r="DV664" s="81"/>
      <c r="DW664" s="81"/>
      <c r="DX664" s="81"/>
      <c r="DY664" s="81"/>
      <c r="DZ664" s="81"/>
      <c r="EA664" s="81"/>
      <c r="EB664" s="81"/>
      <c r="EC664" s="81"/>
      <c r="ED664" s="81"/>
      <c r="EE664" s="81"/>
      <c r="EF664" s="81"/>
      <c r="EG664" s="81"/>
      <c r="EH664" s="81"/>
      <c r="EI664" s="81"/>
      <c r="EJ664" s="81"/>
      <c r="EK664" s="81"/>
      <c r="EL664" s="81"/>
      <c r="EM664" s="81"/>
      <c r="EN664" s="81"/>
      <c r="EO664" s="81"/>
      <c r="EP664" s="81"/>
      <c r="EQ664" s="81"/>
      <c r="ER664" s="81"/>
      <c r="ES664" s="81"/>
      <c r="ET664" s="81"/>
      <c r="EU664" s="81"/>
      <c r="EV664" s="81"/>
      <c r="EW664" s="81"/>
      <c r="EX664" s="81"/>
      <c r="EY664" s="81"/>
      <c r="EZ664" s="81"/>
      <c r="FA664" s="81"/>
      <c r="FB664" s="81"/>
      <c r="FC664" s="81"/>
      <c r="FD664" s="81"/>
      <c r="FE664" s="81"/>
      <c r="FF664" s="81"/>
      <c r="FG664" s="81"/>
      <c r="FH664" s="81"/>
      <c r="FI664" s="81"/>
      <c r="FJ664" s="81"/>
      <c r="FK664" s="81"/>
      <c r="FL664" s="81"/>
      <c r="FM664" s="81"/>
      <c r="FN664" s="81"/>
      <c r="FO664" s="81"/>
      <c r="FP664" s="81"/>
      <c r="FQ664" s="81"/>
      <c r="FR664" s="81"/>
      <c r="FS664" s="81"/>
      <c r="FT664" s="81"/>
      <c r="FU664" s="81"/>
      <c r="FV664" s="81"/>
      <c r="FW664" s="81"/>
      <c r="FX664" s="81"/>
      <c r="FY664" s="81"/>
      <c r="FZ664" s="81"/>
      <c r="GA664" s="81"/>
      <c r="GB664" s="81"/>
      <c r="GC664" s="81"/>
      <c r="GD664" s="81"/>
      <c r="GE664" s="81"/>
      <c r="GF664" s="81"/>
      <c r="GG664" s="81"/>
      <c r="GH664" s="81"/>
      <c r="GI664" s="81"/>
      <c r="GJ664" s="81"/>
      <c r="GK664" s="81"/>
      <c r="GL664" s="81"/>
      <c r="GM664" s="81"/>
      <c r="GN664" s="81"/>
      <c r="GO664" s="81"/>
      <c r="GP664" s="81"/>
      <c r="GQ664" s="81"/>
      <c r="GR664" s="81"/>
      <c r="GS664" s="81"/>
      <c r="GT664" s="81"/>
      <c r="GU664" s="81"/>
      <c r="GV664" s="81"/>
      <c r="GW664" s="81"/>
      <c r="GX664" s="81"/>
      <c r="GY664" s="81"/>
      <c r="GZ664" s="81"/>
      <c r="HA664" s="81"/>
      <c r="HB664" s="81"/>
      <c r="HC664" s="81"/>
      <c r="HD664" s="81"/>
      <c r="HE664" s="81"/>
      <c r="HF664" s="81"/>
      <c r="HG664" s="81"/>
      <c r="HH664" s="81"/>
      <c r="HI664" s="81"/>
      <c r="HJ664" s="81"/>
      <c r="HK664" s="81"/>
      <c r="HL664" s="81"/>
      <c r="HM664" s="81"/>
      <c r="HN664" s="81"/>
      <c r="HO664" s="81"/>
      <c r="HP664" s="81"/>
      <c r="HQ664" s="81"/>
      <c r="HR664" s="81"/>
      <c r="HS664" s="81"/>
      <c r="HT664" s="81"/>
      <c r="HU664" s="81"/>
      <c r="HV664" s="81"/>
      <c r="HW664" s="81"/>
      <c r="HX664" s="81"/>
      <c r="HY664" s="81"/>
      <c r="HZ664" s="81"/>
    </row>
    <row r="665" spans="1:16" ht="75.75" customHeight="1">
      <c r="A665" s="129" t="s">
        <v>194</v>
      </c>
      <c r="B665" s="129"/>
      <c r="C665" s="129"/>
      <c r="D665" s="130"/>
      <c r="E665" s="130"/>
      <c r="F665" s="130"/>
      <c r="G665" s="130"/>
      <c r="H665" s="130"/>
      <c r="I665" s="130"/>
      <c r="J665" s="130"/>
      <c r="K665" s="128"/>
      <c r="L665" s="131"/>
      <c r="M665" s="130"/>
      <c r="N665" s="130"/>
      <c r="O665" s="130"/>
      <c r="P665" s="130"/>
    </row>
    <row r="666" spans="1:16" ht="71.25" customHeight="1">
      <c r="A666" s="132" t="s">
        <v>440</v>
      </c>
      <c r="B666" s="132"/>
      <c r="C666" s="132"/>
      <c r="D666" s="133"/>
      <c r="E666" s="133">
        <f>SUM(E668:E671)</f>
        <v>527340</v>
      </c>
      <c r="F666" s="133">
        <f>SUM(F668:F671)</f>
        <v>527340</v>
      </c>
      <c r="G666" s="133"/>
      <c r="H666" s="133">
        <f>SUM(H668:H671)</f>
        <v>563170</v>
      </c>
      <c r="I666" s="133"/>
      <c r="J666" s="133">
        <f>SUM(J668:J671)</f>
        <v>563170</v>
      </c>
      <c r="K666" s="128"/>
      <c r="L666" s="131"/>
      <c r="M666" s="131"/>
      <c r="N666" s="133"/>
      <c r="O666" s="133">
        <f>SUM(O668:O671)</f>
        <v>597180</v>
      </c>
      <c r="P666" s="133">
        <f>SUM(P668:P671)</f>
        <v>597180</v>
      </c>
    </row>
    <row r="667" spans="1:16" ht="21.75" customHeight="1">
      <c r="A667" s="134" t="s">
        <v>2</v>
      </c>
      <c r="B667" s="132"/>
      <c r="C667" s="132"/>
      <c r="D667" s="133"/>
      <c r="E667" s="133"/>
      <c r="F667" s="133"/>
      <c r="G667" s="133"/>
      <c r="H667" s="133"/>
      <c r="I667" s="133"/>
      <c r="J667" s="133"/>
      <c r="K667" s="133"/>
      <c r="L667" s="131"/>
      <c r="M667" s="131"/>
      <c r="N667" s="133"/>
      <c r="O667" s="133"/>
      <c r="P667" s="133"/>
    </row>
    <row r="668" spans="1:16" ht="39" customHeight="1">
      <c r="A668" s="78" t="s">
        <v>195</v>
      </c>
      <c r="B668" s="132"/>
      <c r="C668" s="132"/>
      <c r="D668" s="128"/>
      <c r="E668" s="128">
        <f>E673*E678</f>
        <v>476250</v>
      </c>
      <c r="F668" s="128">
        <f>F673*F678</f>
        <v>476250</v>
      </c>
      <c r="G668" s="128"/>
      <c r="H668" s="128">
        <f>H673*H678</f>
        <v>508750</v>
      </c>
      <c r="I668" s="133"/>
      <c r="J668" s="128">
        <f>J673*J678</f>
        <v>508750</v>
      </c>
      <c r="K668" s="133"/>
      <c r="L668" s="131"/>
      <c r="M668" s="131"/>
      <c r="N668" s="128"/>
      <c r="O668" s="128">
        <f>O673*O678</f>
        <v>540000</v>
      </c>
      <c r="P668" s="128">
        <f>P673*P678</f>
        <v>540000</v>
      </c>
    </row>
    <row r="669" spans="1:16" ht="21.75" customHeight="1">
      <c r="A669" s="78" t="s">
        <v>196</v>
      </c>
      <c r="B669" s="132"/>
      <c r="C669" s="132"/>
      <c r="D669" s="128"/>
      <c r="E669" s="128">
        <f aca="true" t="shared" si="40" ref="E669:F671">E674*E679</f>
        <v>15240</v>
      </c>
      <c r="F669" s="128">
        <f t="shared" si="40"/>
        <v>15240</v>
      </c>
      <c r="G669" s="128"/>
      <c r="H669" s="128">
        <f>H674*H679</f>
        <v>16320</v>
      </c>
      <c r="I669" s="133"/>
      <c r="J669" s="128">
        <f>J674*J679</f>
        <v>16320</v>
      </c>
      <c r="K669" s="133"/>
      <c r="L669" s="131"/>
      <c r="M669" s="131"/>
      <c r="N669" s="128"/>
      <c r="O669" s="128">
        <f aca="true" t="shared" si="41" ref="O669:P671">O674*O679</f>
        <v>17280</v>
      </c>
      <c r="P669" s="128">
        <f t="shared" si="41"/>
        <v>17280</v>
      </c>
    </row>
    <row r="670" spans="1:16" ht="39.75" customHeight="1">
      <c r="A670" s="78" t="s">
        <v>197</v>
      </c>
      <c r="B670" s="132"/>
      <c r="C670" s="132"/>
      <c r="D670" s="128"/>
      <c r="E670" s="128">
        <f t="shared" si="40"/>
        <v>31050</v>
      </c>
      <c r="F670" s="128">
        <f t="shared" si="40"/>
        <v>31050</v>
      </c>
      <c r="G670" s="128"/>
      <c r="H670" s="128">
        <f>H675*H680</f>
        <v>33300</v>
      </c>
      <c r="I670" s="133"/>
      <c r="J670" s="128">
        <f>J675*J680</f>
        <v>33300</v>
      </c>
      <c r="K670" s="133"/>
      <c r="L670" s="131"/>
      <c r="M670" s="131"/>
      <c r="N670" s="128"/>
      <c r="O670" s="128">
        <f t="shared" si="41"/>
        <v>35100</v>
      </c>
      <c r="P670" s="128">
        <f t="shared" si="41"/>
        <v>35100</v>
      </c>
    </row>
    <row r="671" spans="1:16" ht="41.25" customHeight="1">
      <c r="A671" s="78" t="s">
        <v>198</v>
      </c>
      <c r="B671" s="132"/>
      <c r="C671" s="132"/>
      <c r="D671" s="128"/>
      <c r="E671" s="128">
        <f t="shared" si="40"/>
        <v>4800</v>
      </c>
      <c r="F671" s="128">
        <f t="shared" si="40"/>
        <v>4800</v>
      </c>
      <c r="G671" s="128"/>
      <c r="H671" s="128">
        <f>H676*H681</f>
        <v>4800</v>
      </c>
      <c r="I671" s="128"/>
      <c r="J671" s="128">
        <f>J676*J681</f>
        <v>4800</v>
      </c>
      <c r="K671" s="128"/>
      <c r="L671" s="135"/>
      <c r="M671" s="135"/>
      <c r="N671" s="128"/>
      <c r="O671" s="128">
        <f t="shared" si="41"/>
        <v>4800</v>
      </c>
      <c r="P671" s="128">
        <f t="shared" si="41"/>
        <v>4800</v>
      </c>
    </row>
    <row r="672" spans="1:16" ht="21.75" customHeight="1">
      <c r="A672" s="134" t="s">
        <v>3</v>
      </c>
      <c r="B672" s="134"/>
      <c r="C672" s="134"/>
      <c r="D672" s="136"/>
      <c r="E672" s="136"/>
      <c r="F672" s="128"/>
      <c r="G672" s="136"/>
      <c r="H672" s="136"/>
      <c r="I672" s="136"/>
      <c r="J672" s="128"/>
      <c r="K672" s="128"/>
      <c r="L672" s="136"/>
      <c r="M672" s="136"/>
      <c r="N672" s="136"/>
      <c r="O672" s="136"/>
      <c r="P672" s="128"/>
    </row>
    <row r="673" spans="1:16" ht="39" customHeight="1">
      <c r="A673" s="78" t="s">
        <v>150</v>
      </c>
      <c r="B673" s="137"/>
      <c r="C673" s="137"/>
      <c r="D673" s="138"/>
      <c r="E673" s="138">
        <f>60+160+30</f>
        <v>250</v>
      </c>
      <c r="F673" s="138">
        <f>60+160+30</f>
        <v>250</v>
      </c>
      <c r="G673" s="138"/>
      <c r="H673" s="138">
        <f>60+160+30</f>
        <v>250</v>
      </c>
      <c r="I673" s="138"/>
      <c r="J673" s="138">
        <f>60+160+30</f>
        <v>250</v>
      </c>
      <c r="K673" s="138"/>
      <c r="L673" s="138"/>
      <c r="M673" s="138"/>
      <c r="N673" s="138"/>
      <c r="O673" s="138">
        <f>60+160+30</f>
        <v>250</v>
      </c>
      <c r="P673" s="138">
        <f>60+160+30</f>
        <v>250</v>
      </c>
    </row>
    <row r="674" spans="1:16" ht="21.75" customHeight="1">
      <c r="A674" s="78" t="s">
        <v>151</v>
      </c>
      <c r="B674" s="137"/>
      <c r="C674" s="137"/>
      <c r="D674" s="138"/>
      <c r="E674" s="138">
        <v>24</v>
      </c>
      <c r="F674" s="138">
        <v>24</v>
      </c>
      <c r="G674" s="138"/>
      <c r="H674" s="138">
        <v>24</v>
      </c>
      <c r="I674" s="139"/>
      <c r="J674" s="138">
        <v>24</v>
      </c>
      <c r="K674" s="139"/>
      <c r="L674" s="139"/>
      <c r="M674" s="139"/>
      <c r="N674" s="138"/>
      <c r="O674" s="138">
        <v>24</v>
      </c>
      <c r="P674" s="138">
        <v>24</v>
      </c>
    </row>
    <row r="675" spans="1:16" ht="36" customHeight="1">
      <c r="A675" s="78" t="s">
        <v>152</v>
      </c>
      <c r="B675" s="137"/>
      <c r="C675" s="137"/>
      <c r="D675" s="138"/>
      <c r="E675" s="138">
        <v>90</v>
      </c>
      <c r="F675" s="138">
        <v>90</v>
      </c>
      <c r="G675" s="138"/>
      <c r="H675" s="138">
        <v>90</v>
      </c>
      <c r="I675" s="138"/>
      <c r="J675" s="138">
        <v>90</v>
      </c>
      <c r="K675" s="138"/>
      <c r="L675" s="138"/>
      <c r="M675" s="138"/>
      <c r="N675" s="138"/>
      <c r="O675" s="138">
        <v>90</v>
      </c>
      <c r="P675" s="138">
        <v>90</v>
      </c>
    </row>
    <row r="676" spans="1:16" ht="21.75" customHeight="1">
      <c r="A676" s="78" t="s">
        <v>153</v>
      </c>
      <c r="B676" s="137"/>
      <c r="C676" s="137"/>
      <c r="D676" s="138"/>
      <c r="E676" s="138">
        <v>30</v>
      </c>
      <c r="F676" s="138">
        <f>E676</f>
        <v>30</v>
      </c>
      <c r="G676" s="138"/>
      <c r="H676" s="138">
        <v>30</v>
      </c>
      <c r="I676" s="138"/>
      <c r="J676" s="138">
        <v>30</v>
      </c>
      <c r="K676" s="138"/>
      <c r="L676" s="138"/>
      <c r="M676" s="138"/>
      <c r="N676" s="138"/>
      <c r="O676" s="138">
        <v>30</v>
      </c>
      <c r="P676" s="138">
        <v>30</v>
      </c>
    </row>
    <row r="677" spans="1:16" ht="21.75" customHeight="1">
      <c r="A677" s="134" t="s">
        <v>5</v>
      </c>
      <c r="B677" s="134"/>
      <c r="C677" s="134"/>
      <c r="D677" s="140"/>
      <c r="E677" s="141"/>
      <c r="F677" s="141"/>
      <c r="G677" s="140"/>
      <c r="H677" s="141"/>
      <c r="I677" s="136"/>
      <c r="J677" s="141"/>
      <c r="K677" s="128"/>
      <c r="L677" s="136"/>
      <c r="M677" s="136"/>
      <c r="N677" s="140"/>
      <c r="O677" s="141"/>
      <c r="P677" s="141"/>
    </row>
    <row r="678" spans="1:16" ht="24" customHeight="1">
      <c r="A678" s="137" t="s">
        <v>199</v>
      </c>
      <c r="B678" s="137"/>
      <c r="C678" s="137"/>
      <c r="D678" s="142"/>
      <c r="E678" s="128">
        <v>1905</v>
      </c>
      <c r="F678" s="128">
        <f>E678</f>
        <v>1905</v>
      </c>
      <c r="G678" s="142"/>
      <c r="H678" s="128">
        <v>2035</v>
      </c>
      <c r="I678" s="135"/>
      <c r="J678" s="128">
        <f>H678</f>
        <v>2035</v>
      </c>
      <c r="K678" s="143"/>
      <c r="L678" s="144"/>
      <c r="M678" s="145"/>
      <c r="N678" s="142"/>
      <c r="O678" s="128">
        <v>2160</v>
      </c>
      <c r="P678" s="128">
        <f>O678</f>
        <v>2160</v>
      </c>
    </row>
    <row r="679" spans="1:16" ht="26.25" customHeight="1">
      <c r="A679" s="137" t="s">
        <v>200</v>
      </c>
      <c r="B679" s="137"/>
      <c r="C679" s="137"/>
      <c r="D679" s="142"/>
      <c r="E679" s="142">
        <v>635</v>
      </c>
      <c r="F679" s="128">
        <f>E679</f>
        <v>635</v>
      </c>
      <c r="G679" s="142"/>
      <c r="H679" s="142">
        <v>680</v>
      </c>
      <c r="I679" s="135"/>
      <c r="J679" s="128">
        <f>H679</f>
        <v>680</v>
      </c>
      <c r="K679" s="128"/>
      <c r="L679" s="135"/>
      <c r="M679" s="142"/>
      <c r="N679" s="142"/>
      <c r="O679" s="142">
        <v>720</v>
      </c>
      <c r="P679" s="128">
        <f>O679</f>
        <v>720</v>
      </c>
    </row>
    <row r="680" spans="1:16" ht="35.25" customHeight="1">
      <c r="A680" s="137" t="s">
        <v>201</v>
      </c>
      <c r="B680" s="137"/>
      <c r="C680" s="137"/>
      <c r="D680" s="142"/>
      <c r="E680" s="142">
        <v>345</v>
      </c>
      <c r="F680" s="128">
        <f>E680</f>
        <v>345</v>
      </c>
      <c r="G680" s="142"/>
      <c r="H680" s="142">
        <v>370</v>
      </c>
      <c r="I680" s="135"/>
      <c r="J680" s="128">
        <f>H680</f>
        <v>370</v>
      </c>
      <c r="K680" s="128"/>
      <c r="L680" s="135"/>
      <c r="M680" s="142"/>
      <c r="N680" s="142"/>
      <c r="O680" s="142">
        <v>390</v>
      </c>
      <c r="P680" s="128">
        <f>O680</f>
        <v>390</v>
      </c>
    </row>
    <row r="681" spans="1:16" ht="30.75" customHeight="1">
      <c r="A681" s="146" t="s">
        <v>202</v>
      </c>
      <c r="B681" s="146"/>
      <c r="C681" s="146"/>
      <c r="D681" s="147"/>
      <c r="E681" s="147">
        <v>160</v>
      </c>
      <c r="F681" s="148">
        <f>E681</f>
        <v>160</v>
      </c>
      <c r="G681" s="147"/>
      <c r="H681" s="147">
        <v>160</v>
      </c>
      <c r="I681" s="147"/>
      <c r="J681" s="148">
        <f>H681</f>
        <v>160</v>
      </c>
      <c r="K681" s="148"/>
      <c r="L681" s="149"/>
      <c r="M681" s="147"/>
      <c r="N681" s="147"/>
      <c r="O681" s="147">
        <v>160</v>
      </c>
      <c r="P681" s="148">
        <f>O681</f>
        <v>160</v>
      </c>
    </row>
    <row r="682" spans="1:16" ht="42.75" customHeight="1">
      <c r="A682" s="36" t="s">
        <v>203</v>
      </c>
      <c r="B682" s="150"/>
      <c r="C682" s="150"/>
      <c r="D682" s="151"/>
      <c r="E682" s="151">
        <f>E684</f>
        <v>67200</v>
      </c>
      <c r="F682" s="151">
        <f>E682</f>
        <v>67200</v>
      </c>
      <c r="G682" s="151"/>
      <c r="H682" s="151">
        <f>H684</f>
        <v>67200</v>
      </c>
      <c r="I682" s="151"/>
      <c r="J682" s="151">
        <f>H682</f>
        <v>67200</v>
      </c>
      <c r="K682" s="151"/>
      <c r="L682" s="152"/>
      <c r="M682" s="152"/>
      <c r="N682" s="151"/>
      <c r="O682" s="151">
        <f>O684</f>
        <v>67200</v>
      </c>
      <c r="P682" s="151">
        <f>O682</f>
        <v>67200</v>
      </c>
    </row>
    <row r="683" spans="1:16" ht="21.75" customHeight="1">
      <c r="A683" s="265" t="s">
        <v>2</v>
      </c>
      <c r="B683" s="150"/>
      <c r="C683" s="150"/>
      <c r="D683" s="151"/>
      <c r="E683" s="151"/>
      <c r="F683" s="151"/>
      <c r="G683" s="151"/>
      <c r="H683" s="151"/>
      <c r="I683" s="151"/>
      <c r="J683" s="151"/>
      <c r="K683" s="151"/>
      <c r="L683" s="152"/>
      <c r="M683" s="152"/>
      <c r="N683" s="151"/>
      <c r="O683" s="151"/>
      <c r="P683" s="151"/>
    </row>
    <row r="684" spans="1:16" ht="21.75" customHeight="1">
      <c r="A684" s="7" t="s">
        <v>204</v>
      </c>
      <c r="B684" s="150"/>
      <c r="C684" s="150"/>
      <c r="D684" s="154"/>
      <c r="E684" s="154">
        <f>E686*E688</f>
        <v>67200</v>
      </c>
      <c r="F684" s="154">
        <f>E684</f>
        <v>67200</v>
      </c>
      <c r="G684" s="154"/>
      <c r="H684" s="154">
        <f>H686*H688</f>
        <v>67200</v>
      </c>
      <c r="I684" s="155"/>
      <c r="J684" s="154">
        <f>H684</f>
        <v>67200</v>
      </c>
      <c r="K684" s="155"/>
      <c r="L684" s="156"/>
      <c r="M684" s="156"/>
      <c r="N684" s="154"/>
      <c r="O684" s="154">
        <f>O686*O688</f>
        <v>67200</v>
      </c>
      <c r="P684" s="154">
        <f>O684</f>
        <v>67200</v>
      </c>
    </row>
    <row r="685" spans="1:16" ht="15" customHeight="1">
      <c r="A685" s="265" t="s">
        <v>3</v>
      </c>
      <c r="B685" s="153"/>
      <c r="C685" s="153"/>
      <c r="D685" s="156"/>
      <c r="E685" s="156"/>
      <c r="F685" s="154"/>
      <c r="G685" s="156"/>
      <c r="H685" s="156"/>
      <c r="I685" s="156"/>
      <c r="J685" s="154"/>
      <c r="K685" s="154"/>
      <c r="L685" s="156"/>
      <c r="M685" s="156"/>
      <c r="N685" s="156"/>
      <c r="O685" s="156"/>
      <c r="P685" s="154"/>
    </row>
    <row r="686" spans="1:16" ht="15" customHeight="1">
      <c r="A686" s="12" t="s">
        <v>205</v>
      </c>
      <c r="B686" s="157"/>
      <c r="C686" s="157"/>
      <c r="D686" s="158"/>
      <c r="E686" s="159">
        <v>12</v>
      </c>
      <c r="F686" s="159">
        <f>E686</f>
        <v>12</v>
      </c>
      <c r="G686" s="159"/>
      <c r="H686" s="159">
        <v>12</v>
      </c>
      <c r="I686" s="159"/>
      <c r="J686" s="159">
        <f>H686</f>
        <v>12</v>
      </c>
      <c r="K686" s="159" t="e">
        <f>G686/D686*100</f>
        <v>#DIV/0!</v>
      </c>
      <c r="L686" s="159"/>
      <c r="M686" s="159"/>
      <c r="N686" s="159"/>
      <c r="O686" s="159">
        <v>12</v>
      </c>
      <c r="P686" s="159">
        <f>O686</f>
        <v>12</v>
      </c>
    </row>
    <row r="687" spans="1:16" ht="14.25" customHeight="1">
      <c r="A687" s="265" t="s">
        <v>5</v>
      </c>
      <c r="B687" s="153"/>
      <c r="C687" s="153"/>
      <c r="D687" s="156"/>
      <c r="E687" s="156"/>
      <c r="F687" s="154"/>
      <c r="G687" s="156"/>
      <c r="H687" s="156"/>
      <c r="I687" s="156"/>
      <c r="J687" s="154"/>
      <c r="K687" s="154"/>
      <c r="L687" s="156"/>
      <c r="M687" s="156"/>
      <c r="N687" s="156"/>
      <c r="O687" s="156"/>
      <c r="P687" s="154"/>
    </row>
    <row r="688" spans="1:148" s="127" customFormat="1" ht="21.75" customHeight="1">
      <c r="A688" s="12" t="s">
        <v>206</v>
      </c>
      <c r="B688" s="157"/>
      <c r="C688" s="157"/>
      <c r="D688" s="160"/>
      <c r="E688" s="160">
        <v>5600</v>
      </c>
      <c r="F688" s="154">
        <f>E688</f>
        <v>5600</v>
      </c>
      <c r="G688" s="160"/>
      <c r="H688" s="160">
        <v>5600</v>
      </c>
      <c r="I688" s="160"/>
      <c r="J688" s="154">
        <f>H688</f>
        <v>5600</v>
      </c>
      <c r="K688" s="154" t="e">
        <f>G688/D688*100</f>
        <v>#DIV/0!</v>
      </c>
      <c r="L688" s="161"/>
      <c r="M688" s="160"/>
      <c r="N688" s="160"/>
      <c r="O688" s="160">
        <v>5600</v>
      </c>
      <c r="P688" s="154">
        <f>O688</f>
        <v>5600</v>
      </c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  <c r="AF688" s="126"/>
      <c r="AG688" s="126"/>
      <c r="AH688" s="126"/>
      <c r="AI688" s="126"/>
      <c r="AJ688" s="126"/>
      <c r="AK688" s="126"/>
      <c r="AL688" s="126"/>
      <c r="AM688" s="126"/>
      <c r="AN688" s="126"/>
      <c r="AO688" s="126"/>
      <c r="AP688" s="126"/>
      <c r="AQ688" s="126"/>
      <c r="AR688" s="126"/>
      <c r="AS688" s="126"/>
      <c r="AT688" s="126"/>
      <c r="AU688" s="126"/>
      <c r="AV688" s="126"/>
      <c r="AW688" s="126"/>
      <c r="AX688" s="126"/>
      <c r="AY688" s="126"/>
      <c r="AZ688" s="126"/>
      <c r="BA688" s="126"/>
      <c r="BB688" s="126"/>
      <c r="BC688" s="126"/>
      <c r="BD688" s="126"/>
      <c r="BE688" s="126"/>
      <c r="BF688" s="126"/>
      <c r="BG688" s="126"/>
      <c r="BH688" s="126"/>
      <c r="BI688" s="126"/>
      <c r="BJ688" s="126"/>
      <c r="BK688" s="126"/>
      <c r="BL688" s="126"/>
      <c r="BM688" s="126"/>
      <c r="BN688" s="126"/>
      <c r="BO688" s="126"/>
      <c r="BP688" s="126"/>
      <c r="BQ688" s="126"/>
      <c r="BR688" s="126"/>
      <c r="BS688" s="126"/>
      <c r="BT688" s="126"/>
      <c r="BU688" s="126"/>
      <c r="BV688" s="126"/>
      <c r="BW688" s="126"/>
      <c r="BX688" s="126"/>
      <c r="BY688" s="126"/>
      <c r="BZ688" s="126"/>
      <c r="CA688" s="126"/>
      <c r="CB688" s="126"/>
      <c r="CC688" s="126"/>
      <c r="CD688" s="126"/>
      <c r="CE688" s="126"/>
      <c r="CF688" s="126"/>
      <c r="CG688" s="126"/>
      <c r="CH688" s="126"/>
      <c r="CI688" s="126"/>
      <c r="CJ688" s="126"/>
      <c r="CK688" s="126"/>
      <c r="CL688" s="126"/>
      <c r="CM688" s="126"/>
      <c r="CN688" s="126"/>
      <c r="CO688" s="126"/>
      <c r="CP688" s="126"/>
      <c r="CQ688" s="126"/>
      <c r="CR688" s="126"/>
      <c r="CS688" s="126"/>
      <c r="CT688" s="126"/>
      <c r="CU688" s="126"/>
      <c r="CV688" s="126"/>
      <c r="CW688" s="126"/>
      <c r="CX688" s="126"/>
      <c r="CY688" s="126"/>
      <c r="CZ688" s="126"/>
      <c r="DA688" s="126"/>
      <c r="DB688" s="126"/>
      <c r="DC688" s="126"/>
      <c r="DD688" s="126"/>
      <c r="DE688" s="126"/>
      <c r="DF688" s="126"/>
      <c r="DG688" s="126"/>
      <c r="DH688" s="126"/>
      <c r="DI688" s="126"/>
      <c r="DJ688" s="126"/>
      <c r="DK688" s="126"/>
      <c r="DL688" s="126"/>
      <c r="DM688" s="126"/>
      <c r="DN688" s="126"/>
      <c r="DO688" s="126"/>
      <c r="DP688" s="126"/>
      <c r="DQ688" s="126"/>
      <c r="DR688" s="126"/>
      <c r="DS688" s="126"/>
      <c r="DT688" s="126"/>
      <c r="DU688" s="126"/>
      <c r="DV688" s="126"/>
      <c r="DW688" s="126"/>
      <c r="DX688" s="126"/>
      <c r="DY688" s="126"/>
      <c r="DZ688" s="126"/>
      <c r="EA688" s="126"/>
      <c r="EB688" s="126"/>
      <c r="EC688" s="126"/>
      <c r="ED688" s="126"/>
      <c r="EE688" s="126"/>
      <c r="EF688" s="126"/>
      <c r="EG688" s="126"/>
      <c r="EH688" s="126"/>
      <c r="EI688" s="126"/>
      <c r="EJ688" s="126"/>
      <c r="EK688" s="126"/>
      <c r="EL688" s="126"/>
      <c r="EM688" s="126"/>
      <c r="EN688" s="126"/>
      <c r="EO688" s="126"/>
      <c r="EP688" s="126"/>
      <c r="EQ688" s="126"/>
      <c r="ER688" s="126"/>
    </row>
    <row r="689" spans="1:148" s="224" customFormat="1" ht="32.25" customHeight="1">
      <c r="A689" s="206" t="s">
        <v>490</v>
      </c>
      <c r="B689" s="222"/>
      <c r="C689" s="222"/>
      <c r="D689" s="226">
        <f>D691</f>
        <v>1527345.999999252</v>
      </c>
      <c r="E689" s="226">
        <f aca="true" t="shared" si="42" ref="E689:P689">E691</f>
        <v>0</v>
      </c>
      <c r="F689" s="226">
        <f t="shared" si="42"/>
        <v>1527345.999999252</v>
      </c>
      <c r="G689" s="226">
        <f t="shared" si="42"/>
        <v>0</v>
      </c>
      <c r="H689" s="226">
        <f t="shared" si="42"/>
        <v>0</v>
      </c>
      <c r="I689" s="226">
        <f t="shared" si="42"/>
        <v>0</v>
      </c>
      <c r="J689" s="226">
        <f t="shared" si="42"/>
        <v>0</v>
      </c>
      <c r="K689" s="226">
        <f t="shared" si="42"/>
        <v>0</v>
      </c>
      <c r="L689" s="226">
        <f t="shared" si="42"/>
        <v>0</v>
      </c>
      <c r="M689" s="226">
        <f t="shared" si="42"/>
        <v>0</v>
      </c>
      <c r="N689" s="226">
        <f t="shared" si="42"/>
        <v>0</v>
      </c>
      <c r="O689" s="226">
        <f t="shared" si="42"/>
        <v>0</v>
      </c>
      <c r="P689" s="226">
        <f t="shared" si="42"/>
        <v>0</v>
      </c>
      <c r="Q689" s="223"/>
      <c r="R689" s="223"/>
      <c r="S689" s="223"/>
      <c r="T689" s="223"/>
      <c r="U689" s="223"/>
      <c r="V689" s="223"/>
      <c r="W689" s="223"/>
      <c r="X689" s="223"/>
      <c r="Y689" s="223"/>
      <c r="Z689" s="223"/>
      <c r="AA689" s="223"/>
      <c r="AB689" s="223"/>
      <c r="AC689" s="223"/>
      <c r="AD689" s="223"/>
      <c r="AE689" s="223"/>
      <c r="AF689" s="223"/>
      <c r="AG689" s="223"/>
      <c r="AH689" s="223"/>
      <c r="AI689" s="223"/>
      <c r="AJ689" s="223"/>
      <c r="AK689" s="223"/>
      <c r="AL689" s="223"/>
      <c r="AM689" s="223"/>
      <c r="AN689" s="223"/>
      <c r="AO689" s="223"/>
      <c r="AP689" s="223"/>
      <c r="AQ689" s="223"/>
      <c r="AR689" s="223"/>
      <c r="AS689" s="223"/>
      <c r="AT689" s="223"/>
      <c r="AU689" s="223"/>
      <c r="AV689" s="223"/>
      <c r="AW689" s="223"/>
      <c r="AX689" s="223"/>
      <c r="AY689" s="223"/>
      <c r="AZ689" s="223"/>
      <c r="BA689" s="223"/>
      <c r="BB689" s="223"/>
      <c r="BC689" s="223"/>
      <c r="BD689" s="223"/>
      <c r="BE689" s="223"/>
      <c r="BF689" s="223"/>
      <c r="BG689" s="223"/>
      <c r="BH689" s="223"/>
      <c r="BI689" s="223"/>
      <c r="BJ689" s="223"/>
      <c r="BK689" s="223"/>
      <c r="BL689" s="223"/>
      <c r="BM689" s="223"/>
      <c r="BN689" s="223"/>
      <c r="BO689" s="223"/>
      <c r="BP689" s="223"/>
      <c r="BQ689" s="223"/>
      <c r="BR689" s="223"/>
      <c r="BS689" s="223"/>
      <c r="BT689" s="223"/>
      <c r="BU689" s="223"/>
      <c r="BV689" s="223"/>
      <c r="BW689" s="223"/>
      <c r="BX689" s="223"/>
      <c r="BY689" s="223"/>
      <c r="BZ689" s="223"/>
      <c r="CA689" s="223"/>
      <c r="CB689" s="223"/>
      <c r="CC689" s="223"/>
      <c r="CD689" s="223"/>
      <c r="CE689" s="223"/>
      <c r="CF689" s="223"/>
      <c r="CG689" s="223"/>
      <c r="CH689" s="223"/>
      <c r="CI689" s="223"/>
      <c r="CJ689" s="223"/>
      <c r="CK689" s="223"/>
      <c r="CL689" s="223"/>
      <c r="CM689" s="223"/>
      <c r="CN689" s="223"/>
      <c r="CO689" s="223"/>
      <c r="CP689" s="223"/>
      <c r="CQ689" s="223"/>
      <c r="CR689" s="223"/>
      <c r="CS689" s="223"/>
      <c r="CT689" s="223"/>
      <c r="CU689" s="223"/>
      <c r="CV689" s="223"/>
      <c r="CW689" s="223"/>
      <c r="CX689" s="223"/>
      <c r="CY689" s="223"/>
      <c r="CZ689" s="223"/>
      <c r="DA689" s="223"/>
      <c r="DB689" s="223"/>
      <c r="DC689" s="223"/>
      <c r="DD689" s="223"/>
      <c r="DE689" s="223"/>
      <c r="DF689" s="223"/>
      <c r="DG689" s="223"/>
      <c r="DH689" s="223"/>
      <c r="DI689" s="223"/>
      <c r="DJ689" s="223"/>
      <c r="DK689" s="223"/>
      <c r="DL689" s="223"/>
      <c r="DM689" s="223"/>
      <c r="DN689" s="223"/>
      <c r="DO689" s="223"/>
      <c r="DP689" s="223"/>
      <c r="DQ689" s="223"/>
      <c r="DR689" s="223"/>
      <c r="DS689" s="223"/>
      <c r="DT689" s="223"/>
      <c r="DU689" s="223"/>
      <c r="DV689" s="223"/>
      <c r="DW689" s="223"/>
      <c r="DX689" s="223"/>
      <c r="DY689" s="223"/>
      <c r="DZ689" s="223"/>
      <c r="EA689" s="223"/>
      <c r="EB689" s="223"/>
      <c r="EC689" s="223"/>
      <c r="ED689" s="223"/>
      <c r="EE689" s="223"/>
      <c r="EF689" s="223"/>
      <c r="EG689" s="223"/>
      <c r="EH689" s="223"/>
      <c r="EI689" s="223"/>
      <c r="EJ689" s="223"/>
      <c r="EK689" s="223"/>
      <c r="EL689" s="223"/>
      <c r="EM689" s="223"/>
      <c r="EN689" s="223"/>
      <c r="EO689" s="223"/>
      <c r="EP689" s="223"/>
      <c r="EQ689" s="223"/>
      <c r="ER689" s="223"/>
    </row>
    <row r="690" spans="1:148" s="234" customFormat="1" ht="24.75" customHeight="1">
      <c r="A690" s="78" t="s">
        <v>495</v>
      </c>
      <c r="B690" s="230"/>
      <c r="C690" s="230"/>
      <c r="D690" s="231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2"/>
      <c r="P690" s="232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233"/>
      <c r="AK690" s="233"/>
      <c r="AL690" s="233"/>
      <c r="AM690" s="233"/>
      <c r="AN690" s="233"/>
      <c r="AO690" s="233"/>
      <c r="AP690" s="233"/>
      <c r="AQ690" s="233"/>
      <c r="AR690" s="233"/>
      <c r="AS690" s="233"/>
      <c r="AT690" s="233"/>
      <c r="AU690" s="233"/>
      <c r="AV690" s="233"/>
      <c r="AW690" s="233"/>
      <c r="AX690" s="233"/>
      <c r="AY690" s="233"/>
      <c r="AZ690" s="233"/>
      <c r="BA690" s="233"/>
      <c r="BB690" s="233"/>
      <c r="BC690" s="233"/>
      <c r="BD690" s="233"/>
      <c r="BE690" s="233"/>
      <c r="BF690" s="233"/>
      <c r="BG690" s="233"/>
      <c r="BH690" s="233"/>
      <c r="BI690" s="233"/>
      <c r="BJ690" s="233"/>
      <c r="BK690" s="233"/>
      <c r="BL690" s="233"/>
      <c r="BM690" s="233"/>
      <c r="BN690" s="233"/>
      <c r="BO690" s="233"/>
      <c r="BP690" s="233"/>
      <c r="BQ690" s="233"/>
      <c r="BR690" s="233"/>
      <c r="BS690" s="233"/>
      <c r="BT690" s="233"/>
      <c r="BU690" s="233"/>
      <c r="BV690" s="233"/>
      <c r="BW690" s="233"/>
      <c r="BX690" s="233"/>
      <c r="BY690" s="233"/>
      <c r="BZ690" s="233"/>
      <c r="CA690" s="233"/>
      <c r="CB690" s="233"/>
      <c r="CC690" s="233"/>
      <c r="CD690" s="233"/>
      <c r="CE690" s="233"/>
      <c r="CF690" s="233"/>
      <c r="CG690" s="233"/>
      <c r="CH690" s="233"/>
      <c r="CI690" s="233"/>
      <c r="CJ690" s="233"/>
      <c r="CK690" s="233"/>
      <c r="CL690" s="233"/>
      <c r="CM690" s="233"/>
      <c r="CN690" s="233"/>
      <c r="CO690" s="233"/>
      <c r="CP690" s="233"/>
      <c r="CQ690" s="233"/>
      <c r="CR690" s="233"/>
      <c r="CS690" s="233"/>
      <c r="CT690" s="233"/>
      <c r="CU690" s="233"/>
      <c r="CV690" s="233"/>
      <c r="CW690" s="233"/>
      <c r="CX690" s="233"/>
      <c r="CY690" s="233"/>
      <c r="CZ690" s="233"/>
      <c r="DA690" s="233"/>
      <c r="DB690" s="233"/>
      <c r="DC690" s="233"/>
      <c r="DD690" s="233"/>
      <c r="DE690" s="233"/>
      <c r="DF690" s="233"/>
      <c r="DG690" s="233"/>
      <c r="DH690" s="233"/>
      <c r="DI690" s="233"/>
      <c r="DJ690" s="233"/>
      <c r="DK690" s="233"/>
      <c r="DL690" s="233"/>
      <c r="DM690" s="233"/>
      <c r="DN690" s="233"/>
      <c r="DO690" s="233"/>
      <c r="DP690" s="233"/>
      <c r="DQ690" s="233"/>
      <c r="DR690" s="233"/>
      <c r="DS690" s="233"/>
      <c r="DT690" s="233"/>
      <c r="DU690" s="233"/>
      <c r="DV690" s="233"/>
      <c r="DW690" s="233"/>
      <c r="DX690" s="233"/>
      <c r="DY690" s="233"/>
      <c r="DZ690" s="233"/>
      <c r="EA690" s="233"/>
      <c r="EB690" s="233"/>
      <c r="EC690" s="233"/>
      <c r="ED690" s="233"/>
      <c r="EE690" s="233"/>
      <c r="EF690" s="233"/>
      <c r="EG690" s="233"/>
      <c r="EH690" s="233"/>
      <c r="EI690" s="233"/>
      <c r="EJ690" s="233"/>
      <c r="EK690" s="233"/>
      <c r="EL690" s="233"/>
      <c r="EM690" s="233"/>
      <c r="EN690" s="233"/>
      <c r="EO690" s="233"/>
      <c r="EP690" s="233"/>
      <c r="EQ690" s="233"/>
      <c r="ER690" s="233"/>
    </row>
    <row r="691" spans="1:148" s="203" customFormat="1" ht="34.5" customHeight="1">
      <c r="A691" s="201" t="s">
        <v>496</v>
      </c>
      <c r="B691" s="227"/>
      <c r="C691" s="227"/>
      <c r="D691" s="229">
        <f>D692+D697</f>
        <v>1527345.999999252</v>
      </c>
      <c r="E691" s="229">
        <f>E692</f>
        <v>0</v>
      </c>
      <c r="F691" s="229">
        <f>D691+E691</f>
        <v>1527345.999999252</v>
      </c>
      <c r="G691" s="229">
        <f>G692+G697</f>
        <v>0</v>
      </c>
      <c r="H691" s="229">
        <f>H692</f>
        <v>0</v>
      </c>
      <c r="I691" s="229">
        <f>I692+I697</f>
        <v>0</v>
      </c>
      <c r="J691" s="229">
        <f>G691+H691</f>
        <v>0</v>
      </c>
      <c r="K691" s="229">
        <f>K692+K697</f>
        <v>0</v>
      </c>
      <c r="L691" s="229">
        <f>L692+L697</f>
        <v>0</v>
      </c>
      <c r="M691" s="229">
        <f>M692+M697</f>
        <v>0</v>
      </c>
      <c r="N691" s="229">
        <f>N692+N697</f>
        <v>0</v>
      </c>
      <c r="O691" s="229">
        <f>O692</f>
        <v>0</v>
      </c>
      <c r="P691" s="229">
        <f>N691+O691</f>
        <v>0</v>
      </c>
      <c r="Q691" s="202"/>
      <c r="R691" s="202"/>
      <c r="S691" s="202"/>
      <c r="T691" s="202"/>
      <c r="U691" s="202"/>
      <c r="V691" s="202"/>
      <c r="W691" s="202"/>
      <c r="X691" s="202"/>
      <c r="Y691" s="202"/>
      <c r="Z691" s="202"/>
      <c r="AA691" s="202"/>
      <c r="AB691" s="202"/>
      <c r="AC691" s="202"/>
      <c r="AD691" s="202"/>
      <c r="AE691" s="202"/>
      <c r="AF691" s="202"/>
      <c r="AG691" s="202"/>
      <c r="AH691" s="202"/>
      <c r="AI691" s="202"/>
      <c r="AJ691" s="202"/>
      <c r="AK691" s="202"/>
      <c r="AL691" s="202"/>
      <c r="AM691" s="202"/>
      <c r="AN691" s="202"/>
      <c r="AO691" s="202"/>
      <c r="AP691" s="202"/>
      <c r="AQ691" s="202"/>
      <c r="AR691" s="202"/>
      <c r="AS691" s="202"/>
      <c r="AT691" s="202"/>
      <c r="AU691" s="202"/>
      <c r="AV691" s="202"/>
      <c r="AW691" s="202"/>
      <c r="AX691" s="202"/>
      <c r="AY691" s="202"/>
      <c r="AZ691" s="202"/>
      <c r="BA691" s="202"/>
      <c r="BB691" s="202"/>
      <c r="BC691" s="202"/>
      <c r="BD691" s="202"/>
      <c r="BE691" s="202"/>
      <c r="BF691" s="202"/>
      <c r="BG691" s="202"/>
      <c r="BH691" s="202"/>
      <c r="BI691" s="202"/>
      <c r="BJ691" s="202"/>
      <c r="BK691" s="202"/>
      <c r="BL691" s="202"/>
      <c r="BM691" s="202"/>
      <c r="BN691" s="202"/>
      <c r="BO691" s="202"/>
      <c r="BP691" s="202"/>
      <c r="BQ691" s="202"/>
      <c r="BR691" s="202"/>
      <c r="BS691" s="202"/>
      <c r="BT691" s="202"/>
      <c r="BU691" s="202"/>
      <c r="BV691" s="202"/>
      <c r="BW691" s="202"/>
      <c r="BX691" s="202"/>
      <c r="BY691" s="202"/>
      <c r="BZ691" s="202"/>
      <c r="CA691" s="202"/>
      <c r="CB691" s="202"/>
      <c r="CC691" s="202"/>
      <c r="CD691" s="202"/>
      <c r="CE691" s="202"/>
      <c r="CF691" s="202"/>
      <c r="CG691" s="202"/>
      <c r="CH691" s="202"/>
      <c r="CI691" s="202"/>
      <c r="CJ691" s="202"/>
      <c r="CK691" s="202"/>
      <c r="CL691" s="202"/>
      <c r="CM691" s="202"/>
      <c r="CN691" s="202"/>
      <c r="CO691" s="202"/>
      <c r="CP691" s="202"/>
      <c r="CQ691" s="202"/>
      <c r="CR691" s="202"/>
      <c r="CS691" s="202"/>
      <c r="CT691" s="202"/>
      <c r="CU691" s="202"/>
      <c r="CV691" s="202"/>
      <c r="CW691" s="202"/>
      <c r="CX691" s="202"/>
      <c r="CY691" s="202"/>
      <c r="CZ691" s="202"/>
      <c r="DA691" s="202"/>
      <c r="DB691" s="202"/>
      <c r="DC691" s="202"/>
      <c r="DD691" s="202"/>
      <c r="DE691" s="202"/>
      <c r="DF691" s="202"/>
      <c r="DG691" s="202"/>
      <c r="DH691" s="202"/>
      <c r="DI691" s="202"/>
      <c r="DJ691" s="202"/>
      <c r="DK691" s="202"/>
      <c r="DL691" s="202"/>
      <c r="DM691" s="202"/>
      <c r="DN691" s="202"/>
      <c r="DO691" s="202"/>
      <c r="DP691" s="202"/>
      <c r="DQ691" s="202"/>
      <c r="DR691" s="202"/>
      <c r="DS691" s="202"/>
      <c r="DT691" s="202"/>
      <c r="DU691" s="202"/>
      <c r="DV691" s="202"/>
      <c r="DW691" s="202"/>
      <c r="DX691" s="202"/>
      <c r="DY691" s="202"/>
      <c r="DZ691" s="202"/>
      <c r="EA691" s="202"/>
      <c r="EB691" s="202"/>
      <c r="EC691" s="202"/>
      <c r="ED691" s="202"/>
      <c r="EE691" s="202"/>
      <c r="EF691" s="202"/>
      <c r="EG691" s="202"/>
      <c r="EH691" s="202"/>
      <c r="EI691" s="202"/>
      <c r="EJ691" s="202"/>
      <c r="EK691" s="202"/>
      <c r="EL691" s="202"/>
      <c r="EM691" s="202"/>
      <c r="EN691" s="202"/>
      <c r="EO691" s="202"/>
      <c r="EP691" s="202"/>
      <c r="EQ691" s="202"/>
      <c r="ER691" s="202"/>
    </row>
    <row r="692" spans="1:148" s="28" customFormat="1" ht="38.25" customHeight="1">
      <c r="A692" s="91" t="s">
        <v>497</v>
      </c>
      <c r="B692" s="36"/>
      <c r="C692" s="36"/>
      <c r="D692" s="32">
        <f>D694*D696</f>
        <v>1527345.999999252</v>
      </c>
      <c r="E692" s="32"/>
      <c r="F692" s="32">
        <f>E692</f>
        <v>0</v>
      </c>
      <c r="G692" s="32"/>
      <c r="H692" s="32"/>
      <c r="I692" s="32"/>
      <c r="J692" s="32">
        <f>H692</f>
        <v>0</v>
      </c>
      <c r="K692" s="32"/>
      <c r="L692" s="32"/>
      <c r="M692" s="32"/>
      <c r="N692" s="32"/>
      <c r="O692" s="32"/>
      <c r="P692" s="32">
        <f>O692</f>
        <v>0</v>
      </c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</row>
    <row r="693" spans="1:16" ht="16.5" customHeight="1">
      <c r="A693" s="4" t="s">
        <v>3</v>
      </c>
      <c r="B693" s="12"/>
      <c r="C693" s="12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</row>
    <row r="694" spans="1:16" ht="24.75" customHeight="1">
      <c r="A694" s="7" t="s">
        <v>493</v>
      </c>
      <c r="B694" s="12"/>
      <c r="C694" s="12"/>
      <c r="D694" s="31">
        <v>751.276930644</v>
      </c>
      <c r="E694" s="125"/>
      <c r="F694" s="125">
        <f>E694</f>
        <v>0</v>
      </c>
      <c r="G694" s="31"/>
      <c r="H694" s="125"/>
      <c r="I694" s="125"/>
      <c r="J694" s="125">
        <f>H694</f>
        <v>0</v>
      </c>
      <c r="K694" s="125"/>
      <c r="L694" s="125"/>
      <c r="M694" s="125"/>
      <c r="N694" s="125"/>
      <c r="O694" s="125"/>
      <c r="P694" s="125">
        <v>0</v>
      </c>
    </row>
    <row r="695" spans="1:16" ht="17.25" customHeight="1">
      <c r="A695" s="265" t="s">
        <v>5</v>
      </c>
      <c r="B695" s="12"/>
      <c r="C695" s="12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</row>
    <row r="696" spans="1:16" ht="22.5" customHeight="1">
      <c r="A696" s="7" t="s">
        <v>494</v>
      </c>
      <c r="B696" s="12"/>
      <c r="C696" s="12"/>
      <c r="D696" s="31">
        <v>2033</v>
      </c>
      <c r="E696" s="31"/>
      <c r="F696" s="31">
        <f>E696</f>
        <v>0</v>
      </c>
      <c r="G696" s="31"/>
      <c r="H696" s="31"/>
      <c r="I696" s="31"/>
      <c r="J696" s="31">
        <f>H696</f>
        <v>0</v>
      </c>
      <c r="K696" s="31"/>
      <c r="L696" s="31"/>
      <c r="M696" s="31"/>
      <c r="N696" s="31"/>
      <c r="O696" s="31"/>
      <c r="P696" s="31">
        <v>0</v>
      </c>
    </row>
    <row r="697" spans="1:148" s="224" customFormat="1" ht="32.25" customHeight="1">
      <c r="A697" s="206" t="s">
        <v>149</v>
      </c>
      <c r="B697" s="222"/>
      <c r="C697" s="222"/>
      <c r="D697" s="226">
        <f>D699</f>
        <v>0</v>
      </c>
      <c r="E697" s="226">
        <f aca="true" t="shared" si="43" ref="E697:P697">E699</f>
        <v>1800000</v>
      </c>
      <c r="F697" s="226">
        <f t="shared" si="43"/>
        <v>1800000</v>
      </c>
      <c r="G697" s="226">
        <f t="shared" si="43"/>
        <v>0</v>
      </c>
      <c r="H697" s="226">
        <f t="shared" si="43"/>
        <v>1900000</v>
      </c>
      <c r="I697" s="226">
        <f t="shared" si="43"/>
        <v>0</v>
      </c>
      <c r="J697" s="226">
        <f t="shared" si="43"/>
        <v>1900000</v>
      </c>
      <c r="K697" s="226">
        <f t="shared" si="43"/>
        <v>0</v>
      </c>
      <c r="L697" s="226">
        <f t="shared" si="43"/>
        <v>0</v>
      </c>
      <c r="M697" s="226">
        <f t="shared" si="43"/>
        <v>0</v>
      </c>
      <c r="N697" s="226">
        <f t="shared" si="43"/>
        <v>0</v>
      </c>
      <c r="O697" s="226">
        <f t="shared" si="43"/>
        <v>2050000</v>
      </c>
      <c r="P697" s="226">
        <f t="shared" si="43"/>
        <v>2050000</v>
      </c>
      <c r="Q697" s="223"/>
      <c r="R697" s="223"/>
      <c r="S697" s="223"/>
      <c r="T697" s="223"/>
      <c r="U697" s="223"/>
      <c r="V697" s="223"/>
      <c r="W697" s="223"/>
      <c r="X697" s="223"/>
      <c r="Y697" s="223"/>
      <c r="Z697" s="223"/>
      <c r="AA697" s="223"/>
      <c r="AB697" s="223"/>
      <c r="AC697" s="223"/>
      <c r="AD697" s="223"/>
      <c r="AE697" s="223"/>
      <c r="AF697" s="223"/>
      <c r="AG697" s="223"/>
      <c r="AH697" s="223"/>
      <c r="AI697" s="223"/>
      <c r="AJ697" s="223"/>
      <c r="AK697" s="223"/>
      <c r="AL697" s="223"/>
      <c r="AM697" s="223"/>
      <c r="AN697" s="223"/>
      <c r="AO697" s="223"/>
      <c r="AP697" s="223"/>
      <c r="AQ697" s="223"/>
      <c r="AR697" s="223"/>
      <c r="AS697" s="223"/>
      <c r="AT697" s="223"/>
      <c r="AU697" s="223"/>
      <c r="AV697" s="223"/>
      <c r="AW697" s="223"/>
      <c r="AX697" s="223"/>
      <c r="AY697" s="223"/>
      <c r="AZ697" s="223"/>
      <c r="BA697" s="223"/>
      <c r="BB697" s="223"/>
      <c r="BC697" s="223"/>
      <c r="BD697" s="223"/>
      <c r="BE697" s="223"/>
      <c r="BF697" s="223"/>
      <c r="BG697" s="223"/>
      <c r="BH697" s="223"/>
      <c r="BI697" s="223"/>
      <c r="BJ697" s="223"/>
      <c r="BK697" s="223"/>
      <c r="BL697" s="223"/>
      <c r="BM697" s="223"/>
      <c r="BN697" s="223"/>
      <c r="BO697" s="223"/>
      <c r="BP697" s="223"/>
      <c r="BQ697" s="223"/>
      <c r="BR697" s="223"/>
      <c r="BS697" s="223"/>
      <c r="BT697" s="223"/>
      <c r="BU697" s="223"/>
      <c r="BV697" s="223"/>
      <c r="BW697" s="223"/>
      <c r="BX697" s="223"/>
      <c r="BY697" s="223"/>
      <c r="BZ697" s="223"/>
      <c r="CA697" s="223"/>
      <c r="CB697" s="223"/>
      <c r="CC697" s="223"/>
      <c r="CD697" s="223"/>
      <c r="CE697" s="223"/>
      <c r="CF697" s="223"/>
      <c r="CG697" s="223"/>
      <c r="CH697" s="223"/>
      <c r="CI697" s="223"/>
      <c r="CJ697" s="223"/>
      <c r="CK697" s="223"/>
      <c r="CL697" s="223"/>
      <c r="CM697" s="223"/>
      <c r="CN697" s="223"/>
      <c r="CO697" s="223"/>
      <c r="CP697" s="223"/>
      <c r="CQ697" s="223"/>
      <c r="CR697" s="223"/>
      <c r="CS697" s="223"/>
      <c r="CT697" s="223"/>
      <c r="CU697" s="223"/>
      <c r="CV697" s="223"/>
      <c r="CW697" s="223"/>
      <c r="CX697" s="223"/>
      <c r="CY697" s="223"/>
      <c r="CZ697" s="223"/>
      <c r="DA697" s="223"/>
      <c r="DB697" s="223"/>
      <c r="DC697" s="223"/>
      <c r="DD697" s="223"/>
      <c r="DE697" s="223"/>
      <c r="DF697" s="223"/>
      <c r="DG697" s="223"/>
      <c r="DH697" s="223"/>
      <c r="DI697" s="223"/>
      <c r="DJ697" s="223"/>
      <c r="DK697" s="223"/>
      <c r="DL697" s="223"/>
      <c r="DM697" s="223"/>
      <c r="DN697" s="223"/>
      <c r="DO697" s="223"/>
      <c r="DP697" s="223"/>
      <c r="DQ697" s="223"/>
      <c r="DR697" s="223"/>
      <c r="DS697" s="223"/>
      <c r="DT697" s="223"/>
      <c r="DU697" s="223"/>
      <c r="DV697" s="223"/>
      <c r="DW697" s="223"/>
      <c r="DX697" s="223"/>
      <c r="DY697" s="223"/>
      <c r="DZ697" s="223"/>
      <c r="EA697" s="223"/>
      <c r="EB697" s="223"/>
      <c r="EC697" s="223"/>
      <c r="ED697" s="223"/>
      <c r="EE697" s="223"/>
      <c r="EF697" s="223"/>
      <c r="EG697" s="223"/>
      <c r="EH697" s="223"/>
      <c r="EI697" s="223"/>
      <c r="EJ697" s="223"/>
      <c r="EK697" s="223"/>
      <c r="EL697" s="223"/>
      <c r="EM697" s="223"/>
      <c r="EN697" s="223"/>
      <c r="EO697" s="223"/>
      <c r="EP697" s="223"/>
      <c r="EQ697" s="223"/>
      <c r="ER697" s="223"/>
    </row>
    <row r="698" spans="1:148" s="234" customFormat="1" ht="32.25" customHeight="1">
      <c r="A698" s="78" t="s">
        <v>284</v>
      </c>
      <c r="B698" s="230"/>
      <c r="C698" s="230"/>
      <c r="D698" s="231"/>
      <c r="E698" s="232"/>
      <c r="F698" s="232"/>
      <c r="G698" s="232"/>
      <c r="H698" s="232"/>
      <c r="I698" s="232"/>
      <c r="J698" s="232"/>
      <c r="K698" s="232"/>
      <c r="L698" s="232"/>
      <c r="M698" s="232"/>
      <c r="N698" s="232"/>
      <c r="O698" s="232"/>
      <c r="P698" s="232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233"/>
      <c r="AK698" s="233"/>
      <c r="AL698" s="233"/>
      <c r="AM698" s="233"/>
      <c r="AN698" s="233"/>
      <c r="AO698" s="233"/>
      <c r="AP698" s="233"/>
      <c r="AQ698" s="233"/>
      <c r="AR698" s="233"/>
      <c r="AS698" s="233"/>
      <c r="AT698" s="233"/>
      <c r="AU698" s="233"/>
      <c r="AV698" s="233"/>
      <c r="AW698" s="233"/>
      <c r="AX698" s="233"/>
      <c r="AY698" s="233"/>
      <c r="AZ698" s="233"/>
      <c r="BA698" s="233"/>
      <c r="BB698" s="233"/>
      <c r="BC698" s="233"/>
      <c r="BD698" s="233"/>
      <c r="BE698" s="233"/>
      <c r="BF698" s="233"/>
      <c r="BG698" s="233"/>
      <c r="BH698" s="233"/>
      <c r="BI698" s="233"/>
      <c r="BJ698" s="233"/>
      <c r="BK698" s="233"/>
      <c r="BL698" s="233"/>
      <c r="BM698" s="233"/>
      <c r="BN698" s="233"/>
      <c r="BO698" s="233"/>
      <c r="BP698" s="233"/>
      <c r="BQ698" s="233"/>
      <c r="BR698" s="233"/>
      <c r="BS698" s="233"/>
      <c r="BT698" s="233"/>
      <c r="BU698" s="233"/>
      <c r="BV698" s="233"/>
      <c r="BW698" s="233"/>
      <c r="BX698" s="233"/>
      <c r="BY698" s="233"/>
      <c r="BZ698" s="233"/>
      <c r="CA698" s="233"/>
      <c r="CB698" s="233"/>
      <c r="CC698" s="233"/>
      <c r="CD698" s="233"/>
      <c r="CE698" s="233"/>
      <c r="CF698" s="233"/>
      <c r="CG698" s="233"/>
      <c r="CH698" s="233"/>
      <c r="CI698" s="233"/>
      <c r="CJ698" s="233"/>
      <c r="CK698" s="233"/>
      <c r="CL698" s="233"/>
      <c r="CM698" s="233"/>
      <c r="CN698" s="233"/>
      <c r="CO698" s="233"/>
      <c r="CP698" s="233"/>
      <c r="CQ698" s="233"/>
      <c r="CR698" s="233"/>
      <c r="CS698" s="233"/>
      <c r="CT698" s="233"/>
      <c r="CU698" s="233"/>
      <c r="CV698" s="233"/>
      <c r="CW698" s="233"/>
      <c r="CX698" s="233"/>
      <c r="CY698" s="233"/>
      <c r="CZ698" s="233"/>
      <c r="DA698" s="233"/>
      <c r="DB698" s="233"/>
      <c r="DC698" s="233"/>
      <c r="DD698" s="233"/>
      <c r="DE698" s="233"/>
      <c r="DF698" s="233"/>
      <c r="DG698" s="233"/>
      <c r="DH698" s="233"/>
      <c r="DI698" s="233"/>
      <c r="DJ698" s="233"/>
      <c r="DK698" s="233"/>
      <c r="DL698" s="233"/>
      <c r="DM698" s="233"/>
      <c r="DN698" s="233"/>
      <c r="DO698" s="233"/>
      <c r="DP698" s="233"/>
      <c r="DQ698" s="233"/>
      <c r="DR698" s="233"/>
      <c r="DS698" s="233"/>
      <c r="DT698" s="233"/>
      <c r="DU698" s="233"/>
      <c r="DV698" s="233"/>
      <c r="DW698" s="233"/>
      <c r="DX698" s="233"/>
      <c r="DY698" s="233"/>
      <c r="DZ698" s="233"/>
      <c r="EA698" s="233"/>
      <c r="EB698" s="233"/>
      <c r="EC698" s="233"/>
      <c r="ED698" s="233"/>
      <c r="EE698" s="233"/>
      <c r="EF698" s="233"/>
      <c r="EG698" s="233"/>
      <c r="EH698" s="233"/>
      <c r="EI698" s="233"/>
      <c r="EJ698" s="233"/>
      <c r="EK698" s="233"/>
      <c r="EL698" s="233"/>
      <c r="EM698" s="233"/>
      <c r="EN698" s="233"/>
      <c r="EO698" s="233"/>
      <c r="EP698" s="233"/>
      <c r="EQ698" s="233"/>
      <c r="ER698" s="233"/>
    </row>
    <row r="699" spans="1:148" s="203" customFormat="1" ht="32.25" customHeight="1">
      <c r="A699" s="201" t="s">
        <v>491</v>
      </c>
      <c r="B699" s="227"/>
      <c r="C699" s="227"/>
      <c r="D699" s="229">
        <f>D700+D707</f>
        <v>0</v>
      </c>
      <c r="E699" s="229">
        <f>E700+E707</f>
        <v>1800000</v>
      </c>
      <c r="F699" s="229">
        <f>D699+E699</f>
        <v>1800000</v>
      </c>
      <c r="G699" s="229">
        <f>G700+G707</f>
        <v>0</v>
      </c>
      <c r="H699" s="229">
        <f>H700+H707</f>
        <v>1900000</v>
      </c>
      <c r="I699" s="229">
        <f>I700+I707</f>
        <v>0</v>
      </c>
      <c r="J699" s="229">
        <f>G699+H699</f>
        <v>1900000</v>
      </c>
      <c r="K699" s="229">
        <f>K700+K707</f>
        <v>0</v>
      </c>
      <c r="L699" s="229">
        <f>L700+L707</f>
        <v>0</v>
      </c>
      <c r="M699" s="229">
        <f>M700+M707</f>
        <v>0</v>
      </c>
      <c r="N699" s="229">
        <f>N700+N707</f>
        <v>0</v>
      </c>
      <c r="O699" s="229">
        <f>O700+O707</f>
        <v>2050000</v>
      </c>
      <c r="P699" s="229">
        <f>N699+O699</f>
        <v>2050000</v>
      </c>
      <c r="Q699" s="202"/>
      <c r="R699" s="202"/>
      <c r="S699" s="202"/>
      <c r="T699" s="202"/>
      <c r="U699" s="202"/>
      <c r="V699" s="202"/>
      <c r="W699" s="202"/>
      <c r="X699" s="202"/>
      <c r="Y699" s="202"/>
      <c r="Z699" s="202"/>
      <c r="AA699" s="202"/>
      <c r="AB699" s="202"/>
      <c r="AC699" s="202"/>
      <c r="AD699" s="202"/>
      <c r="AE699" s="202"/>
      <c r="AF699" s="202"/>
      <c r="AG699" s="202"/>
      <c r="AH699" s="202"/>
      <c r="AI699" s="202"/>
      <c r="AJ699" s="202"/>
      <c r="AK699" s="202"/>
      <c r="AL699" s="202"/>
      <c r="AM699" s="202"/>
      <c r="AN699" s="202"/>
      <c r="AO699" s="202"/>
      <c r="AP699" s="202"/>
      <c r="AQ699" s="202"/>
      <c r="AR699" s="202"/>
      <c r="AS699" s="202"/>
      <c r="AT699" s="202"/>
      <c r="AU699" s="202"/>
      <c r="AV699" s="202"/>
      <c r="AW699" s="202"/>
      <c r="AX699" s="202"/>
      <c r="AY699" s="202"/>
      <c r="AZ699" s="202"/>
      <c r="BA699" s="202"/>
      <c r="BB699" s="202"/>
      <c r="BC699" s="202"/>
      <c r="BD699" s="202"/>
      <c r="BE699" s="202"/>
      <c r="BF699" s="202"/>
      <c r="BG699" s="202"/>
      <c r="BH699" s="202"/>
      <c r="BI699" s="202"/>
      <c r="BJ699" s="202"/>
      <c r="BK699" s="202"/>
      <c r="BL699" s="202"/>
      <c r="BM699" s="202"/>
      <c r="BN699" s="202"/>
      <c r="BO699" s="202"/>
      <c r="BP699" s="202"/>
      <c r="BQ699" s="202"/>
      <c r="BR699" s="202"/>
      <c r="BS699" s="202"/>
      <c r="BT699" s="202"/>
      <c r="BU699" s="202"/>
      <c r="BV699" s="202"/>
      <c r="BW699" s="202"/>
      <c r="BX699" s="202"/>
      <c r="BY699" s="202"/>
      <c r="BZ699" s="202"/>
      <c r="CA699" s="202"/>
      <c r="CB699" s="202"/>
      <c r="CC699" s="202"/>
      <c r="CD699" s="202"/>
      <c r="CE699" s="202"/>
      <c r="CF699" s="202"/>
      <c r="CG699" s="202"/>
      <c r="CH699" s="202"/>
      <c r="CI699" s="202"/>
      <c r="CJ699" s="202"/>
      <c r="CK699" s="202"/>
      <c r="CL699" s="202"/>
      <c r="CM699" s="202"/>
      <c r="CN699" s="202"/>
      <c r="CO699" s="202"/>
      <c r="CP699" s="202"/>
      <c r="CQ699" s="202"/>
      <c r="CR699" s="202"/>
      <c r="CS699" s="202"/>
      <c r="CT699" s="202"/>
      <c r="CU699" s="202"/>
      <c r="CV699" s="202"/>
      <c r="CW699" s="202"/>
      <c r="CX699" s="202"/>
      <c r="CY699" s="202"/>
      <c r="CZ699" s="202"/>
      <c r="DA699" s="202"/>
      <c r="DB699" s="202"/>
      <c r="DC699" s="202"/>
      <c r="DD699" s="202"/>
      <c r="DE699" s="202"/>
      <c r="DF699" s="202"/>
      <c r="DG699" s="202"/>
      <c r="DH699" s="202"/>
      <c r="DI699" s="202"/>
      <c r="DJ699" s="202"/>
      <c r="DK699" s="202"/>
      <c r="DL699" s="202"/>
      <c r="DM699" s="202"/>
      <c r="DN699" s="202"/>
      <c r="DO699" s="202"/>
      <c r="DP699" s="202"/>
      <c r="DQ699" s="202"/>
      <c r="DR699" s="202"/>
      <c r="DS699" s="202"/>
      <c r="DT699" s="202"/>
      <c r="DU699" s="202"/>
      <c r="DV699" s="202"/>
      <c r="DW699" s="202"/>
      <c r="DX699" s="202"/>
      <c r="DY699" s="202"/>
      <c r="DZ699" s="202"/>
      <c r="EA699" s="202"/>
      <c r="EB699" s="202"/>
      <c r="EC699" s="202"/>
      <c r="ED699" s="202"/>
      <c r="EE699" s="202"/>
      <c r="EF699" s="202"/>
      <c r="EG699" s="202"/>
      <c r="EH699" s="202"/>
      <c r="EI699" s="202"/>
      <c r="EJ699" s="202"/>
      <c r="EK699" s="202"/>
      <c r="EL699" s="202"/>
      <c r="EM699" s="202"/>
      <c r="EN699" s="202"/>
      <c r="EO699" s="202"/>
      <c r="EP699" s="202"/>
      <c r="EQ699" s="202"/>
      <c r="ER699" s="202"/>
    </row>
    <row r="700" spans="1:148" s="28" customFormat="1" ht="38.25" customHeight="1">
      <c r="A700" s="91" t="s">
        <v>492</v>
      </c>
      <c r="B700" s="36"/>
      <c r="C700" s="36"/>
      <c r="D700" s="32"/>
      <c r="E700" s="32">
        <f>E702</f>
        <v>300000</v>
      </c>
      <c r="F700" s="32">
        <f>E700</f>
        <v>300000</v>
      </c>
      <c r="G700" s="32"/>
      <c r="H700" s="32">
        <f>H702</f>
        <v>300000</v>
      </c>
      <c r="I700" s="32"/>
      <c r="J700" s="32">
        <f>H700</f>
        <v>300000</v>
      </c>
      <c r="K700" s="32"/>
      <c r="L700" s="32"/>
      <c r="M700" s="32"/>
      <c r="N700" s="32"/>
      <c r="O700" s="32">
        <f>O702</f>
        <v>350000</v>
      </c>
      <c r="P700" s="32">
        <f>O700</f>
        <v>350000</v>
      </c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</row>
    <row r="701" spans="1:16" ht="13.5" customHeight="1">
      <c r="A701" s="11" t="s">
        <v>2</v>
      </c>
      <c r="B701" s="12"/>
      <c r="C701" s="12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</row>
    <row r="702" spans="1:16" ht="26.25" customHeight="1">
      <c r="A702" s="266" t="s">
        <v>263</v>
      </c>
      <c r="B702" s="12"/>
      <c r="C702" s="12"/>
      <c r="D702" s="31"/>
      <c r="E702" s="31">
        <f>250000+50000</f>
        <v>300000</v>
      </c>
      <c r="F702" s="31">
        <f>E702</f>
        <v>300000</v>
      </c>
      <c r="G702" s="31"/>
      <c r="H702" s="31">
        <v>300000</v>
      </c>
      <c r="I702" s="31"/>
      <c r="J702" s="31">
        <f>H702</f>
        <v>300000</v>
      </c>
      <c r="K702" s="31"/>
      <c r="L702" s="31"/>
      <c r="M702" s="31"/>
      <c r="N702" s="31"/>
      <c r="O702" s="31">
        <v>350000</v>
      </c>
      <c r="P702" s="31">
        <f>O702</f>
        <v>350000</v>
      </c>
    </row>
    <row r="703" spans="1:16" ht="16.5" customHeight="1">
      <c r="A703" s="4" t="s">
        <v>3</v>
      </c>
      <c r="B703" s="12"/>
      <c r="C703" s="12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</row>
    <row r="704" spans="1:16" ht="24.75" customHeight="1">
      <c r="A704" s="7" t="s">
        <v>160</v>
      </c>
      <c r="B704" s="12"/>
      <c r="C704" s="12"/>
      <c r="D704" s="31"/>
      <c r="E704" s="125">
        <f>E702/E706</f>
        <v>214.28571428571428</v>
      </c>
      <c r="F704" s="125">
        <f>E704</f>
        <v>214.28571428571428</v>
      </c>
      <c r="G704" s="31"/>
      <c r="H704" s="125">
        <f>H702/H706</f>
        <v>200.80321285140562</v>
      </c>
      <c r="I704" s="125"/>
      <c r="J704" s="125">
        <f>H704</f>
        <v>200.80321285140562</v>
      </c>
      <c r="K704" s="125"/>
      <c r="L704" s="125"/>
      <c r="M704" s="125"/>
      <c r="N704" s="125"/>
      <c r="O704" s="125">
        <f>O702/O706</f>
        <v>220.95959595959596</v>
      </c>
      <c r="P704" s="125">
        <f>P702/P706</f>
        <v>220.95959595959596</v>
      </c>
    </row>
    <row r="705" spans="1:16" ht="17.25" customHeight="1">
      <c r="A705" s="265" t="s">
        <v>5</v>
      </c>
      <c r="B705" s="12"/>
      <c r="C705" s="12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</row>
    <row r="706" spans="1:16" ht="15" customHeight="1">
      <c r="A706" s="7" t="s">
        <v>264</v>
      </c>
      <c r="B706" s="12"/>
      <c r="C706" s="12"/>
      <c r="D706" s="31"/>
      <c r="E706" s="31">
        <v>1400</v>
      </c>
      <c r="F706" s="31">
        <f>E706</f>
        <v>1400</v>
      </c>
      <c r="G706" s="31"/>
      <c r="H706" s="31">
        <v>1494</v>
      </c>
      <c r="I706" s="31"/>
      <c r="J706" s="31">
        <f>H706</f>
        <v>1494</v>
      </c>
      <c r="K706" s="31"/>
      <c r="L706" s="31"/>
      <c r="M706" s="31"/>
      <c r="N706" s="31"/>
      <c r="O706" s="31">
        <v>1584</v>
      </c>
      <c r="P706" s="31">
        <v>1584</v>
      </c>
    </row>
    <row r="707" spans="1:148" s="93" customFormat="1" ht="33.75" customHeight="1">
      <c r="A707" s="91" t="s">
        <v>498</v>
      </c>
      <c r="B707" s="132"/>
      <c r="C707" s="132"/>
      <c r="D707" s="130"/>
      <c r="E707" s="130">
        <f>E709</f>
        <v>1500000</v>
      </c>
      <c r="F707" s="130">
        <f>E707</f>
        <v>1500000</v>
      </c>
      <c r="G707" s="130"/>
      <c r="H707" s="130">
        <f>H709</f>
        <v>1600000</v>
      </c>
      <c r="I707" s="130"/>
      <c r="J707" s="130">
        <f>H707</f>
        <v>1600000</v>
      </c>
      <c r="K707" s="130"/>
      <c r="L707" s="130"/>
      <c r="M707" s="130"/>
      <c r="N707" s="130"/>
      <c r="O707" s="130">
        <f>O709</f>
        <v>1700000</v>
      </c>
      <c r="P707" s="130">
        <f>O707</f>
        <v>1700000</v>
      </c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  <c r="AA707" s="124"/>
      <c r="AB707" s="124"/>
      <c r="AC707" s="124"/>
      <c r="AD707" s="124"/>
      <c r="AE707" s="124"/>
      <c r="AF707" s="124"/>
      <c r="AG707" s="124"/>
      <c r="AH707" s="124"/>
      <c r="AI707" s="124"/>
      <c r="AJ707" s="124"/>
      <c r="AK707" s="124"/>
      <c r="AL707" s="124"/>
      <c r="AM707" s="124"/>
      <c r="AN707" s="124"/>
      <c r="AO707" s="124"/>
      <c r="AP707" s="124"/>
      <c r="AQ707" s="124"/>
      <c r="AR707" s="124"/>
      <c r="AS707" s="124"/>
      <c r="AT707" s="124"/>
      <c r="AU707" s="124"/>
      <c r="AV707" s="124"/>
      <c r="AW707" s="124"/>
      <c r="AX707" s="124"/>
      <c r="AY707" s="124"/>
      <c r="AZ707" s="124"/>
      <c r="BA707" s="124"/>
      <c r="BB707" s="124"/>
      <c r="BC707" s="124"/>
      <c r="BD707" s="124"/>
      <c r="BE707" s="124"/>
      <c r="BF707" s="124"/>
      <c r="BG707" s="124"/>
      <c r="BH707" s="124"/>
      <c r="BI707" s="124"/>
      <c r="BJ707" s="124"/>
      <c r="BK707" s="124"/>
      <c r="BL707" s="124"/>
      <c r="BM707" s="124"/>
      <c r="BN707" s="124"/>
      <c r="BO707" s="124"/>
      <c r="BP707" s="124"/>
      <c r="BQ707" s="124"/>
      <c r="BR707" s="124"/>
      <c r="BS707" s="124"/>
      <c r="BT707" s="124"/>
      <c r="BU707" s="124"/>
      <c r="BV707" s="124"/>
      <c r="BW707" s="124"/>
      <c r="BX707" s="124"/>
      <c r="BY707" s="124"/>
      <c r="BZ707" s="124"/>
      <c r="CA707" s="124"/>
      <c r="CB707" s="124"/>
      <c r="CC707" s="124"/>
      <c r="CD707" s="124"/>
      <c r="CE707" s="124"/>
      <c r="CF707" s="124"/>
      <c r="CG707" s="124"/>
      <c r="CH707" s="124"/>
      <c r="CI707" s="124"/>
      <c r="CJ707" s="124"/>
      <c r="CK707" s="124"/>
      <c r="CL707" s="124"/>
      <c r="CM707" s="124"/>
      <c r="CN707" s="124"/>
      <c r="CO707" s="124"/>
      <c r="CP707" s="124"/>
      <c r="CQ707" s="124"/>
      <c r="CR707" s="124"/>
      <c r="CS707" s="124"/>
      <c r="CT707" s="124"/>
      <c r="CU707" s="124"/>
      <c r="CV707" s="124"/>
      <c r="CW707" s="124"/>
      <c r="CX707" s="124"/>
      <c r="CY707" s="124"/>
      <c r="CZ707" s="124"/>
      <c r="DA707" s="124"/>
      <c r="DB707" s="124"/>
      <c r="DC707" s="124"/>
      <c r="DD707" s="124"/>
      <c r="DE707" s="124"/>
      <c r="DF707" s="124"/>
      <c r="DG707" s="124"/>
      <c r="DH707" s="124"/>
      <c r="DI707" s="124"/>
      <c r="DJ707" s="124"/>
      <c r="DK707" s="124"/>
      <c r="DL707" s="124"/>
      <c r="DM707" s="124"/>
      <c r="DN707" s="124"/>
      <c r="DO707" s="124"/>
      <c r="DP707" s="124"/>
      <c r="DQ707" s="124"/>
      <c r="DR707" s="124"/>
      <c r="DS707" s="124"/>
      <c r="DT707" s="124"/>
      <c r="DU707" s="124"/>
      <c r="DV707" s="124"/>
      <c r="DW707" s="124"/>
      <c r="DX707" s="124"/>
      <c r="DY707" s="124"/>
      <c r="DZ707" s="124"/>
      <c r="EA707" s="124"/>
      <c r="EB707" s="124"/>
      <c r="EC707" s="124"/>
      <c r="ED707" s="124"/>
      <c r="EE707" s="124"/>
      <c r="EF707" s="124"/>
      <c r="EG707" s="124"/>
      <c r="EH707" s="124"/>
      <c r="EI707" s="124"/>
      <c r="EJ707" s="124"/>
      <c r="EK707" s="124"/>
      <c r="EL707" s="124"/>
      <c r="EM707" s="124"/>
      <c r="EN707" s="124"/>
      <c r="EO707" s="124"/>
      <c r="EP707" s="124"/>
      <c r="EQ707" s="124"/>
      <c r="ER707" s="124"/>
    </row>
    <row r="708" spans="1:16" ht="15" customHeight="1">
      <c r="A708" s="11" t="s">
        <v>2</v>
      </c>
      <c r="B708" s="12"/>
      <c r="C708" s="12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</row>
    <row r="709" spans="1:16" ht="24.75" customHeight="1">
      <c r="A709" s="266" t="s">
        <v>23</v>
      </c>
      <c r="B709" s="12"/>
      <c r="C709" s="12"/>
      <c r="D709" s="31"/>
      <c r="E709" s="31">
        <v>1500000</v>
      </c>
      <c r="F709" s="31">
        <f>E709</f>
        <v>1500000</v>
      </c>
      <c r="G709" s="31"/>
      <c r="H709" s="31">
        <v>1600000</v>
      </c>
      <c r="I709" s="31"/>
      <c r="J709" s="31">
        <f>H709</f>
        <v>1600000</v>
      </c>
      <c r="K709" s="31"/>
      <c r="L709" s="31"/>
      <c r="M709" s="31"/>
      <c r="N709" s="31"/>
      <c r="O709" s="31">
        <v>1700000</v>
      </c>
      <c r="P709" s="31">
        <f>O709</f>
        <v>1700000</v>
      </c>
    </row>
    <row r="710" spans="1:16" ht="15" customHeight="1">
      <c r="A710" s="4" t="s">
        <v>3</v>
      </c>
      <c r="B710" s="12"/>
      <c r="C710" s="12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</row>
    <row r="711" spans="1:16" ht="28.5" customHeight="1">
      <c r="A711" s="7" t="s">
        <v>63</v>
      </c>
      <c r="B711" s="12"/>
      <c r="C711" s="12"/>
      <c r="D711" s="31"/>
      <c r="E711" s="31">
        <v>8</v>
      </c>
      <c r="F711" s="31">
        <f>E711</f>
        <v>8</v>
      </c>
      <c r="G711" s="31"/>
      <c r="H711" s="31">
        <v>9</v>
      </c>
      <c r="I711" s="31"/>
      <c r="J711" s="31">
        <f>H711</f>
        <v>9</v>
      </c>
      <c r="K711" s="31"/>
      <c r="L711" s="31"/>
      <c r="M711" s="31"/>
      <c r="N711" s="31"/>
      <c r="O711" s="31">
        <v>9</v>
      </c>
      <c r="P711" s="31">
        <f>O711</f>
        <v>9</v>
      </c>
    </row>
    <row r="712" spans="1:16" ht="15" customHeight="1">
      <c r="A712" s="4" t="s">
        <v>5</v>
      </c>
      <c r="B712" s="12"/>
      <c r="C712" s="12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</row>
    <row r="713" spans="1:16" ht="35.25" customHeight="1">
      <c r="A713" s="7" t="s">
        <v>285</v>
      </c>
      <c r="B713" s="12"/>
      <c r="C713" s="12"/>
      <c r="D713" s="31"/>
      <c r="E713" s="31">
        <f>E709/E711</f>
        <v>187500</v>
      </c>
      <c r="F713" s="31">
        <f>E713</f>
        <v>187500</v>
      </c>
      <c r="G713" s="31"/>
      <c r="H713" s="31">
        <f>H709/H711</f>
        <v>177777.77777777778</v>
      </c>
      <c r="I713" s="31"/>
      <c r="J713" s="31">
        <f>H713</f>
        <v>177777.77777777778</v>
      </c>
      <c r="K713" s="31"/>
      <c r="L713" s="31"/>
      <c r="M713" s="31"/>
      <c r="N713" s="31"/>
      <c r="O713" s="31">
        <f>O709/O711</f>
        <v>188888.88888888888</v>
      </c>
      <c r="P713" s="31">
        <f>O713</f>
        <v>188888.88888888888</v>
      </c>
    </row>
    <row r="714" spans="1:148" s="209" customFormat="1" ht="27.75" customHeight="1">
      <c r="A714" s="206" t="s">
        <v>128</v>
      </c>
      <c r="B714" s="206"/>
      <c r="C714" s="206"/>
      <c r="D714" s="207">
        <f>D716</f>
        <v>6383759</v>
      </c>
      <c r="E714" s="207">
        <f>E716</f>
        <v>0</v>
      </c>
      <c r="F714" s="207">
        <f>F716</f>
        <v>6383759</v>
      </c>
      <c r="G714" s="207">
        <f>G716</f>
        <v>320100</v>
      </c>
      <c r="H714" s="207"/>
      <c r="I714" s="207">
        <f>I716</f>
        <v>0</v>
      </c>
      <c r="J714" s="207">
        <f>G714</f>
        <v>320100</v>
      </c>
      <c r="K714" s="207" t="e">
        <f>#REF!+K716</f>
        <v>#REF!</v>
      </c>
      <c r="L714" s="207" t="e">
        <f>#REF!+L716</f>
        <v>#REF!</v>
      </c>
      <c r="M714" s="207" t="e">
        <f>#REF!+M716</f>
        <v>#REF!</v>
      </c>
      <c r="N714" s="207">
        <f>N716</f>
        <v>339300</v>
      </c>
      <c r="O714" s="207"/>
      <c r="P714" s="207">
        <f>N714+O714</f>
        <v>339300</v>
      </c>
      <c r="Q714" s="208"/>
      <c r="R714" s="208"/>
      <c r="S714" s="208"/>
      <c r="T714" s="208"/>
      <c r="U714" s="208"/>
      <c r="V714" s="208"/>
      <c r="W714" s="208"/>
      <c r="X714" s="208"/>
      <c r="Y714" s="208"/>
      <c r="Z714" s="208"/>
      <c r="AA714" s="208"/>
      <c r="AB714" s="208"/>
      <c r="AC714" s="208"/>
      <c r="AD714" s="208"/>
      <c r="AE714" s="208"/>
      <c r="AF714" s="208"/>
      <c r="AG714" s="208"/>
      <c r="AH714" s="208"/>
      <c r="AI714" s="208"/>
      <c r="AJ714" s="208"/>
      <c r="AK714" s="208"/>
      <c r="AL714" s="208"/>
      <c r="AM714" s="208"/>
      <c r="AN714" s="208"/>
      <c r="AO714" s="208"/>
      <c r="AP714" s="208"/>
      <c r="AQ714" s="208"/>
      <c r="AR714" s="208"/>
      <c r="AS714" s="208"/>
      <c r="AT714" s="208"/>
      <c r="AU714" s="208"/>
      <c r="AV714" s="208"/>
      <c r="AW714" s="208"/>
      <c r="AX714" s="208"/>
      <c r="AY714" s="208"/>
      <c r="AZ714" s="208"/>
      <c r="BA714" s="208"/>
      <c r="BB714" s="208"/>
      <c r="BC714" s="208"/>
      <c r="BD714" s="208"/>
      <c r="BE714" s="208"/>
      <c r="BF714" s="208"/>
      <c r="BG714" s="208"/>
      <c r="BH714" s="208"/>
      <c r="BI714" s="208"/>
      <c r="BJ714" s="208"/>
      <c r="BK714" s="208"/>
      <c r="BL714" s="208"/>
      <c r="BM714" s="208"/>
      <c r="BN714" s="208"/>
      <c r="BO714" s="208"/>
      <c r="BP714" s="208"/>
      <c r="BQ714" s="208"/>
      <c r="BR714" s="208"/>
      <c r="BS714" s="208"/>
      <c r="BT714" s="208"/>
      <c r="BU714" s="208"/>
      <c r="BV714" s="208"/>
      <c r="BW714" s="208"/>
      <c r="BX714" s="208"/>
      <c r="BY714" s="208"/>
      <c r="BZ714" s="208"/>
      <c r="CA714" s="208"/>
      <c r="CB714" s="208"/>
      <c r="CC714" s="208"/>
      <c r="CD714" s="208"/>
      <c r="CE714" s="208"/>
      <c r="CF714" s="208"/>
      <c r="CG714" s="208"/>
      <c r="CH714" s="208"/>
      <c r="CI714" s="208"/>
      <c r="CJ714" s="208"/>
      <c r="CK714" s="208"/>
      <c r="CL714" s="208"/>
      <c r="CM714" s="208"/>
      <c r="CN714" s="208"/>
      <c r="CO714" s="208"/>
      <c r="CP714" s="208"/>
      <c r="CQ714" s="208"/>
      <c r="CR714" s="208"/>
      <c r="CS714" s="208"/>
      <c r="CT714" s="208"/>
      <c r="CU714" s="208"/>
      <c r="CV714" s="208"/>
      <c r="CW714" s="208"/>
      <c r="CX714" s="208"/>
      <c r="CY714" s="208"/>
      <c r="CZ714" s="208"/>
      <c r="DA714" s="208"/>
      <c r="DB714" s="208"/>
      <c r="DC714" s="208"/>
      <c r="DD714" s="208"/>
      <c r="DE714" s="208"/>
      <c r="DF714" s="208"/>
      <c r="DG714" s="208"/>
      <c r="DH714" s="208"/>
      <c r="DI714" s="208"/>
      <c r="DJ714" s="208"/>
      <c r="DK714" s="208"/>
      <c r="DL714" s="208"/>
      <c r="DM714" s="208"/>
      <c r="DN714" s="208"/>
      <c r="DO714" s="208"/>
      <c r="DP714" s="208"/>
      <c r="DQ714" s="208"/>
      <c r="DR714" s="208"/>
      <c r="DS714" s="208"/>
      <c r="DT714" s="208"/>
      <c r="DU714" s="208"/>
      <c r="DV714" s="208"/>
      <c r="DW714" s="208"/>
      <c r="DX714" s="208"/>
      <c r="DY714" s="208"/>
      <c r="DZ714" s="208"/>
      <c r="EA714" s="208"/>
      <c r="EB714" s="208"/>
      <c r="EC714" s="208"/>
      <c r="ED714" s="208"/>
      <c r="EE714" s="208"/>
      <c r="EF714" s="208"/>
      <c r="EG714" s="208"/>
      <c r="EH714" s="208"/>
      <c r="EI714" s="208"/>
      <c r="EJ714" s="208"/>
      <c r="EK714" s="208"/>
      <c r="EL714" s="208"/>
      <c r="EM714" s="208"/>
      <c r="EN714" s="208"/>
      <c r="EO714" s="208"/>
      <c r="EP714" s="208"/>
      <c r="EQ714" s="208"/>
      <c r="ER714" s="208"/>
    </row>
    <row r="715" spans="1:148" s="82" customFormat="1" ht="34.5" customHeight="1">
      <c r="A715" s="78" t="s">
        <v>193</v>
      </c>
      <c r="B715" s="89"/>
      <c r="C715" s="89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  <c r="CC715" s="81"/>
      <c r="CD715" s="81"/>
      <c r="CE715" s="81"/>
      <c r="CF715" s="81"/>
      <c r="CG715" s="81"/>
      <c r="CH715" s="81"/>
      <c r="CI715" s="81"/>
      <c r="CJ715" s="81"/>
      <c r="CK715" s="81"/>
      <c r="CL715" s="81"/>
      <c r="CM715" s="81"/>
      <c r="CN715" s="81"/>
      <c r="CO715" s="81"/>
      <c r="CP715" s="81"/>
      <c r="CQ715" s="81"/>
      <c r="CR715" s="81"/>
      <c r="CS715" s="81"/>
      <c r="CT715" s="81"/>
      <c r="CU715" s="81"/>
      <c r="CV715" s="81"/>
      <c r="CW715" s="81"/>
      <c r="CX715" s="81"/>
      <c r="CY715" s="81"/>
      <c r="CZ715" s="81"/>
      <c r="DA715" s="81"/>
      <c r="DB715" s="81"/>
      <c r="DC715" s="81"/>
      <c r="DD715" s="81"/>
      <c r="DE715" s="81"/>
      <c r="DF715" s="81"/>
      <c r="DG715" s="81"/>
      <c r="DH715" s="81"/>
      <c r="DI715" s="81"/>
      <c r="DJ715" s="81"/>
      <c r="DK715" s="81"/>
      <c r="DL715" s="81"/>
      <c r="DM715" s="81"/>
      <c r="DN715" s="81"/>
      <c r="DO715" s="81"/>
      <c r="DP715" s="81"/>
      <c r="DQ715" s="81"/>
      <c r="DR715" s="81"/>
      <c r="DS715" s="81"/>
      <c r="DT715" s="81"/>
      <c r="DU715" s="81"/>
      <c r="DV715" s="81"/>
      <c r="DW715" s="81"/>
      <c r="DX715" s="81"/>
      <c r="DY715" s="81"/>
      <c r="DZ715" s="81"/>
      <c r="EA715" s="81"/>
      <c r="EB715" s="81"/>
      <c r="EC715" s="81"/>
      <c r="ED715" s="81"/>
      <c r="EE715" s="81"/>
      <c r="EF715" s="81"/>
      <c r="EG715" s="81"/>
      <c r="EH715" s="81"/>
      <c r="EI715" s="81"/>
      <c r="EJ715" s="81"/>
      <c r="EK715" s="81"/>
      <c r="EL715" s="81"/>
      <c r="EM715" s="81"/>
      <c r="EN715" s="81"/>
      <c r="EO715" s="81"/>
      <c r="EP715" s="81"/>
      <c r="EQ715" s="81"/>
      <c r="ER715" s="81"/>
    </row>
    <row r="716" spans="1:148" s="236" customFormat="1" ht="44.25" customHeight="1">
      <c r="A716" s="270" t="s">
        <v>499</v>
      </c>
      <c r="B716" s="21"/>
      <c r="C716" s="21"/>
      <c r="D716" s="22">
        <f>D718</f>
        <v>6383759</v>
      </c>
      <c r="E716" s="22"/>
      <c r="F716" s="22">
        <f>D716+E716</f>
        <v>6383759</v>
      </c>
      <c r="G716" s="22">
        <f>G718</f>
        <v>320100</v>
      </c>
      <c r="H716" s="22"/>
      <c r="I716" s="22">
        <f>I718</f>
        <v>0</v>
      </c>
      <c r="J716" s="22">
        <f>G716</f>
        <v>320100</v>
      </c>
      <c r="K716" s="22"/>
      <c r="L716" s="22"/>
      <c r="M716" s="22"/>
      <c r="N716" s="22">
        <f>N718</f>
        <v>339300</v>
      </c>
      <c r="O716" s="22"/>
      <c r="P716" s="22">
        <f>N716+O716</f>
        <v>339300</v>
      </c>
      <c r="Q716" s="235"/>
      <c r="R716" s="235"/>
      <c r="S716" s="235"/>
      <c r="T716" s="235"/>
      <c r="U716" s="235"/>
      <c r="V716" s="235"/>
      <c r="W716" s="235"/>
      <c r="X716" s="235"/>
      <c r="Y716" s="235"/>
      <c r="Z716" s="235"/>
      <c r="AA716" s="235"/>
      <c r="AB716" s="235"/>
      <c r="AC716" s="235"/>
      <c r="AD716" s="235"/>
      <c r="AE716" s="235"/>
      <c r="AF716" s="235"/>
      <c r="AG716" s="235"/>
      <c r="AH716" s="235"/>
      <c r="AI716" s="235"/>
      <c r="AJ716" s="235"/>
      <c r="AK716" s="235"/>
      <c r="AL716" s="235"/>
      <c r="AM716" s="235"/>
      <c r="AN716" s="235"/>
      <c r="AO716" s="235"/>
      <c r="AP716" s="235"/>
      <c r="AQ716" s="235"/>
      <c r="AR716" s="235"/>
      <c r="AS716" s="235"/>
      <c r="AT716" s="235"/>
      <c r="AU716" s="235"/>
      <c r="AV716" s="235"/>
      <c r="AW716" s="235"/>
      <c r="AX716" s="235"/>
      <c r="AY716" s="235"/>
      <c r="AZ716" s="235"/>
      <c r="BA716" s="235"/>
      <c r="BB716" s="235"/>
      <c r="BC716" s="235"/>
      <c r="BD716" s="235"/>
      <c r="BE716" s="235"/>
      <c r="BF716" s="235"/>
      <c r="BG716" s="235"/>
      <c r="BH716" s="235"/>
      <c r="BI716" s="235"/>
      <c r="BJ716" s="235"/>
      <c r="BK716" s="235"/>
      <c r="BL716" s="235"/>
      <c r="BM716" s="235"/>
      <c r="BN716" s="235"/>
      <c r="BO716" s="235"/>
      <c r="BP716" s="235"/>
      <c r="BQ716" s="235"/>
      <c r="BR716" s="235"/>
      <c r="BS716" s="235"/>
      <c r="BT716" s="235"/>
      <c r="BU716" s="235"/>
      <c r="BV716" s="235"/>
      <c r="BW716" s="235"/>
      <c r="BX716" s="235"/>
      <c r="BY716" s="235"/>
      <c r="BZ716" s="235"/>
      <c r="CA716" s="235"/>
      <c r="CB716" s="235"/>
      <c r="CC716" s="235"/>
      <c r="CD716" s="235"/>
      <c r="CE716" s="235"/>
      <c r="CF716" s="235"/>
      <c r="CG716" s="235"/>
      <c r="CH716" s="235"/>
      <c r="CI716" s="235"/>
      <c r="CJ716" s="235"/>
      <c r="CK716" s="235"/>
      <c r="CL716" s="235"/>
      <c r="CM716" s="235"/>
      <c r="CN716" s="235"/>
      <c r="CO716" s="235"/>
      <c r="CP716" s="235"/>
      <c r="CQ716" s="235"/>
      <c r="CR716" s="235"/>
      <c r="CS716" s="235"/>
      <c r="CT716" s="235"/>
      <c r="CU716" s="235"/>
      <c r="CV716" s="235"/>
      <c r="CW716" s="235"/>
      <c r="CX716" s="235"/>
      <c r="CY716" s="235"/>
      <c r="CZ716" s="235"/>
      <c r="DA716" s="235"/>
      <c r="DB716" s="235"/>
      <c r="DC716" s="235"/>
      <c r="DD716" s="235"/>
      <c r="DE716" s="235"/>
      <c r="DF716" s="235"/>
      <c r="DG716" s="235"/>
      <c r="DH716" s="235"/>
      <c r="DI716" s="235"/>
      <c r="DJ716" s="235"/>
      <c r="DK716" s="235"/>
      <c r="DL716" s="235"/>
      <c r="DM716" s="235"/>
      <c r="DN716" s="235"/>
      <c r="DO716" s="235"/>
      <c r="DP716" s="235"/>
      <c r="DQ716" s="235"/>
      <c r="DR716" s="235"/>
      <c r="DS716" s="235"/>
      <c r="DT716" s="235"/>
      <c r="DU716" s="235"/>
      <c r="DV716" s="235"/>
      <c r="DW716" s="235"/>
      <c r="DX716" s="235"/>
      <c r="DY716" s="235"/>
      <c r="DZ716" s="235"/>
      <c r="EA716" s="235"/>
      <c r="EB716" s="235"/>
      <c r="EC716" s="235"/>
      <c r="ED716" s="235"/>
      <c r="EE716" s="235"/>
      <c r="EF716" s="235"/>
      <c r="EG716" s="235"/>
      <c r="EH716" s="235"/>
      <c r="EI716" s="235"/>
      <c r="EJ716" s="235"/>
      <c r="EK716" s="235"/>
      <c r="EL716" s="235"/>
      <c r="EM716" s="235"/>
      <c r="EN716" s="235"/>
      <c r="EO716" s="235"/>
      <c r="EP716" s="235"/>
      <c r="EQ716" s="235"/>
      <c r="ER716" s="235"/>
    </row>
    <row r="717" spans="1:16" ht="11.25">
      <c r="A717" s="4" t="s">
        <v>2</v>
      </c>
      <c r="B717" s="5"/>
      <c r="C717" s="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35.25" customHeight="1">
      <c r="A718" s="7" t="s">
        <v>129</v>
      </c>
      <c r="B718" s="5"/>
      <c r="C718" s="5"/>
      <c r="D718" s="6">
        <f>4841800+1541959</f>
        <v>6383759</v>
      </c>
      <c r="E718" s="6"/>
      <c r="F718" s="6">
        <f>D718</f>
        <v>6383759</v>
      </c>
      <c r="G718" s="6">
        <v>320100</v>
      </c>
      <c r="H718" s="6"/>
      <c r="I718" s="6"/>
      <c r="J718" s="6">
        <f>G718+H718</f>
        <v>320100</v>
      </c>
      <c r="K718" s="6"/>
      <c r="L718" s="6"/>
      <c r="M718" s="6"/>
      <c r="N718" s="6">
        <v>339300</v>
      </c>
      <c r="O718" s="6"/>
      <c r="P718" s="6">
        <f>N718+O718</f>
        <v>339300</v>
      </c>
    </row>
    <row r="719" spans="1:16" ht="164.25" customHeight="1" hidden="1">
      <c r="A719" s="7" t="s">
        <v>154</v>
      </c>
      <c r="B719" s="5"/>
      <c r="C719" s="5"/>
      <c r="D719" s="6"/>
      <c r="E719" s="6">
        <v>13705000</v>
      </c>
      <c r="F719" s="6">
        <f>D719+E719</f>
        <v>13705000</v>
      </c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1.25">
      <c r="A720" s="4" t="s">
        <v>3</v>
      </c>
      <c r="B720" s="5"/>
      <c r="C720" s="5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39.75" customHeight="1">
      <c r="A721" s="7" t="s">
        <v>130</v>
      </c>
      <c r="B721" s="5"/>
      <c r="C721" s="5"/>
      <c r="D721" s="6">
        <v>4</v>
      </c>
      <c r="E721" s="6"/>
      <c r="F721" s="6">
        <f>D721</f>
        <v>4</v>
      </c>
      <c r="G721" s="6">
        <v>1</v>
      </c>
      <c r="H721" s="6"/>
      <c r="I721" s="6"/>
      <c r="J721" s="6">
        <f>G721</f>
        <v>1</v>
      </c>
      <c r="K721" s="6"/>
      <c r="L721" s="6"/>
      <c r="M721" s="6"/>
      <c r="N721" s="6">
        <v>1</v>
      </c>
      <c r="O721" s="6"/>
      <c r="P721" s="6">
        <f>N721+O721</f>
        <v>1</v>
      </c>
    </row>
    <row r="722" spans="1:16" ht="11.25">
      <c r="A722" s="4" t="s">
        <v>5</v>
      </c>
      <c r="B722" s="5"/>
      <c r="C722" s="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40.5" customHeight="1">
      <c r="A723" s="7" t="s">
        <v>131</v>
      </c>
      <c r="B723" s="5"/>
      <c r="C723" s="5"/>
      <c r="D723" s="6">
        <f>D718/D721</f>
        <v>1595939.75</v>
      </c>
      <c r="E723" s="6"/>
      <c r="F723" s="6">
        <f>F718/F721</f>
        <v>1595939.75</v>
      </c>
      <c r="G723" s="6">
        <f>G718/G721</f>
        <v>320100</v>
      </c>
      <c r="H723" s="6"/>
      <c r="I723" s="6"/>
      <c r="J723" s="6">
        <f>G723+H723</f>
        <v>320100</v>
      </c>
      <c r="K723" s="6"/>
      <c r="L723" s="6"/>
      <c r="M723" s="6"/>
      <c r="N723" s="6">
        <f>N718/N721</f>
        <v>339300</v>
      </c>
      <c r="O723" s="6"/>
      <c r="P723" s="6">
        <f>P718/P721</f>
        <v>339300</v>
      </c>
    </row>
    <row r="724" spans="1:148" s="209" customFormat="1" ht="22.5" customHeight="1">
      <c r="A724" s="206" t="s">
        <v>134</v>
      </c>
      <c r="B724" s="237"/>
      <c r="C724" s="237"/>
      <c r="D724" s="207">
        <f>D726</f>
        <v>36097000</v>
      </c>
      <c r="E724" s="207">
        <f aca="true" t="shared" si="44" ref="E724:Q724">E726</f>
        <v>530000</v>
      </c>
      <c r="F724" s="207">
        <f t="shared" si="44"/>
        <v>36627000</v>
      </c>
      <c r="G724" s="207">
        <f t="shared" si="44"/>
        <v>3680000</v>
      </c>
      <c r="H724" s="207">
        <f t="shared" si="44"/>
        <v>0</v>
      </c>
      <c r="I724" s="207">
        <f t="shared" si="44"/>
        <v>3568484</v>
      </c>
      <c r="J724" s="207">
        <f t="shared" si="44"/>
        <v>3680000</v>
      </c>
      <c r="K724" s="207">
        <f t="shared" si="44"/>
        <v>3568484</v>
      </c>
      <c r="L724" s="207">
        <f t="shared" si="44"/>
        <v>3568484</v>
      </c>
      <c r="M724" s="207">
        <f t="shared" si="44"/>
        <v>3568484</v>
      </c>
      <c r="N724" s="207">
        <f t="shared" si="44"/>
        <v>3900300</v>
      </c>
      <c r="O724" s="207">
        <f t="shared" si="44"/>
        <v>0</v>
      </c>
      <c r="P724" s="207">
        <f t="shared" si="44"/>
        <v>3900300</v>
      </c>
      <c r="Q724" s="207">
        <f t="shared" si="44"/>
        <v>0</v>
      </c>
      <c r="R724" s="208"/>
      <c r="S724" s="208"/>
      <c r="T724" s="208"/>
      <c r="U724" s="208"/>
      <c r="V724" s="208"/>
      <c r="W724" s="208"/>
      <c r="X724" s="208"/>
      <c r="Y724" s="208"/>
      <c r="Z724" s="208"/>
      <c r="AA724" s="208"/>
      <c r="AB724" s="208"/>
      <c r="AC724" s="208"/>
      <c r="AD724" s="208"/>
      <c r="AE724" s="208"/>
      <c r="AF724" s="208"/>
      <c r="AG724" s="208"/>
      <c r="AH724" s="208"/>
      <c r="AI724" s="208"/>
      <c r="AJ724" s="208"/>
      <c r="AK724" s="208"/>
      <c r="AL724" s="208"/>
      <c r="AM724" s="208"/>
      <c r="AN724" s="208"/>
      <c r="AO724" s="208"/>
      <c r="AP724" s="208"/>
      <c r="AQ724" s="208"/>
      <c r="AR724" s="208"/>
      <c r="AS724" s="208"/>
      <c r="AT724" s="208"/>
      <c r="AU724" s="208"/>
      <c r="AV724" s="208"/>
      <c r="AW724" s="208"/>
      <c r="AX724" s="208"/>
      <c r="AY724" s="208"/>
      <c r="AZ724" s="208"/>
      <c r="BA724" s="208"/>
      <c r="BB724" s="208"/>
      <c r="BC724" s="208"/>
      <c r="BD724" s="208"/>
      <c r="BE724" s="208"/>
      <c r="BF724" s="208"/>
      <c r="BG724" s="208"/>
      <c r="BH724" s="208"/>
      <c r="BI724" s="208"/>
      <c r="BJ724" s="208"/>
      <c r="BK724" s="208"/>
      <c r="BL724" s="208"/>
      <c r="BM724" s="208"/>
      <c r="BN724" s="208"/>
      <c r="BO724" s="208"/>
      <c r="BP724" s="208"/>
      <c r="BQ724" s="208"/>
      <c r="BR724" s="208"/>
      <c r="BS724" s="208"/>
      <c r="BT724" s="208"/>
      <c r="BU724" s="208"/>
      <c r="BV724" s="208"/>
      <c r="BW724" s="208"/>
      <c r="BX724" s="208"/>
      <c r="BY724" s="208"/>
      <c r="BZ724" s="208"/>
      <c r="CA724" s="208"/>
      <c r="CB724" s="208"/>
      <c r="CC724" s="208"/>
      <c r="CD724" s="208"/>
      <c r="CE724" s="208"/>
      <c r="CF724" s="208"/>
      <c r="CG724" s="208"/>
      <c r="CH724" s="208"/>
      <c r="CI724" s="208"/>
      <c r="CJ724" s="208"/>
      <c r="CK724" s="208"/>
      <c r="CL724" s="208"/>
      <c r="CM724" s="208"/>
      <c r="CN724" s="208"/>
      <c r="CO724" s="208"/>
      <c r="CP724" s="208"/>
      <c r="CQ724" s="208"/>
      <c r="CR724" s="208"/>
      <c r="CS724" s="208"/>
      <c r="CT724" s="208"/>
      <c r="CU724" s="208"/>
      <c r="CV724" s="208"/>
      <c r="CW724" s="208"/>
      <c r="CX724" s="208"/>
      <c r="CY724" s="208"/>
      <c r="CZ724" s="208"/>
      <c r="DA724" s="208"/>
      <c r="DB724" s="208"/>
      <c r="DC724" s="208"/>
      <c r="DD724" s="208"/>
      <c r="DE724" s="208"/>
      <c r="DF724" s="208"/>
      <c r="DG724" s="208"/>
      <c r="DH724" s="208"/>
      <c r="DI724" s="208"/>
      <c r="DJ724" s="208"/>
      <c r="DK724" s="208"/>
      <c r="DL724" s="208"/>
      <c r="DM724" s="208"/>
      <c r="DN724" s="208"/>
      <c r="DO724" s="208"/>
      <c r="DP724" s="208"/>
      <c r="DQ724" s="208"/>
      <c r="DR724" s="208"/>
      <c r="DS724" s="208"/>
      <c r="DT724" s="208"/>
      <c r="DU724" s="208"/>
      <c r="DV724" s="208"/>
      <c r="DW724" s="208"/>
      <c r="DX724" s="208"/>
      <c r="DY724" s="208"/>
      <c r="DZ724" s="208"/>
      <c r="EA724" s="208"/>
      <c r="EB724" s="208"/>
      <c r="EC724" s="208"/>
      <c r="ED724" s="208"/>
      <c r="EE724" s="208"/>
      <c r="EF724" s="208"/>
      <c r="EG724" s="208"/>
      <c r="EH724" s="208"/>
      <c r="EI724" s="208"/>
      <c r="EJ724" s="208"/>
      <c r="EK724" s="208"/>
      <c r="EL724" s="208"/>
      <c r="EM724" s="208"/>
      <c r="EN724" s="208"/>
      <c r="EO724" s="208"/>
      <c r="EP724" s="208"/>
      <c r="EQ724" s="208"/>
      <c r="ER724" s="208"/>
    </row>
    <row r="725" spans="1:16" ht="23.25" customHeight="1">
      <c r="A725" s="7" t="s">
        <v>66</v>
      </c>
      <c r="B725" s="5"/>
      <c r="C725" s="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48" s="203" customFormat="1" ht="45.75" customHeight="1">
      <c r="A726" s="200" t="s">
        <v>547</v>
      </c>
      <c r="B726" s="201"/>
      <c r="C726" s="201"/>
      <c r="D726" s="199">
        <f>D727+D737+D750+D753+D762+D769+D822+D829+D836+D843+D846</f>
        <v>36097000</v>
      </c>
      <c r="E726" s="199">
        <f aca="true" t="shared" si="45" ref="E726:O726">E727+E737+E753+E762+E769+E822+E829+E836</f>
        <v>530000</v>
      </c>
      <c r="F726" s="199">
        <f>D726+E726</f>
        <v>36627000</v>
      </c>
      <c r="G726" s="199">
        <f t="shared" si="45"/>
        <v>3680000</v>
      </c>
      <c r="H726" s="199">
        <f t="shared" si="45"/>
        <v>0</v>
      </c>
      <c r="I726" s="199">
        <f t="shared" si="45"/>
        <v>3568484</v>
      </c>
      <c r="J726" s="199">
        <f>G726+H726</f>
        <v>3680000</v>
      </c>
      <c r="K726" s="199">
        <f t="shared" si="45"/>
        <v>3568484</v>
      </c>
      <c r="L726" s="199">
        <f t="shared" si="45"/>
        <v>3568484</v>
      </c>
      <c r="M726" s="199">
        <f t="shared" si="45"/>
        <v>3568484</v>
      </c>
      <c r="N726" s="199">
        <f t="shared" si="45"/>
        <v>3900300</v>
      </c>
      <c r="O726" s="199">
        <f t="shared" si="45"/>
        <v>0</v>
      </c>
      <c r="P726" s="199">
        <f>N726+O726</f>
        <v>3900300</v>
      </c>
      <c r="Q726" s="202"/>
      <c r="R726" s="202"/>
      <c r="S726" s="202"/>
      <c r="T726" s="202"/>
      <c r="U726" s="202"/>
      <c r="V726" s="202"/>
      <c r="W726" s="202"/>
      <c r="X726" s="202"/>
      <c r="Y726" s="202"/>
      <c r="Z726" s="202"/>
      <c r="AA726" s="202"/>
      <c r="AB726" s="202"/>
      <c r="AC726" s="202"/>
      <c r="AD726" s="202"/>
      <c r="AE726" s="202"/>
      <c r="AF726" s="202"/>
      <c r="AG726" s="202"/>
      <c r="AH726" s="202"/>
      <c r="AI726" s="202"/>
      <c r="AJ726" s="202"/>
      <c r="AK726" s="202"/>
      <c r="AL726" s="202"/>
      <c r="AM726" s="202"/>
      <c r="AN726" s="202"/>
      <c r="AO726" s="202"/>
      <c r="AP726" s="202"/>
      <c r="AQ726" s="202"/>
      <c r="AR726" s="202"/>
      <c r="AS726" s="202"/>
      <c r="AT726" s="202"/>
      <c r="AU726" s="202"/>
      <c r="AV726" s="202"/>
      <c r="AW726" s="202"/>
      <c r="AX726" s="202"/>
      <c r="AY726" s="202"/>
      <c r="AZ726" s="202"/>
      <c r="BA726" s="202"/>
      <c r="BB726" s="202"/>
      <c r="BC726" s="202"/>
      <c r="BD726" s="202"/>
      <c r="BE726" s="202"/>
      <c r="BF726" s="202"/>
      <c r="BG726" s="202"/>
      <c r="BH726" s="202"/>
      <c r="BI726" s="202"/>
      <c r="BJ726" s="202"/>
      <c r="BK726" s="202"/>
      <c r="BL726" s="202"/>
      <c r="BM726" s="202"/>
      <c r="BN726" s="202"/>
      <c r="BO726" s="202"/>
      <c r="BP726" s="202"/>
      <c r="BQ726" s="202"/>
      <c r="BR726" s="202"/>
      <c r="BS726" s="202"/>
      <c r="BT726" s="202"/>
      <c r="BU726" s="202"/>
      <c r="BV726" s="202"/>
      <c r="BW726" s="202"/>
      <c r="BX726" s="202"/>
      <c r="BY726" s="202"/>
      <c r="BZ726" s="202"/>
      <c r="CA726" s="202"/>
      <c r="CB726" s="202"/>
      <c r="CC726" s="202"/>
      <c r="CD726" s="202"/>
      <c r="CE726" s="202"/>
      <c r="CF726" s="202"/>
      <c r="CG726" s="202"/>
      <c r="CH726" s="202"/>
      <c r="CI726" s="202"/>
      <c r="CJ726" s="202"/>
      <c r="CK726" s="202"/>
      <c r="CL726" s="202"/>
      <c r="CM726" s="202"/>
      <c r="CN726" s="202"/>
      <c r="CO726" s="202"/>
      <c r="CP726" s="202"/>
      <c r="CQ726" s="202"/>
      <c r="CR726" s="202"/>
      <c r="CS726" s="202"/>
      <c r="CT726" s="202"/>
      <c r="CU726" s="202"/>
      <c r="CV726" s="202"/>
      <c r="CW726" s="202"/>
      <c r="CX726" s="202"/>
      <c r="CY726" s="202"/>
      <c r="CZ726" s="202"/>
      <c r="DA726" s="202"/>
      <c r="DB726" s="202"/>
      <c r="DC726" s="202"/>
      <c r="DD726" s="202"/>
      <c r="DE726" s="202"/>
      <c r="DF726" s="202"/>
      <c r="DG726" s="202"/>
      <c r="DH726" s="202"/>
      <c r="DI726" s="202"/>
      <c r="DJ726" s="202"/>
      <c r="DK726" s="202"/>
      <c r="DL726" s="202"/>
      <c r="DM726" s="202"/>
      <c r="DN726" s="202"/>
      <c r="DO726" s="202"/>
      <c r="DP726" s="202"/>
      <c r="DQ726" s="202"/>
      <c r="DR726" s="202"/>
      <c r="DS726" s="202"/>
      <c r="DT726" s="202"/>
      <c r="DU726" s="202"/>
      <c r="DV726" s="202"/>
      <c r="DW726" s="202"/>
      <c r="DX726" s="202"/>
      <c r="DY726" s="202"/>
      <c r="DZ726" s="202"/>
      <c r="EA726" s="202"/>
      <c r="EB726" s="202"/>
      <c r="EC726" s="202"/>
      <c r="ED726" s="202"/>
      <c r="EE726" s="202"/>
      <c r="EF726" s="202"/>
      <c r="EG726" s="202"/>
      <c r="EH726" s="202"/>
      <c r="EI726" s="202"/>
      <c r="EJ726" s="202"/>
      <c r="EK726" s="202"/>
      <c r="EL726" s="202"/>
      <c r="EM726" s="202"/>
      <c r="EN726" s="202"/>
      <c r="EO726" s="202"/>
      <c r="EP726" s="202"/>
      <c r="EQ726" s="202"/>
      <c r="ER726" s="202"/>
    </row>
    <row r="727" spans="1:148" s="93" customFormat="1" ht="63" customHeight="1">
      <c r="A727" s="91" t="s">
        <v>524</v>
      </c>
      <c r="B727" s="83"/>
      <c r="C727" s="83"/>
      <c r="D727" s="87">
        <f>3448500+120000+200000</f>
        <v>3768500</v>
      </c>
      <c r="E727" s="87"/>
      <c r="F727" s="87">
        <f>D727</f>
        <v>3768500</v>
      </c>
      <c r="G727" s="87">
        <f>G729</f>
        <v>3680000</v>
      </c>
      <c r="H727" s="87"/>
      <c r="I727" s="87">
        <f>3448484+120000</f>
        <v>3568484</v>
      </c>
      <c r="J727" s="87">
        <f>G727</f>
        <v>3680000</v>
      </c>
      <c r="K727" s="87">
        <f>3448484+120000</f>
        <v>3568484</v>
      </c>
      <c r="L727" s="87">
        <f>3448484+120000</f>
        <v>3568484</v>
      </c>
      <c r="M727" s="87">
        <f>3448484+120000</f>
        <v>3568484</v>
      </c>
      <c r="N727" s="87">
        <f>N729</f>
        <v>3900300</v>
      </c>
      <c r="O727" s="87"/>
      <c r="P727" s="87">
        <f>N727</f>
        <v>3900300</v>
      </c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  <c r="AA727" s="124"/>
      <c r="AB727" s="124"/>
      <c r="AC727" s="124"/>
      <c r="AD727" s="124"/>
      <c r="AE727" s="124"/>
      <c r="AF727" s="124"/>
      <c r="AG727" s="124"/>
      <c r="AH727" s="124"/>
      <c r="AI727" s="124"/>
      <c r="AJ727" s="124"/>
      <c r="AK727" s="124"/>
      <c r="AL727" s="124"/>
      <c r="AM727" s="124"/>
      <c r="AN727" s="124"/>
      <c r="AO727" s="124"/>
      <c r="AP727" s="124"/>
      <c r="AQ727" s="124"/>
      <c r="AR727" s="124"/>
      <c r="AS727" s="124"/>
      <c r="AT727" s="124"/>
      <c r="AU727" s="124"/>
      <c r="AV727" s="124"/>
      <c r="AW727" s="124"/>
      <c r="AX727" s="124"/>
      <c r="AY727" s="124"/>
      <c r="AZ727" s="124"/>
      <c r="BA727" s="124"/>
      <c r="BB727" s="124"/>
      <c r="BC727" s="124"/>
      <c r="BD727" s="124"/>
      <c r="BE727" s="124"/>
      <c r="BF727" s="124"/>
      <c r="BG727" s="124"/>
      <c r="BH727" s="124"/>
      <c r="BI727" s="124"/>
      <c r="BJ727" s="124"/>
      <c r="BK727" s="124"/>
      <c r="BL727" s="124"/>
      <c r="BM727" s="124"/>
      <c r="BN727" s="124"/>
      <c r="BO727" s="124"/>
      <c r="BP727" s="124"/>
      <c r="BQ727" s="124"/>
      <c r="BR727" s="124"/>
      <c r="BS727" s="124"/>
      <c r="BT727" s="124"/>
      <c r="BU727" s="124"/>
      <c r="BV727" s="124"/>
      <c r="BW727" s="124"/>
      <c r="BX727" s="124"/>
      <c r="BY727" s="124"/>
      <c r="BZ727" s="124"/>
      <c r="CA727" s="124"/>
      <c r="CB727" s="124"/>
      <c r="CC727" s="124"/>
      <c r="CD727" s="124"/>
      <c r="CE727" s="124"/>
      <c r="CF727" s="124"/>
      <c r="CG727" s="124"/>
      <c r="CH727" s="124"/>
      <c r="CI727" s="124"/>
      <c r="CJ727" s="124"/>
      <c r="CK727" s="124"/>
      <c r="CL727" s="124"/>
      <c r="CM727" s="124"/>
      <c r="CN727" s="124"/>
      <c r="CO727" s="124"/>
      <c r="CP727" s="124"/>
      <c r="CQ727" s="124"/>
      <c r="CR727" s="124"/>
      <c r="CS727" s="124"/>
      <c r="CT727" s="124"/>
      <c r="CU727" s="124"/>
      <c r="CV727" s="124"/>
      <c r="CW727" s="124"/>
      <c r="CX727" s="124"/>
      <c r="CY727" s="124"/>
      <c r="CZ727" s="124"/>
      <c r="DA727" s="124"/>
      <c r="DB727" s="124"/>
      <c r="DC727" s="124"/>
      <c r="DD727" s="124"/>
      <c r="DE727" s="124"/>
      <c r="DF727" s="124"/>
      <c r="DG727" s="124"/>
      <c r="DH727" s="124"/>
      <c r="DI727" s="124"/>
      <c r="DJ727" s="124"/>
      <c r="DK727" s="124"/>
      <c r="DL727" s="124"/>
      <c r="DM727" s="124"/>
      <c r="DN727" s="124"/>
      <c r="DO727" s="124"/>
      <c r="DP727" s="124"/>
      <c r="DQ727" s="124"/>
      <c r="DR727" s="124"/>
      <c r="DS727" s="124"/>
      <c r="DT727" s="124"/>
      <c r="DU727" s="124"/>
      <c r="DV727" s="124"/>
      <c r="DW727" s="124"/>
      <c r="DX727" s="124"/>
      <c r="DY727" s="124"/>
      <c r="DZ727" s="124"/>
      <c r="EA727" s="124"/>
      <c r="EB727" s="124"/>
      <c r="EC727" s="124"/>
      <c r="ED727" s="124"/>
      <c r="EE727" s="124"/>
      <c r="EF727" s="124"/>
      <c r="EG727" s="124"/>
      <c r="EH727" s="124"/>
      <c r="EI727" s="124"/>
      <c r="EJ727" s="124"/>
      <c r="EK727" s="124"/>
      <c r="EL727" s="124"/>
      <c r="EM727" s="124"/>
      <c r="EN727" s="124"/>
      <c r="EO727" s="124"/>
      <c r="EP727" s="124"/>
      <c r="EQ727" s="124"/>
      <c r="ER727" s="124"/>
    </row>
    <row r="728" spans="1:16" ht="12" customHeight="1">
      <c r="A728" s="4" t="s">
        <v>2</v>
      </c>
      <c r="B728" s="5"/>
      <c r="C728" s="5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3.5" customHeight="1">
      <c r="A729" s="7" t="s">
        <v>23</v>
      </c>
      <c r="B729" s="5"/>
      <c r="C729" s="5"/>
      <c r="D729" s="6">
        <f>D727</f>
        <v>3768500</v>
      </c>
      <c r="E729" s="6"/>
      <c r="F729" s="6">
        <f>D729</f>
        <v>3768500</v>
      </c>
      <c r="G729" s="6">
        <v>3680000</v>
      </c>
      <c r="H729" s="6"/>
      <c r="I729" s="6"/>
      <c r="J729" s="6">
        <f>SUM(G729)</f>
        <v>3680000</v>
      </c>
      <c r="K729" s="6"/>
      <c r="L729" s="6"/>
      <c r="M729" s="6"/>
      <c r="N729" s="6">
        <v>3900300</v>
      </c>
      <c r="O729" s="6"/>
      <c r="P729" s="6">
        <f>N729</f>
        <v>3900300</v>
      </c>
    </row>
    <row r="730" spans="1:16" ht="12" customHeight="1">
      <c r="A730" s="4" t="s">
        <v>3</v>
      </c>
      <c r="B730" s="5"/>
      <c r="C730" s="5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37.5" customHeight="1">
      <c r="A731" s="7" t="s">
        <v>132</v>
      </c>
      <c r="B731" s="5"/>
      <c r="C731" s="5"/>
      <c r="D731" s="6">
        <v>12</v>
      </c>
      <c r="E731" s="6"/>
      <c r="F731" s="6">
        <v>12</v>
      </c>
      <c r="G731" s="6">
        <v>12</v>
      </c>
      <c r="H731" s="6"/>
      <c r="I731" s="6"/>
      <c r="J731" s="6">
        <v>12</v>
      </c>
      <c r="K731" s="6"/>
      <c r="L731" s="6"/>
      <c r="M731" s="6"/>
      <c r="N731" s="6">
        <v>12</v>
      </c>
      <c r="O731" s="6"/>
      <c r="P731" s="6">
        <v>12</v>
      </c>
    </row>
    <row r="732" spans="1:16" ht="11.25">
      <c r="A732" s="4" t="s">
        <v>5</v>
      </c>
      <c r="B732" s="5"/>
      <c r="C732" s="5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36" customHeight="1">
      <c r="A733" s="7" t="s">
        <v>133</v>
      </c>
      <c r="B733" s="5"/>
      <c r="C733" s="5"/>
      <c r="D733" s="6">
        <f>SUM(D729)/D731</f>
        <v>314041.6666666667</v>
      </c>
      <c r="E733" s="6"/>
      <c r="F733" s="6">
        <f>D733</f>
        <v>314041.6666666667</v>
      </c>
      <c r="G733" s="6">
        <f>SUM(G729)/G731</f>
        <v>306666.6666666667</v>
      </c>
      <c r="H733" s="6"/>
      <c r="I733" s="6"/>
      <c r="J733" s="6">
        <f>SUM(J729)/J731</f>
        <v>306666.6666666667</v>
      </c>
      <c r="K733" s="6"/>
      <c r="L733" s="6"/>
      <c r="M733" s="6"/>
      <c r="N733" s="6">
        <f>SUM(N729)/N731</f>
        <v>325025</v>
      </c>
      <c r="O733" s="6"/>
      <c r="P733" s="6">
        <f>SUM(P729)/P731</f>
        <v>325025</v>
      </c>
    </row>
    <row r="734" spans="1:16" ht="24" customHeight="1">
      <c r="A734" s="23" t="s">
        <v>175</v>
      </c>
      <c r="B734" s="5"/>
      <c r="C734" s="5"/>
      <c r="D734" s="6">
        <f>D736</f>
        <v>14000000</v>
      </c>
      <c r="E734" s="6"/>
      <c r="F734" s="6">
        <f>F736</f>
        <v>14000000</v>
      </c>
      <c r="G734" s="6">
        <f>G736</f>
        <v>45705000</v>
      </c>
      <c r="H734" s="6"/>
      <c r="I734" s="6"/>
      <c r="J734" s="6">
        <f>G734</f>
        <v>45705000</v>
      </c>
      <c r="K734" s="6"/>
      <c r="L734" s="6"/>
      <c r="M734" s="6"/>
      <c r="N734" s="6"/>
      <c r="O734" s="6"/>
      <c r="P734" s="6"/>
    </row>
    <row r="735" spans="1:16" ht="16.5" customHeight="1">
      <c r="A735" s="4" t="s">
        <v>2</v>
      </c>
      <c r="B735" s="5"/>
      <c r="C735" s="5"/>
      <c r="D735" s="6"/>
      <c r="E735" s="6"/>
      <c r="F735" s="6"/>
      <c r="G735" s="96">
        <v>1</v>
      </c>
      <c r="H735" s="96"/>
      <c r="I735" s="96"/>
      <c r="J735" s="96"/>
      <c r="K735" s="96"/>
      <c r="L735" s="96"/>
      <c r="M735" s="96"/>
      <c r="N735" s="96"/>
      <c r="O735" s="6"/>
      <c r="P735" s="6"/>
    </row>
    <row r="736" spans="1:16" ht="12.75" customHeight="1">
      <c r="A736" s="4" t="s">
        <v>23</v>
      </c>
      <c r="B736" s="5"/>
      <c r="C736" s="5"/>
      <c r="D736" s="6">
        <f>3000000+2000000+3000000+1000000+3000000+2000000</f>
        <v>14000000</v>
      </c>
      <c r="E736" s="6"/>
      <c r="F736" s="6">
        <f>3000000+2000000+3000000+1000000+3000000+2000000</f>
        <v>14000000</v>
      </c>
      <c r="G736" s="6">
        <f>0+4000000+2725000+3000000+9000000+3000000+3000000+3000000+3200000+4000000+3500000+5000000+2280000</f>
        <v>45705000</v>
      </c>
      <c r="H736" s="6"/>
      <c r="I736" s="6"/>
      <c r="J736" s="6">
        <f>G736</f>
        <v>45705000</v>
      </c>
      <c r="K736" s="6"/>
      <c r="L736" s="6"/>
      <c r="M736" s="6"/>
      <c r="N736" s="6"/>
      <c r="O736" s="6"/>
      <c r="P736" s="6"/>
    </row>
    <row r="737" spans="1:148" s="82" customFormat="1" ht="34.5" customHeight="1">
      <c r="A737" s="91" t="s">
        <v>500</v>
      </c>
      <c r="B737" s="79"/>
      <c r="C737" s="79"/>
      <c r="D737" s="87">
        <f>18600000-6500000</f>
        <v>12100000</v>
      </c>
      <c r="E737" s="87"/>
      <c r="F737" s="87">
        <f>D737</f>
        <v>12100000</v>
      </c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  <c r="CC737" s="81"/>
      <c r="CD737" s="81"/>
      <c r="CE737" s="81"/>
      <c r="CF737" s="81"/>
      <c r="CG737" s="81"/>
      <c r="CH737" s="81"/>
      <c r="CI737" s="81"/>
      <c r="CJ737" s="81"/>
      <c r="CK737" s="81"/>
      <c r="CL737" s="81"/>
      <c r="CM737" s="81"/>
      <c r="CN737" s="81"/>
      <c r="CO737" s="81"/>
      <c r="CP737" s="81"/>
      <c r="CQ737" s="81"/>
      <c r="CR737" s="81"/>
      <c r="CS737" s="81"/>
      <c r="CT737" s="81"/>
      <c r="CU737" s="81"/>
      <c r="CV737" s="81"/>
      <c r="CW737" s="81"/>
      <c r="CX737" s="81"/>
      <c r="CY737" s="81"/>
      <c r="CZ737" s="81"/>
      <c r="DA737" s="81"/>
      <c r="DB737" s="81"/>
      <c r="DC737" s="81"/>
      <c r="DD737" s="81"/>
      <c r="DE737" s="81"/>
      <c r="DF737" s="81"/>
      <c r="DG737" s="81"/>
      <c r="DH737" s="81"/>
      <c r="DI737" s="81"/>
      <c r="DJ737" s="81"/>
      <c r="DK737" s="81"/>
      <c r="DL737" s="81"/>
      <c r="DM737" s="81"/>
      <c r="DN737" s="81"/>
      <c r="DO737" s="81"/>
      <c r="DP737" s="81"/>
      <c r="DQ737" s="81"/>
      <c r="DR737" s="81"/>
      <c r="DS737" s="81"/>
      <c r="DT737" s="81"/>
      <c r="DU737" s="81"/>
      <c r="DV737" s="81"/>
      <c r="DW737" s="81"/>
      <c r="DX737" s="81"/>
      <c r="DY737" s="81"/>
      <c r="DZ737" s="81"/>
      <c r="EA737" s="81"/>
      <c r="EB737" s="81"/>
      <c r="EC737" s="81"/>
      <c r="ED737" s="81"/>
      <c r="EE737" s="81"/>
      <c r="EF737" s="81"/>
      <c r="EG737" s="81"/>
      <c r="EH737" s="81"/>
      <c r="EI737" s="81"/>
      <c r="EJ737" s="81"/>
      <c r="EK737" s="81"/>
      <c r="EL737" s="81"/>
      <c r="EM737" s="81"/>
      <c r="EN737" s="81"/>
      <c r="EO737" s="81"/>
      <c r="EP737" s="81"/>
      <c r="EQ737" s="81"/>
      <c r="ER737" s="81"/>
    </row>
    <row r="738" spans="1:16" ht="15.75" customHeight="1">
      <c r="A738" s="4" t="s">
        <v>2</v>
      </c>
      <c r="B738" s="5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5.75" customHeight="1">
      <c r="A739" s="4" t="s">
        <v>23</v>
      </c>
      <c r="B739" s="5"/>
      <c r="C739" s="5"/>
      <c r="D739" s="6">
        <f>D737</f>
        <v>12100000</v>
      </c>
      <c r="E739" s="6"/>
      <c r="F739" s="6">
        <f>D739</f>
        <v>12100000</v>
      </c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35.25" customHeight="1">
      <c r="A740" s="23" t="s">
        <v>185</v>
      </c>
      <c r="B740" s="5"/>
      <c r="C740" s="5"/>
      <c r="D740" s="6"/>
      <c r="E740" s="6"/>
      <c r="F740" s="6"/>
      <c r="G740" s="6">
        <f>G742</f>
        <v>1000000</v>
      </c>
      <c r="H740" s="6">
        <f>H742</f>
        <v>0</v>
      </c>
      <c r="I740" s="6">
        <f>I742</f>
        <v>0</v>
      </c>
      <c r="J740" s="6">
        <f>J742</f>
        <v>1000000</v>
      </c>
      <c r="K740" s="6"/>
      <c r="L740" s="6"/>
      <c r="M740" s="6"/>
      <c r="N740" s="6">
        <f>N742</f>
        <v>1000000</v>
      </c>
      <c r="O740" s="6"/>
      <c r="P740" s="6">
        <f>N740</f>
        <v>1000000</v>
      </c>
    </row>
    <row r="741" spans="1:16" ht="12.75" customHeight="1">
      <c r="A741" s="4" t="s">
        <v>2</v>
      </c>
      <c r="B741" s="5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2.75" customHeight="1">
      <c r="A742" s="4" t="s">
        <v>23</v>
      </c>
      <c r="B742" s="5"/>
      <c r="C742" s="5"/>
      <c r="D742" s="6"/>
      <c r="E742" s="6"/>
      <c r="F742" s="6"/>
      <c r="G742" s="6">
        <v>1000000</v>
      </c>
      <c r="H742" s="6"/>
      <c r="I742" s="6"/>
      <c r="J742" s="6">
        <f>G742+H742</f>
        <v>1000000</v>
      </c>
      <c r="K742" s="6"/>
      <c r="L742" s="6"/>
      <c r="M742" s="6"/>
      <c r="N742" s="6">
        <v>1000000</v>
      </c>
      <c r="O742" s="6"/>
      <c r="P742" s="6">
        <f>N742</f>
        <v>1000000</v>
      </c>
    </row>
    <row r="743" spans="1:148" s="28" customFormat="1" ht="25.5" customHeight="1">
      <c r="A743" s="23" t="s">
        <v>176</v>
      </c>
      <c r="B743" s="24"/>
      <c r="C743" s="24"/>
      <c r="D743" s="25">
        <f>D745</f>
        <v>70000</v>
      </c>
      <c r="E743" s="25"/>
      <c r="F743" s="25">
        <f>D743+E743</f>
        <v>70000</v>
      </c>
      <c r="G743" s="25">
        <f>G747*G749</f>
        <v>0</v>
      </c>
      <c r="H743" s="25"/>
      <c r="I743" s="25"/>
      <c r="J743" s="25">
        <f>G743</f>
        <v>0</v>
      </c>
      <c r="K743" s="25"/>
      <c r="L743" s="25"/>
      <c r="M743" s="25"/>
      <c r="N743" s="25">
        <f>N749*N747</f>
        <v>0</v>
      </c>
      <c r="O743" s="25"/>
      <c r="P743" s="25">
        <f>N743</f>
        <v>0</v>
      </c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</row>
    <row r="744" spans="1:16" ht="11.25">
      <c r="A744" s="4" t="s">
        <v>2</v>
      </c>
      <c r="B744" s="5"/>
      <c r="C744" s="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4.25" customHeight="1">
      <c r="A745" s="7" t="s">
        <v>23</v>
      </c>
      <c r="B745" s="5"/>
      <c r="C745" s="5"/>
      <c r="D745" s="6">
        <f>D747*D749</f>
        <v>70000</v>
      </c>
      <c r="E745" s="6"/>
      <c r="F745" s="6">
        <f>D745+E745</f>
        <v>70000</v>
      </c>
      <c r="G745" s="6"/>
      <c r="H745" s="6"/>
      <c r="I745" s="6"/>
      <c r="J745" s="6">
        <f>G745</f>
        <v>0</v>
      </c>
      <c r="K745" s="6"/>
      <c r="L745" s="6"/>
      <c r="M745" s="6"/>
      <c r="N745" s="6"/>
      <c r="O745" s="6"/>
      <c r="P745" s="6">
        <f>N745</f>
        <v>0</v>
      </c>
    </row>
    <row r="746" spans="1:16" ht="11.25">
      <c r="A746" s="4" t="s">
        <v>3</v>
      </c>
      <c r="B746" s="5"/>
      <c r="C746" s="5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23.25" customHeight="1">
      <c r="A747" s="7" t="s">
        <v>67</v>
      </c>
      <c r="B747" s="5"/>
      <c r="C747" s="5"/>
      <c r="D747" s="6">
        <v>2</v>
      </c>
      <c r="E747" s="6"/>
      <c r="F747" s="6">
        <f>D747+E747</f>
        <v>2</v>
      </c>
      <c r="G747" s="6"/>
      <c r="H747" s="6"/>
      <c r="I747" s="6"/>
      <c r="J747" s="6">
        <v>0</v>
      </c>
      <c r="K747" s="6"/>
      <c r="L747" s="6"/>
      <c r="M747" s="6"/>
      <c r="N747" s="6"/>
      <c r="O747" s="6"/>
      <c r="P747" s="6">
        <v>0</v>
      </c>
    </row>
    <row r="748" spans="1:16" ht="11.25">
      <c r="A748" s="4" t="s">
        <v>5</v>
      </c>
      <c r="B748" s="5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24.75" customHeight="1">
      <c r="A749" s="7" t="s">
        <v>68</v>
      </c>
      <c r="B749" s="5"/>
      <c r="C749" s="5"/>
      <c r="D749" s="6">
        <v>35000</v>
      </c>
      <c r="E749" s="6"/>
      <c r="F749" s="6">
        <f>D749+E749</f>
        <v>35000</v>
      </c>
      <c r="G749" s="6"/>
      <c r="H749" s="6"/>
      <c r="I749" s="6"/>
      <c r="J749" s="6">
        <f>G749</f>
        <v>0</v>
      </c>
      <c r="K749" s="6"/>
      <c r="L749" s="6"/>
      <c r="M749" s="6"/>
      <c r="N749" s="6"/>
      <c r="O749" s="6"/>
      <c r="P749" s="6">
        <v>0</v>
      </c>
    </row>
    <row r="750" spans="1:148" s="82" customFormat="1" ht="40.5" customHeight="1">
      <c r="A750" s="91" t="s">
        <v>501</v>
      </c>
      <c r="B750" s="79"/>
      <c r="C750" s="79"/>
      <c r="D750" s="87">
        <v>13000000</v>
      </c>
      <c r="E750" s="87"/>
      <c r="F750" s="87">
        <f>D750</f>
        <v>13000000</v>
      </c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  <c r="CC750" s="81"/>
      <c r="CD750" s="81"/>
      <c r="CE750" s="81"/>
      <c r="CF750" s="81"/>
      <c r="CG750" s="81"/>
      <c r="CH750" s="81"/>
      <c r="CI750" s="81"/>
      <c r="CJ750" s="81"/>
      <c r="CK750" s="81"/>
      <c r="CL750" s="81"/>
      <c r="CM750" s="81"/>
      <c r="CN750" s="81"/>
      <c r="CO750" s="81"/>
      <c r="CP750" s="81"/>
      <c r="CQ750" s="81"/>
      <c r="CR750" s="81"/>
      <c r="CS750" s="81"/>
      <c r="CT750" s="81"/>
      <c r="CU750" s="81"/>
      <c r="CV750" s="81"/>
      <c r="CW750" s="81"/>
      <c r="CX750" s="81"/>
      <c r="CY750" s="81"/>
      <c r="CZ750" s="81"/>
      <c r="DA750" s="81"/>
      <c r="DB750" s="81"/>
      <c r="DC750" s="81"/>
      <c r="DD750" s="81"/>
      <c r="DE750" s="81"/>
      <c r="DF750" s="81"/>
      <c r="DG750" s="81"/>
      <c r="DH750" s="81"/>
      <c r="DI750" s="81"/>
      <c r="DJ750" s="81"/>
      <c r="DK750" s="81"/>
      <c r="DL750" s="81"/>
      <c r="DM750" s="81"/>
      <c r="DN750" s="81"/>
      <c r="DO750" s="81"/>
      <c r="DP750" s="81"/>
      <c r="DQ750" s="81"/>
      <c r="DR750" s="81"/>
      <c r="DS750" s="81"/>
      <c r="DT750" s="81"/>
      <c r="DU750" s="81"/>
      <c r="DV750" s="81"/>
      <c r="DW750" s="81"/>
      <c r="DX750" s="81"/>
      <c r="DY750" s="81"/>
      <c r="DZ750" s="81"/>
      <c r="EA750" s="81"/>
      <c r="EB750" s="81"/>
      <c r="EC750" s="81"/>
      <c r="ED750" s="81"/>
      <c r="EE750" s="81"/>
      <c r="EF750" s="81"/>
      <c r="EG750" s="81"/>
      <c r="EH750" s="81"/>
      <c r="EI750" s="81"/>
      <c r="EJ750" s="81"/>
      <c r="EK750" s="81"/>
      <c r="EL750" s="81"/>
      <c r="EM750" s="81"/>
      <c r="EN750" s="81"/>
      <c r="EO750" s="81"/>
      <c r="EP750" s="81"/>
      <c r="EQ750" s="81"/>
      <c r="ER750" s="81"/>
    </row>
    <row r="751" spans="1:16" ht="15.75" customHeight="1">
      <c r="A751" s="4" t="s">
        <v>2</v>
      </c>
      <c r="B751" s="5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5.75" customHeight="1">
      <c r="A752" s="4" t="s">
        <v>23</v>
      </c>
      <c r="B752" s="5"/>
      <c r="C752" s="5"/>
      <c r="D752" s="6">
        <f>D750</f>
        <v>13000000</v>
      </c>
      <c r="E752" s="6"/>
      <c r="F752" s="6">
        <f>D752</f>
        <v>13000000</v>
      </c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48" s="93" customFormat="1" ht="15" customHeight="1">
      <c r="A753" s="91" t="s">
        <v>502</v>
      </c>
      <c r="B753" s="83"/>
      <c r="C753" s="83"/>
      <c r="D753" s="87">
        <v>405500</v>
      </c>
      <c r="E753" s="87"/>
      <c r="F753" s="87">
        <f>D753</f>
        <v>405500</v>
      </c>
      <c r="G753" s="87"/>
      <c r="H753" s="87"/>
      <c r="I753" s="87"/>
      <c r="J753" s="90"/>
      <c r="K753" s="87"/>
      <c r="L753" s="87"/>
      <c r="M753" s="87"/>
      <c r="N753" s="87"/>
      <c r="O753" s="87"/>
      <c r="P753" s="87"/>
      <c r="Q753" s="124"/>
      <c r="R753" s="124"/>
      <c r="S753" s="124"/>
      <c r="T753" s="124"/>
      <c r="U753" s="124"/>
      <c r="V753" s="124"/>
      <c r="W753" s="124"/>
      <c r="X753" s="124"/>
      <c r="Y753" s="124"/>
      <c r="Z753" s="124"/>
      <c r="AA753" s="124"/>
      <c r="AB753" s="124"/>
      <c r="AC753" s="124"/>
      <c r="AD753" s="124"/>
      <c r="AE753" s="124"/>
      <c r="AF753" s="124"/>
      <c r="AG753" s="124"/>
      <c r="AH753" s="124"/>
      <c r="AI753" s="124"/>
      <c r="AJ753" s="124"/>
      <c r="AK753" s="124"/>
      <c r="AL753" s="124"/>
      <c r="AM753" s="124"/>
      <c r="AN753" s="124"/>
      <c r="AO753" s="124"/>
      <c r="AP753" s="124"/>
      <c r="AQ753" s="124"/>
      <c r="AR753" s="124"/>
      <c r="AS753" s="124"/>
      <c r="AT753" s="124"/>
      <c r="AU753" s="124"/>
      <c r="AV753" s="124"/>
      <c r="AW753" s="124"/>
      <c r="AX753" s="124"/>
      <c r="AY753" s="124"/>
      <c r="AZ753" s="124"/>
      <c r="BA753" s="124"/>
      <c r="BB753" s="124"/>
      <c r="BC753" s="124"/>
      <c r="BD753" s="124"/>
      <c r="BE753" s="124"/>
      <c r="BF753" s="124"/>
      <c r="BG753" s="124"/>
      <c r="BH753" s="124"/>
      <c r="BI753" s="124"/>
      <c r="BJ753" s="124"/>
      <c r="BK753" s="124"/>
      <c r="BL753" s="124"/>
      <c r="BM753" s="124"/>
      <c r="BN753" s="124"/>
      <c r="BO753" s="124"/>
      <c r="BP753" s="124"/>
      <c r="BQ753" s="124"/>
      <c r="BR753" s="124"/>
      <c r="BS753" s="124"/>
      <c r="BT753" s="124"/>
      <c r="BU753" s="124"/>
      <c r="BV753" s="124"/>
      <c r="BW753" s="124"/>
      <c r="BX753" s="124"/>
      <c r="BY753" s="124"/>
      <c r="BZ753" s="124"/>
      <c r="CA753" s="124"/>
      <c r="CB753" s="124"/>
      <c r="CC753" s="124"/>
      <c r="CD753" s="124"/>
      <c r="CE753" s="124"/>
      <c r="CF753" s="124"/>
      <c r="CG753" s="124"/>
      <c r="CH753" s="124"/>
      <c r="CI753" s="124"/>
      <c r="CJ753" s="124"/>
      <c r="CK753" s="124"/>
      <c r="CL753" s="124"/>
      <c r="CM753" s="124"/>
      <c r="CN753" s="124"/>
      <c r="CO753" s="124"/>
      <c r="CP753" s="124"/>
      <c r="CQ753" s="124"/>
      <c r="CR753" s="124"/>
      <c r="CS753" s="124"/>
      <c r="CT753" s="124"/>
      <c r="CU753" s="124"/>
      <c r="CV753" s="124"/>
      <c r="CW753" s="124"/>
      <c r="CX753" s="124"/>
      <c r="CY753" s="124"/>
      <c r="CZ753" s="124"/>
      <c r="DA753" s="124"/>
      <c r="DB753" s="124"/>
      <c r="DC753" s="124"/>
      <c r="DD753" s="124"/>
      <c r="DE753" s="124"/>
      <c r="DF753" s="124"/>
      <c r="DG753" s="124"/>
      <c r="DH753" s="124"/>
      <c r="DI753" s="124"/>
      <c r="DJ753" s="124"/>
      <c r="DK753" s="124"/>
      <c r="DL753" s="124"/>
      <c r="DM753" s="124"/>
      <c r="DN753" s="124"/>
      <c r="DO753" s="124"/>
      <c r="DP753" s="124"/>
      <c r="DQ753" s="124"/>
      <c r="DR753" s="124"/>
      <c r="DS753" s="124"/>
      <c r="DT753" s="124"/>
      <c r="DU753" s="124"/>
      <c r="DV753" s="124"/>
      <c r="DW753" s="124"/>
      <c r="DX753" s="124"/>
      <c r="DY753" s="124"/>
      <c r="DZ753" s="124"/>
      <c r="EA753" s="124"/>
      <c r="EB753" s="124"/>
      <c r="EC753" s="124"/>
      <c r="ED753" s="124"/>
      <c r="EE753" s="124"/>
      <c r="EF753" s="124"/>
      <c r="EG753" s="124"/>
      <c r="EH753" s="124"/>
      <c r="EI753" s="124"/>
      <c r="EJ753" s="124"/>
      <c r="EK753" s="124"/>
      <c r="EL753" s="124"/>
      <c r="EM753" s="124"/>
      <c r="EN753" s="124"/>
      <c r="EO753" s="124"/>
      <c r="EP753" s="124"/>
      <c r="EQ753" s="124"/>
      <c r="ER753" s="124"/>
    </row>
    <row r="754" spans="1:16" ht="12" customHeight="1">
      <c r="A754" s="4" t="s">
        <v>2</v>
      </c>
      <c r="B754" s="5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2" customHeight="1">
      <c r="A755" s="7" t="s">
        <v>23</v>
      </c>
      <c r="B755" s="5"/>
      <c r="C755" s="5"/>
      <c r="D755" s="6">
        <f>D753</f>
        <v>405500</v>
      </c>
      <c r="E755" s="6"/>
      <c r="F755" s="6">
        <f>D755</f>
        <v>405500</v>
      </c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2" customHeight="1">
      <c r="A756" s="4" t="s">
        <v>3</v>
      </c>
      <c r="B756" s="5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24.75" customHeight="1">
      <c r="A757" s="7" t="s">
        <v>80</v>
      </c>
      <c r="B757" s="5"/>
      <c r="C757" s="5"/>
      <c r="D757" s="6">
        <v>50</v>
      </c>
      <c r="E757" s="6"/>
      <c r="F757" s="6">
        <v>57</v>
      </c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5.75" customHeight="1">
      <c r="A758" s="7" t="s">
        <v>78</v>
      </c>
      <c r="B758" s="5"/>
      <c r="C758" s="5"/>
      <c r="D758" s="6">
        <v>50</v>
      </c>
      <c r="E758" s="6"/>
      <c r="F758" s="6">
        <f>D758</f>
        <v>50</v>
      </c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2.75" customHeight="1">
      <c r="A759" s="4" t="s">
        <v>5</v>
      </c>
      <c r="B759" s="5"/>
      <c r="C759" s="5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24.75" customHeight="1">
      <c r="A760" s="7" t="s">
        <v>79</v>
      </c>
      <c r="B760" s="5"/>
      <c r="C760" s="5"/>
      <c r="D760" s="6">
        <v>1950.89</v>
      </c>
      <c r="E760" s="6"/>
      <c r="F760" s="6">
        <f>D760</f>
        <v>1950.89</v>
      </c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24.75" customHeight="1">
      <c r="A761" s="7" t="s">
        <v>81</v>
      </c>
      <c r="B761" s="5"/>
      <c r="C761" s="5"/>
      <c r="D761" s="6">
        <f>D755/D758</f>
        <v>8110</v>
      </c>
      <c r="E761" s="6"/>
      <c r="F761" s="6">
        <f>D761</f>
        <v>8110</v>
      </c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48" s="93" customFormat="1" ht="39" customHeight="1">
      <c r="A762" s="91" t="s">
        <v>503</v>
      </c>
      <c r="B762" s="83"/>
      <c r="C762" s="83"/>
      <c r="D762" s="87">
        <v>360000</v>
      </c>
      <c r="E762" s="87"/>
      <c r="F762" s="87">
        <f>D762</f>
        <v>360000</v>
      </c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  <c r="AA762" s="124"/>
      <c r="AB762" s="124"/>
      <c r="AC762" s="124"/>
      <c r="AD762" s="124"/>
      <c r="AE762" s="124"/>
      <c r="AF762" s="124"/>
      <c r="AG762" s="124"/>
      <c r="AH762" s="124"/>
      <c r="AI762" s="124"/>
      <c r="AJ762" s="124"/>
      <c r="AK762" s="124"/>
      <c r="AL762" s="124"/>
      <c r="AM762" s="124"/>
      <c r="AN762" s="124"/>
      <c r="AO762" s="124"/>
      <c r="AP762" s="124"/>
      <c r="AQ762" s="124"/>
      <c r="AR762" s="124"/>
      <c r="AS762" s="124"/>
      <c r="AT762" s="124"/>
      <c r="AU762" s="124"/>
      <c r="AV762" s="124"/>
      <c r="AW762" s="124"/>
      <c r="AX762" s="124"/>
      <c r="AY762" s="124"/>
      <c r="AZ762" s="124"/>
      <c r="BA762" s="124"/>
      <c r="BB762" s="124"/>
      <c r="BC762" s="124"/>
      <c r="BD762" s="124"/>
      <c r="BE762" s="124"/>
      <c r="BF762" s="124"/>
      <c r="BG762" s="124"/>
      <c r="BH762" s="124"/>
      <c r="BI762" s="124"/>
      <c r="BJ762" s="124"/>
      <c r="BK762" s="124"/>
      <c r="BL762" s="124"/>
      <c r="BM762" s="124"/>
      <c r="BN762" s="124"/>
      <c r="BO762" s="124"/>
      <c r="BP762" s="124"/>
      <c r="BQ762" s="124"/>
      <c r="BR762" s="124"/>
      <c r="BS762" s="124"/>
      <c r="BT762" s="124"/>
      <c r="BU762" s="124"/>
      <c r="BV762" s="124"/>
      <c r="BW762" s="124"/>
      <c r="BX762" s="124"/>
      <c r="BY762" s="124"/>
      <c r="BZ762" s="124"/>
      <c r="CA762" s="124"/>
      <c r="CB762" s="124"/>
      <c r="CC762" s="124"/>
      <c r="CD762" s="124"/>
      <c r="CE762" s="124"/>
      <c r="CF762" s="124"/>
      <c r="CG762" s="124"/>
      <c r="CH762" s="124"/>
      <c r="CI762" s="124"/>
      <c r="CJ762" s="124"/>
      <c r="CK762" s="124"/>
      <c r="CL762" s="124"/>
      <c r="CM762" s="124"/>
      <c r="CN762" s="124"/>
      <c r="CO762" s="124"/>
      <c r="CP762" s="124"/>
      <c r="CQ762" s="124"/>
      <c r="CR762" s="124"/>
      <c r="CS762" s="124"/>
      <c r="CT762" s="124"/>
      <c r="CU762" s="124"/>
      <c r="CV762" s="124"/>
      <c r="CW762" s="124"/>
      <c r="CX762" s="124"/>
      <c r="CY762" s="124"/>
      <c r="CZ762" s="124"/>
      <c r="DA762" s="124"/>
      <c r="DB762" s="124"/>
      <c r="DC762" s="124"/>
      <c r="DD762" s="124"/>
      <c r="DE762" s="124"/>
      <c r="DF762" s="124"/>
      <c r="DG762" s="124"/>
      <c r="DH762" s="124"/>
      <c r="DI762" s="124"/>
      <c r="DJ762" s="124"/>
      <c r="DK762" s="124"/>
      <c r="DL762" s="124"/>
      <c r="DM762" s="124"/>
      <c r="DN762" s="124"/>
      <c r="DO762" s="124"/>
      <c r="DP762" s="124"/>
      <c r="DQ762" s="124"/>
      <c r="DR762" s="124"/>
      <c r="DS762" s="124"/>
      <c r="DT762" s="124"/>
      <c r="DU762" s="124"/>
      <c r="DV762" s="124"/>
      <c r="DW762" s="124"/>
      <c r="DX762" s="124"/>
      <c r="DY762" s="124"/>
      <c r="DZ762" s="124"/>
      <c r="EA762" s="124"/>
      <c r="EB762" s="124"/>
      <c r="EC762" s="124"/>
      <c r="ED762" s="124"/>
      <c r="EE762" s="124"/>
      <c r="EF762" s="124"/>
      <c r="EG762" s="124"/>
      <c r="EH762" s="124"/>
      <c r="EI762" s="124"/>
      <c r="EJ762" s="124"/>
      <c r="EK762" s="124"/>
      <c r="EL762" s="124"/>
      <c r="EM762" s="124"/>
      <c r="EN762" s="124"/>
      <c r="EO762" s="124"/>
      <c r="EP762" s="124"/>
      <c r="EQ762" s="124"/>
      <c r="ER762" s="124"/>
    </row>
    <row r="763" spans="1:16" ht="11.25" customHeight="1">
      <c r="A763" s="4" t="s">
        <v>2</v>
      </c>
      <c r="B763" s="5"/>
      <c r="C763" s="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25"/>
    </row>
    <row r="764" spans="1:16" ht="14.25" customHeight="1">
      <c r="A764" s="7" t="s">
        <v>23</v>
      </c>
      <c r="B764" s="5"/>
      <c r="C764" s="5"/>
      <c r="D764" s="6">
        <f>D762</f>
        <v>360000</v>
      </c>
      <c r="E764" s="6"/>
      <c r="F764" s="6">
        <f>D764+E764</f>
        <v>360000</v>
      </c>
      <c r="G764" s="6"/>
      <c r="H764" s="6"/>
      <c r="I764" s="6"/>
      <c r="J764" s="6"/>
      <c r="K764" s="6"/>
      <c r="L764" s="6"/>
      <c r="M764" s="6"/>
      <c r="N764" s="6"/>
      <c r="O764" s="6"/>
      <c r="P764" s="25"/>
    </row>
    <row r="765" spans="1:16" ht="10.5" customHeight="1">
      <c r="A765" s="4" t="s">
        <v>3</v>
      </c>
      <c r="B765" s="5"/>
      <c r="C765" s="5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25"/>
    </row>
    <row r="766" spans="1:16" ht="24.75" customHeight="1">
      <c r="A766" s="7" t="s">
        <v>83</v>
      </c>
      <c r="B766" s="5"/>
      <c r="C766" s="5"/>
      <c r="D766" s="6">
        <v>200</v>
      </c>
      <c r="E766" s="6"/>
      <c r="F766" s="6">
        <f>D766</f>
        <v>200</v>
      </c>
      <c r="G766" s="6"/>
      <c r="H766" s="6"/>
      <c r="I766" s="6"/>
      <c r="J766" s="6"/>
      <c r="K766" s="6"/>
      <c r="L766" s="6"/>
      <c r="M766" s="6"/>
      <c r="N766" s="6"/>
      <c r="O766" s="6"/>
      <c r="P766" s="25"/>
    </row>
    <row r="767" spans="1:16" ht="11.25">
      <c r="A767" s="4" t="s">
        <v>5</v>
      </c>
      <c r="B767" s="5"/>
      <c r="C767" s="5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25"/>
    </row>
    <row r="768" spans="1:16" ht="24.75" customHeight="1">
      <c r="A768" s="7" t="s">
        <v>84</v>
      </c>
      <c r="B768" s="5"/>
      <c r="C768" s="5"/>
      <c r="D768" s="6">
        <f>D764/D766</f>
        <v>1800</v>
      </c>
      <c r="E768" s="6"/>
      <c r="F768" s="6">
        <f>D768</f>
        <v>1800</v>
      </c>
      <c r="G768" s="6"/>
      <c r="H768" s="6"/>
      <c r="I768" s="6"/>
      <c r="J768" s="6"/>
      <c r="K768" s="6"/>
      <c r="L768" s="6"/>
      <c r="M768" s="6"/>
      <c r="N768" s="6"/>
      <c r="O768" s="6"/>
      <c r="P768" s="25"/>
    </row>
    <row r="769" spans="1:148" s="93" customFormat="1" ht="36.75" customHeight="1">
      <c r="A769" s="91" t="s">
        <v>504</v>
      </c>
      <c r="B769" s="83"/>
      <c r="C769" s="83"/>
      <c r="D769" s="87">
        <v>800000</v>
      </c>
      <c r="E769" s="87">
        <v>500000</v>
      </c>
      <c r="F769" s="87">
        <f>D769+E769</f>
        <v>1300000</v>
      </c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124"/>
      <c r="R769" s="124"/>
      <c r="S769" s="124"/>
      <c r="T769" s="124"/>
      <c r="U769" s="124"/>
      <c r="V769" s="124"/>
      <c r="W769" s="124"/>
      <c r="X769" s="124"/>
      <c r="Y769" s="124"/>
      <c r="Z769" s="124"/>
      <c r="AA769" s="124"/>
      <c r="AB769" s="124"/>
      <c r="AC769" s="124"/>
      <c r="AD769" s="124"/>
      <c r="AE769" s="124"/>
      <c r="AF769" s="124"/>
      <c r="AG769" s="124"/>
      <c r="AH769" s="124"/>
      <c r="AI769" s="124"/>
      <c r="AJ769" s="124"/>
      <c r="AK769" s="124"/>
      <c r="AL769" s="124"/>
      <c r="AM769" s="124"/>
      <c r="AN769" s="124"/>
      <c r="AO769" s="124"/>
      <c r="AP769" s="124"/>
      <c r="AQ769" s="124"/>
      <c r="AR769" s="124"/>
      <c r="AS769" s="124"/>
      <c r="AT769" s="124"/>
      <c r="AU769" s="124"/>
      <c r="AV769" s="124"/>
      <c r="AW769" s="124"/>
      <c r="AX769" s="124"/>
      <c r="AY769" s="124"/>
      <c r="AZ769" s="124"/>
      <c r="BA769" s="124"/>
      <c r="BB769" s="124"/>
      <c r="BC769" s="124"/>
      <c r="BD769" s="124"/>
      <c r="BE769" s="124"/>
      <c r="BF769" s="124"/>
      <c r="BG769" s="124"/>
      <c r="BH769" s="124"/>
      <c r="BI769" s="124"/>
      <c r="BJ769" s="124"/>
      <c r="BK769" s="124"/>
      <c r="BL769" s="124"/>
      <c r="BM769" s="124"/>
      <c r="BN769" s="124"/>
      <c r="BO769" s="124"/>
      <c r="BP769" s="124"/>
      <c r="BQ769" s="124"/>
      <c r="BR769" s="124"/>
      <c r="BS769" s="124"/>
      <c r="BT769" s="124"/>
      <c r="BU769" s="124"/>
      <c r="BV769" s="124"/>
      <c r="BW769" s="124"/>
      <c r="BX769" s="124"/>
      <c r="BY769" s="124"/>
      <c r="BZ769" s="124"/>
      <c r="CA769" s="124"/>
      <c r="CB769" s="124"/>
      <c r="CC769" s="124"/>
      <c r="CD769" s="124"/>
      <c r="CE769" s="124"/>
      <c r="CF769" s="124"/>
      <c r="CG769" s="124"/>
      <c r="CH769" s="124"/>
      <c r="CI769" s="124"/>
      <c r="CJ769" s="124"/>
      <c r="CK769" s="124"/>
      <c r="CL769" s="124"/>
      <c r="CM769" s="124"/>
      <c r="CN769" s="124"/>
      <c r="CO769" s="124"/>
      <c r="CP769" s="124"/>
      <c r="CQ769" s="124"/>
      <c r="CR769" s="124"/>
      <c r="CS769" s="124"/>
      <c r="CT769" s="124"/>
      <c r="CU769" s="124"/>
      <c r="CV769" s="124"/>
      <c r="CW769" s="124"/>
      <c r="CX769" s="124"/>
      <c r="CY769" s="124"/>
      <c r="CZ769" s="124"/>
      <c r="DA769" s="124"/>
      <c r="DB769" s="124"/>
      <c r="DC769" s="124"/>
      <c r="DD769" s="124"/>
      <c r="DE769" s="124"/>
      <c r="DF769" s="124"/>
      <c r="DG769" s="124"/>
      <c r="DH769" s="124"/>
      <c r="DI769" s="124"/>
      <c r="DJ769" s="124"/>
      <c r="DK769" s="124"/>
      <c r="DL769" s="124"/>
      <c r="DM769" s="124"/>
      <c r="DN769" s="124"/>
      <c r="DO769" s="124"/>
      <c r="DP769" s="124"/>
      <c r="DQ769" s="124"/>
      <c r="DR769" s="124"/>
      <c r="DS769" s="124"/>
      <c r="DT769" s="124"/>
      <c r="DU769" s="124"/>
      <c r="DV769" s="124"/>
      <c r="DW769" s="124"/>
      <c r="DX769" s="124"/>
      <c r="DY769" s="124"/>
      <c r="DZ769" s="124"/>
      <c r="EA769" s="124"/>
      <c r="EB769" s="124"/>
      <c r="EC769" s="124"/>
      <c r="ED769" s="124"/>
      <c r="EE769" s="124"/>
      <c r="EF769" s="124"/>
      <c r="EG769" s="124"/>
      <c r="EH769" s="124"/>
      <c r="EI769" s="124"/>
      <c r="EJ769" s="124"/>
      <c r="EK769" s="124"/>
      <c r="EL769" s="124"/>
      <c r="EM769" s="124"/>
      <c r="EN769" s="124"/>
      <c r="EO769" s="124"/>
      <c r="EP769" s="124"/>
      <c r="EQ769" s="124"/>
      <c r="ER769" s="124"/>
    </row>
    <row r="770" spans="1:16" ht="11.25">
      <c r="A770" s="4" t="s">
        <v>2</v>
      </c>
      <c r="B770" s="5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25"/>
    </row>
    <row r="771" spans="1:16" ht="22.5">
      <c r="A771" s="7" t="s">
        <v>167</v>
      </c>
      <c r="B771" s="5"/>
      <c r="C771" s="5"/>
      <c r="D771" s="6">
        <f>D769</f>
        <v>800000</v>
      </c>
      <c r="E771" s="6">
        <f>E769</f>
        <v>500000</v>
      </c>
      <c r="F771" s="6">
        <f>D771+E771</f>
        <v>1300000</v>
      </c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22.5">
      <c r="A772" s="7" t="s">
        <v>170</v>
      </c>
      <c r="B772" s="5"/>
      <c r="C772" s="5"/>
      <c r="D772" s="6">
        <f>35000+10000</f>
        <v>45000</v>
      </c>
      <c r="E772" s="6"/>
      <c r="F772" s="6">
        <f>D772+E772</f>
        <v>45000</v>
      </c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1.25">
      <c r="A773" s="4" t="s">
        <v>3</v>
      </c>
      <c r="B773" s="5"/>
      <c r="C773" s="5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22.5">
      <c r="A774" s="268" t="s">
        <v>100</v>
      </c>
      <c r="B774" s="5"/>
      <c r="C774" s="5"/>
      <c r="D774" s="6">
        <v>5</v>
      </c>
      <c r="E774" s="6">
        <v>1</v>
      </c>
      <c r="F774" s="6">
        <f>D774+E774</f>
        <v>6</v>
      </c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22.5">
      <c r="A775" s="268" t="s">
        <v>168</v>
      </c>
      <c r="B775" s="5"/>
      <c r="C775" s="5"/>
      <c r="D775" s="6">
        <v>1</v>
      </c>
      <c r="E775" s="6"/>
      <c r="F775" s="6">
        <f>D775+E775</f>
        <v>1</v>
      </c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1.25">
      <c r="A776" s="4" t="s">
        <v>5</v>
      </c>
      <c r="B776" s="5"/>
      <c r="C776" s="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22.5">
      <c r="A777" s="7" t="s">
        <v>115</v>
      </c>
      <c r="B777" s="5"/>
      <c r="C777" s="5"/>
      <c r="D777" s="6">
        <f>D771/D774</f>
        <v>160000</v>
      </c>
      <c r="E777" s="6">
        <f>E771/E774</f>
        <v>500000</v>
      </c>
      <c r="F777" s="6">
        <f>D777+E777</f>
        <v>660000</v>
      </c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22.5" hidden="1">
      <c r="A778" s="258" t="s">
        <v>169</v>
      </c>
      <c r="B778" s="5"/>
      <c r="C778" s="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1.25" hidden="1">
      <c r="A779" s="258"/>
      <c r="B779" s="5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48" s="28" customFormat="1" ht="24.75" customHeight="1" hidden="1">
      <c r="A780" s="259" t="s">
        <v>177</v>
      </c>
      <c r="B780" s="24"/>
      <c r="C780" s="24"/>
      <c r="D780" s="25">
        <f>D782</f>
        <v>100000</v>
      </c>
      <c r="E780" s="25"/>
      <c r="F780" s="25">
        <f>D780+E780</f>
        <v>100000</v>
      </c>
      <c r="G780" s="25">
        <f>G784*G786</f>
        <v>130000</v>
      </c>
      <c r="H780" s="25"/>
      <c r="I780" s="25"/>
      <c r="J780" s="25">
        <f>G780+H780</f>
        <v>130000</v>
      </c>
      <c r="K780" s="25"/>
      <c r="L780" s="25"/>
      <c r="M780" s="25"/>
      <c r="N780" s="25">
        <f>N786*N784</f>
        <v>350000</v>
      </c>
      <c r="O780" s="25">
        <f>O786*O784</f>
        <v>0</v>
      </c>
      <c r="P780" s="25">
        <f>P786*P784</f>
        <v>350000</v>
      </c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</row>
    <row r="781" spans="1:16" ht="11.25" hidden="1">
      <c r="A781" s="257" t="s">
        <v>2</v>
      </c>
      <c r="B781" s="5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1.25" hidden="1">
      <c r="A782" s="258" t="s">
        <v>23</v>
      </c>
      <c r="B782" s="5"/>
      <c r="C782" s="5"/>
      <c r="D782" s="6">
        <f>D784*D786</f>
        <v>100000</v>
      </c>
      <c r="E782" s="6"/>
      <c r="F782" s="6">
        <f>D782+E782</f>
        <v>100000</v>
      </c>
      <c r="G782" s="6">
        <f>G784*G786</f>
        <v>130000</v>
      </c>
      <c r="H782" s="6"/>
      <c r="I782" s="6"/>
      <c r="J782" s="6">
        <f>G782+H782</f>
        <v>130000</v>
      </c>
      <c r="K782" s="6"/>
      <c r="L782" s="6"/>
      <c r="M782" s="6"/>
      <c r="N782" s="6">
        <f>N784*N786</f>
        <v>350000</v>
      </c>
      <c r="O782" s="6"/>
      <c r="P782" s="6">
        <f>N782+O782</f>
        <v>350000</v>
      </c>
    </row>
    <row r="783" spans="1:16" ht="11.25" hidden="1">
      <c r="A783" s="257" t="s">
        <v>3</v>
      </c>
      <c r="B783" s="5"/>
      <c r="C783" s="5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4.25" customHeight="1" hidden="1">
      <c r="A784" s="258" t="s">
        <v>110</v>
      </c>
      <c r="B784" s="5"/>
      <c r="C784" s="5"/>
      <c r="D784" s="6">
        <v>8</v>
      </c>
      <c r="E784" s="6"/>
      <c r="F784" s="6">
        <f>D784+E784</f>
        <v>8</v>
      </c>
      <c r="G784" s="6">
        <v>2</v>
      </c>
      <c r="H784" s="6"/>
      <c r="I784" s="6"/>
      <c r="J784" s="6">
        <f>G784+H784</f>
        <v>2</v>
      </c>
      <c r="K784" s="6"/>
      <c r="L784" s="6"/>
      <c r="M784" s="6"/>
      <c r="N784" s="6">
        <v>5</v>
      </c>
      <c r="O784" s="6"/>
      <c r="P784" s="6">
        <f>N784+O784</f>
        <v>5</v>
      </c>
    </row>
    <row r="785" spans="1:16" ht="12" customHeight="1" hidden="1">
      <c r="A785" s="257" t="s">
        <v>5</v>
      </c>
      <c r="B785" s="5"/>
      <c r="C785" s="5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24.75" customHeight="1" hidden="1">
      <c r="A786" s="258" t="s">
        <v>95</v>
      </c>
      <c r="B786" s="5"/>
      <c r="C786" s="5"/>
      <c r="D786" s="6">
        <f>100000/8</f>
        <v>12500</v>
      </c>
      <c r="E786" s="6"/>
      <c r="F786" s="6">
        <f>D786+E786</f>
        <v>12500</v>
      </c>
      <c r="G786" s="6">
        <v>65000</v>
      </c>
      <c r="H786" s="6"/>
      <c r="I786" s="6"/>
      <c r="J786" s="6">
        <f>G786+H786</f>
        <v>65000</v>
      </c>
      <c r="K786" s="6"/>
      <c r="L786" s="6"/>
      <c r="M786" s="6"/>
      <c r="N786" s="6">
        <v>70000</v>
      </c>
      <c r="O786" s="6"/>
      <c r="P786" s="6">
        <f>N786+O786</f>
        <v>70000</v>
      </c>
    </row>
    <row r="787" spans="1:17" ht="33.75" hidden="1">
      <c r="A787" s="259" t="s">
        <v>178</v>
      </c>
      <c r="B787" s="24"/>
      <c r="C787" s="24"/>
      <c r="D787" s="13"/>
      <c r="E787" s="25">
        <f>E789</f>
        <v>50000</v>
      </c>
      <c r="F787" s="25">
        <f>F789</f>
        <v>50000</v>
      </c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39"/>
    </row>
    <row r="788" spans="1:17" ht="11.25" hidden="1">
      <c r="A788" s="257" t="s">
        <v>2</v>
      </c>
      <c r="B788" s="5"/>
      <c r="C788" s="5"/>
      <c r="D788" s="13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39"/>
    </row>
    <row r="789" spans="1:17" ht="11.25" hidden="1">
      <c r="A789" s="258" t="s">
        <v>23</v>
      </c>
      <c r="B789" s="5"/>
      <c r="C789" s="5"/>
      <c r="D789" s="13"/>
      <c r="E789" s="6">
        <f>E791*E793</f>
        <v>50000</v>
      </c>
      <c r="F789" s="6">
        <f>F791*F793</f>
        <v>50000</v>
      </c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40"/>
    </row>
    <row r="790" spans="1:17" ht="11.25" hidden="1">
      <c r="A790" s="4" t="s">
        <v>3</v>
      </c>
      <c r="B790" s="5"/>
      <c r="C790" s="5"/>
      <c r="D790" s="13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40"/>
    </row>
    <row r="791" spans="1:17" ht="11.25" hidden="1">
      <c r="A791" s="7" t="s">
        <v>110</v>
      </c>
      <c r="B791" s="5"/>
      <c r="C791" s="5"/>
      <c r="D791" s="13"/>
      <c r="E791" s="6">
        <v>1</v>
      </c>
      <c r="F791" s="6">
        <v>1</v>
      </c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40">
        <v>5500</v>
      </c>
    </row>
    <row r="792" spans="1:17" ht="11.25" hidden="1">
      <c r="A792" s="4" t="s">
        <v>5</v>
      </c>
      <c r="B792" s="5"/>
      <c r="C792" s="5"/>
      <c r="D792" s="13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15"/>
    </row>
    <row r="793" spans="1:17" ht="22.5" hidden="1">
      <c r="A793" s="7" t="s">
        <v>95</v>
      </c>
      <c r="B793" s="5"/>
      <c r="C793" s="5"/>
      <c r="D793" s="13"/>
      <c r="E793" s="6">
        <v>50000</v>
      </c>
      <c r="F793" s="6">
        <v>50000</v>
      </c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15"/>
    </row>
    <row r="794" spans="1:17" ht="33.75" hidden="1">
      <c r="A794" s="23" t="s">
        <v>179</v>
      </c>
      <c r="B794" s="24"/>
      <c r="C794" s="24"/>
      <c r="D794" s="25">
        <f>D796</f>
        <v>790000</v>
      </c>
      <c r="E794" s="25"/>
      <c r="F794" s="25">
        <f>F796</f>
        <v>790000</v>
      </c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15"/>
    </row>
    <row r="795" spans="1:17" ht="11.25" hidden="1">
      <c r="A795" s="4" t="s">
        <v>2</v>
      </c>
      <c r="B795" s="5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15"/>
    </row>
    <row r="796" spans="1:17" ht="11.25" hidden="1">
      <c r="A796" s="7" t="s">
        <v>23</v>
      </c>
      <c r="B796" s="5"/>
      <c r="C796" s="5"/>
      <c r="D796" s="6">
        <f>D798*D800</f>
        <v>790000</v>
      </c>
      <c r="E796" s="6"/>
      <c r="F796" s="6">
        <f>F798*F800</f>
        <v>790000</v>
      </c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15"/>
    </row>
    <row r="797" spans="1:17" ht="11.25" hidden="1">
      <c r="A797" s="4" t="s">
        <v>3</v>
      </c>
      <c r="B797" s="5"/>
      <c r="C797" s="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15"/>
    </row>
    <row r="798" spans="1:17" ht="11.25" hidden="1">
      <c r="A798" s="7" t="s">
        <v>110</v>
      </c>
      <c r="B798" s="5"/>
      <c r="C798" s="5"/>
      <c r="D798" s="6">
        <v>1</v>
      </c>
      <c r="E798" s="6"/>
      <c r="F798" s="6">
        <v>1</v>
      </c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15"/>
    </row>
    <row r="799" spans="1:17" ht="11.25" hidden="1">
      <c r="A799" s="4" t="s">
        <v>5</v>
      </c>
      <c r="B799" s="5"/>
      <c r="C799" s="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15"/>
    </row>
    <row r="800" spans="1:17" ht="22.5" hidden="1">
      <c r="A800" s="7" t="s">
        <v>95</v>
      </c>
      <c r="B800" s="5"/>
      <c r="C800" s="5"/>
      <c r="D800" s="6">
        <v>790000</v>
      </c>
      <c r="E800" s="6"/>
      <c r="F800" s="6">
        <v>790000</v>
      </c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15"/>
    </row>
    <row r="801" spans="1:17" ht="36" customHeight="1" hidden="1">
      <c r="A801" s="91" t="s">
        <v>180</v>
      </c>
      <c r="B801" s="24"/>
      <c r="C801" s="24"/>
      <c r="D801" s="25"/>
      <c r="E801" s="25">
        <f>E803</f>
        <v>320000</v>
      </c>
      <c r="F801" s="25">
        <f>F803</f>
        <v>320000</v>
      </c>
      <c r="G801" s="25"/>
      <c r="H801" s="25"/>
      <c r="I801" s="25"/>
      <c r="J801" s="25"/>
      <c r="K801" s="25"/>
      <c r="L801" s="25"/>
      <c r="M801" s="25"/>
      <c r="N801" s="25"/>
      <c r="O801" s="25">
        <f>O803</f>
        <v>1021000</v>
      </c>
      <c r="P801" s="25">
        <f>N801+O801</f>
        <v>1021000</v>
      </c>
      <c r="Q801" s="15"/>
    </row>
    <row r="802" spans="1:17" ht="11.25" hidden="1">
      <c r="A802" s="4" t="s">
        <v>2</v>
      </c>
      <c r="B802" s="5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25"/>
      <c r="Q802" s="15"/>
    </row>
    <row r="803" spans="1:17" ht="11.25" hidden="1">
      <c r="A803" s="7" t="s">
        <v>23</v>
      </c>
      <c r="B803" s="5"/>
      <c r="C803" s="5"/>
      <c r="D803" s="6"/>
      <c r="E803" s="6">
        <f>E805*E807</f>
        <v>320000</v>
      </c>
      <c r="F803" s="6">
        <f>F805*F807</f>
        <v>320000</v>
      </c>
      <c r="G803" s="6"/>
      <c r="H803" s="6"/>
      <c r="I803" s="6"/>
      <c r="J803" s="6"/>
      <c r="K803" s="6"/>
      <c r="L803" s="6"/>
      <c r="M803" s="6"/>
      <c r="N803" s="6"/>
      <c r="O803" s="6">
        <v>1021000</v>
      </c>
      <c r="P803" s="6">
        <f>N803+O803</f>
        <v>1021000</v>
      </c>
      <c r="Q803" s="15"/>
    </row>
    <row r="804" spans="1:17" ht="11.25" hidden="1">
      <c r="A804" s="4" t="s">
        <v>3</v>
      </c>
      <c r="B804" s="5"/>
      <c r="C804" s="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15"/>
    </row>
    <row r="805" spans="1:17" ht="11.25" hidden="1">
      <c r="A805" s="7" t="s">
        <v>110</v>
      </c>
      <c r="B805" s="5"/>
      <c r="C805" s="5"/>
      <c r="D805" s="6"/>
      <c r="E805" s="6">
        <v>1</v>
      </c>
      <c r="F805" s="6">
        <v>1</v>
      </c>
      <c r="G805" s="6"/>
      <c r="H805" s="6"/>
      <c r="I805" s="6"/>
      <c r="J805" s="6"/>
      <c r="K805" s="6"/>
      <c r="L805" s="6"/>
      <c r="M805" s="6"/>
      <c r="N805" s="6"/>
      <c r="O805" s="6">
        <v>1</v>
      </c>
      <c r="P805" s="6">
        <f>N805+O805</f>
        <v>1</v>
      </c>
      <c r="Q805" s="15"/>
    </row>
    <row r="806" spans="1:17" ht="11.25" hidden="1">
      <c r="A806" s="4" t="s">
        <v>5</v>
      </c>
      <c r="B806" s="5"/>
      <c r="C806" s="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15"/>
    </row>
    <row r="807" spans="1:148" ht="11.25" hidden="1">
      <c r="A807" s="7" t="s">
        <v>155</v>
      </c>
      <c r="B807" s="5"/>
      <c r="C807" s="5"/>
      <c r="D807" s="6"/>
      <c r="E807" s="6">
        <v>320000</v>
      </c>
      <c r="F807" s="6">
        <v>320000</v>
      </c>
      <c r="G807" s="6"/>
      <c r="H807" s="6"/>
      <c r="I807" s="6"/>
      <c r="J807" s="6"/>
      <c r="K807" s="6"/>
      <c r="L807" s="6"/>
      <c r="M807" s="6"/>
      <c r="N807" s="6"/>
      <c r="O807" s="6">
        <v>1021000</v>
      </c>
      <c r="P807" s="6">
        <f>N807+O807</f>
        <v>1021000</v>
      </c>
      <c r="Q807" s="1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  <c r="BX807" s="35"/>
      <c r="BY807" s="35"/>
      <c r="BZ807" s="35"/>
      <c r="CA807" s="35"/>
      <c r="CB807" s="35"/>
      <c r="CC807" s="35"/>
      <c r="CD807" s="35"/>
      <c r="CE807" s="35"/>
      <c r="CF807" s="35"/>
      <c r="CG807" s="35"/>
      <c r="CH807" s="35"/>
      <c r="CI807" s="35"/>
      <c r="CJ807" s="35"/>
      <c r="CK807" s="35"/>
      <c r="CL807" s="35"/>
      <c r="CM807" s="35"/>
      <c r="CN807" s="35"/>
      <c r="CO807" s="35"/>
      <c r="CP807" s="35"/>
      <c r="CQ807" s="35"/>
      <c r="CR807" s="35"/>
      <c r="CS807" s="35"/>
      <c r="CT807" s="35"/>
      <c r="CU807" s="35"/>
      <c r="CV807" s="35"/>
      <c r="CW807" s="35"/>
      <c r="CX807" s="35"/>
      <c r="CY807" s="35"/>
      <c r="CZ807" s="35"/>
      <c r="DA807" s="35"/>
      <c r="DB807" s="35"/>
      <c r="DC807" s="35"/>
      <c r="DD807" s="35"/>
      <c r="DE807" s="35"/>
      <c r="DF807" s="35"/>
      <c r="DG807" s="35"/>
      <c r="DH807" s="35"/>
      <c r="DI807" s="35"/>
      <c r="DJ807" s="35"/>
      <c r="DK807" s="35"/>
      <c r="DL807" s="35"/>
      <c r="DM807" s="35"/>
      <c r="DN807" s="35"/>
      <c r="DO807" s="35"/>
      <c r="DP807" s="35"/>
      <c r="DQ807" s="35"/>
      <c r="DR807" s="35"/>
      <c r="DS807" s="35"/>
      <c r="DT807" s="35"/>
      <c r="DU807" s="35"/>
      <c r="DV807" s="35"/>
      <c r="DW807" s="35"/>
      <c r="DX807" s="35"/>
      <c r="DY807" s="35"/>
      <c r="DZ807" s="35"/>
      <c r="EA807" s="35"/>
      <c r="EB807" s="35"/>
      <c r="EC807" s="35"/>
      <c r="ED807" s="35"/>
      <c r="EE807" s="35"/>
      <c r="EF807" s="35"/>
      <c r="EG807" s="35"/>
      <c r="EH807" s="35"/>
      <c r="EI807" s="35"/>
      <c r="EJ807" s="35"/>
      <c r="EK807" s="35"/>
      <c r="EL807" s="35"/>
      <c r="EM807" s="35"/>
      <c r="EN807" s="35"/>
      <c r="EO807" s="35"/>
      <c r="EP807" s="35"/>
      <c r="EQ807" s="35"/>
      <c r="ER807" s="35"/>
    </row>
    <row r="808" spans="1:17" ht="24" customHeight="1" hidden="1">
      <c r="A808" s="23" t="s">
        <v>181</v>
      </c>
      <c r="B808" s="24"/>
      <c r="C808" s="24"/>
      <c r="D808" s="25"/>
      <c r="E808" s="25">
        <f>E810</f>
        <v>0</v>
      </c>
      <c r="F808" s="25">
        <f>F810</f>
        <v>0</v>
      </c>
      <c r="G808" s="25">
        <f>G810</f>
        <v>1952000</v>
      </c>
      <c r="H808" s="25"/>
      <c r="I808" s="25"/>
      <c r="J808" s="25">
        <f>J810</f>
        <v>1952000</v>
      </c>
      <c r="K808" s="25"/>
      <c r="L808" s="25"/>
      <c r="M808" s="25"/>
      <c r="N808" s="25"/>
      <c r="O808" s="25"/>
      <c r="P808" s="25"/>
      <c r="Q808" s="15"/>
    </row>
    <row r="809" spans="1:17" ht="11.25" hidden="1">
      <c r="A809" s="4" t="s">
        <v>2</v>
      </c>
      <c r="B809" s="5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15"/>
    </row>
    <row r="810" spans="1:17" ht="11.25" hidden="1">
      <c r="A810" s="7" t="s">
        <v>23</v>
      </c>
      <c r="B810" s="5"/>
      <c r="C810" s="5"/>
      <c r="D810" s="6"/>
      <c r="E810" s="6">
        <f>E812*E814</f>
        <v>0</v>
      </c>
      <c r="F810" s="6">
        <f>F812*F814</f>
        <v>0</v>
      </c>
      <c r="G810" s="6">
        <f>G812*G814</f>
        <v>1952000</v>
      </c>
      <c r="H810" s="6"/>
      <c r="I810" s="6"/>
      <c r="J810" s="6">
        <f>G810</f>
        <v>1952000</v>
      </c>
      <c r="K810" s="6"/>
      <c r="L810" s="6"/>
      <c r="M810" s="6"/>
      <c r="N810" s="6"/>
      <c r="O810" s="6"/>
      <c r="P810" s="6"/>
      <c r="Q810" s="15"/>
    </row>
    <row r="811" spans="1:17" ht="11.25" hidden="1">
      <c r="A811" s="4" t="s">
        <v>3</v>
      </c>
      <c r="B811" s="5"/>
      <c r="C811" s="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15"/>
    </row>
    <row r="812" spans="1:17" ht="11.25" hidden="1">
      <c r="A812" s="7" t="s">
        <v>110</v>
      </c>
      <c r="B812" s="5"/>
      <c r="C812" s="5"/>
      <c r="D812" s="6"/>
      <c r="E812" s="6">
        <v>0</v>
      </c>
      <c r="F812" s="6">
        <v>0</v>
      </c>
      <c r="G812" s="6">
        <v>1</v>
      </c>
      <c r="H812" s="6"/>
      <c r="I812" s="6"/>
      <c r="J812" s="6">
        <f>G812</f>
        <v>1</v>
      </c>
      <c r="K812" s="6"/>
      <c r="L812" s="6"/>
      <c r="M812" s="6"/>
      <c r="N812" s="6"/>
      <c r="O812" s="6"/>
      <c r="P812" s="6"/>
      <c r="Q812" s="15"/>
    </row>
    <row r="813" spans="1:17" ht="11.25" hidden="1">
      <c r="A813" s="4" t="s">
        <v>5</v>
      </c>
      <c r="B813" s="5"/>
      <c r="C813" s="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15"/>
    </row>
    <row r="814" spans="1:148" ht="11.25" hidden="1">
      <c r="A814" s="7" t="s">
        <v>155</v>
      </c>
      <c r="B814" s="5"/>
      <c r="C814" s="5"/>
      <c r="D814" s="6"/>
      <c r="E814" s="6"/>
      <c r="F814" s="6">
        <v>0</v>
      </c>
      <c r="G814" s="6">
        <f>2300000-348000</f>
        <v>1952000</v>
      </c>
      <c r="H814" s="6"/>
      <c r="I814" s="6"/>
      <c r="J814" s="6">
        <f>G814</f>
        <v>1952000</v>
      </c>
      <c r="K814" s="6"/>
      <c r="L814" s="6"/>
      <c r="M814" s="6"/>
      <c r="N814" s="6"/>
      <c r="O814" s="6"/>
      <c r="P814" s="6"/>
      <c r="Q814" s="1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  <c r="CC814" s="35"/>
      <c r="CD814" s="35"/>
      <c r="CE814" s="35"/>
      <c r="CF814" s="35"/>
      <c r="CG814" s="35"/>
      <c r="CH814" s="35"/>
      <c r="CI814" s="35"/>
      <c r="CJ814" s="35"/>
      <c r="CK814" s="35"/>
      <c r="CL814" s="35"/>
      <c r="CM814" s="35"/>
      <c r="CN814" s="35"/>
      <c r="CO814" s="35"/>
      <c r="CP814" s="35"/>
      <c r="CQ814" s="35"/>
      <c r="CR814" s="35"/>
      <c r="CS814" s="35"/>
      <c r="CT814" s="35"/>
      <c r="CU814" s="35"/>
      <c r="CV814" s="35"/>
      <c r="CW814" s="35"/>
      <c r="CX814" s="35"/>
      <c r="CY814" s="35"/>
      <c r="CZ814" s="35"/>
      <c r="DA814" s="35"/>
      <c r="DB814" s="35"/>
      <c r="DC814" s="35"/>
      <c r="DD814" s="35"/>
      <c r="DE814" s="35"/>
      <c r="DF814" s="35"/>
      <c r="DG814" s="35"/>
      <c r="DH814" s="35"/>
      <c r="DI814" s="35"/>
      <c r="DJ814" s="35"/>
      <c r="DK814" s="35"/>
      <c r="DL814" s="35"/>
      <c r="DM814" s="35"/>
      <c r="DN814" s="35"/>
      <c r="DO814" s="35"/>
      <c r="DP814" s="35"/>
      <c r="DQ814" s="35"/>
      <c r="DR814" s="35"/>
      <c r="DS814" s="35"/>
      <c r="DT814" s="35"/>
      <c r="DU814" s="35"/>
      <c r="DV814" s="35"/>
      <c r="DW814" s="35"/>
      <c r="DX814" s="35"/>
      <c r="DY814" s="35"/>
      <c r="DZ814" s="35"/>
      <c r="EA814" s="35"/>
      <c r="EB814" s="35"/>
      <c r="EC814" s="35"/>
      <c r="ED814" s="35"/>
      <c r="EE814" s="35"/>
      <c r="EF814" s="35"/>
      <c r="EG814" s="35"/>
      <c r="EH814" s="35"/>
      <c r="EI814" s="35"/>
      <c r="EJ814" s="35"/>
      <c r="EK814" s="35"/>
      <c r="EL814" s="35"/>
      <c r="EM814" s="35"/>
      <c r="EN814" s="35"/>
      <c r="EO814" s="35"/>
      <c r="EP814" s="35"/>
      <c r="EQ814" s="35"/>
      <c r="ER814" s="35"/>
    </row>
    <row r="815" spans="1:148" ht="22.5" hidden="1">
      <c r="A815" s="23" t="s">
        <v>182</v>
      </c>
      <c r="B815" s="5"/>
      <c r="C815" s="5"/>
      <c r="D815" s="6"/>
      <c r="E815" s="6"/>
      <c r="F815" s="6"/>
      <c r="G815" s="25">
        <f>G817</f>
        <v>920000</v>
      </c>
      <c r="H815" s="6"/>
      <c r="I815" s="6"/>
      <c r="J815" s="25">
        <f>G815</f>
        <v>920000</v>
      </c>
      <c r="K815" s="6"/>
      <c r="L815" s="6"/>
      <c r="M815" s="6"/>
      <c r="N815" s="6"/>
      <c r="O815" s="6"/>
      <c r="P815" s="6"/>
      <c r="Q815" s="1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5"/>
      <c r="BL815" s="35"/>
      <c r="BM815" s="35"/>
      <c r="BN815" s="35"/>
      <c r="BO815" s="35"/>
      <c r="BP815" s="35"/>
      <c r="BQ815" s="35"/>
      <c r="BR815" s="35"/>
      <c r="BS815" s="35"/>
      <c r="BT815" s="35"/>
      <c r="BU815" s="35"/>
      <c r="BV815" s="35"/>
      <c r="BW815" s="35"/>
      <c r="BX815" s="35"/>
      <c r="BY815" s="35"/>
      <c r="BZ815" s="35"/>
      <c r="CA815" s="35"/>
      <c r="CB815" s="35"/>
      <c r="CC815" s="35"/>
      <c r="CD815" s="35"/>
      <c r="CE815" s="35"/>
      <c r="CF815" s="35"/>
      <c r="CG815" s="35"/>
      <c r="CH815" s="35"/>
      <c r="CI815" s="35"/>
      <c r="CJ815" s="35"/>
      <c r="CK815" s="35"/>
      <c r="CL815" s="35"/>
      <c r="CM815" s="35"/>
      <c r="CN815" s="35"/>
      <c r="CO815" s="35"/>
      <c r="CP815" s="35"/>
      <c r="CQ815" s="35"/>
      <c r="CR815" s="35"/>
      <c r="CS815" s="35"/>
      <c r="CT815" s="35"/>
      <c r="CU815" s="35"/>
      <c r="CV815" s="35"/>
      <c r="CW815" s="35"/>
      <c r="CX815" s="35"/>
      <c r="CY815" s="35"/>
      <c r="CZ815" s="35"/>
      <c r="DA815" s="35"/>
      <c r="DB815" s="35"/>
      <c r="DC815" s="35"/>
      <c r="DD815" s="35"/>
      <c r="DE815" s="35"/>
      <c r="DF815" s="35"/>
      <c r="DG815" s="35"/>
      <c r="DH815" s="35"/>
      <c r="DI815" s="35"/>
      <c r="DJ815" s="35"/>
      <c r="DK815" s="35"/>
      <c r="DL815" s="35"/>
      <c r="DM815" s="35"/>
      <c r="DN815" s="35"/>
      <c r="DO815" s="35"/>
      <c r="DP815" s="35"/>
      <c r="DQ815" s="35"/>
      <c r="DR815" s="35"/>
      <c r="DS815" s="35"/>
      <c r="DT815" s="35"/>
      <c r="DU815" s="35"/>
      <c r="DV815" s="35"/>
      <c r="DW815" s="35"/>
      <c r="DX815" s="35"/>
      <c r="DY815" s="35"/>
      <c r="DZ815" s="35"/>
      <c r="EA815" s="35"/>
      <c r="EB815" s="35"/>
      <c r="EC815" s="35"/>
      <c r="ED815" s="35"/>
      <c r="EE815" s="35"/>
      <c r="EF815" s="35"/>
      <c r="EG815" s="35"/>
      <c r="EH815" s="35"/>
      <c r="EI815" s="35"/>
      <c r="EJ815" s="35"/>
      <c r="EK815" s="35"/>
      <c r="EL815" s="35"/>
      <c r="EM815" s="35"/>
      <c r="EN815" s="35"/>
      <c r="EO815" s="35"/>
      <c r="EP815" s="35"/>
      <c r="EQ815" s="35"/>
      <c r="ER815" s="35"/>
    </row>
    <row r="816" spans="1:148" ht="11.25" hidden="1">
      <c r="A816" s="4" t="s">
        <v>2</v>
      </c>
      <c r="B816" s="5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1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  <c r="BX816" s="35"/>
      <c r="BY816" s="35"/>
      <c r="BZ816" s="35"/>
      <c r="CA816" s="35"/>
      <c r="CB816" s="35"/>
      <c r="CC816" s="35"/>
      <c r="CD816" s="35"/>
      <c r="CE816" s="35"/>
      <c r="CF816" s="35"/>
      <c r="CG816" s="35"/>
      <c r="CH816" s="35"/>
      <c r="CI816" s="35"/>
      <c r="CJ816" s="35"/>
      <c r="CK816" s="35"/>
      <c r="CL816" s="35"/>
      <c r="CM816" s="35"/>
      <c r="CN816" s="35"/>
      <c r="CO816" s="35"/>
      <c r="CP816" s="35"/>
      <c r="CQ816" s="35"/>
      <c r="CR816" s="35"/>
      <c r="CS816" s="35"/>
      <c r="CT816" s="35"/>
      <c r="CU816" s="35"/>
      <c r="CV816" s="35"/>
      <c r="CW816" s="35"/>
      <c r="CX816" s="35"/>
      <c r="CY816" s="35"/>
      <c r="CZ816" s="35"/>
      <c r="DA816" s="35"/>
      <c r="DB816" s="35"/>
      <c r="DC816" s="35"/>
      <c r="DD816" s="35"/>
      <c r="DE816" s="35"/>
      <c r="DF816" s="35"/>
      <c r="DG816" s="35"/>
      <c r="DH816" s="35"/>
      <c r="DI816" s="35"/>
      <c r="DJ816" s="35"/>
      <c r="DK816" s="35"/>
      <c r="DL816" s="35"/>
      <c r="DM816" s="35"/>
      <c r="DN816" s="35"/>
      <c r="DO816" s="35"/>
      <c r="DP816" s="35"/>
      <c r="DQ816" s="35"/>
      <c r="DR816" s="35"/>
      <c r="DS816" s="35"/>
      <c r="DT816" s="35"/>
      <c r="DU816" s="35"/>
      <c r="DV816" s="35"/>
      <c r="DW816" s="35"/>
      <c r="DX816" s="35"/>
      <c r="DY816" s="35"/>
      <c r="DZ816" s="35"/>
      <c r="EA816" s="35"/>
      <c r="EB816" s="35"/>
      <c r="EC816" s="35"/>
      <c r="ED816" s="35"/>
      <c r="EE816" s="35"/>
      <c r="EF816" s="35"/>
      <c r="EG816" s="35"/>
      <c r="EH816" s="35"/>
      <c r="EI816" s="35"/>
      <c r="EJ816" s="35"/>
      <c r="EK816" s="35"/>
      <c r="EL816" s="35"/>
      <c r="EM816" s="35"/>
      <c r="EN816" s="35"/>
      <c r="EO816" s="35"/>
      <c r="EP816" s="35"/>
      <c r="EQ816" s="35"/>
      <c r="ER816" s="35"/>
    </row>
    <row r="817" spans="1:148" ht="11.25" hidden="1">
      <c r="A817" s="7" t="s">
        <v>23</v>
      </c>
      <c r="B817" s="5"/>
      <c r="C817" s="5"/>
      <c r="D817" s="6"/>
      <c r="E817" s="6"/>
      <c r="F817" s="6"/>
      <c r="G817" s="6">
        <f>3200000-2280000</f>
        <v>920000</v>
      </c>
      <c r="H817" s="6"/>
      <c r="I817" s="6"/>
      <c r="J817" s="6">
        <f>G817</f>
        <v>920000</v>
      </c>
      <c r="K817" s="6"/>
      <c r="L817" s="6"/>
      <c r="M817" s="6"/>
      <c r="N817" s="6"/>
      <c r="O817" s="6"/>
      <c r="P817" s="6"/>
      <c r="Q817" s="1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  <c r="BX817" s="35"/>
      <c r="BY817" s="35"/>
      <c r="BZ817" s="35"/>
      <c r="CA817" s="35"/>
      <c r="CB817" s="35"/>
      <c r="CC817" s="35"/>
      <c r="CD817" s="35"/>
      <c r="CE817" s="35"/>
      <c r="CF817" s="35"/>
      <c r="CG817" s="35"/>
      <c r="CH817" s="35"/>
      <c r="CI817" s="35"/>
      <c r="CJ817" s="35"/>
      <c r="CK817" s="35"/>
      <c r="CL817" s="35"/>
      <c r="CM817" s="35"/>
      <c r="CN817" s="35"/>
      <c r="CO817" s="35"/>
      <c r="CP817" s="35"/>
      <c r="CQ817" s="35"/>
      <c r="CR817" s="35"/>
      <c r="CS817" s="35"/>
      <c r="CT817" s="35"/>
      <c r="CU817" s="35"/>
      <c r="CV817" s="35"/>
      <c r="CW817" s="35"/>
      <c r="CX817" s="35"/>
      <c r="CY817" s="35"/>
      <c r="CZ817" s="35"/>
      <c r="DA817" s="35"/>
      <c r="DB817" s="35"/>
      <c r="DC817" s="35"/>
      <c r="DD817" s="35"/>
      <c r="DE817" s="35"/>
      <c r="DF817" s="35"/>
      <c r="DG817" s="35"/>
      <c r="DH817" s="35"/>
      <c r="DI817" s="35"/>
      <c r="DJ817" s="35"/>
      <c r="DK817" s="35"/>
      <c r="DL817" s="35"/>
      <c r="DM817" s="35"/>
      <c r="DN817" s="35"/>
      <c r="DO817" s="35"/>
      <c r="DP817" s="35"/>
      <c r="DQ817" s="35"/>
      <c r="DR817" s="35"/>
      <c r="DS817" s="35"/>
      <c r="DT817" s="35"/>
      <c r="DU817" s="35"/>
      <c r="DV817" s="35"/>
      <c r="DW817" s="35"/>
      <c r="DX817" s="35"/>
      <c r="DY817" s="35"/>
      <c r="DZ817" s="35"/>
      <c r="EA817" s="35"/>
      <c r="EB817" s="35"/>
      <c r="EC817" s="35"/>
      <c r="ED817" s="35"/>
      <c r="EE817" s="35"/>
      <c r="EF817" s="35"/>
      <c r="EG817" s="35"/>
      <c r="EH817" s="35"/>
      <c r="EI817" s="35"/>
      <c r="EJ817" s="35"/>
      <c r="EK817" s="35"/>
      <c r="EL817" s="35"/>
      <c r="EM817" s="35"/>
      <c r="EN817" s="35"/>
      <c r="EO817" s="35"/>
      <c r="EP817" s="35"/>
      <c r="EQ817" s="35"/>
      <c r="ER817" s="35"/>
    </row>
    <row r="818" spans="1:148" ht="11.25" hidden="1">
      <c r="A818" s="4" t="s">
        <v>3</v>
      </c>
      <c r="B818" s="5"/>
      <c r="C818" s="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1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BV818" s="35"/>
      <c r="BW818" s="35"/>
      <c r="BX818" s="35"/>
      <c r="BY818" s="35"/>
      <c r="BZ818" s="35"/>
      <c r="CA818" s="35"/>
      <c r="CB818" s="35"/>
      <c r="CC818" s="35"/>
      <c r="CD818" s="35"/>
      <c r="CE818" s="35"/>
      <c r="CF818" s="35"/>
      <c r="CG818" s="35"/>
      <c r="CH818" s="35"/>
      <c r="CI818" s="35"/>
      <c r="CJ818" s="35"/>
      <c r="CK818" s="35"/>
      <c r="CL818" s="35"/>
      <c r="CM818" s="35"/>
      <c r="CN818" s="35"/>
      <c r="CO818" s="35"/>
      <c r="CP818" s="35"/>
      <c r="CQ818" s="35"/>
      <c r="CR818" s="35"/>
      <c r="CS818" s="35"/>
      <c r="CT818" s="35"/>
      <c r="CU818" s="35"/>
      <c r="CV818" s="35"/>
      <c r="CW818" s="35"/>
      <c r="CX818" s="35"/>
      <c r="CY818" s="35"/>
      <c r="CZ818" s="35"/>
      <c r="DA818" s="35"/>
      <c r="DB818" s="35"/>
      <c r="DC818" s="35"/>
      <c r="DD818" s="35"/>
      <c r="DE818" s="35"/>
      <c r="DF818" s="35"/>
      <c r="DG818" s="35"/>
      <c r="DH818" s="35"/>
      <c r="DI818" s="35"/>
      <c r="DJ818" s="35"/>
      <c r="DK818" s="35"/>
      <c r="DL818" s="35"/>
      <c r="DM818" s="35"/>
      <c r="DN818" s="35"/>
      <c r="DO818" s="35"/>
      <c r="DP818" s="35"/>
      <c r="DQ818" s="35"/>
      <c r="DR818" s="35"/>
      <c r="DS818" s="35"/>
      <c r="DT818" s="35"/>
      <c r="DU818" s="35"/>
      <c r="DV818" s="35"/>
      <c r="DW818" s="35"/>
      <c r="DX818" s="35"/>
      <c r="DY818" s="35"/>
      <c r="DZ818" s="35"/>
      <c r="EA818" s="35"/>
      <c r="EB818" s="35"/>
      <c r="EC818" s="35"/>
      <c r="ED818" s="35"/>
      <c r="EE818" s="35"/>
      <c r="EF818" s="35"/>
      <c r="EG818" s="35"/>
      <c r="EH818" s="35"/>
      <c r="EI818" s="35"/>
      <c r="EJ818" s="35"/>
      <c r="EK818" s="35"/>
      <c r="EL818" s="35"/>
      <c r="EM818" s="35"/>
      <c r="EN818" s="35"/>
      <c r="EO818" s="35"/>
      <c r="EP818" s="35"/>
      <c r="EQ818" s="35"/>
      <c r="ER818" s="35"/>
    </row>
    <row r="819" spans="1:148" ht="11.25" hidden="1">
      <c r="A819" s="7" t="s">
        <v>110</v>
      </c>
      <c r="B819" s="5"/>
      <c r="C819" s="5"/>
      <c r="D819" s="6"/>
      <c r="E819" s="6"/>
      <c r="F819" s="6"/>
      <c r="G819" s="6">
        <v>17</v>
      </c>
      <c r="H819" s="6"/>
      <c r="I819" s="6"/>
      <c r="J819" s="6">
        <f>G819</f>
        <v>17</v>
      </c>
      <c r="K819" s="6"/>
      <c r="L819" s="6"/>
      <c r="M819" s="6"/>
      <c r="N819" s="6"/>
      <c r="O819" s="6"/>
      <c r="P819" s="6"/>
      <c r="Q819" s="1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BV819" s="35"/>
      <c r="BW819" s="35"/>
      <c r="BX819" s="35"/>
      <c r="BY819" s="35"/>
      <c r="BZ819" s="35"/>
      <c r="CA819" s="35"/>
      <c r="CB819" s="35"/>
      <c r="CC819" s="35"/>
      <c r="CD819" s="35"/>
      <c r="CE819" s="35"/>
      <c r="CF819" s="35"/>
      <c r="CG819" s="35"/>
      <c r="CH819" s="35"/>
      <c r="CI819" s="35"/>
      <c r="CJ819" s="35"/>
      <c r="CK819" s="35"/>
      <c r="CL819" s="35"/>
      <c r="CM819" s="35"/>
      <c r="CN819" s="35"/>
      <c r="CO819" s="35"/>
      <c r="CP819" s="35"/>
      <c r="CQ819" s="35"/>
      <c r="CR819" s="35"/>
      <c r="CS819" s="35"/>
      <c r="CT819" s="35"/>
      <c r="CU819" s="35"/>
      <c r="CV819" s="35"/>
      <c r="CW819" s="35"/>
      <c r="CX819" s="35"/>
      <c r="CY819" s="35"/>
      <c r="CZ819" s="35"/>
      <c r="DA819" s="35"/>
      <c r="DB819" s="35"/>
      <c r="DC819" s="35"/>
      <c r="DD819" s="35"/>
      <c r="DE819" s="35"/>
      <c r="DF819" s="35"/>
      <c r="DG819" s="35"/>
      <c r="DH819" s="35"/>
      <c r="DI819" s="35"/>
      <c r="DJ819" s="35"/>
      <c r="DK819" s="35"/>
      <c r="DL819" s="35"/>
      <c r="DM819" s="35"/>
      <c r="DN819" s="35"/>
      <c r="DO819" s="35"/>
      <c r="DP819" s="35"/>
      <c r="DQ819" s="35"/>
      <c r="DR819" s="35"/>
      <c r="DS819" s="35"/>
      <c r="DT819" s="35"/>
      <c r="DU819" s="35"/>
      <c r="DV819" s="35"/>
      <c r="DW819" s="35"/>
      <c r="DX819" s="35"/>
      <c r="DY819" s="35"/>
      <c r="DZ819" s="35"/>
      <c r="EA819" s="35"/>
      <c r="EB819" s="35"/>
      <c r="EC819" s="35"/>
      <c r="ED819" s="35"/>
      <c r="EE819" s="35"/>
      <c r="EF819" s="35"/>
      <c r="EG819" s="35"/>
      <c r="EH819" s="35"/>
      <c r="EI819" s="35"/>
      <c r="EJ819" s="35"/>
      <c r="EK819" s="35"/>
      <c r="EL819" s="35"/>
      <c r="EM819" s="35"/>
      <c r="EN819" s="35"/>
      <c r="EO819" s="35"/>
      <c r="EP819" s="35"/>
      <c r="EQ819" s="35"/>
      <c r="ER819" s="35"/>
    </row>
    <row r="820" spans="1:148" ht="11.25" hidden="1">
      <c r="A820" s="4" t="s">
        <v>5</v>
      </c>
      <c r="B820" s="5"/>
      <c r="C820" s="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1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  <c r="BK820" s="35"/>
      <c r="BL820" s="35"/>
      <c r="BM820" s="35"/>
      <c r="BN820" s="35"/>
      <c r="BO820" s="35"/>
      <c r="BP820" s="35"/>
      <c r="BQ820" s="35"/>
      <c r="BR820" s="35"/>
      <c r="BS820" s="35"/>
      <c r="BT820" s="35"/>
      <c r="BU820" s="35"/>
      <c r="BV820" s="35"/>
      <c r="BW820" s="35"/>
      <c r="BX820" s="35"/>
      <c r="BY820" s="35"/>
      <c r="BZ820" s="35"/>
      <c r="CA820" s="35"/>
      <c r="CB820" s="35"/>
      <c r="CC820" s="35"/>
      <c r="CD820" s="35"/>
      <c r="CE820" s="35"/>
      <c r="CF820" s="35"/>
      <c r="CG820" s="35"/>
      <c r="CH820" s="35"/>
      <c r="CI820" s="35"/>
      <c r="CJ820" s="35"/>
      <c r="CK820" s="35"/>
      <c r="CL820" s="35"/>
      <c r="CM820" s="35"/>
      <c r="CN820" s="35"/>
      <c r="CO820" s="35"/>
      <c r="CP820" s="35"/>
      <c r="CQ820" s="35"/>
      <c r="CR820" s="35"/>
      <c r="CS820" s="35"/>
      <c r="CT820" s="35"/>
      <c r="CU820" s="35"/>
      <c r="CV820" s="35"/>
      <c r="CW820" s="35"/>
      <c r="CX820" s="35"/>
      <c r="CY820" s="35"/>
      <c r="CZ820" s="35"/>
      <c r="DA820" s="35"/>
      <c r="DB820" s="35"/>
      <c r="DC820" s="35"/>
      <c r="DD820" s="35"/>
      <c r="DE820" s="35"/>
      <c r="DF820" s="35"/>
      <c r="DG820" s="35"/>
      <c r="DH820" s="35"/>
      <c r="DI820" s="35"/>
      <c r="DJ820" s="35"/>
      <c r="DK820" s="35"/>
      <c r="DL820" s="35"/>
      <c r="DM820" s="35"/>
      <c r="DN820" s="35"/>
      <c r="DO820" s="35"/>
      <c r="DP820" s="35"/>
      <c r="DQ820" s="35"/>
      <c r="DR820" s="35"/>
      <c r="DS820" s="35"/>
      <c r="DT820" s="35"/>
      <c r="DU820" s="35"/>
      <c r="DV820" s="35"/>
      <c r="DW820" s="35"/>
      <c r="DX820" s="35"/>
      <c r="DY820" s="35"/>
      <c r="DZ820" s="35"/>
      <c r="EA820" s="35"/>
      <c r="EB820" s="35"/>
      <c r="EC820" s="35"/>
      <c r="ED820" s="35"/>
      <c r="EE820" s="35"/>
      <c r="EF820" s="35"/>
      <c r="EG820" s="35"/>
      <c r="EH820" s="35"/>
      <c r="EI820" s="35"/>
      <c r="EJ820" s="35"/>
      <c r="EK820" s="35"/>
      <c r="EL820" s="35"/>
      <c r="EM820" s="35"/>
      <c r="EN820" s="35"/>
      <c r="EO820" s="35"/>
      <c r="EP820" s="35"/>
      <c r="EQ820" s="35"/>
      <c r="ER820" s="35"/>
    </row>
    <row r="821" spans="1:148" ht="11.25" hidden="1">
      <c r="A821" s="7" t="s">
        <v>155</v>
      </c>
      <c r="B821" s="5"/>
      <c r="C821" s="5"/>
      <c r="D821" s="6"/>
      <c r="E821" s="6"/>
      <c r="F821" s="6"/>
      <c r="G821" s="6">
        <v>54117.65</v>
      </c>
      <c r="H821" s="6"/>
      <c r="I821" s="6"/>
      <c r="J821" s="6">
        <f>G821</f>
        <v>54117.65</v>
      </c>
      <c r="K821" s="6"/>
      <c r="L821" s="6"/>
      <c r="M821" s="6"/>
      <c r="N821" s="6"/>
      <c r="O821" s="6"/>
      <c r="P821" s="6"/>
      <c r="Q821" s="1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BV821" s="35"/>
      <c r="BW821" s="35"/>
      <c r="BX821" s="35"/>
      <c r="BY821" s="35"/>
      <c r="BZ821" s="35"/>
      <c r="CA821" s="35"/>
      <c r="CB821" s="35"/>
      <c r="CC821" s="35"/>
      <c r="CD821" s="35"/>
      <c r="CE821" s="35"/>
      <c r="CF821" s="35"/>
      <c r="CG821" s="35"/>
      <c r="CH821" s="35"/>
      <c r="CI821" s="35"/>
      <c r="CJ821" s="35"/>
      <c r="CK821" s="35"/>
      <c r="CL821" s="35"/>
      <c r="CM821" s="35"/>
      <c r="CN821" s="35"/>
      <c r="CO821" s="35"/>
      <c r="CP821" s="35"/>
      <c r="CQ821" s="35"/>
      <c r="CR821" s="35"/>
      <c r="CS821" s="35"/>
      <c r="CT821" s="35"/>
      <c r="CU821" s="35"/>
      <c r="CV821" s="35"/>
      <c r="CW821" s="35"/>
      <c r="CX821" s="35"/>
      <c r="CY821" s="35"/>
      <c r="CZ821" s="35"/>
      <c r="DA821" s="35"/>
      <c r="DB821" s="35"/>
      <c r="DC821" s="35"/>
      <c r="DD821" s="35"/>
      <c r="DE821" s="35"/>
      <c r="DF821" s="35"/>
      <c r="DG821" s="35"/>
      <c r="DH821" s="35"/>
      <c r="DI821" s="35"/>
      <c r="DJ821" s="35"/>
      <c r="DK821" s="35"/>
      <c r="DL821" s="35"/>
      <c r="DM821" s="35"/>
      <c r="DN821" s="35"/>
      <c r="DO821" s="35"/>
      <c r="DP821" s="35"/>
      <c r="DQ821" s="35"/>
      <c r="DR821" s="35"/>
      <c r="DS821" s="35"/>
      <c r="DT821" s="35"/>
      <c r="DU821" s="35"/>
      <c r="DV821" s="35"/>
      <c r="DW821" s="35"/>
      <c r="DX821" s="35"/>
      <c r="DY821" s="35"/>
      <c r="DZ821" s="35"/>
      <c r="EA821" s="35"/>
      <c r="EB821" s="35"/>
      <c r="EC821" s="35"/>
      <c r="ED821" s="35"/>
      <c r="EE821" s="35"/>
      <c r="EF821" s="35"/>
      <c r="EG821" s="35"/>
      <c r="EH821" s="35"/>
      <c r="EI821" s="35"/>
      <c r="EJ821" s="35"/>
      <c r="EK821" s="35"/>
      <c r="EL821" s="35"/>
      <c r="EM821" s="35"/>
      <c r="EN821" s="35"/>
      <c r="EO821" s="35"/>
      <c r="EP821" s="35"/>
      <c r="EQ821" s="35"/>
      <c r="ER821" s="35"/>
    </row>
    <row r="822" spans="1:17" s="93" customFormat="1" ht="11.25" hidden="1">
      <c r="A822" s="91" t="s">
        <v>505</v>
      </c>
      <c r="B822" s="83"/>
      <c r="C822" s="83"/>
      <c r="D822" s="87">
        <v>13000</v>
      </c>
      <c r="E822" s="87"/>
      <c r="F822" s="87">
        <f>D822</f>
        <v>13000</v>
      </c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92"/>
    </row>
    <row r="823" spans="1:148" ht="11.25" hidden="1">
      <c r="A823" s="4" t="s">
        <v>2</v>
      </c>
      <c r="B823" s="5"/>
      <c r="C823" s="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1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BV823" s="35"/>
      <c r="BW823" s="35"/>
      <c r="BX823" s="35"/>
      <c r="BY823" s="35"/>
      <c r="BZ823" s="35"/>
      <c r="CA823" s="35"/>
      <c r="CB823" s="35"/>
      <c r="CC823" s="35"/>
      <c r="CD823" s="35"/>
      <c r="CE823" s="35"/>
      <c r="CF823" s="35"/>
      <c r="CG823" s="35"/>
      <c r="CH823" s="35"/>
      <c r="CI823" s="35"/>
      <c r="CJ823" s="35"/>
      <c r="CK823" s="35"/>
      <c r="CL823" s="35"/>
      <c r="CM823" s="35"/>
      <c r="CN823" s="35"/>
      <c r="CO823" s="35"/>
      <c r="CP823" s="35"/>
      <c r="CQ823" s="35"/>
      <c r="CR823" s="35"/>
      <c r="CS823" s="35"/>
      <c r="CT823" s="35"/>
      <c r="CU823" s="35"/>
      <c r="CV823" s="35"/>
      <c r="CW823" s="35"/>
      <c r="CX823" s="35"/>
      <c r="CY823" s="35"/>
      <c r="CZ823" s="35"/>
      <c r="DA823" s="35"/>
      <c r="DB823" s="35"/>
      <c r="DC823" s="35"/>
      <c r="DD823" s="35"/>
      <c r="DE823" s="35"/>
      <c r="DF823" s="35"/>
      <c r="DG823" s="35"/>
      <c r="DH823" s="35"/>
      <c r="DI823" s="35"/>
      <c r="DJ823" s="35"/>
      <c r="DK823" s="35"/>
      <c r="DL823" s="35"/>
      <c r="DM823" s="35"/>
      <c r="DN823" s="35"/>
      <c r="DO823" s="35"/>
      <c r="DP823" s="35"/>
      <c r="DQ823" s="35"/>
      <c r="DR823" s="35"/>
      <c r="DS823" s="35"/>
      <c r="DT823" s="35"/>
      <c r="DU823" s="35"/>
      <c r="DV823" s="35"/>
      <c r="DW823" s="35"/>
      <c r="DX823" s="35"/>
      <c r="DY823" s="35"/>
      <c r="DZ823" s="35"/>
      <c r="EA823" s="35"/>
      <c r="EB823" s="35"/>
      <c r="EC823" s="35"/>
      <c r="ED823" s="35"/>
      <c r="EE823" s="35"/>
      <c r="EF823" s="35"/>
      <c r="EG823" s="35"/>
      <c r="EH823" s="35"/>
      <c r="EI823" s="35"/>
      <c r="EJ823" s="35"/>
      <c r="EK823" s="35"/>
      <c r="EL823" s="35"/>
      <c r="EM823" s="35"/>
      <c r="EN823" s="35"/>
      <c r="EO823" s="35"/>
      <c r="EP823" s="35"/>
      <c r="EQ823" s="35"/>
      <c r="ER823" s="35"/>
    </row>
    <row r="824" spans="1:148" ht="11.25" hidden="1">
      <c r="A824" s="7" t="s">
        <v>23</v>
      </c>
      <c r="B824" s="5"/>
      <c r="C824" s="5"/>
      <c r="D824" s="6">
        <f>D822</f>
        <v>13000</v>
      </c>
      <c r="E824" s="6"/>
      <c r="F824" s="6">
        <f>D824</f>
        <v>13000</v>
      </c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1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  <c r="BK824" s="35"/>
      <c r="BL824" s="35"/>
      <c r="BM824" s="35"/>
      <c r="BN824" s="35"/>
      <c r="BO824" s="35"/>
      <c r="BP824" s="35"/>
      <c r="BQ824" s="35"/>
      <c r="BR824" s="35"/>
      <c r="BS824" s="35"/>
      <c r="BT824" s="35"/>
      <c r="BU824" s="35"/>
      <c r="BV824" s="35"/>
      <c r="BW824" s="35"/>
      <c r="BX824" s="35"/>
      <c r="BY824" s="35"/>
      <c r="BZ824" s="35"/>
      <c r="CA824" s="35"/>
      <c r="CB824" s="35"/>
      <c r="CC824" s="35"/>
      <c r="CD824" s="35"/>
      <c r="CE824" s="35"/>
      <c r="CF824" s="35"/>
      <c r="CG824" s="35"/>
      <c r="CH824" s="35"/>
      <c r="CI824" s="35"/>
      <c r="CJ824" s="35"/>
      <c r="CK824" s="35"/>
      <c r="CL824" s="35"/>
      <c r="CM824" s="35"/>
      <c r="CN824" s="35"/>
      <c r="CO824" s="35"/>
      <c r="CP824" s="35"/>
      <c r="CQ824" s="35"/>
      <c r="CR824" s="35"/>
      <c r="CS824" s="35"/>
      <c r="CT824" s="35"/>
      <c r="CU824" s="35"/>
      <c r="CV824" s="35"/>
      <c r="CW824" s="35"/>
      <c r="CX824" s="35"/>
      <c r="CY824" s="35"/>
      <c r="CZ824" s="35"/>
      <c r="DA824" s="35"/>
      <c r="DB824" s="35"/>
      <c r="DC824" s="35"/>
      <c r="DD824" s="35"/>
      <c r="DE824" s="35"/>
      <c r="DF824" s="35"/>
      <c r="DG824" s="35"/>
      <c r="DH824" s="35"/>
      <c r="DI824" s="35"/>
      <c r="DJ824" s="35"/>
      <c r="DK824" s="35"/>
      <c r="DL824" s="35"/>
      <c r="DM824" s="35"/>
      <c r="DN824" s="35"/>
      <c r="DO824" s="35"/>
      <c r="DP824" s="35"/>
      <c r="DQ824" s="35"/>
      <c r="DR824" s="35"/>
      <c r="DS824" s="35"/>
      <c r="DT824" s="35"/>
      <c r="DU824" s="35"/>
      <c r="DV824" s="35"/>
      <c r="DW824" s="35"/>
      <c r="DX824" s="35"/>
      <c r="DY824" s="35"/>
      <c r="DZ824" s="35"/>
      <c r="EA824" s="35"/>
      <c r="EB824" s="35"/>
      <c r="EC824" s="35"/>
      <c r="ED824" s="35"/>
      <c r="EE824" s="35"/>
      <c r="EF824" s="35"/>
      <c r="EG824" s="35"/>
      <c r="EH824" s="35"/>
      <c r="EI824" s="35"/>
      <c r="EJ824" s="35"/>
      <c r="EK824" s="35"/>
      <c r="EL824" s="35"/>
      <c r="EM824" s="35"/>
      <c r="EN824" s="35"/>
      <c r="EO824" s="35"/>
      <c r="EP824" s="35"/>
      <c r="EQ824" s="35"/>
      <c r="ER824" s="35"/>
    </row>
    <row r="825" spans="1:148" ht="11.25" hidden="1">
      <c r="A825" s="4" t="s">
        <v>3</v>
      </c>
      <c r="B825" s="5"/>
      <c r="C825" s="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1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  <c r="BK825" s="35"/>
      <c r="BL825" s="35"/>
      <c r="BM825" s="35"/>
      <c r="BN825" s="35"/>
      <c r="BO825" s="35"/>
      <c r="BP825" s="35"/>
      <c r="BQ825" s="35"/>
      <c r="BR825" s="35"/>
      <c r="BS825" s="35"/>
      <c r="BT825" s="35"/>
      <c r="BU825" s="35"/>
      <c r="BV825" s="35"/>
      <c r="BW825" s="35"/>
      <c r="BX825" s="35"/>
      <c r="BY825" s="35"/>
      <c r="BZ825" s="35"/>
      <c r="CA825" s="35"/>
      <c r="CB825" s="35"/>
      <c r="CC825" s="35"/>
      <c r="CD825" s="35"/>
      <c r="CE825" s="35"/>
      <c r="CF825" s="35"/>
      <c r="CG825" s="35"/>
      <c r="CH825" s="35"/>
      <c r="CI825" s="35"/>
      <c r="CJ825" s="35"/>
      <c r="CK825" s="35"/>
      <c r="CL825" s="35"/>
      <c r="CM825" s="35"/>
      <c r="CN825" s="35"/>
      <c r="CO825" s="35"/>
      <c r="CP825" s="35"/>
      <c r="CQ825" s="35"/>
      <c r="CR825" s="35"/>
      <c r="CS825" s="35"/>
      <c r="CT825" s="35"/>
      <c r="CU825" s="35"/>
      <c r="CV825" s="35"/>
      <c r="CW825" s="35"/>
      <c r="CX825" s="35"/>
      <c r="CY825" s="35"/>
      <c r="CZ825" s="35"/>
      <c r="DA825" s="35"/>
      <c r="DB825" s="35"/>
      <c r="DC825" s="35"/>
      <c r="DD825" s="35"/>
      <c r="DE825" s="35"/>
      <c r="DF825" s="35"/>
      <c r="DG825" s="35"/>
      <c r="DH825" s="35"/>
      <c r="DI825" s="35"/>
      <c r="DJ825" s="35"/>
      <c r="DK825" s="35"/>
      <c r="DL825" s="35"/>
      <c r="DM825" s="35"/>
      <c r="DN825" s="35"/>
      <c r="DO825" s="35"/>
      <c r="DP825" s="35"/>
      <c r="DQ825" s="35"/>
      <c r="DR825" s="35"/>
      <c r="DS825" s="35"/>
      <c r="DT825" s="35"/>
      <c r="DU825" s="35"/>
      <c r="DV825" s="35"/>
      <c r="DW825" s="35"/>
      <c r="DX825" s="35"/>
      <c r="DY825" s="35"/>
      <c r="DZ825" s="35"/>
      <c r="EA825" s="35"/>
      <c r="EB825" s="35"/>
      <c r="EC825" s="35"/>
      <c r="ED825" s="35"/>
      <c r="EE825" s="35"/>
      <c r="EF825" s="35"/>
      <c r="EG825" s="35"/>
      <c r="EH825" s="35"/>
      <c r="EI825" s="35"/>
      <c r="EJ825" s="35"/>
      <c r="EK825" s="35"/>
      <c r="EL825" s="35"/>
      <c r="EM825" s="35"/>
      <c r="EN825" s="35"/>
      <c r="EO825" s="35"/>
      <c r="EP825" s="35"/>
      <c r="EQ825" s="35"/>
      <c r="ER825" s="35"/>
    </row>
    <row r="826" spans="1:148" ht="11.25" hidden="1">
      <c r="A826" s="7" t="s">
        <v>174</v>
      </c>
      <c r="B826" s="5"/>
      <c r="C826" s="5"/>
      <c r="D826" s="6">
        <v>1</v>
      </c>
      <c r="E826" s="6"/>
      <c r="F826" s="6">
        <f>D826</f>
        <v>1</v>
      </c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1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  <c r="BK826" s="35"/>
      <c r="BL826" s="35"/>
      <c r="BM826" s="35"/>
      <c r="BN826" s="35"/>
      <c r="BO826" s="35"/>
      <c r="BP826" s="35"/>
      <c r="BQ826" s="35"/>
      <c r="BR826" s="35"/>
      <c r="BS826" s="35"/>
      <c r="BT826" s="35"/>
      <c r="BU826" s="35"/>
      <c r="BV826" s="35"/>
      <c r="BW826" s="35"/>
      <c r="BX826" s="35"/>
      <c r="BY826" s="35"/>
      <c r="BZ826" s="35"/>
      <c r="CA826" s="35"/>
      <c r="CB826" s="35"/>
      <c r="CC826" s="35"/>
      <c r="CD826" s="35"/>
      <c r="CE826" s="35"/>
      <c r="CF826" s="35"/>
      <c r="CG826" s="35"/>
      <c r="CH826" s="35"/>
      <c r="CI826" s="35"/>
      <c r="CJ826" s="35"/>
      <c r="CK826" s="35"/>
      <c r="CL826" s="35"/>
      <c r="CM826" s="35"/>
      <c r="CN826" s="35"/>
      <c r="CO826" s="35"/>
      <c r="CP826" s="35"/>
      <c r="CQ826" s="35"/>
      <c r="CR826" s="35"/>
      <c r="CS826" s="35"/>
      <c r="CT826" s="35"/>
      <c r="CU826" s="35"/>
      <c r="CV826" s="35"/>
      <c r="CW826" s="35"/>
      <c r="CX826" s="35"/>
      <c r="CY826" s="35"/>
      <c r="CZ826" s="35"/>
      <c r="DA826" s="35"/>
      <c r="DB826" s="35"/>
      <c r="DC826" s="35"/>
      <c r="DD826" s="35"/>
      <c r="DE826" s="35"/>
      <c r="DF826" s="35"/>
      <c r="DG826" s="35"/>
      <c r="DH826" s="35"/>
      <c r="DI826" s="35"/>
      <c r="DJ826" s="35"/>
      <c r="DK826" s="35"/>
      <c r="DL826" s="35"/>
      <c r="DM826" s="35"/>
      <c r="DN826" s="35"/>
      <c r="DO826" s="35"/>
      <c r="DP826" s="35"/>
      <c r="DQ826" s="35"/>
      <c r="DR826" s="35"/>
      <c r="DS826" s="35"/>
      <c r="DT826" s="35"/>
      <c r="DU826" s="35"/>
      <c r="DV826" s="35"/>
      <c r="DW826" s="35"/>
      <c r="DX826" s="35"/>
      <c r="DY826" s="35"/>
      <c r="DZ826" s="35"/>
      <c r="EA826" s="35"/>
      <c r="EB826" s="35"/>
      <c r="EC826" s="35"/>
      <c r="ED826" s="35"/>
      <c r="EE826" s="35"/>
      <c r="EF826" s="35"/>
      <c r="EG826" s="35"/>
      <c r="EH826" s="35"/>
      <c r="EI826" s="35"/>
      <c r="EJ826" s="35"/>
      <c r="EK826" s="35"/>
      <c r="EL826" s="35"/>
      <c r="EM826" s="35"/>
      <c r="EN826" s="35"/>
      <c r="EO826" s="35"/>
      <c r="EP826" s="35"/>
      <c r="EQ826" s="35"/>
      <c r="ER826" s="35"/>
    </row>
    <row r="827" spans="1:148" ht="11.25" hidden="1">
      <c r="A827" s="4" t="s">
        <v>5</v>
      </c>
      <c r="B827" s="5"/>
      <c r="C827" s="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1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  <c r="BK827" s="35"/>
      <c r="BL827" s="35"/>
      <c r="BM827" s="35"/>
      <c r="BN827" s="35"/>
      <c r="BO827" s="35"/>
      <c r="BP827" s="35"/>
      <c r="BQ827" s="35"/>
      <c r="BR827" s="35"/>
      <c r="BS827" s="35"/>
      <c r="BT827" s="35"/>
      <c r="BU827" s="35"/>
      <c r="BV827" s="35"/>
      <c r="BW827" s="35"/>
      <c r="BX827" s="35"/>
      <c r="BY827" s="35"/>
      <c r="BZ827" s="35"/>
      <c r="CA827" s="35"/>
      <c r="CB827" s="35"/>
      <c r="CC827" s="35"/>
      <c r="CD827" s="35"/>
      <c r="CE827" s="35"/>
      <c r="CF827" s="35"/>
      <c r="CG827" s="35"/>
      <c r="CH827" s="35"/>
      <c r="CI827" s="35"/>
      <c r="CJ827" s="35"/>
      <c r="CK827" s="35"/>
      <c r="CL827" s="35"/>
      <c r="CM827" s="35"/>
      <c r="CN827" s="35"/>
      <c r="CO827" s="35"/>
      <c r="CP827" s="35"/>
      <c r="CQ827" s="35"/>
      <c r="CR827" s="35"/>
      <c r="CS827" s="35"/>
      <c r="CT827" s="35"/>
      <c r="CU827" s="35"/>
      <c r="CV827" s="35"/>
      <c r="CW827" s="35"/>
      <c r="CX827" s="35"/>
      <c r="CY827" s="35"/>
      <c r="CZ827" s="35"/>
      <c r="DA827" s="35"/>
      <c r="DB827" s="35"/>
      <c r="DC827" s="35"/>
      <c r="DD827" s="35"/>
      <c r="DE827" s="35"/>
      <c r="DF827" s="35"/>
      <c r="DG827" s="35"/>
      <c r="DH827" s="35"/>
      <c r="DI827" s="35"/>
      <c r="DJ827" s="35"/>
      <c r="DK827" s="35"/>
      <c r="DL827" s="35"/>
      <c r="DM827" s="35"/>
      <c r="DN827" s="35"/>
      <c r="DO827" s="35"/>
      <c r="DP827" s="35"/>
      <c r="DQ827" s="35"/>
      <c r="DR827" s="35"/>
      <c r="DS827" s="35"/>
      <c r="DT827" s="35"/>
      <c r="DU827" s="35"/>
      <c r="DV827" s="35"/>
      <c r="DW827" s="35"/>
      <c r="DX827" s="35"/>
      <c r="DY827" s="35"/>
      <c r="DZ827" s="35"/>
      <c r="EA827" s="35"/>
      <c r="EB827" s="35"/>
      <c r="EC827" s="35"/>
      <c r="ED827" s="35"/>
      <c r="EE827" s="35"/>
      <c r="EF827" s="35"/>
      <c r="EG827" s="35"/>
      <c r="EH827" s="35"/>
      <c r="EI827" s="35"/>
      <c r="EJ827" s="35"/>
      <c r="EK827" s="35"/>
      <c r="EL827" s="35"/>
      <c r="EM827" s="35"/>
      <c r="EN827" s="35"/>
      <c r="EO827" s="35"/>
      <c r="EP827" s="35"/>
      <c r="EQ827" s="35"/>
      <c r="ER827" s="35"/>
    </row>
    <row r="828" spans="1:148" ht="11.25" hidden="1">
      <c r="A828" s="7" t="s">
        <v>155</v>
      </c>
      <c r="B828" s="5"/>
      <c r="C828" s="5"/>
      <c r="D828" s="6">
        <f>D824/D826</f>
        <v>13000</v>
      </c>
      <c r="E828" s="6"/>
      <c r="F828" s="6">
        <f>D828</f>
        <v>13000</v>
      </c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1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5"/>
      <c r="BL828" s="35"/>
      <c r="BM828" s="35"/>
      <c r="BN828" s="35"/>
      <c r="BO828" s="35"/>
      <c r="BP828" s="35"/>
      <c r="BQ828" s="35"/>
      <c r="BR828" s="35"/>
      <c r="BS828" s="35"/>
      <c r="BT828" s="35"/>
      <c r="BU828" s="35"/>
      <c r="BV828" s="35"/>
      <c r="BW828" s="35"/>
      <c r="BX828" s="35"/>
      <c r="BY828" s="35"/>
      <c r="BZ828" s="35"/>
      <c r="CA828" s="35"/>
      <c r="CB828" s="35"/>
      <c r="CC828" s="35"/>
      <c r="CD828" s="35"/>
      <c r="CE828" s="35"/>
      <c r="CF828" s="35"/>
      <c r="CG828" s="35"/>
      <c r="CH828" s="35"/>
      <c r="CI828" s="35"/>
      <c r="CJ828" s="35"/>
      <c r="CK828" s="35"/>
      <c r="CL828" s="35"/>
      <c r="CM828" s="35"/>
      <c r="CN828" s="35"/>
      <c r="CO828" s="35"/>
      <c r="CP828" s="35"/>
      <c r="CQ828" s="35"/>
      <c r="CR828" s="35"/>
      <c r="CS828" s="35"/>
      <c r="CT828" s="35"/>
      <c r="CU828" s="35"/>
      <c r="CV828" s="35"/>
      <c r="CW828" s="35"/>
      <c r="CX828" s="35"/>
      <c r="CY828" s="35"/>
      <c r="CZ828" s="35"/>
      <c r="DA828" s="35"/>
      <c r="DB828" s="35"/>
      <c r="DC828" s="35"/>
      <c r="DD828" s="35"/>
      <c r="DE828" s="35"/>
      <c r="DF828" s="35"/>
      <c r="DG828" s="35"/>
      <c r="DH828" s="35"/>
      <c r="DI828" s="35"/>
      <c r="DJ828" s="35"/>
      <c r="DK828" s="35"/>
      <c r="DL828" s="35"/>
      <c r="DM828" s="35"/>
      <c r="DN828" s="35"/>
      <c r="DO828" s="35"/>
      <c r="DP828" s="35"/>
      <c r="DQ828" s="35"/>
      <c r="DR828" s="35"/>
      <c r="DS828" s="35"/>
      <c r="DT828" s="35"/>
      <c r="DU828" s="35"/>
      <c r="DV828" s="35"/>
      <c r="DW828" s="35"/>
      <c r="DX828" s="35"/>
      <c r="DY828" s="35"/>
      <c r="DZ828" s="35"/>
      <c r="EA828" s="35"/>
      <c r="EB828" s="35"/>
      <c r="EC828" s="35"/>
      <c r="ED828" s="35"/>
      <c r="EE828" s="35"/>
      <c r="EF828" s="35"/>
      <c r="EG828" s="35"/>
      <c r="EH828" s="35"/>
      <c r="EI828" s="35"/>
      <c r="EJ828" s="35"/>
      <c r="EK828" s="35"/>
      <c r="EL828" s="35"/>
      <c r="EM828" s="35"/>
      <c r="EN828" s="35"/>
      <c r="EO828" s="35"/>
      <c r="EP828" s="35"/>
      <c r="EQ828" s="35"/>
      <c r="ER828" s="35"/>
    </row>
    <row r="829" spans="1:17" s="82" customFormat="1" ht="22.5">
      <c r="A829" s="91" t="s">
        <v>506</v>
      </c>
      <c r="B829" s="79"/>
      <c r="C829" s="79"/>
      <c r="D829" s="87"/>
      <c r="E829" s="87">
        <v>30000</v>
      </c>
      <c r="F829" s="87">
        <f>E829</f>
        <v>30000</v>
      </c>
      <c r="G829" s="87"/>
      <c r="H829" s="87"/>
      <c r="I829" s="80"/>
      <c r="J829" s="87"/>
      <c r="K829" s="80"/>
      <c r="L829" s="80"/>
      <c r="M829" s="80"/>
      <c r="N829" s="80"/>
      <c r="O829" s="80"/>
      <c r="P829" s="80"/>
      <c r="Q829" s="238"/>
    </row>
    <row r="830" spans="1:148" ht="11.25">
      <c r="A830" s="4" t="s">
        <v>2</v>
      </c>
      <c r="B830" s="5"/>
      <c r="C830" s="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1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  <c r="BX830" s="35"/>
      <c r="BY830" s="35"/>
      <c r="BZ830" s="35"/>
      <c r="CA830" s="35"/>
      <c r="CB830" s="35"/>
      <c r="CC830" s="35"/>
      <c r="CD830" s="35"/>
      <c r="CE830" s="35"/>
      <c r="CF830" s="35"/>
      <c r="CG830" s="35"/>
      <c r="CH830" s="35"/>
      <c r="CI830" s="35"/>
      <c r="CJ830" s="35"/>
      <c r="CK830" s="35"/>
      <c r="CL830" s="35"/>
      <c r="CM830" s="35"/>
      <c r="CN830" s="35"/>
      <c r="CO830" s="35"/>
      <c r="CP830" s="35"/>
      <c r="CQ830" s="35"/>
      <c r="CR830" s="35"/>
      <c r="CS830" s="35"/>
      <c r="CT830" s="35"/>
      <c r="CU830" s="35"/>
      <c r="CV830" s="35"/>
      <c r="CW830" s="35"/>
      <c r="CX830" s="35"/>
      <c r="CY830" s="35"/>
      <c r="CZ830" s="35"/>
      <c r="DA830" s="35"/>
      <c r="DB830" s="35"/>
      <c r="DC830" s="35"/>
      <c r="DD830" s="35"/>
      <c r="DE830" s="35"/>
      <c r="DF830" s="35"/>
      <c r="DG830" s="35"/>
      <c r="DH830" s="35"/>
      <c r="DI830" s="35"/>
      <c r="DJ830" s="35"/>
      <c r="DK830" s="35"/>
      <c r="DL830" s="35"/>
      <c r="DM830" s="35"/>
      <c r="DN830" s="35"/>
      <c r="DO830" s="35"/>
      <c r="DP830" s="35"/>
      <c r="DQ830" s="35"/>
      <c r="DR830" s="35"/>
      <c r="DS830" s="35"/>
      <c r="DT830" s="35"/>
      <c r="DU830" s="35"/>
      <c r="DV830" s="35"/>
      <c r="DW830" s="35"/>
      <c r="DX830" s="35"/>
      <c r="DY830" s="35"/>
      <c r="DZ830" s="35"/>
      <c r="EA830" s="35"/>
      <c r="EB830" s="35"/>
      <c r="EC830" s="35"/>
      <c r="ED830" s="35"/>
      <c r="EE830" s="35"/>
      <c r="EF830" s="35"/>
      <c r="EG830" s="35"/>
      <c r="EH830" s="35"/>
      <c r="EI830" s="35"/>
      <c r="EJ830" s="35"/>
      <c r="EK830" s="35"/>
      <c r="EL830" s="35"/>
      <c r="EM830" s="35"/>
      <c r="EN830" s="35"/>
      <c r="EO830" s="35"/>
      <c r="EP830" s="35"/>
      <c r="EQ830" s="35"/>
      <c r="ER830" s="35"/>
    </row>
    <row r="831" spans="1:148" ht="11.25">
      <c r="A831" s="7" t="s">
        <v>23</v>
      </c>
      <c r="B831" s="5"/>
      <c r="C831" s="5"/>
      <c r="D831" s="6"/>
      <c r="E831" s="6">
        <f>E829</f>
        <v>30000</v>
      </c>
      <c r="F831" s="6">
        <f>E831</f>
        <v>30000</v>
      </c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1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5"/>
      <c r="BL831" s="35"/>
      <c r="BM831" s="35"/>
      <c r="BN831" s="35"/>
      <c r="BO831" s="35"/>
      <c r="BP831" s="35"/>
      <c r="BQ831" s="35"/>
      <c r="BR831" s="35"/>
      <c r="BS831" s="35"/>
      <c r="BT831" s="35"/>
      <c r="BU831" s="35"/>
      <c r="BV831" s="35"/>
      <c r="BW831" s="35"/>
      <c r="BX831" s="35"/>
      <c r="BY831" s="35"/>
      <c r="BZ831" s="35"/>
      <c r="CA831" s="35"/>
      <c r="CB831" s="35"/>
      <c r="CC831" s="35"/>
      <c r="CD831" s="35"/>
      <c r="CE831" s="35"/>
      <c r="CF831" s="35"/>
      <c r="CG831" s="35"/>
      <c r="CH831" s="35"/>
      <c r="CI831" s="35"/>
      <c r="CJ831" s="35"/>
      <c r="CK831" s="35"/>
      <c r="CL831" s="35"/>
      <c r="CM831" s="35"/>
      <c r="CN831" s="35"/>
      <c r="CO831" s="35"/>
      <c r="CP831" s="35"/>
      <c r="CQ831" s="35"/>
      <c r="CR831" s="35"/>
      <c r="CS831" s="35"/>
      <c r="CT831" s="35"/>
      <c r="CU831" s="35"/>
      <c r="CV831" s="35"/>
      <c r="CW831" s="35"/>
      <c r="CX831" s="35"/>
      <c r="CY831" s="35"/>
      <c r="CZ831" s="35"/>
      <c r="DA831" s="35"/>
      <c r="DB831" s="35"/>
      <c r="DC831" s="35"/>
      <c r="DD831" s="35"/>
      <c r="DE831" s="35"/>
      <c r="DF831" s="35"/>
      <c r="DG831" s="35"/>
      <c r="DH831" s="35"/>
      <c r="DI831" s="35"/>
      <c r="DJ831" s="35"/>
      <c r="DK831" s="35"/>
      <c r="DL831" s="35"/>
      <c r="DM831" s="35"/>
      <c r="DN831" s="35"/>
      <c r="DO831" s="35"/>
      <c r="DP831" s="35"/>
      <c r="DQ831" s="35"/>
      <c r="DR831" s="35"/>
      <c r="DS831" s="35"/>
      <c r="DT831" s="35"/>
      <c r="DU831" s="35"/>
      <c r="DV831" s="35"/>
      <c r="DW831" s="35"/>
      <c r="DX831" s="35"/>
      <c r="DY831" s="35"/>
      <c r="DZ831" s="35"/>
      <c r="EA831" s="35"/>
      <c r="EB831" s="35"/>
      <c r="EC831" s="35"/>
      <c r="ED831" s="35"/>
      <c r="EE831" s="35"/>
      <c r="EF831" s="35"/>
      <c r="EG831" s="35"/>
      <c r="EH831" s="35"/>
      <c r="EI831" s="35"/>
      <c r="EJ831" s="35"/>
      <c r="EK831" s="35"/>
      <c r="EL831" s="35"/>
      <c r="EM831" s="35"/>
      <c r="EN831" s="35"/>
      <c r="EO831" s="35"/>
      <c r="EP831" s="35"/>
      <c r="EQ831" s="35"/>
      <c r="ER831" s="35"/>
    </row>
    <row r="832" spans="1:148" ht="11.25">
      <c r="A832" s="4" t="s">
        <v>3</v>
      </c>
      <c r="B832" s="5"/>
      <c r="C832" s="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1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  <c r="BX832" s="35"/>
      <c r="BY832" s="35"/>
      <c r="BZ832" s="35"/>
      <c r="CA832" s="35"/>
      <c r="CB832" s="35"/>
      <c r="CC832" s="35"/>
      <c r="CD832" s="35"/>
      <c r="CE832" s="35"/>
      <c r="CF832" s="35"/>
      <c r="CG832" s="35"/>
      <c r="CH832" s="35"/>
      <c r="CI832" s="35"/>
      <c r="CJ832" s="35"/>
      <c r="CK832" s="35"/>
      <c r="CL832" s="35"/>
      <c r="CM832" s="35"/>
      <c r="CN832" s="35"/>
      <c r="CO832" s="35"/>
      <c r="CP832" s="35"/>
      <c r="CQ832" s="35"/>
      <c r="CR832" s="35"/>
      <c r="CS832" s="35"/>
      <c r="CT832" s="35"/>
      <c r="CU832" s="35"/>
      <c r="CV832" s="35"/>
      <c r="CW832" s="35"/>
      <c r="CX832" s="35"/>
      <c r="CY832" s="35"/>
      <c r="CZ832" s="35"/>
      <c r="DA832" s="35"/>
      <c r="DB832" s="35"/>
      <c r="DC832" s="35"/>
      <c r="DD832" s="35"/>
      <c r="DE832" s="35"/>
      <c r="DF832" s="35"/>
      <c r="DG832" s="35"/>
      <c r="DH832" s="35"/>
      <c r="DI832" s="35"/>
      <c r="DJ832" s="35"/>
      <c r="DK832" s="35"/>
      <c r="DL832" s="35"/>
      <c r="DM832" s="35"/>
      <c r="DN832" s="35"/>
      <c r="DO832" s="35"/>
      <c r="DP832" s="35"/>
      <c r="DQ832" s="35"/>
      <c r="DR832" s="35"/>
      <c r="DS832" s="35"/>
      <c r="DT832" s="35"/>
      <c r="DU832" s="35"/>
      <c r="DV832" s="35"/>
      <c r="DW832" s="35"/>
      <c r="DX832" s="35"/>
      <c r="DY832" s="35"/>
      <c r="DZ832" s="35"/>
      <c r="EA832" s="35"/>
      <c r="EB832" s="35"/>
      <c r="EC832" s="35"/>
      <c r="ED832" s="35"/>
      <c r="EE832" s="35"/>
      <c r="EF832" s="35"/>
      <c r="EG832" s="35"/>
      <c r="EH832" s="35"/>
      <c r="EI832" s="35"/>
      <c r="EJ832" s="35"/>
      <c r="EK832" s="35"/>
      <c r="EL832" s="35"/>
      <c r="EM832" s="35"/>
      <c r="EN832" s="35"/>
      <c r="EO832" s="35"/>
      <c r="EP832" s="35"/>
      <c r="EQ832" s="35"/>
      <c r="ER832" s="35"/>
    </row>
    <row r="833" spans="1:148" ht="11.25">
      <c r="A833" s="7" t="s">
        <v>174</v>
      </c>
      <c r="B833" s="5"/>
      <c r="C833" s="5"/>
      <c r="D833" s="6"/>
      <c r="E833" s="6">
        <v>2</v>
      </c>
      <c r="F833" s="6">
        <f>E833</f>
        <v>2</v>
      </c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1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  <c r="BK833" s="35"/>
      <c r="BL833" s="35"/>
      <c r="BM833" s="35"/>
      <c r="BN833" s="35"/>
      <c r="BO833" s="35"/>
      <c r="BP833" s="35"/>
      <c r="BQ833" s="35"/>
      <c r="BR833" s="35"/>
      <c r="BS833" s="35"/>
      <c r="BT833" s="35"/>
      <c r="BU833" s="35"/>
      <c r="BV833" s="35"/>
      <c r="BW833" s="35"/>
      <c r="BX833" s="35"/>
      <c r="BY833" s="35"/>
      <c r="BZ833" s="35"/>
      <c r="CA833" s="35"/>
      <c r="CB833" s="35"/>
      <c r="CC833" s="35"/>
      <c r="CD833" s="35"/>
      <c r="CE833" s="35"/>
      <c r="CF833" s="35"/>
      <c r="CG833" s="35"/>
      <c r="CH833" s="35"/>
      <c r="CI833" s="35"/>
      <c r="CJ833" s="35"/>
      <c r="CK833" s="35"/>
      <c r="CL833" s="35"/>
      <c r="CM833" s="35"/>
      <c r="CN833" s="35"/>
      <c r="CO833" s="35"/>
      <c r="CP833" s="35"/>
      <c r="CQ833" s="35"/>
      <c r="CR833" s="35"/>
      <c r="CS833" s="35"/>
      <c r="CT833" s="35"/>
      <c r="CU833" s="35"/>
      <c r="CV833" s="35"/>
      <c r="CW833" s="35"/>
      <c r="CX833" s="35"/>
      <c r="CY833" s="35"/>
      <c r="CZ833" s="35"/>
      <c r="DA833" s="35"/>
      <c r="DB833" s="35"/>
      <c r="DC833" s="35"/>
      <c r="DD833" s="35"/>
      <c r="DE833" s="35"/>
      <c r="DF833" s="35"/>
      <c r="DG833" s="35"/>
      <c r="DH833" s="35"/>
      <c r="DI833" s="35"/>
      <c r="DJ833" s="35"/>
      <c r="DK833" s="35"/>
      <c r="DL833" s="35"/>
      <c r="DM833" s="35"/>
      <c r="DN833" s="35"/>
      <c r="DO833" s="35"/>
      <c r="DP833" s="35"/>
      <c r="DQ833" s="35"/>
      <c r="DR833" s="35"/>
      <c r="DS833" s="35"/>
      <c r="DT833" s="35"/>
      <c r="DU833" s="35"/>
      <c r="DV833" s="35"/>
      <c r="DW833" s="35"/>
      <c r="DX833" s="35"/>
      <c r="DY833" s="35"/>
      <c r="DZ833" s="35"/>
      <c r="EA833" s="35"/>
      <c r="EB833" s="35"/>
      <c r="EC833" s="35"/>
      <c r="ED833" s="35"/>
      <c r="EE833" s="35"/>
      <c r="EF833" s="35"/>
      <c r="EG833" s="35"/>
      <c r="EH833" s="35"/>
      <c r="EI833" s="35"/>
      <c r="EJ833" s="35"/>
      <c r="EK833" s="35"/>
      <c r="EL833" s="35"/>
      <c r="EM833" s="35"/>
      <c r="EN833" s="35"/>
      <c r="EO833" s="35"/>
      <c r="EP833" s="35"/>
      <c r="EQ833" s="35"/>
      <c r="ER833" s="35"/>
    </row>
    <row r="834" spans="1:148" ht="11.25">
      <c r="A834" s="4" t="s">
        <v>5</v>
      </c>
      <c r="B834" s="5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1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  <c r="BX834" s="35"/>
      <c r="BY834" s="35"/>
      <c r="BZ834" s="35"/>
      <c r="CA834" s="35"/>
      <c r="CB834" s="35"/>
      <c r="CC834" s="35"/>
      <c r="CD834" s="35"/>
      <c r="CE834" s="35"/>
      <c r="CF834" s="35"/>
      <c r="CG834" s="35"/>
      <c r="CH834" s="35"/>
      <c r="CI834" s="35"/>
      <c r="CJ834" s="35"/>
      <c r="CK834" s="35"/>
      <c r="CL834" s="35"/>
      <c r="CM834" s="35"/>
      <c r="CN834" s="35"/>
      <c r="CO834" s="35"/>
      <c r="CP834" s="35"/>
      <c r="CQ834" s="35"/>
      <c r="CR834" s="35"/>
      <c r="CS834" s="35"/>
      <c r="CT834" s="35"/>
      <c r="CU834" s="35"/>
      <c r="CV834" s="35"/>
      <c r="CW834" s="35"/>
      <c r="CX834" s="35"/>
      <c r="CY834" s="35"/>
      <c r="CZ834" s="35"/>
      <c r="DA834" s="35"/>
      <c r="DB834" s="35"/>
      <c r="DC834" s="35"/>
      <c r="DD834" s="35"/>
      <c r="DE834" s="35"/>
      <c r="DF834" s="35"/>
      <c r="DG834" s="35"/>
      <c r="DH834" s="35"/>
      <c r="DI834" s="35"/>
      <c r="DJ834" s="35"/>
      <c r="DK834" s="35"/>
      <c r="DL834" s="35"/>
      <c r="DM834" s="35"/>
      <c r="DN834" s="35"/>
      <c r="DO834" s="35"/>
      <c r="DP834" s="35"/>
      <c r="DQ834" s="35"/>
      <c r="DR834" s="35"/>
      <c r="DS834" s="35"/>
      <c r="DT834" s="35"/>
      <c r="DU834" s="35"/>
      <c r="DV834" s="35"/>
      <c r="DW834" s="35"/>
      <c r="DX834" s="35"/>
      <c r="DY834" s="35"/>
      <c r="DZ834" s="35"/>
      <c r="EA834" s="35"/>
      <c r="EB834" s="35"/>
      <c r="EC834" s="35"/>
      <c r="ED834" s="35"/>
      <c r="EE834" s="35"/>
      <c r="EF834" s="35"/>
      <c r="EG834" s="35"/>
      <c r="EH834" s="35"/>
      <c r="EI834" s="35"/>
      <c r="EJ834" s="35"/>
      <c r="EK834" s="35"/>
      <c r="EL834" s="35"/>
      <c r="EM834" s="35"/>
      <c r="EN834" s="35"/>
      <c r="EO834" s="35"/>
      <c r="EP834" s="35"/>
      <c r="EQ834" s="35"/>
      <c r="ER834" s="35"/>
    </row>
    <row r="835" spans="1:148" ht="11.25">
      <c r="A835" s="7" t="s">
        <v>155</v>
      </c>
      <c r="B835" s="5"/>
      <c r="C835" s="5"/>
      <c r="D835" s="6"/>
      <c r="E835" s="6">
        <f>E831/E833</f>
        <v>15000</v>
      </c>
      <c r="F835" s="6">
        <f>E835</f>
        <v>15000</v>
      </c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1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BV835" s="35"/>
      <c r="BW835" s="35"/>
      <c r="BX835" s="35"/>
      <c r="BY835" s="35"/>
      <c r="BZ835" s="35"/>
      <c r="CA835" s="35"/>
      <c r="CB835" s="35"/>
      <c r="CC835" s="35"/>
      <c r="CD835" s="35"/>
      <c r="CE835" s="35"/>
      <c r="CF835" s="35"/>
      <c r="CG835" s="35"/>
      <c r="CH835" s="35"/>
      <c r="CI835" s="35"/>
      <c r="CJ835" s="35"/>
      <c r="CK835" s="35"/>
      <c r="CL835" s="35"/>
      <c r="CM835" s="35"/>
      <c r="CN835" s="35"/>
      <c r="CO835" s="35"/>
      <c r="CP835" s="35"/>
      <c r="CQ835" s="35"/>
      <c r="CR835" s="35"/>
      <c r="CS835" s="35"/>
      <c r="CT835" s="35"/>
      <c r="CU835" s="35"/>
      <c r="CV835" s="35"/>
      <c r="CW835" s="35"/>
      <c r="CX835" s="35"/>
      <c r="CY835" s="35"/>
      <c r="CZ835" s="35"/>
      <c r="DA835" s="35"/>
      <c r="DB835" s="35"/>
      <c r="DC835" s="35"/>
      <c r="DD835" s="35"/>
      <c r="DE835" s="35"/>
      <c r="DF835" s="35"/>
      <c r="DG835" s="35"/>
      <c r="DH835" s="35"/>
      <c r="DI835" s="35"/>
      <c r="DJ835" s="35"/>
      <c r="DK835" s="35"/>
      <c r="DL835" s="35"/>
      <c r="DM835" s="35"/>
      <c r="DN835" s="35"/>
      <c r="DO835" s="35"/>
      <c r="DP835" s="35"/>
      <c r="DQ835" s="35"/>
      <c r="DR835" s="35"/>
      <c r="DS835" s="35"/>
      <c r="DT835" s="35"/>
      <c r="DU835" s="35"/>
      <c r="DV835" s="35"/>
      <c r="DW835" s="35"/>
      <c r="DX835" s="35"/>
      <c r="DY835" s="35"/>
      <c r="DZ835" s="35"/>
      <c r="EA835" s="35"/>
      <c r="EB835" s="35"/>
      <c r="EC835" s="35"/>
      <c r="ED835" s="35"/>
      <c r="EE835" s="35"/>
      <c r="EF835" s="35"/>
      <c r="EG835" s="35"/>
      <c r="EH835" s="35"/>
      <c r="EI835" s="35"/>
      <c r="EJ835" s="35"/>
      <c r="EK835" s="35"/>
      <c r="EL835" s="35"/>
      <c r="EM835" s="35"/>
      <c r="EN835" s="35"/>
      <c r="EO835" s="35"/>
      <c r="EP835" s="35"/>
      <c r="EQ835" s="35"/>
      <c r="ER835" s="35"/>
    </row>
    <row r="836" spans="1:17" s="82" customFormat="1" ht="30.75" customHeight="1">
      <c r="A836" s="91" t="s">
        <v>523</v>
      </c>
      <c r="B836" s="79"/>
      <c r="C836" s="79"/>
      <c r="D836" s="87">
        <v>300000</v>
      </c>
      <c r="E836" s="87"/>
      <c r="F836" s="87">
        <f>D836</f>
        <v>300000</v>
      </c>
      <c r="G836" s="80"/>
      <c r="H836" s="80"/>
      <c r="I836" s="80"/>
      <c r="J836" s="80"/>
      <c r="K836" s="80"/>
      <c r="L836" s="80"/>
      <c r="M836" s="80"/>
      <c r="N836" s="87"/>
      <c r="O836" s="87"/>
      <c r="P836" s="87"/>
      <c r="Q836" s="238"/>
    </row>
    <row r="837" spans="1:148" ht="11.25">
      <c r="A837" s="7" t="s">
        <v>2</v>
      </c>
      <c r="B837" s="5"/>
      <c r="C837" s="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1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5"/>
      <c r="BL837" s="35"/>
      <c r="BM837" s="35"/>
      <c r="BN837" s="35"/>
      <c r="BO837" s="35"/>
      <c r="BP837" s="35"/>
      <c r="BQ837" s="35"/>
      <c r="BR837" s="35"/>
      <c r="BS837" s="35"/>
      <c r="BT837" s="35"/>
      <c r="BU837" s="35"/>
      <c r="BV837" s="35"/>
      <c r="BW837" s="35"/>
      <c r="BX837" s="35"/>
      <c r="BY837" s="35"/>
      <c r="BZ837" s="35"/>
      <c r="CA837" s="35"/>
      <c r="CB837" s="35"/>
      <c r="CC837" s="35"/>
      <c r="CD837" s="35"/>
      <c r="CE837" s="35"/>
      <c r="CF837" s="35"/>
      <c r="CG837" s="35"/>
      <c r="CH837" s="35"/>
      <c r="CI837" s="35"/>
      <c r="CJ837" s="35"/>
      <c r="CK837" s="35"/>
      <c r="CL837" s="35"/>
      <c r="CM837" s="35"/>
      <c r="CN837" s="35"/>
      <c r="CO837" s="35"/>
      <c r="CP837" s="35"/>
      <c r="CQ837" s="35"/>
      <c r="CR837" s="35"/>
      <c r="CS837" s="35"/>
      <c r="CT837" s="35"/>
      <c r="CU837" s="35"/>
      <c r="CV837" s="35"/>
      <c r="CW837" s="35"/>
      <c r="CX837" s="35"/>
      <c r="CY837" s="35"/>
      <c r="CZ837" s="35"/>
      <c r="DA837" s="35"/>
      <c r="DB837" s="35"/>
      <c r="DC837" s="35"/>
      <c r="DD837" s="35"/>
      <c r="DE837" s="35"/>
      <c r="DF837" s="35"/>
      <c r="DG837" s="35"/>
      <c r="DH837" s="35"/>
      <c r="DI837" s="35"/>
      <c r="DJ837" s="35"/>
      <c r="DK837" s="35"/>
      <c r="DL837" s="35"/>
      <c r="DM837" s="35"/>
      <c r="DN837" s="35"/>
      <c r="DO837" s="35"/>
      <c r="DP837" s="35"/>
      <c r="DQ837" s="35"/>
      <c r="DR837" s="35"/>
      <c r="DS837" s="35"/>
      <c r="DT837" s="35"/>
      <c r="DU837" s="35"/>
      <c r="DV837" s="35"/>
      <c r="DW837" s="35"/>
      <c r="DX837" s="35"/>
      <c r="DY837" s="35"/>
      <c r="DZ837" s="35"/>
      <c r="EA837" s="35"/>
      <c r="EB837" s="35"/>
      <c r="EC837" s="35"/>
      <c r="ED837" s="35"/>
      <c r="EE837" s="35"/>
      <c r="EF837" s="35"/>
      <c r="EG837" s="35"/>
      <c r="EH837" s="35"/>
      <c r="EI837" s="35"/>
      <c r="EJ837" s="35"/>
      <c r="EK837" s="35"/>
      <c r="EL837" s="35"/>
      <c r="EM837" s="35"/>
      <c r="EN837" s="35"/>
      <c r="EO837" s="35"/>
      <c r="EP837" s="35"/>
      <c r="EQ837" s="35"/>
      <c r="ER837" s="35"/>
    </row>
    <row r="838" spans="1:148" ht="11.25">
      <c r="A838" s="7" t="s">
        <v>23</v>
      </c>
      <c r="B838" s="5"/>
      <c r="C838" s="5"/>
      <c r="D838" s="6">
        <f>D836</f>
        <v>300000</v>
      </c>
      <c r="E838" s="6"/>
      <c r="F838" s="6">
        <f>F836</f>
        <v>300000</v>
      </c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1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  <c r="BX838" s="35"/>
      <c r="BY838" s="35"/>
      <c r="BZ838" s="35"/>
      <c r="CA838" s="35"/>
      <c r="CB838" s="35"/>
      <c r="CC838" s="35"/>
      <c r="CD838" s="35"/>
      <c r="CE838" s="35"/>
      <c r="CF838" s="35"/>
      <c r="CG838" s="35"/>
      <c r="CH838" s="35"/>
      <c r="CI838" s="35"/>
      <c r="CJ838" s="35"/>
      <c r="CK838" s="35"/>
      <c r="CL838" s="35"/>
      <c r="CM838" s="35"/>
      <c r="CN838" s="35"/>
      <c r="CO838" s="35"/>
      <c r="CP838" s="35"/>
      <c r="CQ838" s="35"/>
      <c r="CR838" s="35"/>
      <c r="CS838" s="35"/>
      <c r="CT838" s="35"/>
      <c r="CU838" s="35"/>
      <c r="CV838" s="35"/>
      <c r="CW838" s="35"/>
      <c r="CX838" s="35"/>
      <c r="CY838" s="35"/>
      <c r="CZ838" s="35"/>
      <c r="DA838" s="35"/>
      <c r="DB838" s="35"/>
      <c r="DC838" s="35"/>
      <c r="DD838" s="35"/>
      <c r="DE838" s="35"/>
      <c r="DF838" s="35"/>
      <c r="DG838" s="35"/>
      <c r="DH838" s="35"/>
      <c r="DI838" s="35"/>
      <c r="DJ838" s="35"/>
      <c r="DK838" s="35"/>
      <c r="DL838" s="35"/>
      <c r="DM838" s="35"/>
      <c r="DN838" s="35"/>
      <c r="DO838" s="35"/>
      <c r="DP838" s="35"/>
      <c r="DQ838" s="35"/>
      <c r="DR838" s="35"/>
      <c r="DS838" s="35"/>
      <c r="DT838" s="35"/>
      <c r="DU838" s="35"/>
      <c r="DV838" s="35"/>
      <c r="DW838" s="35"/>
      <c r="DX838" s="35"/>
      <c r="DY838" s="35"/>
      <c r="DZ838" s="35"/>
      <c r="EA838" s="35"/>
      <c r="EB838" s="35"/>
      <c r="EC838" s="35"/>
      <c r="ED838" s="35"/>
      <c r="EE838" s="35"/>
      <c r="EF838" s="35"/>
      <c r="EG838" s="35"/>
      <c r="EH838" s="35"/>
      <c r="EI838" s="35"/>
      <c r="EJ838" s="35"/>
      <c r="EK838" s="35"/>
      <c r="EL838" s="35"/>
      <c r="EM838" s="35"/>
      <c r="EN838" s="35"/>
      <c r="EO838" s="35"/>
      <c r="EP838" s="35"/>
      <c r="EQ838" s="35"/>
      <c r="ER838" s="35"/>
    </row>
    <row r="839" spans="1:148" ht="11.25">
      <c r="A839" s="7" t="s">
        <v>484</v>
      </c>
      <c r="B839" s="5"/>
      <c r="C839" s="5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1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  <c r="BX839" s="35"/>
      <c r="BY839" s="35"/>
      <c r="BZ839" s="35"/>
      <c r="CA839" s="35"/>
      <c r="CB839" s="35"/>
      <c r="CC839" s="35"/>
      <c r="CD839" s="35"/>
      <c r="CE839" s="35"/>
      <c r="CF839" s="35"/>
      <c r="CG839" s="35"/>
      <c r="CH839" s="35"/>
      <c r="CI839" s="35"/>
      <c r="CJ839" s="35"/>
      <c r="CK839" s="35"/>
      <c r="CL839" s="35"/>
      <c r="CM839" s="35"/>
      <c r="CN839" s="35"/>
      <c r="CO839" s="35"/>
      <c r="CP839" s="35"/>
      <c r="CQ839" s="35"/>
      <c r="CR839" s="35"/>
      <c r="CS839" s="35"/>
      <c r="CT839" s="35"/>
      <c r="CU839" s="35"/>
      <c r="CV839" s="35"/>
      <c r="CW839" s="35"/>
      <c r="CX839" s="35"/>
      <c r="CY839" s="35"/>
      <c r="CZ839" s="35"/>
      <c r="DA839" s="35"/>
      <c r="DB839" s="35"/>
      <c r="DC839" s="35"/>
      <c r="DD839" s="35"/>
      <c r="DE839" s="35"/>
      <c r="DF839" s="35"/>
      <c r="DG839" s="35"/>
      <c r="DH839" s="35"/>
      <c r="DI839" s="35"/>
      <c r="DJ839" s="35"/>
      <c r="DK839" s="35"/>
      <c r="DL839" s="35"/>
      <c r="DM839" s="35"/>
      <c r="DN839" s="35"/>
      <c r="DO839" s="35"/>
      <c r="DP839" s="35"/>
      <c r="DQ839" s="35"/>
      <c r="DR839" s="35"/>
      <c r="DS839" s="35"/>
      <c r="DT839" s="35"/>
      <c r="DU839" s="35"/>
      <c r="DV839" s="35"/>
      <c r="DW839" s="35"/>
      <c r="DX839" s="35"/>
      <c r="DY839" s="35"/>
      <c r="DZ839" s="35"/>
      <c r="EA839" s="35"/>
      <c r="EB839" s="35"/>
      <c r="EC839" s="35"/>
      <c r="ED839" s="35"/>
      <c r="EE839" s="35"/>
      <c r="EF839" s="35"/>
      <c r="EG839" s="35"/>
      <c r="EH839" s="35"/>
      <c r="EI839" s="35"/>
      <c r="EJ839" s="35"/>
      <c r="EK839" s="35"/>
      <c r="EL839" s="35"/>
      <c r="EM839" s="35"/>
      <c r="EN839" s="35"/>
      <c r="EO839" s="35"/>
      <c r="EP839" s="35"/>
      <c r="EQ839" s="35"/>
      <c r="ER839" s="35"/>
    </row>
    <row r="840" spans="1:148" ht="11.25">
      <c r="A840" s="7" t="s">
        <v>174</v>
      </c>
      <c r="B840" s="5"/>
      <c r="C840" s="5"/>
      <c r="D840" s="6">
        <v>6</v>
      </c>
      <c r="E840" s="6"/>
      <c r="F840" s="6">
        <v>6</v>
      </c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1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  <c r="BX840" s="35"/>
      <c r="BY840" s="35"/>
      <c r="BZ840" s="35"/>
      <c r="CA840" s="35"/>
      <c r="CB840" s="35"/>
      <c r="CC840" s="35"/>
      <c r="CD840" s="35"/>
      <c r="CE840" s="35"/>
      <c r="CF840" s="35"/>
      <c r="CG840" s="35"/>
      <c r="CH840" s="35"/>
      <c r="CI840" s="35"/>
      <c r="CJ840" s="35"/>
      <c r="CK840" s="35"/>
      <c r="CL840" s="35"/>
      <c r="CM840" s="35"/>
      <c r="CN840" s="35"/>
      <c r="CO840" s="35"/>
      <c r="CP840" s="35"/>
      <c r="CQ840" s="35"/>
      <c r="CR840" s="35"/>
      <c r="CS840" s="35"/>
      <c r="CT840" s="35"/>
      <c r="CU840" s="35"/>
      <c r="CV840" s="35"/>
      <c r="CW840" s="35"/>
      <c r="CX840" s="35"/>
      <c r="CY840" s="35"/>
      <c r="CZ840" s="35"/>
      <c r="DA840" s="35"/>
      <c r="DB840" s="35"/>
      <c r="DC840" s="35"/>
      <c r="DD840" s="35"/>
      <c r="DE840" s="35"/>
      <c r="DF840" s="35"/>
      <c r="DG840" s="35"/>
      <c r="DH840" s="35"/>
      <c r="DI840" s="35"/>
      <c r="DJ840" s="35"/>
      <c r="DK840" s="35"/>
      <c r="DL840" s="35"/>
      <c r="DM840" s="35"/>
      <c r="DN840" s="35"/>
      <c r="DO840" s="35"/>
      <c r="DP840" s="35"/>
      <c r="DQ840" s="35"/>
      <c r="DR840" s="35"/>
      <c r="DS840" s="35"/>
      <c r="DT840" s="35"/>
      <c r="DU840" s="35"/>
      <c r="DV840" s="35"/>
      <c r="DW840" s="35"/>
      <c r="DX840" s="35"/>
      <c r="DY840" s="35"/>
      <c r="DZ840" s="35"/>
      <c r="EA840" s="35"/>
      <c r="EB840" s="35"/>
      <c r="EC840" s="35"/>
      <c r="ED840" s="35"/>
      <c r="EE840" s="35"/>
      <c r="EF840" s="35"/>
      <c r="EG840" s="35"/>
      <c r="EH840" s="35"/>
      <c r="EI840" s="35"/>
      <c r="EJ840" s="35"/>
      <c r="EK840" s="35"/>
      <c r="EL840" s="35"/>
      <c r="EM840" s="35"/>
      <c r="EN840" s="35"/>
      <c r="EO840" s="35"/>
      <c r="EP840" s="35"/>
      <c r="EQ840" s="35"/>
      <c r="ER840" s="35"/>
    </row>
    <row r="841" spans="1:148" ht="11.25">
      <c r="A841" s="7" t="s">
        <v>485</v>
      </c>
      <c r="B841" s="5"/>
      <c r="C841" s="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1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  <c r="BX841" s="35"/>
      <c r="BY841" s="35"/>
      <c r="BZ841" s="35"/>
      <c r="CA841" s="35"/>
      <c r="CB841" s="35"/>
      <c r="CC841" s="35"/>
      <c r="CD841" s="35"/>
      <c r="CE841" s="35"/>
      <c r="CF841" s="35"/>
      <c r="CG841" s="35"/>
      <c r="CH841" s="35"/>
      <c r="CI841" s="35"/>
      <c r="CJ841" s="35"/>
      <c r="CK841" s="35"/>
      <c r="CL841" s="35"/>
      <c r="CM841" s="35"/>
      <c r="CN841" s="35"/>
      <c r="CO841" s="35"/>
      <c r="CP841" s="35"/>
      <c r="CQ841" s="35"/>
      <c r="CR841" s="35"/>
      <c r="CS841" s="35"/>
      <c r="CT841" s="35"/>
      <c r="CU841" s="35"/>
      <c r="CV841" s="35"/>
      <c r="CW841" s="35"/>
      <c r="CX841" s="35"/>
      <c r="CY841" s="35"/>
      <c r="CZ841" s="35"/>
      <c r="DA841" s="35"/>
      <c r="DB841" s="35"/>
      <c r="DC841" s="35"/>
      <c r="DD841" s="35"/>
      <c r="DE841" s="35"/>
      <c r="DF841" s="35"/>
      <c r="DG841" s="35"/>
      <c r="DH841" s="35"/>
      <c r="DI841" s="35"/>
      <c r="DJ841" s="35"/>
      <c r="DK841" s="35"/>
      <c r="DL841" s="35"/>
      <c r="DM841" s="35"/>
      <c r="DN841" s="35"/>
      <c r="DO841" s="35"/>
      <c r="DP841" s="35"/>
      <c r="DQ841" s="35"/>
      <c r="DR841" s="35"/>
      <c r="DS841" s="35"/>
      <c r="DT841" s="35"/>
      <c r="DU841" s="35"/>
      <c r="DV841" s="35"/>
      <c r="DW841" s="35"/>
      <c r="DX841" s="35"/>
      <c r="DY841" s="35"/>
      <c r="DZ841" s="35"/>
      <c r="EA841" s="35"/>
      <c r="EB841" s="35"/>
      <c r="EC841" s="35"/>
      <c r="ED841" s="35"/>
      <c r="EE841" s="35"/>
      <c r="EF841" s="35"/>
      <c r="EG841" s="35"/>
      <c r="EH841" s="35"/>
      <c r="EI841" s="35"/>
      <c r="EJ841" s="35"/>
      <c r="EK841" s="35"/>
      <c r="EL841" s="35"/>
      <c r="EM841" s="35"/>
      <c r="EN841" s="35"/>
      <c r="EO841" s="35"/>
      <c r="EP841" s="35"/>
      <c r="EQ841" s="35"/>
      <c r="ER841" s="35"/>
    </row>
    <row r="842" spans="1:148" ht="11.25">
      <c r="A842" s="7" t="s">
        <v>155</v>
      </c>
      <c r="B842" s="5"/>
      <c r="C842" s="5"/>
      <c r="D842" s="6">
        <f>D838/D840</f>
        <v>50000</v>
      </c>
      <c r="E842" s="6"/>
      <c r="F842" s="6">
        <f>D842</f>
        <v>50000</v>
      </c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1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BV842" s="35"/>
      <c r="BW842" s="35"/>
      <c r="BX842" s="35"/>
      <c r="BY842" s="35"/>
      <c r="BZ842" s="35"/>
      <c r="CA842" s="35"/>
      <c r="CB842" s="35"/>
      <c r="CC842" s="35"/>
      <c r="CD842" s="35"/>
      <c r="CE842" s="35"/>
      <c r="CF842" s="35"/>
      <c r="CG842" s="35"/>
      <c r="CH842" s="35"/>
      <c r="CI842" s="35"/>
      <c r="CJ842" s="35"/>
      <c r="CK842" s="35"/>
      <c r="CL842" s="35"/>
      <c r="CM842" s="35"/>
      <c r="CN842" s="35"/>
      <c r="CO842" s="35"/>
      <c r="CP842" s="35"/>
      <c r="CQ842" s="35"/>
      <c r="CR842" s="35"/>
      <c r="CS842" s="35"/>
      <c r="CT842" s="35"/>
      <c r="CU842" s="35"/>
      <c r="CV842" s="35"/>
      <c r="CW842" s="35"/>
      <c r="CX842" s="35"/>
      <c r="CY842" s="35"/>
      <c r="CZ842" s="35"/>
      <c r="DA842" s="35"/>
      <c r="DB842" s="35"/>
      <c r="DC842" s="35"/>
      <c r="DD842" s="35"/>
      <c r="DE842" s="35"/>
      <c r="DF842" s="35"/>
      <c r="DG842" s="35"/>
      <c r="DH842" s="35"/>
      <c r="DI842" s="35"/>
      <c r="DJ842" s="35"/>
      <c r="DK842" s="35"/>
      <c r="DL842" s="35"/>
      <c r="DM842" s="35"/>
      <c r="DN842" s="35"/>
      <c r="DO842" s="35"/>
      <c r="DP842" s="35"/>
      <c r="DQ842" s="35"/>
      <c r="DR842" s="35"/>
      <c r="DS842" s="35"/>
      <c r="DT842" s="35"/>
      <c r="DU842" s="35"/>
      <c r="DV842" s="35"/>
      <c r="DW842" s="35"/>
      <c r="DX842" s="35"/>
      <c r="DY842" s="35"/>
      <c r="DZ842" s="35"/>
      <c r="EA842" s="35"/>
      <c r="EB842" s="35"/>
      <c r="EC842" s="35"/>
      <c r="ED842" s="35"/>
      <c r="EE842" s="35"/>
      <c r="EF842" s="35"/>
      <c r="EG842" s="35"/>
      <c r="EH842" s="35"/>
      <c r="EI842" s="35"/>
      <c r="EJ842" s="35"/>
      <c r="EK842" s="35"/>
      <c r="EL842" s="35"/>
      <c r="EM842" s="35"/>
      <c r="EN842" s="35"/>
      <c r="EO842" s="35"/>
      <c r="EP842" s="35"/>
      <c r="EQ842" s="35"/>
      <c r="ER842" s="35"/>
    </row>
    <row r="843" spans="1:148" ht="45">
      <c r="A843" s="91" t="s">
        <v>507</v>
      </c>
      <c r="B843" s="5"/>
      <c r="C843" s="5"/>
      <c r="D843" s="25">
        <f>D845</f>
        <v>3350000</v>
      </c>
      <c r="E843" s="6"/>
      <c r="F843" s="25">
        <f aca="true" t="shared" si="46" ref="F843:F848">D843</f>
        <v>3350000</v>
      </c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1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  <c r="BX843" s="35"/>
      <c r="BY843" s="35"/>
      <c r="BZ843" s="35"/>
      <c r="CA843" s="35"/>
      <c r="CB843" s="35"/>
      <c r="CC843" s="35"/>
      <c r="CD843" s="35"/>
      <c r="CE843" s="35"/>
      <c r="CF843" s="35"/>
      <c r="CG843" s="35"/>
      <c r="CH843" s="35"/>
      <c r="CI843" s="35"/>
      <c r="CJ843" s="35"/>
      <c r="CK843" s="35"/>
      <c r="CL843" s="35"/>
      <c r="CM843" s="35"/>
      <c r="CN843" s="35"/>
      <c r="CO843" s="35"/>
      <c r="CP843" s="35"/>
      <c r="CQ843" s="35"/>
      <c r="CR843" s="35"/>
      <c r="CS843" s="35"/>
      <c r="CT843" s="35"/>
      <c r="CU843" s="35"/>
      <c r="CV843" s="35"/>
      <c r="CW843" s="35"/>
      <c r="CX843" s="35"/>
      <c r="CY843" s="35"/>
      <c r="CZ843" s="35"/>
      <c r="DA843" s="35"/>
      <c r="DB843" s="35"/>
      <c r="DC843" s="35"/>
      <c r="DD843" s="35"/>
      <c r="DE843" s="35"/>
      <c r="DF843" s="35"/>
      <c r="DG843" s="35"/>
      <c r="DH843" s="35"/>
      <c r="DI843" s="35"/>
      <c r="DJ843" s="35"/>
      <c r="DK843" s="35"/>
      <c r="DL843" s="35"/>
      <c r="DM843" s="35"/>
      <c r="DN843" s="35"/>
      <c r="DO843" s="35"/>
      <c r="DP843" s="35"/>
      <c r="DQ843" s="35"/>
      <c r="DR843" s="35"/>
      <c r="DS843" s="35"/>
      <c r="DT843" s="35"/>
      <c r="DU843" s="35"/>
      <c r="DV843" s="35"/>
      <c r="DW843" s="35"/>
      <c r="DX843" s="35"/>
      <c r="DY843" s="35"/>
      <c r="DZ843" s="35"/>
      <c r="EA843" s="35"/>
      <c r="EB843" s="35"/>
      <c r="EC843" s="35"/>
      <c r="ED843" s="35"/>
      <c r="EE843" s="35"/>
      <c r="EF843" s="35"/>
      <c r="EG843" s="35"/>
      <c r="EH843" s="35"/>
      <c r="EI843" s="35"/>
      <c r="EJ843" s="35"/>
      <c r="EK843" s="35"/>
      <c r="EL843" s="35"/>
      <c r="EM843" s="35"/>
      <c r="EN843" s="35"/>
      <c r="EO843" s="35"/>
      <c r="EP843" s="35"/>
      <c r="EQ843" s="35"/>
      <c r="ER843" s="35"/>
    </row>
    <row r="844" spans="1:148" ht="11.25">
      <c r="A844" s="4" t="s">
        <v>2</v>
      </c>
      <c r="B844" s="5"/>
      <c r="C844" s="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1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5"/>
      <c r="BB844" s="35"/>
      <c r="BC844" s="35"/>
      <c r="BD844" s="35"/>
      <c r="BE844" s="35"/>
      <c r="BF844" s="35"/>
      <c r="BG844" s="35"/>
      <c r="BH844" s="35"/>
      <c r="BI844" s="35"/>
      <c r="BJ844" s="35"/>
      <c r="BK844" s="35"/>
      <c r="BL844" s="35"/>
      <c r="BM844" s="35"/>
      <c r="BN844" s="35"/>
      <c r="BO844" s="35"/>
      <c r="BP844" s="35"/>
      <c r="BQ844" s="35"/>
      <c r="BR844" s="35"/>
      <c r="BS844" s="35"/>
      <c r="BT844" s="35"/>
      <c r="BU844" s="35"/>
      <c r="BV844" s="35"/>
      <c r="BW844" s="35"/>
      <c r="BX844" s="35"/>
      <c r="BY844" s="35"/>
      <c r="BZ844" s="35"/>
      <c r="CA844" s="35"/>
      <c r="CB844" s="35"/>
      <c r="CC844" s="35"/>
      <c r="CD844" s="35"/>
      <c r="CE844" s="35"/>
      <c r="CF844" s="35"/>
      <c r="CG844" s="35"/>
      <c r="CH844" s="35"/>
      <c r="CI844" s="35"/>
      <c r="CJ844" s="35"/>
      <c r="CK844" s="35"/>
      <c r="CL844" s="35"/>
      <c r="CM844" s="35"/>
      <c r="CN844" s="35"/>
      <c r="CO844" s="35"/>
      <c r="CP844" s="35"/>
      <c r="CQ844" s="35"/>
      <c r="CR844" s="35"/>
      <c r="CS844" s="35"/>
      <c r="CT844" s="35"/>
      <c r="CU844" s="35"/>
      <c r="CV844" s="35"/>
      <c r="CW844" s="35"/>
      <c r="CX844" s="35"/>
      <c r="CY844" s="35"/>
      <c r="CZ844" s="35"/>
      <c r="DA844" s="35"/>
      <c r="DB844" s="35"/>
      <c r="DC844" s="35"/>
      <c r="DD844" s="35"/>
      <c r="DE844" s="35"/>
      <c r="DF844" s="35"/>
      <c r="DG844" s="35"/>
      <c r="DH844" s="35"/>
      <c r="DI844" s="35"/>
      <c r="DJ844" s="35"/>
      <c r="DK844" s="35"/>
      <c r="DL844" s="35"/>
      <c r="DM844" s="35"/>
      <c r="DN844" s="35"/>
      <c r="DO844" s="35"/>
      <c r="DP844" s="35"/>
      <c r="DQ844" s="35"/>
      <c r="DR844" s="35"/>
      <c r="DS844" s="35"/>
      <c r="DT844" s="35"/>
      <c r="DU844" s="35"/>
      <c r="DV844" s="35"/>
      <c r="DW844" s="35"/>
      <c r="DX844" s="35"/>
      <c r="DY844" s="35"/>
      <c r="DZ844" s="35"/>
      <c r="EA844" s="35"/>
      <c r="EB844" s="35"/>
      <c r="EC844" s="35"/>
      <c r="ED844" s="35"/>
      <c r="EE844" s="35"/>
      <c r="EF844" s="35"/>
      <c r="EG844" s="35"/>
      <c r="EH844" s="35"/>
      <c r="EI844" s="35"/>
      <c r="EJ844" s="35"/>
      <c r="EK844" s="35"/>
      <c r="EL844" s="35"/>
      <c r="EM844" s="35"/>
      <c r="EN844" s="35"/>
      <c r="EO844" s="35"/>
      <c r="EP844" s="35"/>
      <c r="EQ844" s="35"/>
      <c r="ER844" s="35"/>
    </row>
    <row r="845" spans="1:148" ht="11.25">
      <c r="A845" s="4" t="s">
        <v>23</v>
      </c>
      <c r="B845" s="5"/>
      <c r="C845" s="5"/>
      <c r="D845" s="6">
        <v>3350000</v>
      </c>
      <c r="E845" s="6"/>
      <c r="F845" s="6">
        <f t="shared" si="46"/>
        <v>3350000</v>
      </c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1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5"/>
      <c r="BL845" s="35"/>
      <c r="BM845" s="35"/>
      <c r="BN845" s="35"/>
      <c r="BO845" s="35"/>
      <c r="BP845" s="35"/>
      <c r="BQ845" s="35"/>
      <c r="BR845" s="35"/>
      <c r="BS845" s="35"/>
      <c r="BT845" s="35"/>
      <c r="BU845" s="35"/>
      <c r="BV845" s="35"/>
      <c r="BW845" s="35"/>
      <c r="BX845" s="35"/>
      <c r="BY845" s="35"/>
      <c r="BZ845" s="35"/>
      <c r="CA845" s="35"/>
      <c r="CB845" s="35"/>
      <c r="CC845" s="35"/>
      <c r="CD845" s="35"/>
      <c r="CE845" s="35"/>
      <c r="CF845" s="35"/>
      <c r="CG845" s="35"/>
      <c r="CH845" s="35"/>
      <c r="CI845" s="35"/>
      <c r="CJ845" s="35"/>
      <c r="CK845" s="35"/>
      <c r="CL845" s="35"/>
      <c r="CM845" s="35"/>
      <c r="CN845" s="35"/>
      <c r="CO845" s="35"/>
      <c r="CP845" s="35"/>
      <c r="CQ845" s="35"/>
      <c r="CR845" s="35"/>
      <c r="CS845" s="35"/>
      <c r="CT845" s="35"/>
      <c r="CU845" s="35"/>
      <c r="CV845" s="35"/>
      <c r="CW845" s="35"/>
      <c r="CX845" s="35"/>
      <c r="CY845" s="35"/>
      <c r="CZ845" s="35"/>
      <c r="DA845" s="35"/>
      <c r="DB845" s="35"/>
      <c r="DC845" s="35"/>
      <c r="DD845" s="35"/>
      <c r="DE845" s="35"/>
      <c r="DF845" s="35"/>
      <c r="DG845" s="35"/>
      <c r="DH845" s="35"/>
      <c r="DI845" s="35"/>
      <c r="DJ845" s="35"/>
      <c r="DK845" s="35"/>
      <c r="DL845" s="35"/>
      <c r="DM845" s="35"/>
      <c r="DN845" s="35"/>
      <c r="DO845" s="35"/>
      <c r="DP845" s="35"/>
      <c r="DQ845" s="35"/>
      <c r="DR845" s="35"/>
      <c r="DS845" s="35"/>
      <c r="DT845" s="35"/>
      <c r="DU845" s="35"/>
      <c r="DV845" s="35"/>
      <c r="DW845" s="35"/>
      <c r="DX845" s="35"/>
      <c r="DY845" s="35"/>
      <c r="DZ845" s="35"/>
      <c r="EA845" s="35"/>
      <c r="EB845" s="35"/>
      <c r="EC845" s="35"/>
      <c r="ED845" s="35"/>
      <c r="EE845" s="35"/>
      <c r="EF845" s="35"/>
      <c r="EG845" s="35"/>
      <c r="EH845" s="35"/>
      <c r="EI845" s="35"/>
      <c r="EJ845" s="35"/>
      <c r="EK845" s="35"/>
      <c r="EL845" s="35"/>
      <c r="EM845" s="35"/>
      <c r="EN845" s="35"/>
      <c r="EO845" s="35"/>
      <c r="EP845" s="35"/>
      <c r="EQ845" s="35"/>
      <c r="ER845" s="35"/>
    </row>
    <row r="846" spans="1:148" ht="33.75">
      <c r="A846" s="91" t="s">
        <v>508</v>
      </c>
      <c r="B846" s="5"/>
      <c r="C846" s="5"/>
      <c r="D846" s="25">
        <f>D848</f>
        <v>2000000</v>
      </c>
      <c r="E846" s="6"/>
      <c r="F846" s="25">
        <f t="shared" si="46"/>
        <v>2000000</v>
      </c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1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  <c r="BK846" s="35"/>
      <c r="BL846" s="35"/>
      <c r="BM846" s="35"/>
      <c r="BN846" s="35"/>
      <c r="BO846" s="35"/>
      <c r="BP846" s="35"/>
      <c r="BQ846" s="35"/>
      <c r="BR846" s="35"/>
      <c r="BS846" s="35"/>
      <c r="BT846" s="35"/>
      <c r="BU846" s="35"/>
      <c r="BV846" s="35"/>
      <c r="BW846" s="35"/>
      <c r="BX846" s="35"/>
      <c r="BY846" s="35"/>
      <c r="BZ846" s="35"/>
      <c r="CA846" s="35"/>
      <c r="CB846" s="35"/>
      <c r="CC846" s="35"/>
      <c r="CD846" s="35"/>
      <c r="CE846" s="35"/>
      <c r="CF846" s="35"/>
      <c r="CG846" s="35"/>
      <c r="CH846" s="35"/>
      <c r="CI846" s="35"/>
      <c r="CJ846" s="35"/>
      <c r="CK846" s="35"/>
      <c r="CL846" s="35"/>
      <c r="CM846" s="35"/>
      <c r="CN846" s="35"/>
      <c r="CO846" s="35"/>
      <c r="CP846" s="35"/>
      <c r="CQ846" s="35"/>
      <c r="CR846" s="35"/>
      <c r="CS846" s="35"/>
      <c r="CT846" s="35"/>
      <c r="CU846" s="35"/>
      <c r="CV846" s="35"/>
      <c r="CW846" s="35"/>
      <c r="CX846" s="35"/>
      <c r="CY846" s="35"/>
      <c r="CZ846" s="35"/>
      <c r="DA846" s="35"/>
      <c r="DB846" s="35"/>
      <c r="DC846" s="35"/>
      <c r="DD846" s="35"/>
      <c r="DE846" s="35"/>
      <c r="DF846" s="35"/>
      <c r="DG846" s="35"/>
      <c r="DH846" s="35"/>
      <c r="DI846" s="35"/>
      <c r="DJ846" s="35"/>
      <c r="DK846" s="35"/>
      <c r="DL846" s="35"/>
      <c r="DM846" s="35"/>
      <c r="DN846" s="35"/>
      <c r="DO846" s="35"/>
      <c r="DP846" s="35"/>
      <c r="DQ846" s="35"/>
      <c r="DR846" s="35"/>
      <c r="DS846" s="35"/>
      <c r="DT846" s="35"/>
      <c r="DU846" s="35"/>
      <c r="DV846" s="35"/>
      <c r="DW846" s="35"/>
      <c r="DX846" s="35"/>
      <c r="DY846" s="35"/>
      <c r="DZ846" s="35"/>
      <c r="EA846" s="35"/>
      <c r="EB846" s="35"/>
      <c r="EC846" s="35"/>
      <c r="ED846" s="35"/>
      <c r="EE846" s="35"/>
      <c r="EF846" s="35"/>
      <c r="EG846" s="35"/>
      <c r="EH846" s="35"/>
      <c r="EI846" s="35"/>
      <c r="EJ846" s="35"/>
      <c r="EK846" s="35"/>
      <c r="EL846" s="35"/>
      <c r="EM846" s="35"/>
      <c r="EN846" s="35"/>
      <c r="EO846" s="35"/>
      <c r="EP846" s="35"/>
      <c r="EQ846" s="35"/>
      <c r="ER846" s="35"/>
    </row>
    <row r="847" spans="1:148" ht="11.25">
      <c r="A847" s="4" t="s">
        <v>2</v>
      </c>
      <c r="B847" s="5"/>
      <c r="C847" s="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1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BV847" s="35"/>
      <c r="BW847" s="35"/>
      <c r="BX847" s="35"/>
      <c r="BY847" s="35"/>
      <c r="BZ847" s="35"/>
      <c r="CA847" s="35"/>
      <c r="CB847" s="35"/>
      <c r="CC847" s="35"/>
      <c r="CD847" s="35"/>
      <c r="CE847" s="35"/>
      <c r="CF847" s="35"/>
      <c r="CG847" s="35"/>
      <c r="CH847" s="35"/>
      <c r="CI847" s="35"/>
      <c r="CJ847" s="35"/>
      <c r="CK847" s="35"/>
      <c r="CL847" s="35"/>
      <c r="CM847" s="35"/>
      <c r="CN847" s="35"/>
      <c r="CO847" s="35"/>
      <c r="CP847" s="35"/>
      <c r="CQ847" s="35"/>
      <c r="CR847" s="35"/>
      <c r="CS847" s="35"/>
      <c r="CT847" s="35"/>
      <c r="CU847" s="35"/>
      <c r="CV847" s="35"/>
      <c r="CW847" s="35"/>
      <c r="CX847" s="35"/>
      <c r="CY847" s="35"/>
      <c r="CZ847" s="35"/>
      <c r="DA847" s="35"/>
      <c r="DB847" s="35"/>
      <c r="DC847" s="35"/>
      <c r="DD847" s="35"/>
      <c r="DE847" s="35"/>
      <c r="DF847" s="35"/>
      <c r="DG847" s="35"/>
      <c r="DH847" s="35"/>
      <c r="DI847" s="35"/>
      <c r="DJ847" s="35"/>
      <c r="DK847" s="35"/>
      <c r="DL847" s="35"/>
      <c r="DM847" s="35"/>
      <c r="DN847" s="35"/>
      <c r="DO847" s="35"/>
      <c r="DP847" s="35"/>
      <c r="DQ847" s="35"/>
      <c r="DR847" s="35"/>
      <c r="DS847" s="35"/>
      <c r="DT847" s="35"/>
      <c r="DU847" s="35"/>
      <c r="DV847" s="35"/>
      <c r="DW847" s="35"/>
      <c r="DX847" s="35"/>
      <c r="DY847" s="35"/>
      <c r="DZ847" s="35"/>
      <c r="EA847" s="35"/>
      <c r="EB847" s="35"/>
      <c r="EC847" s="35"/>
      <c r="ED847" s="35"/>
      <c r="EE847" s="35"/>
      <c r="EF847" s="35"/>
      <c r="EG847" s="35"/>
      <c r="EH847" s="35"/>
      <c r="EI847" s="35"/>
      <c r="EJ847" s="35"/>
      <c r="EK847" s="35"/>
      <c r="EL847" s="35"/>
      <c r="EM847" s="35"/>
      <c r="EN847" s="35"/>
      <c r="EO847" s="35"/>
      <c r="EP847" s="35"/>
      <c r="EQ847" s="35"/>
      <c r="ER847" s="35"/>
    </row>
    <row r="848" spans="1:148" ht="11.25">
      <c r="A848" s="4" t="s">
        <v>23</v>
      </c>
      <c r="B848" s="5"/>
      <c r="C848" s="5"/>
      <c r="D848" s="6">
        <v>2000000</v>
      </c>
      <c r="E848" s="6"/>
      <c r="F848" s="6">
        <f t="shared" si="46"/>
        <v>2000000</v>
      </c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1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5"/>
      <c r="BL848" s="35"/>
      <c r="BM848" s="35"/>
      <c r="BN848" s="35"/>
      <c r="BO848" s="35"/>
      <c r="BP848" s="35"/>
      <c r="BQ848" s="35"/>
      <c r="BR848" s="35"/>
      <c r="BS848" s="35"/>
      <c r="BT848" s="35"/>
      <c r="BU848" s="35"/>
      <c r="BV848" s="35"/>
      <c r="BW848" s="35"/>
      <c r="BX848" s="35"/>
      <c r="BY848" s="35"/>
      <c r="BZ848" s="35"/>
      <c r="CA848" s="35"/>
      <c r="CB848" s="35"/>
      <c r="CC848" s="35"/>
      <c r="CD848" s="35"/>
      <c r="CE848" s="35"/>
      <c r="CF848" s="35"/>
      <c r="CG848" s="35"/>
      <c r="CH848" s="35"/>
      <c r="CI848" s="35"/>
      <c r="CJ848" s="35"/>
      <c r="CK848" s="35"/>
      <c r="CL848" s="35"/>
      <c r="CM848" s="35"/>
      <c r="CN848" s="35"/>
      <c r="CO848" s="35"/>
      <c r="CP848" s="35"/>
      <c r="CQ848" s="35"/>
      <c r="CR848" s="35"/>
      <c r="CS848" s="35"/>
      <c r="CT848" s="35"/>
      <c r="CU848" s="35"/>
      <c r="CV848" s="35"/>
      <c r="CW848" s="35"/>
      <c r="CX848" s="35"/>
      <c r="CY848" s="35"/>
      <c r="CZ848" s="35"/>
      <c r="DA848" s="35"/>
      <c r="DB848" s="35"/>
      <c r="DC848" s="35"/>
      <c r="DD848" s="35"/>
      <c r="DE848" s="35"/>
      <c r="DF848" s="35"/>
      <c r="DG848" s="35"/>
      <c r="DH848" s="35"/>
      <c r="DI848" s="35"/>
      <c r="DJ848" s="35"/>
      <c r="DK848" s="35"/>
      <c r="DL848" s="35"/>
      <c r="DM848" s="35"/>
      <c r="DN848" s="35"/>
      <c r="DO848" s="35"/>
      <c r="DP848" s="35"/>
      <c r="DQ848" s="35"/>
      <c r="DR848" s="35"/>
      <c r="DS848" s="35"/>
      <c r="DT848" s="35"/>
      <c r="DU848" s="35"/>
      <c r="DV848" s="35"/>
      <c r="DW848" s="35"/>
      <c r="DX848" s="35"/>
      <c r="DY848" s="35"/>
      <c r="DZ848" s="35"/>
      <c r="EA848" s="35"/>
      <c r="EB848" s="35"/>
      <c r="EC848" s="35"/>
      <c r="ED848" s="35"/>
      <c r="EE848" s="35"/>
      <c r="EF848" s="35"/>
      <c r="EG848" s="35"/>
      <c r="EH848" s="35"/>
      <c r="EI848" s="35"/>
      <c r="EJ848" s="35"/>
      <c r="EK848" s="35"/>
      <c r="EL848" s="35"/>
      <c r="EM848" s="35"/>
      <c r="EN848" s="35"/>
      <c r="EO848" s="35"/>
      <c r="EP848" s="35"/>
      <c r="EQ848" s="35"/>
      <c r="ER848" s="35"/>
    </row>
    <row r="849" spans="1:17" s="209" customFormat="1" ht="27.75" customHeight="1">
      <c r="A849" s="206" t="s">
        <v>135</v>
      </c>
      <c r="B849" s="237"/>
      <c r="C849" s="237"/>
      <c r="D849" s="207">
        <f>D851</f>
        <v>4749999.999999</v>
      </c>
      <c r="E849" s="207"/>
      <c r="F849" s="207">
        <f>D849</f>
        <v>4749999.999999</v>
      </c>
      <c r="G849" s="207">
        <f>G851</f>
        <v>4001300</v>
      </c>
      <c r="H849" s="207"/>
      <c r="I849" s="207">
        <f>I851</f>
        <v>0</v>
      </c>
      <c r="J849" s="207">
        <f>J851</f>
        <v>4001300</v>
      </c>
      <c r="K849" s="207"/>
      <c r="L849" s="207"/>
      <c r="M849" s="207"/>
      <c r="N849" s="207">
        <f>N851</f>
        <v>4241300</v>
      </c>
      <c r="O849" s="207"/>
      <c r="P849" s="207">
        <f>P851</f>
        <v>4241300</v>
      </c>
      <c r="Q849" s="239"/>
    </row>
    <row r="850" spans="1:148" ht="65.25" customHeight="1">
      <c r="A850" s="7" t="s">
        <v>85</v>
      </c>
      <c r="B850" s="5"/>
      <c r="C850" s="5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1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BV850" s="35"/>
      <c r="BW850" s="35"/>
      <c r="BX850" s="35"/>
      <c r="BY850" s="35"/>
      <c r="BZ850" s="35"/>
      <c r="CA850" s="35"/>
      <c r="CB850" s="35"/>
      <c r="CC850" s="35"/>
      <c r="CD850" s="35"/>
      <c r="CE850" s="35"/>
      <c r="CF850" s="35"/>
      <c r="CG850" s="35"/>
      <c r="CH850" s="35"/>
      <c r="CI850" s="35"/>
      <c r="CJ850" s="35"/>
      <c r="CK850" s="35"/>
      <c r="CL850" s="35"/>
      <c r="CM850" s="35"/>
      <c r="CN850" s="35"/>
      <c r="CO850" s="35"/>
      <c r="CP850" s="35"/>
      <c r="CQ850" s="35"/>
      <c r="CR850" s="35"/>
      <c r="CS850" s="35"/>
      <c r="CT850" s="35"/>
      <c r="CU850" s="35"/>
      <c r="CV850" s="35"/>
      <c r="CW850" s="35"/>
      <c r="CX850" s="35"/>
      <c r="CY850" s="35"/>
      <c r="CZ850" s="35"/>
      <c r="DA850" s="35"/>
      <c r="DB850" s="35"/>
      <c r="DC850" s="35"/>
      <c r="DD850" s="35"/>
      <c r="DE850" s="35"/>
      <c r="DF850" s="35"/>
      <c r="DG850" s="35"/>
      <c r="DH850" s="35"/>
      <c r="DI850" s="35"/>
      <c r="DJ850" s="35"/>
      <c r="DK850" s="35"/>
      <c r="DL850" s="35"/>
      <c r="DM850" s="35"/>
      <c r="DN850" s="35"/>
      <c r="DO850" s="35"/>
      <c r="DP850" s="35"/>
      <c r="DQ850" s="35"/>
      <c r="DR850" s="35"/>
      <c r="DS850" s="35"/>
      <c r="DT850" s="35"/>
      <c r="DU850" s="35"/>
      <c r="DV850" s="35"/>
      <c r="DW850" s="35"/>
      <c r="DX850" s="35"/>
      <c r="DY850" s="35"/>
      <c r="DZ850" s="35"/>
      <c r="EA850" s="35"/>
      <c r="EB850" s="35"/>
      <c r="EC850" s="35"/>
      <c r="ED850" s="35"/>
      <c r="EE850" s="35"/>
      <c r="EF850" s="35"/>
      <c r="EG850" s="35"/>
      <c r="EH850" s="35"/>
      <c r="EI850" s="35"/>
      <c r="EJ850" s="35"/>
      <c r="EK850" s="35"/>
      <c r="EL850" s="35"/>
      <c r="EM850" s="35"/>
      <c r="EN850" s="35"/>
      <c r="EO850" s="35"/>
      <c r="EP850" s="35"/>
      <c r="EQ850" s="35"/>
      <c r="ER850" s="35"/>
    </row>
    <row r="851" spans="1:17" s="241" customFormat="1" ht="25.5">
      <c r="A851" s="200" t="s">
        <v>509</v>
      </c>
      <c r="B851" s="201"/>
      <c r="C851" s="201"/>
      <c r="D851" s="229">
        <f>D852+D859+D866</f>
        <v>4749999.999999</v>
      </c>
      <c r="E851" s="229">
        <f aca="true" t="shared" si="47" ref="E851:O851">E852+E859</f>
        <v>0</v>
      </c>
      <c r="F851" s="229">
        <f>D851+E851</f>
        <v>4749999.999999</v>
      </c>
      <c r="G851" s="229">
        <f t="shared" si="47"/>
        <v>4001300</v>
      </c>
      <c r="H851" s="229">
        <f t="shared" si="47"/>
        <v>0</v>
      </c>
      <c r="I851" s="229">
        <f t="shared" si="47"/>
        <v>0</v>
      </c>
      <c r="J851" s="229">
        <f>G851+H851</f>
        <v>4001300</v>
      </c>
      <c r="K851" s="229">
        <f t="shared" si="47"/>
        <v>0</v>
      </c>
      <c r="L851" s="229">
        <f t="shared" si="47"/>
        <v>0</v>
      </c>
      <c r="M851" s="229">
        <f t="shared" si="47"/>
        <v>0</v>
      </c>
      <c r="N851" s="229">
        <f t="shared" si="47"/>
        <v>4241300</v>
      </c>
      <c r="O851" s="229">
        <f t="shared" si="47"/>
        <v>0</v>
      </c>
      <c r="P851" s="229">
        <f>N851+O851</f>
        <v>4241300</v>
      </c>
      <c r="Q851" s="240"/>
    </row>
    <row r="852" spans="1:17" s="44" customFormat="1" ht="45">
      <c r="A852" s="42" t="s">
        <v>529</v>
      </c>
      <c r="B852" s="24"/>
      <c r="C852" s="24"/>
      <c r="D852" s="130">
        <v>1500000</v>
      </c>
      <c r="E852" s="130"/>
      <c r="F852" s="130">
        <f>D852+E852</f>
        <v>1500000</v>
      </c>
      <c r="G852" s="87">
        <v>1600500</v>
      </c>
      <c r="H852" s="87"/>
      <c r="I852" s="87">
        <f>I856*I858</f>
        <v>0</v>
      </c>
      <c r="J852" s="87">
        <f>G852</f>
        <v>1600500</v>
      </c>
      <c r="K852" s="87">
        <f>K856*K858</f>
        <v>0</v>
      </c>
      <c r="L852" s="87">
        <f>L856*L858</f>
        <v>0</v>
      </c>
      <c r="M852" s="87">
        <f>M856*M858</f>
        <v>0</v>
      </c>
      <c r="N852" s="87">
        <v>1696500</v>
      </c>
      <c r="O852" s="87"/>
      <c r="P852" s="87">
        <f>N852</f>
        <v>1696500</v>
      </c>
      <c r="Q852" s="43"/>
    </row>
    <row r="853" spans="1:17" s="34" customFormat="1" ht="11.25">
      <c r="A853" s="4" t="s">
        <v>2</v>
      </c>
      <c r="B853" s="26"/>
      <c r="C853" s="26"/>
      <c r="D853" s="104"/>
      <c r="E853" s="104"/>
      <c r="F853" s="176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41"/>
    </row>
    <row r="854" spans="1:17" s="34" customFormat="1" ht="27.75" customHeight="1">
      <c r="A854" s="7" t="s">
        <v>86</v>
      </c>
      <c r="B854" s="26"/>
      <c r="C854" s="26"/>
      <c r="D854" s="145">
        <v>500</v>
      </c>
      <c r="E854" s="104"/>
      <c r="F854" s="176"/>
      <c r="G854" s="80">
        <v>500</v>
      </c>
      <c r="H854" s="90"/>
      <c r="I854" s="90"/>
      <c r="J854" s="80">
        <f>G854+H854</f>
        <v>500</v>
      </c>
      <c r="K854" s="90"/>
      <c r="L854" s="90"/>
      <c r="M854" s="90"/>
      <c r="N854" s="80">
        <f>N856</f>
        <v>500</v>
      </c>
      <c r="O854" s="80"/>
      <c r="P854" s="80">
        <f>N854+O854</f>
        <v>500</v>
      </c>
      <c r="Q854" s="41"/>
    </row>
    <row r="855" spans="1:17" s="34" customFormat="1" ht="11.25">
      <c r="A855" s="4" t="s">
        <v>3</v>
      </c>
      <c r="B855" s="26"/>
      <c r="C855" s="26"/>
      <c r="D855" s="104"/>
      <c r="E855" s="104"/>
      <c r="F855" s="176"/>
      <c r="G855" s="90"/>
      <c r="H855" s="90"/>
      <c r="I855" s="90"/>
      <c r="J855" s="80"/>
      <c r="K855" s="90"/>
      <c r="L855" s="90"/>
      <c r="M855" s="90"/>
      <c r="N855" s="90"/>
      <c r="O855" s="90"/>
      <c r="P855" s="80"/>
      <c r="Q855" s="41"/>
    </row>
    <row r="856" spans="1:17" s="34" customFormat="1" ht="22.5">
      <c r="A856" s="7" t="s">
        <v>87</v>
      </c>
      <c r="B856" s="26"/>
      <c r="C856" s="26"/>
      <c r="D856" s="145">
        <v>500</v>
      </c>
      <c r="E856" s="104"/>
      <c r="F856" s="176"/>
      <c r="G856" s="80">
        <f>G854</f>
        <v>500</v>
      </c>
      <c r="H856" s="80"/>
      <c r="I856" s="80"/>
      <c r="J856" s="80">
        <f>G856+H856</f>
        <v>500</v>
      </c>
      <c r="K856" s="80">
        <f>K854</f>
        <v>0</v>
      </c>
      <c r="L856" s="80">
        <f>L854</f>
        <v>0</v>
      </c>
      <c r="M856" s="80">
        <f>M854</f>
        <v>0</v>
      </c>
      <c r="N856" s="80">
        <v>500</v>
      </c>
      <c r="O856" s="80"/>
      <c r="P856" s="80">
        <f>N856+O856</f>
        <v>500</v>
      </c>
      <c r="Q856" s="41"/>
    </row>
    <row r="857" spans="1:17" s="34" customFormat="1" ht="11.25">
      <c r="A857" s="4" t="s">
        <v>5</v>
      </c>
      <c r="B857" s="26"/>
      <c r="C857" s="26"/>
      <c r="D857" s="104"/>
      <c r="E857" s="104"/>
      <c r="F857" s="176"/>
      <c r="G857" s="90"/>
      <c r="H857" s="90"/>
      <c r="I857" s="90"/>
      <c r="J857" s="80"/>
      <c r="K857" s="90"/>
      <c r="L857" s="90"/>
      <c r="M857" s="90"/>
      <c r="N857" s="90"/>
      <c r="O857" s="90"/>
      <c r="P857" s="80"/>
      <c r="Q857" s="41"/>
    </row>
    <row r="858" spans="1:17" s="34" customFormat="1" ht="17.25" customHeight="1">
      <c r="A858" s="7" t="s">
        <v>88</v>
      </c>
      <c r="B858" s="26"/>
      <c r="C858" s="26"/>
      <c r="D858" s="104">
        <f>D852/D854</f>
        <v>3000</v>
      </c>
      <c r="E858" s="104"/>
      <c r="F858" s="176"/>
      <c r="G858" s="80">
        <f>G852/G856</f>
        <v>3201</v>
      </c>
      <c r="H858" s="90"/>
      <c r="I858" s="90"/>
      <c r="J858" s="80">
        <f>G858+H858</f>
        <v>3201</v>
      </c>
      <c r="K858" s="90"/>
      <c r="L858" s="90"/>
      <c r="M858" s="90"/>
      <c r="N858" s="80">
        <f>N852/N856</f>
        <v>3393</v>
      </c>
      <c r="O858" s="80"/>
      <c r="P858" s="80">
        <f>N858+O858</f>
        <v>3393</v>
      </c>
      <c r="Q858" s="41"/>
    </row>
    <row r="859" spans="1:17" s="46" customFormat="1" ht="65.25" customHeight="1">
      <c r="A859" s="42" t="s">
        <v>528</v>
      </c>
      <c r="B859" s="23"/>
      <c r="C859" s="23"/>
      <c r="D859" s="130">
        <v>2250000</v>
      </c>
      <c r="E859" s="130"/>
      <c r="F859" s="130">
        <f>D859+E859</f>
        <v>2250000</v>
      </c>
      <c r="G859" s="87">
        <v>2400800</v>
      </c>
      <c r="H859" s="87"/>
      <c r="I859" s="87">
        <f>I863*I865</f>
        <v>0</v>
      </c>
      <c r="J859" s="87">
        <f>G859</f>
        <v>2400800</v>
      </c>
      <c r="K859" s="87">
        <f>K863*K865</f>
        <v>0</v>
      </c>
      <c r="L859" s="87">
        <f>L863*L865</f>
        <v>0</v>
      </c>
      <c r="M859" s="87">
        <f>M863*M865</f>
        <v>0</v>
      </c>
      <c r="N859" s="87">
        <v>2544800</v>
      </c>
      <c r="O859" s="87"/>
      <c r="P859" s="87">
        <f>N859</f>
        <v>2544800</v>
      </c>
      <c r="Q859" s="45"/>
    </row>
    <row r="860" spans="1:148" ht="11.25">
      <c r="A860" s="4" t="s">
        <v>2</v>
      </c>
      <c r="B860" s="5"/>
      <c r="C860" s="5"/>
      <c r="D860" s="177"/>
      <c r="E860" s="177"/>
      <c r="F860" s="177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1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5"/>
      <c r="BB860" s="35"/>
      <c r="BC860" s="35"/>
      <c r="BD860" s="35"/>
      <c r="BE860" s="35"/>
      <c r="BF860" s="35"/>
      <c r="BG860" s="35"/>
      <c r="BH860" s="35"/>
      <c r="BI860" s="35"/>
      <c r="BJ860" s="35"/>
      <c r="BK860" s="35"/>
      <c r="BL860" s="35"/>
      <c r="BM860" s="35"/>
      <c r="BN860" s="35"/>
      <c r="BO860" s="35"/>
      <c r="BP860" s="35"/>
      <c r="BQ860" s="35"/>
      <c r="BR860" s="35"/>
      <c r="BS860" s="35"/>
      <c r="BT860" s="35"/>
      <c r="BU860" s="35"/>
      <c r="BV860" s="35"/>
      <c r="BW860" s="35"/>
      <c r="BX860" s="35"/>
      <c r="BY860" s="35"/>
      <c r="BZ860" s="35"/>
      <c r="CA860" s="35"/>
      <c r="CB860" s="35"/>
      <c r="CC860" s="35"/>
      <c r="CD860" s="35"/>
      <c r="CE860" s="35"/>
      <c r="CF860" s="35"/>
      <c r="CG860" s="35"/>
      <c r="CH860" s="35"/>
      <c r="CI860" s="35"/>
      <c r="CJ860" s="35"/>
      <c r="CK860" s="35"/>
      <c r="CL860" s="35"/>
      <c r="CM860" s="35"/>
      <c r="CN860" s="35"/>
      <c r="CO860" s="35"/>
      <c r="CP860" s="35"/>
      <c r="CQ860" s="35"/>
      <c r="CR860" s="35"/>
      <c r="CS860" s="35"/>
      <c r="CT860" s="35"/>
      <c r="CU860" s="35"/>
      <c r="CV860" s="35"/>
      <c r="CW860" s="35"/>
      <c r="CX860" s="35"/>
      <c r="CY860" s="35"/>
      <c r="CZ860" s="35"/>
      <c r="DA860" s="35"/>
      <c r="DB860" s="35"/>
      <c r="DC860" s="35"/>
      <c r="DD860" s="35"/>
      <c r="DE860" s="35"/>
      <c r="DF860" s="35"/>
      <c r="DG860" s="35"/>
      <c r="DH860" s="35"/>
      <c r="DI860" s="35"/>
      <c r="DJ860" s="35"/>
      <c r="DK860" s="35"/>
      <c r="DL860" s="35"/>
      <c r="DM860" s="35"/>
      <c r="DN860" s="35"/>
      <c r="DO860" s="35"/>
      <c r="DP860" s="35"/>
      <c r="DQ860" s="35"/>
      <c r="DR860" s="35"/>
      <c r="DS860" s="35"/>
      <c r="DT860" s="35"/>
      <c r="DU860" s="35"/>
      <c r="DV860" s="35"/>
      <c r="DW860" s="35"/>
      <c r="DX860" s="35"/>
      <c r="DY860" s="35"/>
      <c r="DZ860" s="35"/>
      <c r="EA860" s="35"/>
      <c r="EB860" s="35"/>
      <c r="EC860" s="35"/>
      <c r="ED860" s="35"/>
      <c r="EE860" s="35"/>
      <c r="EF860" s="35"/>
      <c r="EG860" s="35"/>
      <c r="EH860" s="35"/>
      <c r="EI860" s="35"/>
      <c r="EJ860" s="35"/>
      <c r="EK860" s="35"/>
      <c r="EL860" s="35"/>
      <c r="EM860" s="35"/>
      <c r="EN860" s="35"/>
      <c r="EO860" s="35"/>
      <c r="EP860" s="35"/>
      <c r="EQ860" s="35"/>
      <c r="ER860" s="35"/>
    </row>
    <row r="861" spans="1:148" ht="22.5">
      <c r="A861" s="7" t="s">
        <v>86</v>
      </c>
      <c r="B861" s="5"/>
      <c r="C861" s="5"/>
      <c r="D861" s="142">
        <v>30</v>
      </c>
      <c r="E861" s="142"/>
      <c r="F861" s="142">
        <f>D861</f>
        <v>30</v>
      </c>
      <c r="G861" s="142">
        <f>G863</f>
        <v>30</v>
      </c>
      <c r="H861" s="142"/>
      <c r="I861" s="142"/>
      <c r="J861" s="80">
        <f>G861+H861</f>
        <v>30</v>
      </c>
      <c r="K861" s="142">
        <f>H861</f>
        <v>0</v>
      </c>
      <c r="L861" s="142">
        <f>J861</f>
        <v>30</v>
      </c>
      <c r="M861" s="142">
        <f>K861</f>
        <v>0</v>
      </c>
      <c r="N861" s="142">
        <f>N863</f>
        <v>30</v>
      </c>
      <c r="O861" s="142"/>
      <c r="P861" s="142">
        <f>N861</f>
        <v>30</v>
      </c>
      <c r="Q861" s="1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5"/>
      <c r="AW861" s="35"/>
      <c r="AX861" s="35"/>
      <c r="AY861" s="35"/>
      <c r="AZ861" s="35"/>
      <c r="BA861" s="35"/>
      <c r="BB861" s="35"/>
      <c r="BC861" s="35"/>
      <c r="BD861" s="35"/>
      <c r="BE861" s="35"/>
      <c r="BF861" s="35"/>
      <c r="BG861" s="35"/>
      <c r="BH861" s="35"/>
      <c r="BI861" s="35"/>
      <c r="BJ861" s="35"/>
      <c r="BK861" s="35"/>
      <c r="BL861" s="35"/>
      <c r="BM861" s="35"/>
      <c r="BN861" s="35"/>
      <c r="BO861" s="35"/>
      <c r="BP861" s="35"/>
      <c r="BQ861" s="35"/>
      <c r="BR861" s="35"/>
      <c r="BS861" s="35"/>
      <c r="BT861" s="35"/>
      <c r="BU861" s="35"/>
      <c r="BV861" s="35"/>
      <c r="BW861" s="35"/>
      <c r="BX861" s="35"/>
      <c r="BY861" s="35"/>
      <c r="BZ861" s="35"/>
      <c r="CA861" s="35"/>
      <c r="CB861" s="35"/>
      <c r="CC861" s="35"/>
      <c r="CD861" s="35"/>
      <c r="CE861" s="35"/>
      <c r="CF861" s="35"/>
      <c r="CG861" s="35"/>
      <c r="CH861" s="35"/>
      <c r="CI861" s="35"/>
      <c r="CJ861" s="35"/>
      <c r="CK861" s="35"/>
      <c r="CL861" s="35"/>
      <c r="CM861" s="35"/>
      <c r="CN861" s="35"/>
      <c r="CO861" s="35"/>
      <c r="CP861" s="35"/>
      <c r="CQ861" s="35"/>
      <c r="CR861" s="35"/>
      <c r="CS861" s="35"/>
      <c r="CT861" s="35"/>
      <c r="CU861" s="35"/>
      <c r="CV861" s="35"/>
      <c r="CW861" s="35"/>
      <c r="CX861" s="35"/>
      <c r="CY861" s="35"/>
      <c r="CZ861" s="35"/>
      <c r="DA861" s="35"/>
      <c r="DB861" s="35"/>
      <c r="DC861" s="35"/>
      <c r="DD861" s="35"/>
      <c r="DE861" s="35"/>
      <c r="DF861" s="35"/>
      <c r="DG861" s="35"/>
      <c r="DH861" s="35"/>
      <c r="DI861" s="35"/>
      <c r="DJ861" s="35"/>
      <c r="DK861" s="35"/>
      <c r="DL861" s="35"/>
      <c r="DM861" s="35"/>
      <c r="DN861" s="35"/>
      <c r="DO861" s="35"/>
      <c r="DP861" s="35"/>
      <c r="DQ861" s="35"/>
      <c r="DR861" s="35"/>
      <c r="DS861" s="35"/>
      <c r="DT861" s="35"/>
      <c r="DU861" s="35"/>
      <c r="DV861" s="35"/>
      <c r="DW861" s="35"/>
      <c r="DX861" s="35"/>
      <c r="DY861" s="35"/>
      <c r="DZ861" s="35"/>
      <c r="EA861" s="35"/>
      <c r="EB861" s="35"/>
      <c r="EC861" s="35"/>
      <c r="ED861" s="35"/>
      <c r="EE861" s="35"/>
      <c r="EF861" s="35"/>
      <c r="EG861" s="35"/>
      <c r="EH861" s="35"/>
      <c r="EI861" s="35"/>
      <c r="EJ861" s="35"/>
      <c r="EK861" s="35"/>
      <c r="EL861" s="35"/>
      <c r="EM861" s="35"/>
      <c r="EN861" s="35"/>
      <c r="EO861" s="35"/>
      <c r="EP861" s="35"/>
      <c r="EQ861" s="35"/>
      <c r="ER861" s="35"/>
    </row>
    <row r="862" spans="1:148" ht="11.25">
      <c r="A862" s="4" t="s">
        <v>3</v>
      </c>
      <c r="B862" s="5"/>
      <c r="C862" s="5"/>
      <c r="D862" s="142"/>
      <c r="E862" s="142"/>
      <c r="F862" s="142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1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5"/>
      <c r="BB862" s="35"/>
      <c r="BC862" s="35"/>
      <c r="BD862" s="35"/>
      <c r="BE862" s="35"/>
      <c r="BF862" s="35"/>
      <c r="BG862" s="35"/>
      <c r="BH862" s="35"/>
      <c r="BI862" s="35"/>
      <c r="BJ862" s="35"/>
      <c r="BK862" s="35"/>
      <c r="BL862" s="35"/>
      <c r="BM862" s="35"/>
      <c r="BN862" s="35"/>
      <c r="BO862" s="35"/>
      <c r="BP862" s="35"/>
      <c r="BQ862" s="35"/>
      <c r="BR862" s="35"/>
      <c r="BS862" s="35"/>
      <c r="BT862" s="35"/>
      <c r="BU862" s="35"/>
      <c r="BV862" s="35"/>
      <c r="BW862" s="35"/>
      <c r="BX862" s="35"/>
      <c r="BY862" s="35"/>
      <c r="BZ862" s="35"/>
      <c r="CA862" s="35"/>
      <c r="CB862" s="35"/>
      <c r="CC862" s="35"/>
      <c r="CD862" s="35"/>
      <c r="CE862" s="35"/>
      <c r="CF862" s="35"/>
      <c r="CG862" s="35"/>
      <c r="CH862" s="35"/>
      <c r="CI862" s="35"/>
      <c r="CJ862" s="35"/>
      <c r="CK862" s="35"/>
      <c r="CL862" s="35"/>
      <c r="CM862" s="35"/>
      <c r="CN862" s="35"/>
      <c r="CO862" s="35"/>
      <c r="CP862" s="35"/>
      <c r="CQ862" s="35"/>
      <c r="CR862" s="35"/>
      <c r="CS862" s="35"/>
      <c r="CT862" s="35"/>
      <c r="CU862" s="35"/>
      <c r="CV862" s="35"/>
      <c r="CW862" s="35"/>
      <c r="CX862" s="35"/>
      <c r="CY862" s="35"/>
      <c r="CZ862" s="35"/>
      <c r="DA862" s="35"/>
      <c r="DB862" s="35"/>
      <c r="DC862" s="35"/>
      <c r="DD862" s="35"/>
      <c r="DE862" s="35"/>
      <c r="DF862" s="35"/>
      <c r="DG862" s="35"/>
      <c r="DH862" s="35"/>
      <c r="DI862" s="35"/>
      <c r="DJ862" s="35"/>
      <c r="DK862" s="35"/>
      <c r="DL862" s="35"/>
      <c r="DM862" s="35"/>
      <c r="DN862" s="35"/>
      <c r="DO862" s="35"/>
      <c r="DP862" s="35"/>
      <c r="DQ862" s="35"/>
      <c r="DR862" s="35"/>
      <c r="DS862" s="35"/>
      <c r="DT862" s="35"/>
      <c r="DU862" s="35"/>
      <c r="DV862" s="35"/>
      <c r="DW862" s="35"/>
      <c r="DX862" s="35"/>
      <c r="DY862" s="35"/>
      <c r="DZ862" s="35"/>
      <c r="EA862" s="35"/>
      <c r="EB862" s="35"/>
      <c r="EC862" s="35"/>
      <c r="ED862" s="35"/>
      <c r="EE862" s="35"/>
      <c r="EF862" s="35"/>
      <c r="EG862" s="35"/>
      <c r="EH862" s="35"/>
      <c r="EI862" s="35"/>
      <c r="EJ862" s="35"/>
      <c r="EK862" s="35"/>
      <c r="EL862" s="35"/>
      <c r="EM862" s="35"/>
      <c r="EN862" s="35"/>
      <c r="EO862" s="35"/>
      <c r="EP862" s="35"/>
      <c r="EQ862" s="35"/>
      <c r="ER862" s="35"/>
    </row>
    <row r="863" spans="1:148" ht="32.25" customHeight="1">
      <c r="A863" s="7" t="s">
        <v>257</v>
      </c>
      <c r="B863" s="5"/>
      <c r="C863" s="5"/>
      <c r="D863" s="142">
        <v>30</v>
      </c>
      <c r="E863" s="142"/>
      <c r="F863" s="142">
        <f>D863</f>
        <v>30</v>
      </c>
      <c r="G863" s="80">
        <v>30</v>
      </c>
      <c r="H863" s="80"/>
      <c r="I863" s="80"/>
      <c r="J863" s="80">
        <f>G863+H863</f>
        <v>30</v>
      </c>
      <c r="K863" s="80"/>
      <c r="L863" s="80"/>
      <c r="M863" s="80"/>
      <c r="N863" s="80">
        <v>30</v>
      </c>
      <c r="O863" s="80"/>
      <c r="P863" s="80">
        <f>N863</f>
        <v>30</v>
      </c>
      <c r="Q863" s="1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BV863" s="35"/>
      <c r="BW863" s="35"/>
      <c r="BX863" s="35"/>
      <c r="BY863" s="35"/>
      <c r="BZ863" s="35"/>
      <c r="CA863" s="35"/>
      <c r="CB863" s="35"/>
      <c r="CC863" s="35"/>
      <c r="CD863" s="35"/>
      <c r="CE863" s="35"/>
      <c r="CF863" s="35"/>
      <c r="CG863" s="35"/>
      <c r="CH863" s="35"/>
      <c r="CI863" s="35"/>
      <c r="CJ863" s="35"/>
      <c r="CK863" s="35"/>
      <c r="CL863" s="35"/>
      <c r="CM863" s="35"/>
      <c r="CN863" s="35"/>
      <c r="CO863" s="35"/>
      <c r="CP863" s="35"/>
      <c r="CQ863" s="35"/>
      <c r="CR863" s="35"/>
      <c r="CS863" s="35"/>
      <c r="CT863" s="35"/>
      <c r="CU863" s="35"/>
      <c r="CV863" s="35"/>
      <c r="CW863" s="35"/>
      <c r="CX863" s="35"/>
      <c r="CY863" s="35"/>
      <c r="CZ863" s="35"/>
      <c r="DA863" s="35"/>
      <c r="DB863" s="35"/>
      <c r="DC863" s="35"/>
      <c r="DD863" s="35"/>
      <c r="DE863" s="35"/>
      <c r="DF863" s="35"/>
      <c r="DG863" s="35"/>
      <c r="DH863" s="35"/>
      <c r="DI863" s="35"/>
      <c r="DJ863" s="35"/>
      <c r="DK863" s="35"/>
      <c r="DL863" s="35"/>
      <c r="DM863" s="35"/>
      <c r="DN863" s="35"/>
      <c r="DO863" s="35"/>
      <c r="DP863" s="35"/>
      <c r="DQ863" s="35"/>
      <c r="DR863" s="35"/>
      <c r="DS863" s="35"/>
      <c r="DT863" s="35"/>
      <c r="DU863" s="35"/>
      <c r="DV863" s="35"/>
      <c r="DW863" s="35"/>
      <c r="DX863" s="35"/>
      <c r="DY863" s="35"/>
      <c r="DZ863" s="35"/>
      <c r="EA863" s="35"/>
      <c r="EB863" s="35"/>
      <c r="EC863" s="35"/>
      <c r="ED863" s="35"/>
      <c r="EE863" s="35"/>
      <c r="EF863" s="35"/>
      <c r="EG863" s="35"/>
      <c r="EH863" s="35"/>
      <c r="EI863" s="35"/>
      <c r="EJ863" s="35"/>
      <c r="EK863" s="35"/>
      <c r="EL863" s="35"/>
      <c r="EM863" s="35"/>
      <c r="EN863" s="35"/>
      <c r="EO863" s="35"/>
      <c r="EP863" s="35"/>
      <c r="EQ863" s="35"/>
      <c r="ER863" s="35"/>
    </row>
    <row r="864" spans="1:148" ht="11.25">
      <c r="A864" s="4" t="s">
        <v>5</v>
      </c>
      <c r="B864" s="5"/>
      <c r="C864" s="5"/>
      <c r="D864" s="142"/>
      <c r="E864" s="142"/>
      <c r="F864" s="142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1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5"/>
      <c r="BB864" s="35"/>
      <c r="BC864" s="35"/>
      <c r="BD864" s="35"/>
      <c r="BE864" s="35"/>
      <c r="BF864" s="35"/>
      <c r="BG864" s="35"/>
      <c r="BH864" s="35"/>
      <c r="BI864" s="35"/>
      <c r="BJ864" s="35"/>
      <c r="BK864" s="35"/>
      <c r="BL864" s="35"/>
      <c r="BM864" s="35"/>
      <c r="BN864" s="35"/>
      <c r="BO864" s="35"/>
      <c r="BP864" s="35"/>
      <c r="BQ864" s="35"/>
      <c r="BR864" s="35"/>
      <c r="BS864" s="35"/>
      <c r="BT864" s="35"/>
      <c r="BU864" s="35"/>
      <c r="BV864" s="35"/>
      <c r="BW864" s="35"/>
      <c r="BX864" s="35"/>
      <c r="BY864" s="35"/>
      <c r="BZ864" s="35"/>
      <c r="CA864" s="35"/>
      <c r="CB864" s="35"/>
      <c r="CC864" s="35"/>
      <c r="CD864" s="35"/>
      <c r="CE864" s="35"/>
      <c r="CF864" s="35"/>
      <c r="CG864" s="35"/>
      <c r="CH864" s="35"/>
      <c r="CI864" s="35"/>
      <c r="CJ864" s="35"/>
      <c r="CK864" s="35"/>
      <c r="CL864" s="35"/>
      <c r="CM864" s="35"/>
      <c r="CN864" s="35"/>
      <c r="CO864" s="35"/>
      <c r="CP864" s="35"/>
      <c r="CQ864" s="35"/>
      <c r="CR864" s="35"/>
      <c r="CS864" s="35"/>
      <c r="CT864" s="35"/>
      <c r="CU864" s="35"/>
      <c r="CV864" s="35"/>
      <c r="CW864" s="35"/>
      <c r="CX864" s="35"/>
      <c r="CY864" s="35"/>
      <c r="CZ864" s="35"/>
      <c r="DA864" s="35"/>
      <c r="DB864" s="35"/>
      <c r="DC864" s="35"/>
      <c r="DD864" s="35"/>
      <c r="DE864" s="35"/>
      <c r="DF864" s="35"/>
      <c r="DG864" s="35"/>
      <c r="DH864" s="35"/>
      <c r="DI864" s="35"/>
      <c r="DJ864" s="35"/>
      <c r="DK864" s="35"/>
      <c r="DL864" s="35"/>
      <c r="DM864" s="35"/>
      <c r="DN864" s="35"/>
      <c r="DO864" s="35"/>
      <c r="DP864" s="35"/>
      <c r="DQ864" s="35"/>
      <c r="DR864" s="35"/>
      <c r="DS864" s="35"/>
      <c r="DT864" s="35"/>
      <c r="DU864" s="35"/>
      <c r="DV864" s="35"/>
      <c r="DW864" s="35"/>
      <c r="DX864" s="35"/>
      <c r="DY864" s="35"/>
      <c r="DZ864" s="35"/>
      <c r="EA864" s="35"/>
      <c r="EB864" s="35"/>
      <c r="EC864" s="35"/>
      <c r="ED864" s="35"/>
      <c r="EE864" s="35"/>
      <c r="EF864" s="35"/>
      <c r="EG864" s="35"/>
      <c r="EH864" s="35"/>
      <c r="EI864" s="35"/>
      <c r="EJ864" s="35"/>
      <c r="EK864" s="35"/>
      <c r="EL864" s="35"/>
      <c r="EM864" s="35"/>
      <c r="EN864" s="35"/>
      <c r="EO864" s="35"/>
      <c r="EP864" s="35"/>
      <c r="EQ864" s="35"/>
      <c r="ER864" s="35"/>
    </row>
    <row r="865" spans="1:148" ht="22.5">
      <c r="A865" s="7" t="s">
        <v>88</v>
      </c>
      <c r="B865" s="5"/>
      <c r="C865" s="5"/>
      <c r="D865" s="142">
        <f>D859/D863</f>
        <v>75000</v>
      </c>
      <c r="E865" s="142"/>
      <c r="F865" s="142">
        <f>D865</f>
        <v>75000</v>
      </c>
      <c r="G865" s="80">
        <f>G859/G861</f>
        <v>80026.66666666667</v>
      </c>
      <c r="H865" s="80"/>
      <c r="I865" s="80"/>
      <c r="J865" s="80">
        <f>G865+H865</f>
        <v>80026.66666666667</v>
      </c>
      <c r="K865" s="80"/>
      <c r="L865" s="80"/>
      <c r="M865" s="80"/>
      <c r="N865" s="80">
        <f>N859/N861</f>
        <v>84826.66666666667</v>
      </c>
      <c r="O865" s="80"/>
      <c r="P865" s="80">
        <f>N865</f>
        <v>84826.66666666667</v>
      </c>
      <c r="Q865" s="1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  <c r="BK865" s="35"/>
      <c r="BL865" s="35"/>
      <c r="BM865" s="35"/>
      <c r="BN865" s="35"/>
      <c r="BO865" s="35"/>
      <c r="BP865" s="35"/>
      <c r="BQ865" s="35"/>
      <c r="BR865" s="35"/>
      <c r="BS865" s="35"/>
      <c r="BT865" s="35"/>
      <c r="BU865" s="35"/>
      <c r="BV865" s="35"/>
      <c r="BW865" s="35"/>
      <c r="BX865" s="35"/>
      <c r="BY865" s="35"/>
      <c r="BZ865" s="35"/>
      <c r="CA865" s="35"/>
      <c r="CB865" s="35"/>
      <c r="CC865" s="35"/>
      <c r="CD865" s="35"/>
      <c r="CE865" s="35"/>
      <c r="CF865" s="35"/>
      <c r="CG865" s="35"/>
      <c r="CH865" s="35"/>
      <c r="CI865" s="35"/>
      <c r="CJ865" s="35"/>
      <c r="CK865" s="35"/>
      <c r="CL865" s="35"/>
      <c r="CM865" s="35"/>
      <c r="CN865" s="35"/>
      <c r="CO865" s="35"/>
      <c r="CP865" s="35"/>
      <c r="CQ865" s="35"/>
      <c r="CR865" s="35"/>
      <c r="CS865" s="35"/>
      <c r="CT865" s="35"/>
      <c r="CU865" s="35"/>
      <c r="CV865" s="35"/>
      <c r="CW865" s="35"/>
      <c r="CX865" s="35"/>
      <c r="CY865" s="35"/>
      <c r="CZ865" s="35"/>
      <c r="DA865" s="35"/>
      <c r="DB865" s="35"/>
      <c r="DC865" s="35"/>
      <c r="DD865" s="35"/>
      <c r="DE865" s="35"/>
      <c r="DF865" s="35"/>
      <c r="DG865" s="35"/>
      <c r="DH865" s="35"/>
      <c r="DI865" s="35"/>
      <c r="DJ865" s="35"/>
      <c r="DK865" s="35"/>
      <c r="DL865" s="35"/>
      <c r="DM865" s="35"/>
      <c r="DN865" s="35"/>
      <c r="DO865" s="35"/>
      <c r="DP865" s="35"/>
      <c r="DQ865" s="35"/>
      <c r="DR865" s="35"/>
      <c r="DS865" s="35"/>
      <c r="DT865" s="35"/>
      <c r="DU865" s="35"/>
      <c r="DV865" s="35"/>
      <c r="DW865" s="35"/>
      <c r="DX865" s="35"/>
      <c r="DY865" s="35"/>
      <c r="DZ865" s="35"/>
      <c r="EA865" s="35"/>
      <c r="EB865" s="35"/>
      <c r="EC865" s="35"/>
      <c r="ED865" s="35"/>
      <c r="EE865" s="35"/>
      <c r="EF865" s="35"/>
      <c r="EG865" s="35"/>
      <c r="EH865" s="35"/>
      <c r="EI865" s="35"/>
      <c r="EJ865" s="35"/>
      <c r="EK865" s="35"/>
      <c r="EL865" s="35"/>
      <c r="EM865" s="35"/>
      <c r="EN865" s="35"/>
      <c r="EO865" s="35"/>
      <c r="EP865" s="35"/>
      <c r="EQ865" s="35"/>
      <c r="ER865" s="35"/>
    </row>
    <row r="866" spans="1:17" s="276" customFormat="1" ht="56.25">
      <c r="A866" s="271" t="s">
        <v>527</v>
      </c>
      <c r="B866" s="272"/>
      <c r="C866" s="272"/>
      <c r="D866" s="273">
        <f>D870*D872</f>
        <v>999999.999999</v>
      </c>
      <c r="E866" s="273"/>
      <c r="F866" s="273">
        <f>D866</f>
        <v>999999.999999</v>
      </c>
      <c r="G866" s="274"/>
      <c r="H866" s="274"/>
      <c r="I866" s="274"/>
      <c r="J866" s="274"/>
      <c r="K866" s="274"/>
      <c r="L866" s="274"/>
      <c r="M866" s="274"/>
      <c r="N866" s="274"/>
      <c r="O866" s="274"/>
      <c r="P866" s="274"/>
      <c r="Q866" s="275"/>
    </row>
    <row r="867" spans="1:148" ht="11.25">
      <c r="A867" s="4" t="s">
        <v>2</v>
      </c>
      <c r="B867" s="5"/>
      <c r="C867" s="5"/>
      <c r="D867" s="142"/>
      <c r="E867" s="142"/>
      <c r="F867" s="142">
        <f aca="true" t="shared" si="48" ref="F867:F873">D867</f>
        <v>0</v>
      </c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1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5"/>
      <c r="BL867" s="35"/>
      <c r="BM867" s="35"/>
      <c r="BN867" s="35"/>
      <c r="BO867" s="35"/>
      <c r="BP867" s="35"/>
      <c r="BQ867" s="35"/>
      <c r="BR867" s="35"/>
      <c r="BS867" s="35"/>
      <c r="BT867" s="35"/>
      <c r="BU867" s="35"/>
      <c r="BV867" s="35"/>
      <c r="BW867" s="35"/>
      <c r="BX867" s="35"/>
      <c r="BY867" s="35"/>
      <c r="BZ867" s="35"/>
      <c r="CA867" s="35"/>
      <c r="CB867" s="35"/>
      <c r="CC867" s="35"/>
      <c r="CD867" s="35"/>
      <c r="CE867" s="35"/>
      <c r="CF867" s="35"/>
      <c r="CG867" s="35"/>
      <c r="CH867" s="35"/>
      <c r="CI867" s="35"/>
      <c r="CJ867" s="35"/>
      <c r="CK867" s="35"/>
      <c r="CL867" s="35"/>
      <c r="CM867" s="35"/>
      <c r="CN867" s="35"/>
      <c r="CO867" s="35"/>
      <c r="CP867" s="35"/>
      <c r="CQ867" s="35"/>
      <c r="CR867" s="35"/>
      <c r="CS867" s="35"/>
      <c r="CT867" s="35"/>
      <c r="CU867" s="35"/>
      <c r="CV867" s="35"/>
      <c r="CW867" s="35"/>
      <c r="CX867" s="35"/>
      <c r="CY867" s="35"/>
      <c r="CZ867" s="35"/>
      <c r="DA867" s="35"/>
      <c r="DB867" s="35"/>
      <c r="DC867" s="35"/>
      <c r="DD867" s="35"/>
      <c r="DE867" s="35"/>
      <c r="DF867" s="35"/>
      <c r="DG867" s="35"/>
      <c r="DH867" s="35"/>
      <c r="DI867" s="35"/>
      <c r="DJ867" s="35"/>
      <c r="DK867" s="35"/>
      <c r="DL867" s="35"/>
      <c r="DM867" s="35"/>
      <c r="DN867" s="35"/>
      <c r="DO867" s="35"/>
      <c r="DP867" s="35"/>
      <c r="DQ867" s="35"/>
      <c r="DR867" s="35"/>
      <c r="DS867" s="35"/>
      <c r="DT867" s="35"/>
      <c r="DU867" s="35"/>
      <c r="DV867" s="35"/>
      <c r="DW867" s="35"/>
      <c r="DX867" s="35"/>
      <c r="DY867" s="35"/>
      <c r="DZ867" s="35"/>
      <c r="EA867" s="35"/>
      <c r="EB867" s="35"/>
      <c r="EC867" s="35"/>
      <c r="ED867" s="35"/>
      <c r="EE867" s="35"/>
      <c r="EF867" s="35"/>
      <c r="EG867" s="35"/>
      <c r="EH867" s="35"/>
      <c r="EI867" s="35"/>
      <c r="EJ867" s="35"/>
      <c r="EK867" s="35"/>
      <c r="EL867" s="35"/>
      <c r="EM867" s="35"/>
      <c r="EN867" s="35"/>
      <c r="EO867" s="35"/>
      <c r="EP867" s="35"/>
      <c r="EQ867" s="35"/>
      <c r="ER867" s="35"/>
    </row>
    <row r="868" spans="1:148" ht="22.5">
      <c r="A868" s="7" t="s">
        <v>86</v>
      </c>
      <c r="B868" s="5"/>
      <c r="C868" s="5"/>
      <c r="D868" s="142">
        <v>3</v>
      </c>
      <c r="E868" s="142"/>
      <c r="F868" s="142">
        <f t="shared" si="48"/>
        <v>3</v>
      </c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1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5"/>
      <c r="BL868" s="35"/>
      <c r="BM868" s="35"/>
      <c r="BN868" s="35"/>
      <c r="BO868" s="35"/>
      <c r="BP868" s="35"/>
      <c r="BQ868" s="35"/>
      <c r="BR868" s="35"/>
      <c r="BS868" s="35"/>
      <c r="BT868" s="35"/>
      <c r="BU868" s="35"/>
      <c r="BV868" s="35"/>
      <c r="BW868" s="35"/>
      <c r="BX868" s="35"/>
      <c r="BY868" s="35"/>
      <c r="BZ868" s="35"/>
      <c r="CA868" s="35"/>
      <c r="CB868" s="35"/>
      <c r="CC868" s="35"/>
      <c r="CD868" s="35"/>
      <c r="CE868" s="35"/>
      <c r="CF868" s="35"/>
      <c r="CG868" s="35"/>
      <c r="CH868" s="35"/>
      <c r="CI868" s="35"/>
      <c r="CJ868" s="35"/>
      <c r="CK868" s="35"/>
      <c r="CL868" s="35"/>
      <c r="CM868" s="35"/>
      <c r="CN868" s="35"/>
      <c r="CO868" s="35"/>
      <c r="CP868" s="35"/>
      <c r="CQ868" s="35"/>
      <c r="CR868" s="35"/>
      <c r="CS868" s="35"/>
      <c r="CT868" s="35"/>
      <c r="CU868" s="35"/>
      <c r="CV868" s="35"/>
      <c r="CW868" s="35"/>
      <c r="CX868" s="35"/>
      <c r="CY868" s="35"/>
      <c r="CZ868" s="35"/>
      <c r="DA868" s="35"/>
      <c r="DB868" s="35"/>
      <c r="DC868" s="35"/>
      <c r="DD868" s="35"/>
      <c r="DE868" s="35"/>
      <c r="DF868" s="35"/>
      <c r="DG868" s="35"/>
      <c r="DH868" s="35"/>
      <c r="DI868" s="35"/>
      <c r="DJ868" s="35"/>
      <c r="DK868" s="35"/>
      <c r="DL868" s="35"/>
      <c r="DM868" s="35"/>
      <c r="DN868" s="35"/>
      <c r="DO868" s="35"/>
      <c r="DP868" s="35"/>
      <c r="DQ868" s="35"/>
      <c r="DR868" s="35"/>
      <c r="DS868" s="35"/>
      <c r="DT868" s="35"/>
      <c r="DU868" s="35"/>
      <c r="DV868" s="35"/>
      <c r="DW868" s="35"/>
      <c r="DX868" s="35"/>
      <c r="DY868" s="35"/>
      <c r="DZ868" s="35"/>
      <c r="EA868" s="35"/>
      <c r="EB868" s="35"/>
      <c r="EC868" s="35"/>
      <c r="ED868" s="35"/>
      <c r="EE868" s="35"/>
      <c r="EF868" s="35"/>
      <c r="EG868" s="35"/>
      <c r="EH868" s="35"/>
      <c r="EI868" s="35"/>
      <c r="EJ868" s="35"/>
      <c r="EK868" s="35"/>
      <c r="EL868" s="35"/>
      <c r="EM868" s="35"/>
      <c r="EN868" s="35"/>
      <c r="EO868" s="35"/>
      <c r="EP868" s="35"/>
      <c r="EQ868" s="35"/>
      <c r="ER868" s="35"/>
    </row>
    <row r="869" spans="1:148" ht="11.25">
      <c r="A869" s="4" t="s">
        <v>3</v>
      </c>
      <c r="B869" s="5"/>
      <c r="C869" s="5"/>
      <c r="D869" s="142"/>
      <c r="E869" s="142"/>
      <c r="F869" s="142">
        <f t="shared" si="48"/>
        <v>0</v>
      </c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1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  <c r="BX869" s="35"/>
      <c r="BY869" s="35"/>
      <c r="BZ869" s="35"/>
      <c r="CA869" s="35"/>
      <c r="CB869" s="35"/>
      <c r="CC869" s="35"/>
      <c r="CD869" s="35"/>
      <c r="CE869" s="35"/>
      <c r="CF869" s="35"/>
      <c r="CG869" s="35"/>
      <c r="CH869" s="35"/>
      <c r="CI869" s="35"/>
      <c r="CJ869" s="35"/>
      <c r="CK869" s="35"/>
      <c r="CL869" s="35"/>
      <c r="CM869" s="35"/>
      <c r="CN869" s="35"/>
      <c r="CO869" s="35"/>
      <c r="CP869" s="35"/>
      <c r="CQ869" s="35"/>
      <c r="CR869" s="35"/>
      <c r="CS869" s="35"/>
      <c r="CT869" s="35"/>
      <c r="CU869" s="35"/>
      <c r="CV869" s="35"/>
      <c r="CW869" s="35"/>
      <c r="CX869" s="35"/>
      <c r="CY869" s="35"/>
      <c r="CZ869" s="35"/>
      <c r="DA869" s="35"/>
      <c r="DB869" s="35"/>
      <c r="DC869" s="35"/>
      <c r="DD869" s="35"/>
      <c r="DE869" s="35"/>
      <c r="DF869" s="35"/>
      <c r="DG869" s="35"/>
      <c r="DH869" s="35"/>
      <c r="DI869" s="35"/>
      <c r="DJ869" s="35"/>
      <c r="DK869" s="35"/>
      <c r="DL869" s="35"/>
      <c r="DM869" s="35"/>
      <c r="DN869" s="35"/>
      <c r="DO869" s="35"/>
      <c r="DP869" s="35"/>
      <c r="DQ869" s="35"/>
      <c r="DR869" s="35"/>
      <c r="DS869" s="35"/>
      <c r="DT869" s="35"/>
      <c r="DU869" s="35"/>
      <c r="DV869" s="35"/>
      <c r="DW869" s="35"/>
      <c r="DX869" s="35"/>
      <c r="DY869" s="35"/>
      <c r="DZ869" s="35"/>
      <c r="EA869" s="35"/>
      <c r="EB869" s="35"/>
      <c r="EC869" s="35"/>
      <c r="ED869" s="35"/>
      <c r="EE869" s="35"/>
      <c r="EF869" s="35"/>
      <c r="EG869" s="35"/>
      <c r="EH869" s="35"/>
      <c r="EI869" s="35"/>
      <c r="EJ869" s="35"/>
      <c r="EK869" s="35"/>
      <c r="EL869" s="35"/>
      <c r="EM869" s="35"/>
      <c r="EN869" s="35"/>
      <c r="EO869" s="35"/>
      <c r="EP869" s="35"/>
      <c r="EQ869" s="35"/>
      <c r="ER869" s="35"/>
    </row>
    <row r="870" spans="1:148" ht="22.5">
      <c r="A870" s="7" t="s">
        <v>257</v>
      </c>
      <c r="B870" s="5"/>
      <c r="C870" s="5"/>
      <c r="D870" s="142">
        <v>3</v>
      </c>
      <c r="E870" s="142"/>
      <c r="F870" s="142">
        <f t="shared" si="48"/>
        <v>3</v>
      </c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1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  <c r="BK870" s="35"/>
      <c r="BL870" s="35"/>
      <c r="BM870" s="35"/>
      <c r="BN870" s="35"/>
      <c r="BO870" s="35"/>
      <c r="BP870" s="35"/>
      <c r="BQ870" s="35"/>
      <c r="BR870" s="35"/>
      <c r="BS870" s="35"/>
      <c r="BT870" s="35"/>
      <c r="BU870" s="35"/>
      <c r="BV870" s="35"/>
      <c r="BW870" s="35"/>
      <c r="BX870" s="35"/>
      <c r="BY870" s="35"/>
      <c r="BZ870" s="35"/>
      <c r="CA870" s="35"/>
      <c r="CB870" s="35"/>
      <c r="CC870" s="35"/>
      <c r="CD870" s="35"/>
      <c r="CE870" s="35"/>
      <c r="CF870" s="35"/>
      <c r="CG870" s="35"/>
      <c r="CH870" s="35"/>
      <c r="CI870" s="35"/>
      <c r="CJ870" s="35"/>
      <c r="CK870" s="35"/>
      <c r="CL870" s="35"/>
      <c r="CM870" s="35"/>
      <c r="CN870" s="35"/>
      <c r="CO870" s="35"/>
      <c r="CP870" s="35"/>
      <c r="CQ870" s="35"/>
      <c r="CR870" s="35"/>
      <c r="CS870" s="35"/>
      <c r="CT870" s="35"/>
      <c r="CU870" s="35"/>
      <c r="CV870" s="35"/>
      <c r="CW870" s="35"/>
      <c r="CX870" s="35"/>
      <c r="CY870" s="35"/>
      <c r="CZ870" s="35"/>
      <c r="DA870" s="35"/>
      <c r="DB870" s="35"/>
      <c r="DC870" s="35"/>
      <c r="DD870" s="35"/>
      <c r="DE870" s="35"/>
      <c r="DF870" s="35"/>
      <c r="DG870" s="35"/>
      <c r="DH870" s="35"/>
      <c r="DI870" s="35"/>
      <c r="DJ870" s="35"/>
      <c r="DK870" s="35"/>
      <c r="DL870" s="35"/>
      <c r="DM870" s="35"/>
      <c r="DN870" s="35"/>
      <c r="DO870" s="35"/>
      <c r="DP870" s="35"/>
      <c r="DQ870" s="35"/>
      <c r="DR870" s="35"/>
      <c r="DS870" s="35"/>
      <c r="DT870" s="35"/>
      <c r="DU870" s="35"/>
      <c r="DV870" s="35"/>
      <c r="DW870" s="35"/>
      <c r="DX870" s="35"/>
      <c r="DY870" s="35"/>
      <c r="DZ870" s="35"/>
      <c r="EA870" s="35"/>
      <c r="EB870" s="35"/>
      <c r="EC870" s="35"/>
      <c r="ED870" s="35"/>
      <c r="EE870" s="35"/>
      <c r="EF870" s="35"/>
      <c r="EG870" s="35"/>
      <c r="EH870" s="35"/>
      <c r="EI870" s="35"/>
      <c r="EJ870" s="35"/>
      <c r="EK870" s="35"/>
      <c r="EL870" s="35"/>
      <c r="EM870" s="35"/>
      <c r="EN870" s="35"/>
      <c r="EO870" s="35"/>
      <c r="EP870" s="35"/>
      <c r="EQ870" s="35"/>
      <c r="ER870" s="35"/>
    </row>
    <row r="871" spans="1:148" ht="11.25">
      <c r="A871" s="4" t="s">
        <v>5</v>
      </c>
      <c r="B871" s="5"/>
      <c r="C871" s="5"/>
      <c r="D871" s="142"/>
      <c r="E871" s="142"/>
      <c r="F871" s="142">
        <f t="shared" si="48"/>
        <v>0</v>
      </c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1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  <c r="BX871" s="35"/>
      <c r="BY871" s="35"/>
      <c r="BZ871" s="35"/>
      <c r="CA871" s="35"/>
      <c r="CB871" s="35"/>
      <c r="CC871" s="35"/>
      <c r="CD871" s="35"/>
      <c r="CE871" s="35"/>
      <c r="CF871" s="35"/>
      <c r="CG871" s="35"/>
      <c r="CH871" s="35"/>
      <c r="CI871" s="35"/>
      <c r="CJ871" s="35"/>
      <c r="CK871" s="35"/>
      <c r="CL871" s="35"/>
      <c r="CM871" s="35"/>
      <c r="CN871" s="35"/>
      <c r="CO871" s="35"/>
      <c r="CP871" s="35"/>
      <c r="CQ871" s="35"/>
      <c r="CR871" s="35"/>
      <c r="CS871" s="35"/>
      <c r="CT871" s="35"/>
      <c r="CU871" s="35"/>
      <c r="CV871" s="35"/>
      <c r="CW871" s="35"/>
      <c r="CX871" s="35"/>
      <c r="CY871" s="35"/>
      <c r="CZ871" s="35"/>
      <c r="DA871" s="35"/>
      <c r="DB871" s="35"/>
      <c r="DC871" s="35"/>
      <c r="DD871" s="35"/>
      <c r="DE871" s="35"/>
      <c r="DF871" s="35"/>
      <c r="DG871" s="35"/>
      <c r="DH871" s="35"/>
      <c r="DI871" s="35"/>
      <c r="DJ871" s="35"/>
      <c r="DK871" s="35"/>
      <c r="DL871" s="35"/>
      <c r="DM871" s="35"/>
      <c r="DN871" s="35"/>
      <c r="DO871" s="35"/>
      <c r="DP871" s="35"/>
      <c r="DQ871" s="35"/>
      <c r="DR871" s="35"/>
      <c r="DS871" s="35"/>
      <c r="DT871" s="35"/>
      <c r="DU871" s="35"/>
      <c r="DV871" s="35"/>
      <c r="DW871" s="35"/>
      <c r="DX871" s="35"/>
      <c r="DY871" s="35"/>
      <c r="DZ871" s="35"/>
      <c r="EA871" s="35"/>
      <c r="EB871" s="35"/>
      <c r="EC871" s="35"/>
      <c r="ED871" s="35"/>
      <c r="EE871" s="35"/>
      <c r="EF871" s="35"/>
      <c r="EG871" s="35"/>
      <c r="EH871" s="35"/>
      <c r="EI871" s="35"/>
      <c r="EJ871" s="35"/>
      <c r="EK871" s="35"/>
      <c r="EL871" s="35"/>
      <c r="EM871" s="35"/>
      <c r="EN871" s="35"/>
      <c r="EO871" s="35"/>
      <c r="EP871" s="35"/>
      <c r="EQ871" s="35"/>
      <c r="ER871" s="35"/>
    </row>
    <row r="872" spans="1:148" ht="22.5">
      <c r="A872" s="7" t="s">
        <v>88</v>
      </c>
      <c r="B872" s="5"/>
      <c r="C872" s="5"/>
      <c r="D872" s="142">
        <v>333333.333333</v>
      </c>
      <c r="E872" s="142"/>
      <c r="F872" s="142">
        <f t="shared" si="48"/>
        <v>333333.333333</v>
      </c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1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BV872" s="35"/>
      <c r="BW872" s="35"/>
      <c r="BX872" s="35"/>
      <c r="BY872" s="35"/>
      <c r="BZ872" s="35"/>
      <c r="CA872" s="35"/>
      <c r="CB872" s="35"/>
      <c r="CC872" s="35"/>
      <c r="CD872" s="35"/>
      <c r="CE872" s="35"/>
      <c r="CF872" s="35"/>
      <c r="CG872" s="35"/>
      <c r="CH872" s="35"/>
      <c r="CI872" s="35"/>
      <c r="CJ872" s="35"/>
      <c r="CK872" s="35"/>
      <c r="CL872" s="35"/>
      <c r="CM872" s="35"/>
      <c r="CN872" s="35"/>
      <c r="CO872" s="35"/>
      <c r="CP872" s="35"/>
      <c r="CQ872" s="35"/>
      <c r="CR872" s="35"/>
      <c r="CS872" s="35"/>
      <c r="CT872" s="35"/>
      <c r="CU872" s="35"/>
      <c r="CV872" s="35"/>
      <c r="CW872" s="35"/>
      <c r="CX872" s="35"/>
      <c r="CY872" s="35"/>
      <c r="CZ872" s="35"/>
      <c r="DA872" s="35"/>
      <c r="DB872" s="35"/>
      <c r="DC872" s="35"/>
      <c r="DD872" s="35"/>
      <c r="DE872" s="35"/>
      <c r="DF872" s="35"/>
      <c r="DG872" s="35"/>
      <c r="DH872" s="35"/>
      <c r="DI872" s="35"/>
      <c r="DJ872" s="35"/>
      <c r="DK872" s="35"/>
      <c r="DL872" s="35"/>
      <c r="DM872" s="35"/>
      <c r="DN872" s="35"/>
      <c r="DO872" s="35"/>
      <c r="DP872" s="35"/>
      <c r="DQ872" s="35"/>
      <c r="DR872" s="35"/>
      <c r="DS872" s="35"/>
      <c r="DT872" s="35"/>
      <c r="DU872" s="35"/>
      <c r="DV872" s="35"/>
      <c r="DW872" s="35"/>
      <c r="DX872" s="35"/>
      <c r="DY872" s="35"/>
      <c r="DZ872" s="35"/>
      <c r="EA872" s="35"/>
      <c r="EB872" s="35"/>
      <c r="EC872" s="35"/>
      <c r="ED872" s="35"/>
      <c r="EE872" s="35"/>
      <c r="EF872" s="35"/>
      <c r="EG872" s="35"/>
      <c r="EH872" s="35"/>
      <c r="EI872" s="35"/>
      <c r="EJ872" s="35"/>
      <c r="EK872" s="35"/>
      <c r="EL872" s="35"/>
      <c r="EM872" s="35"/>
      <c r="EN872" s="35"/>
      <c r="EO872" s="35"/>
      <c r="EP872" s="35"/>
      <c r="EQ872" s="35"/>
      <c r="ER872" s="35"/>
    </row>
    <row r="873" spans="1:148" ht="11.25">
      <c r="A873" s="7"/>
      <c r="B873" s="5"/>
      <c r="C873" s="5"/>
      <c r="D873" s="142"/>
      <c r="E873" s="142"/>
      <c r="F873" s="142">
        <f t="shared" si="48"/>
        <v>0</v>
      </c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1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  <c r="BK873" s="35"/>
      <c r="BL873" s="35"/>
      <c r="BM873" s="35"/>
      <c r="BN873" s="35"/>
      <c r="BO873" s="35"/>
      <c r="BP873" s="35"/>
      <c r="BQ873" s="35"/>
      <c r="BR873" s="35"/>
      <c r="BS873" s="35"/>
      <c r="BT873" s="35"/>
      <c r="BU873" s="35"/>
      <c r="BV873" s="35"/>
      <c r="BW873" s="35"/>
      <c r="BX873" s="35"/>
      <c r="BY873" s="35"/>
      <c r="BZ873" s="35"/>
      <c r="CA873" s="35"/>
      <c r="CB873" s="35"/>
      <c r="CC873" s="35"/>
      <c r="CD873" s="35"/>
      <c r="CE873" s="35"/>
      <c r="CF873" s="35"/>
      <c r="CG873" s="35"/>
      <c r="CH873" s="35"/>
      <c r="CI873" s="35"/>
      <c r="CJ873" s="35"/>
      <c r="CK873" s="35"/>
      <c r="CL873" s="35"/>
      <c r="CM873" s="35"/>
      <c r="CN873" s="35"/>
      <c r="CO873" s="35"/>
      <c r="CP873" s="35"/>
      <c r="CQ873" s="35"/>
      <c r="CR873" s="35"/>
      <c r="CS873" s="35"/>
      <c r="CT873" s="35"/>
      <c r="CU873" s="35"/>
      <c r="CV873" s="35"/>
      <c r="CW873" s="35"/>
      <c r="CX873" s="35"/>
      <c r="CY873" s="35"/>
      <c r="CZ873" s="35"/>
      <c r="DA873" s="35"/>
      <c r="DB873" s="35"/>
      <c r="DC873" s="35"/>
      <c r="DD873" s="35"/>
      <c r="DE873" s="35"/>
      <c r="DF873" s="35"/>
      <c r="DG873" s="35"/>
      <c r="DH873" s="35"/>
      <c r="DI873" s="35"/>
      <c r="DJ873" s="35"/>
      <c r="DK873" s="35"/>
      <c r="DL873" s="35"/>
      <c r="DM873" s="35"/>
      <c r="DN873" s="35"/>
      <c r="DO873" s="35"/>
      <c r="DP873" s="35"/>
      <c r="DQ873" s="35"/>
      <c r="DR873" s="35"/>
      <c r="DS873" s="35"/>
      <c r="DT873" s="35"/>
      <c r="DU873" s="35"/>
      <c r="DV873" s="35"/>
      <c r="DW873" s="35"/>
      <c r="DX873" s="35"/>
      <c r="DY873" s="35"/>
      <c r="DZ873" s="35"/>
      <c r="EA873" s="35"/>
      <c r="EB873" s="35"/>
      <c r="EC873" s="35"/>
      <c r="ED873" s="35"/>
      <c r="EE873" s="35"/>
      <c r="EF873" s="35"/>
      <c r="EG873" s="35"/>
      <c r="EH873" s="35"/>
      <c r="EI873" s="35"/>
      <c r="EJ873" s="35"/>
      <c r="EK873" s="35"/>
      <c r="EL873" s="35"/>
      <c r="EM873" s="35"/>
      <c r="EN873" s="35"/>
      <c r="EO873" s="35"/>
      <c r="EP873" s="35"/>
      <c r="EQ873" s="35"/>
      <c r="ER873" s="35"/>
    </row>
    <row r="874" spans="1:17" s="209" customFormat="1" ht="33.75" customHeight="1">
      <c r="A874" s="206" t="s">
        <v>136</v>
      </c>
      <c r="B874" s="237"/>
      <c r="C874" s="237"/>
      <c r="D874" s="207">
        <f>D876</f>
        <v>0</v>
      </c>
      <c r="E874" s="207">
        <f>E876</f>
        <v>20042050</v>
      </c>
      <c r="F874" s="207">
        <f aca="true" t="shared" si="49" ref="F874:P874">F876</f>
        <v>20042050</v>
      </c>
      <c r="G874" s="207">
        <f t="shared" si="49"/>
        <v>0</v>
      </c>
      <c r="H874" s="207">
        <f t="shared" si="49"/>
        <v>0</v>
      </c>
      <c r="I874" s="207">
        <f t="shared" si="49"/>
        <v>0</v>
      </c>
      <c r="J874" s="207">
        <f t="shared" si="49"/>
        <v>0</v>
      </c>
      <c r="K874" s="207">
        <f t="shared" si="49"/>
        <v>0</v>
      </c>
      <c r="L874" s="207">
        <f t="shared" si="49"/>
        <v>0</v>
      </c>
      <c r="M874" s="207">
        <f t="shared" si="49"/>
        <v>0</v>
      </c>
      <c r="N874" s="207">
        <f t="shared" si="49"/>
        <v>0</v>
      </c>
      <c r="O874" s="207">
        <f t="shared" si="49"/>
        <v>0</v>
      </c>
      <c r="P874" s="207">
        <f t="shared" si="49"/>
        <v>0</v>
      </c>
      <c r="Q874" s="239"/>
    </row>
    <row r="875" spans="1:148" ht="22.5">
      <c r="A875" s="7" t="s">
        <v>90</v>
      </c>
      <c r="B875" s="5"/>
      <c r="C875" s="5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1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  <c r="BX875" s="35"/>
      <c r="BY875" s="35"/>
      <c r="BZ875" s="35"/>
      <c r="CA875" s="35"/>
      <c r="CB875" s="35"/>
      <c r="CC875" s="35"/>
      <c r="CD875" s="35"/>
      <c r="CE875" s="35"/>
      <c r="CF875" s="35"/>
      <c r="CG875" s="35"/>
      <c r="CH875" s="35"/>
      <c r="CI875" s="35"/>
      <c r="CJ875" s="35"/>
      <c r="CK875" s="35"/>
      <c r="CL875" s="35"/>
      <c r="CM875" s="35"/>
      <c r="CN875" s="35"/>
      <c r="CO875" s="35"/>
      <c r="CP875" s="35"/>
      <c r="CQ875" s="35"/>
      <c r="CR875" s="35"/>
      <c r="CS875" s="35"/>
      <c r="CT875" s="35"/>
      <c r="CU875" s="35"/>
      <c r="CV875" s="35"/>
      <c r="CW875" s="35"/>
      <c r="CX875" s="35"/>
      <c r="CY875" s="35"/>
      <c r="CZ875" s="35"/>
      <c r="DA875" s="35"/>
      <c r="DB875" s="35"/>
      <c r="DC875" s="35"/>
      <c r="DD875" s="35"/>
      <c r="DE875" s="35"/>
      <c r="DF875" s="35"/>
      <c r="DG875" s="35"/>
      <c r="DH875" s="35"/>
      <c r="DI875" s="35"/>
      <c r="DJ875" s="35"/>
      <c r="DK875" s="35"/>
      <c r="DL875" s="35"/>
      <c r="DM875" s="35"/>
      <c r="DN875" s="35"/>
      <c r="DO875" s="35"/>
      <c r="DP875" s="35"/>
      <c r="DQ875" s="35"/>
      <c r="DR875" s="35"/>
      <c r="DS875" s="35"/>
      <c r="DT875" s="35"/>
      <c r="DU875" s="35"/>
      <c r="DV875" s="35"/>
      <c r="DW875" s="35"/>
      <c r="DX875" s="35"/>
      <c r="DY875" s="35"/>
      <c r="DZ875" s="35"/>
      <c r="EA875" s="35"/>
      <c r="EB875" s="35"/>
      <c r="EC875" s="35"/>
      <c r="ED875" s="35"/>
      <c r="EE875" s="35"/>
      <c r="EF875" s="35"/>
      <c r="EG875" s="35"/>
      <c r="EH875" s="35"/>
      <c r="EI875" s="35"/>
      <c r="EJ875" s="35"/>
      <c r="EK875" s="35"/>
      <c r="EL875" s="35"/>
      <c r="EM875" s="35"/>
      <c r="EN875" s="35"/>
      <c r="EO875" s="35"/>
      <c r="EP875" s="35"/>
      <c r="EQ875" s="35"/>
      <c r="ER875" s="35"/>
    </row>
    <row r="876" spans="1:17" s="203" customFormat="1" ht="38.25">
      <c r="A876" s="200" t="s">
        <v>510</v>
      </c>
      <c r="B876" s="201"/>
      <c r="C876" s="201"/>
      <c r="D876" s="199"/>
      <c r="E876" s="199">
        <f>E878</f>
        <v>20042050</v>
      </c>
      <c r="F876" s="199">
        <f>D876+E876</f>
        <v>20042050</v>
      </c>
      <c r="G876" s="199"/>
      <c r="H876" s="199">
        <f>H880*H882</f>
        <v>0</v>
      </c>
      <c r="I876" s="199">
        <f>I878</f>
        <v>0</v>
      </c>
      <c r="J876" s="199">
        <f>H876+I876</f>
        <v>0</v>
      </c>
      <c r="K876" s="199"/>
      <c r="L876" s="199"/>
      <c r="M876" s="199"/>
      <c r="N876" s="199"/>
      <c r="O876" s="199">
        <f>O880*O882</f>
        <v>0</v>
      </c>
      <c r="P876" s="199">
        <f>O876</f>
        <v>0</v>
      </c>
      <c r="Q876" s="240"/>
    </row>
    <row r="877" spans="1:148" ht="11.25">
      <c r="A877" s="4" t="s">
        <v>2</v>
      </c>
      <c r="B877" s="5"/>
      <c r="C877" s="5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1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  <c r="BX877" s="35"/>
      <c r="BY877" s="35"/>
      <c r="BZ877" s="35"/>
      <c r="CA877" s="35"/>
      <c r="CB877" s="35"/>
      <c r="CC877" s="35"/>
      <c r="CD877" s="35"/>
      <c r="CE877" s="35"/>
      <c r="CF877" s="35"/>
      <c r="CG877" s="35"/>
      <c r="CH877" s="35"/>
      <c r="CI877" s="35"/>
      <c r="CJ877" s="35"/>
      <c r="CK877" s="35"/>
      <c r="CL877" s="35"/>
      <c r="CM877" s="35"/>
      <c r="CN877" s="35"/>
      <c r="CO877" s="35"/>
      <c r="CP877" s="35"/>
      <c r="CQ877" s="35"/>
      <c r="CR877" s="35"/>
      <c r="CS877" s="35"/>
      <c r="CT877" s="35"/>
      <c r="CU877" s="35"/>
      <c r="CV877" s="35"/>
      <c r="CW877" s="35"/>
      <c r="CX877" s="35"/>
      <c r="CY877" s="35"/>
      <c r="CZ877" s="35"/>
      <c r="DA877" s="35"/>
      <c r="DB877" s="35"/>
      <c r="DC877" s="35"/>
      <c r="DD877" s="35"/>
      <c r="DE877" s="35"/>
      <c r="DF877" s="35"/>
      <c r="DG877" s="35"/>
      <c r="DH877" s="35"/>
      <c r="DI877" s="35"/>
      <c r="DJ877" s="35"/>
      <c r="DK877" s="35"/>
      <c r="DL877" s="35"/>
      <c r="DM877" s="35"/>
      <c r="DN877" s="35"/>
      <c r="DO877" s="35"/>
      <c r="DP877" s="35"/>
      <c r="DQ877" s="35"/>
      <c r="DR877" s="35"/>
      <c r="DS877" s="35"/>
      <c r="DT877" s="35"/>
      <c r="DU877" s="35"/>
      <c r="DV877" s="35"/>
      <c r="DW877" s="35"/>
      <c r="DX877" s="35"/>
      <c r="DY877" s="35"/>
      <c r="DZ877" s="35"/>
      <c r="EA877" s="35"/>
      <c r="EB877" s="35"/>
      <c r="EC877" s="35"/>
      <c r="ED877" s="35"/>
      <c r="EE877" s="35"/>
      <c r="EF877" s="35"/>
      <c r="EG877" s="35"/>
      <c r="EH877" s="35"/>
      <c r="EI877" s="35"/>
      <c r="EJ877" s="35"/>
      <c r="EK877" s="35"/>
      <c r="EL877" s="35"/>
      <c r="EM877" s="35"/>
      <c r="EN877" s="35"/>
      <c r="EO877" s="35"/>
      <c r="EP877" s="35"/>
      <c r="EQ877" s="35"/>
      <c r="ER877" s="35"/>
    </row>
    <row r="878" spans="1:148" ht="11.25">
      <c r="A878" s="7" t="s">
        <v>23</v>
      </c>
      <c r="B878" s="5"/>
      <c r="C878" s="5"/>
      <c r="D878" s="6"/>
      <c r="E878" s="6">
        <v>20042050</v>
      </c>
      <c r="F878" s="6">
        <f>D878+E878</f>
        <v>20042050</v>
      </c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1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  <c r="BK878" s="35"/>
      <c r="BL878" s="35"/>
      <c r="BM878" s="35"/>
      <c r="BN878" s="35"/>
      <c r="BO878" s="35"/>
      <c r="BP878" s="35"/>
      <c r="BQ878" s="35"/>
      <c r="BR878" s="35"/>
      <c r="BS878" s="35"/>
      <c r="BT878" s="35"/>
      <c r="BU878" s="35"/>
      <c r="BV878" s="35"/>
      <c r="BW878" s="35"/>
      <c r="BX878" s="35"/>
      <c r="BY878" s="35"/>
      <c r="BZ878" s="35"/>
      <c r="CA878" s="35"/>
      <c r="CB878" s="35"/>
      <c r="CC878" s="35"/>
      <c r="CD878" s="35"/>
      <c r="CE878" s="35"/>
      <c r="CF878" s="35"/>
      <c r="CG878" s="35"/>
      <c r="CH878" s="35"/>
      <c r="CI878" s="35"/>
      <c r="CJ878" s="35"/>
      <c r="CK878" s="35"/>
      <c r="CL878" s="35"/>
      <c r="CM878" s="35"/>
      <c r="CN878" s="35"/>
      <c r="CO878" s="35"/>
      <c r="CP878" s="35"/>
      <c r="CQ878" s="35"/>
      <c r="CR878" s="35"/>
      <c r="CS878" s="35"/>
      <c r="CT878" s="35"/>
      <c r="CU878" s="35"/>
      <c r="CV878" s="35"/>
      <c r="CW878" s="35"/>
      <c r="CX878" s="35"/>
      <c r="CY878" s="35"/>
      <c r="CZ878" s="35"/>
      <c r="DA878" s="35"/>
      <c r="DB878" s="35"/>
      <c r="DC878" s="35"/>
      <c r="DD878" s="35"/>
      <c r="DE878" s="35"/>
      <c r="DF878" s="35"/>
      <c r="DG878" s="35"/>
      <c r="DH878" s="35"/>
      <c r="DI878" s="35"/>
      <c r="DJ878" s="35"/>
      <c r="DK878" s="35"/>
      <c r="DL878" s="35"/>
      <c r="DM878" s="35"/>
      <c r="DN878" s="35"/>
      <c r="DO878" s="35"/>
      <c r="DP878" s="35"/>
      <c r="DQ878" s="35"/>
      <c r="DR878" s="35"/>
      <c r="DS878" s="35"/>
      <c r="DT878" s="35"/>
      <c r="DU878" s="35"/>
      <c r="DV878" s="35"/>
      <c r="DW878" s="35"/>
      <c r="DX878" s="35"/>
      <c r="DY878" s="35"/>
      <c r="DZ878" s="35"/>
      <c r="EA878" s="35"/>
      <c r="EB878" s="35"/>
      <c r="EC878" s="35"/>
      <c r="ED878" s="35"/>
      <c r="EE878" s="35"/>
      <c r="EF878" s="35"/>
      <c r="EG878" s="35"/>
      <c r="EH878" s="35"/>
      <c r="EI878" s="35"/>
      <c r="EJ878" s="35"/>
      <c r="EK878" s="35"/>
      <c r="EL878" s="35"/>
      <c r="EM878" s="35"/>
      <c r="EN878" s="35"/>
      <c r="EO878" s="35"/>
      <c r="EP878" s="35"/>
      <c r="EQ878" s="35"/>
      <c r="ER878" s="35"/>
    </row>
    <row r="879" spans="1:148" ht="11.25">
      <c r="A879" s="4" t="s">
        <v>3</v>
      </c>
      <c r="B879" s="5"/>
      <c r="C879" s="5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1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  <c r="BK879" s="35"/>
      <c r="BL879" s="35"/>
      <c r="BM879" s="35"/>
      <c r="BN879" s="35"/>
      <c r="BO879" s="35"/>
      <c r="BP879" s="35"/>
      <c r="BQ879" s="35"/>
      <c r="BR879" s="35"/>
      <c r="BS879" s="35"/>
      <c r="BT879" s="35"/>
      <c r="BU879" s="35"/>
      <c r="BV879" s="35"/>
      <c r="BW879" s="35"/>
      <c r="BX879" s="35"/>
      <c r="BY879" s="35"/>
      <c r="BZ879" s="35"/>
      <c r="CA879" s="35"/>
      <c r="CB879" s="35"/>
      <c r="CC879" s="35"/>
      <c r="CD879" s="35"/>
      <c r="CE879" s="35"/>
      <c r="CF879" s="35"/>
      <c r="CG879" s="35"/>
      <c r="CH879" s="35"/>
      <c r="CI879" s="35"/>
      <c r="CJ879" s="35"/>
      <c r="CK879" s="35"/>
      <c r="CL879" s="35"/>
      <c r="CM879" s="35"/>
      <c r="CN879" s="35"/>
      <c r="CO879" s="35"/>
      <c r="CP879" s="35"/>
      <c r="CQ879" s="35"/>
      <c r="CR879" s="35"/>
      <c r="CS879" s="35"/>
      <c r="CT879" s="35"/>
      <c r="CU879" s="35"/>
      <c r="CV879" s="35"/>
      <c r="CW879" s="35"/>
      <c r="CX879" s="35"/>
      <c r="CY879" s="35"/>
      <c r="CZ879" s="35"/>
      <c r="DA879" s="35"/>
      <c r="DB879" s="35"/>
      <c r="DC879" s="35"/>
      <c r="DD879" s="35"/>
      <c r="DE879" s="35"/>
      <c r="DF879" s="35"/>
      <c r="DG879" s="35"/>
      <c r="DH879" s="35"/>
      <c r="DI879" s="35"/>
      <c r="DJ879" s="35"/>
      <c r="DK879" s="35"/>
      <c r="DL879" s="35"/>
      <c r="DM879" s="35"/>
      <c r="DN879" s="35"/>
      <c r="DO879" s="35"/>
      <c r="DP879" s="35"/>
      <c r="DQ879" s="35"/>
      <c r="DR879" s="35"/>
      <c r="DS879" s="35"/>
      <c r="DT879" s="35"/>
      <c r="DU879" s="35"/>
      <c r="DV879" s="35"/>
      <c r="DW879" s="35"/>
      <c r="DX879" s="35"/>
      <c r="DY879" s="35"/>
      <c r="DZ879" s="35"/>
      <c r="EA879" s="35"/>
      <c r="EB879" s="35"/>
      <c r="EC879" s="35"/>
      <c r="ED879" s="35"/>
      <c r="EE879" s="35"/>
      <c r="EF879" s="35"/>
      <c r="EG879" s="35"/>
      <c r="EH879" s="35"/>
      <c r="EI879" s="35"/>
      <c r="EJ879" s="35"/>
      <c r="EK879" s="35"/>
      <c r="EL879" s="35"/>
      <c r="EM879" s="35"/>
      <c r="EN879" s="35"/>
      <c r="EO879" s="35"/>
      <c r="EP879" s="35"/>
      <c r="EQ879" s="35"/>
      <c r="ER879" s="35"/>
    </row>
    <row r="880" spans="1:148" ht="33.75">
      <c r="A880" s="7" t="s">
        <v>91</v>
      </c>
      <c r="B880" s="5"/>
      <c r="C880" s="5"/>
      <c r="D880" s="6"/>
      <c r="E880" s="6">
        <v>5</v>
      </c>
      <c r="F880" s="6">
        <f>D880+E880</f>
        <v>5</v>
      </c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1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5"/>
      <c r="BB880" s="35"/>
      <c r="BC880" s="35"/>
      <c r="BD880" s="35"/>
      <c r="BE880" s="35"/>
      <c r="BF880" s="35"/>
      <c r="BG880" s="35"/>
      <c r="BH880" s="35"/>
      <c r="BI880" s="35"/>
      <c r="BJ880" s="35"/>
      <c r="BK880" s="35"/>
      <c r="BL880" s="35"/>
      <c r="BM880" s="35"/>
      <c r="BN880" s="35"/>
      <c r="BO880" s="35"/>
      <c r="BP880" s="35"/>
      <c r="BQ880" s="35"/>
      <c r="BR880" s="35"/>
      <c r="BS880" s="35"/>
      <c r="BT880" s="35"/>
      <c r="BU880" s="35"/>
      <c r="BV880" s="35"/>
      <c r="BW880" s="35"/>
      <c r="BX880" s="35"/>
      <c r="BY880" s="35"/>
      <c r="BZ880" s="35"/>
      <c r="CA880" s="35"/>
      <c r="CB880" s="35"/>
      <c r="CC880" s="35"/>
      <c r="CD880" s="35"/>
      <c r="CE880" s="35"/>
      <c r="CF880" s="35"/>
      <c r="CG880" s="35"/>
      <c r="CH880" s="35"/>
      <c r="CI880" s="35"/>
      <c r="CJ880" s="35"/>
      <c r="CK880" s="35"/>
      <c r="CL880" s="35"/>
      <c r="CM880" s="35"/>
      <c r="CN880" s="35"/>
      <c r="CO880" s="35"/>
      <c r="CP880" s="35"/>
      <c r="CQ880" s="35"/>
      <c r="CR880" s="35"/>
      <c r="CS880" s="35"/>
      <c r="CT880" s="35"/>
      <c r="CU880" s="35"/>
      <c r="CV880" s="35"/>
      <c r="CW880" s="35"/>
      <c r="CX880" s="35"/>
      <c r="CY880" s="35"/>
      <c r="CZ880" s="35"/>
      <c r="DA880" s="35"/>
      <c r="DB880" s="35"/>
      <c r="DC880" s="35"/>
      <c r="DD880" s="35"/>
      <c r="DE880" s="35"/>
      <c r="DF880" s="35"/>
      <c r="DG880" s="35"/>
      <c r="DH880" s="35"/>
      <c r="DI880" s="35"/>
      <c r="DJ880" s="35"/>
      <c r="DK880" s="35"/>
      <c r="DL880" s="35"/>
      <c r="DM880" s="35"/>
      <c r="DN880" s="35"/>
      <c r="DO880" s="35"/>
      <c r="DP880" s="35"/>
      <c r="DQ880" s="35"/>
      <c r="DR880" s="35"/>
      <c r="DS880" s="35"/>
      <c r="DT880" s="35"/>
      <c r="DU880" s="35"/>
      <c r="DV880" s="35"/>
      <c r="DW880" s="35"/>
      <c r="DX880" s="35"/>
      <c r="DY880" s="35"/>
      <c r="DZ880" s="35"/>
      <c r="EA880" s="35"/>
      <c r="EB880" s="35"/>
      <c r="EC880" s="35"/>
      <c r="ED880" s="35"/>
      <c r="EE880" s="35"/>
      <c r="EF880" s="35"/>
      <c r="EG880" s="35"/>
      <c r="EH880" s="35"/>
      <c r="EI880" s="35"/>
      <c r="EJ880" s="35"/>
      <c r="EK880" s="35"/>
      <c r="EL880" s="35"/>
      <c r="EM880" s="35"/>
      <c r="EN880" s="35"/>
      <c r="EO880" s="35"/>
      <c r="EP880" s="35"/>
      <c r="EQ880" s="35"/>
      <c r="ER880" s="35"/>
    </row>
    <row r="881" spans="1:148" ht="11.25">
      <c r="A881" s="4" t="s">
        <v>5</v>
      </c>
      <c r="B881" s="5"/>
      <c r="C881" s="5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1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  <c r="BK881" s="35"/>
      <c r="BL881" s="35"/>
      <c r="BM881" s="35"/>
      <c r="BN881" s="35"/>
      <c r="BO881" s="35"/>
      <c r="BP881" s="35"/>
      <c r="BQ881" s="35"/>
      <c r="BR881" s="35"/>
      <c r="BS881" s="35"/>
      <c r="BT881" s="35"/>
      <c r="BU881" s="35"/>
      <c r="BV881" s="35"/>
      <c r="BW881" s="35"/>
      <c r="BX881" s="35"/>
      <c r="BY881" s="35"/>
      <c r="BZ881" s="35"/>
      <c r="CA881" s="35"/>
      <c r="CB881" s="35"/>
      <c r="CC881" s="35"/>
      <c r="CD881" s="35"/>
      <c r="CE881" s="35"/>
      <c r="CF881" s="35"/>
      <c r="CG881" s="35"/>
      <c r="CH881" s="35"/>
      <c r="CI881" s="35"/>
      <c r="CJ881" s="35"/>
      <c r="CK881" s="35"/>
      <c r="CL881" s="35"/>
      <c r="CM881" s="35"/>
      <c r="CN881" s="35"/>
      <c r="CO881" s="35"/>
      <c r="CP881" s="35"/>
      <c r="CQ881" s="35"/>
      <c r="CR881" s="35"/>
      <c r="CS881" s="35"/>
      <c r="CT881" s="35"/>
      <c r="CU881" s="35"/>
      <c r="CV881" s="35"/>
      <c r="CW881" s="35"/>
      <c r="CX881" s="35"/>
      <c r="CY881" s="35"/>
      <c r="CZ881" s="35"/>
      <c r="DA881" s="35"/>
      <c r="DB881" s="35"/>
      <c r="DC881" s="35"/>
      <c r="DD881" s="35"/>
      <c r="DE881" s="35"/>
      <c r="DF881" s="35"/>
      <c r="DG881" s="35"/>
      <c r="DH881" s="35"/>
      <c r="DI881" s="35"/>
      <c r="DJ881" s="35"/>
      <c r="DK881" s="35"/>
      <c r="DL881" s="35"/>
      <c r="DM881" s="35"/>
      <c r="DN881" s="35"/>
      <c r="DO881" s="35"/>
      <c r="DP881" s="35"/>
      <c r="DQ881" s="35"/>
      <c r="DR881" s="35"/>
      <c r="DS881" s="35"/>
      <c r="DT881" s="35"/>
      <c r="DU881" s="35"/>
      <c r="DV881" s="35"/>
      <c r="DW881" s="35"/>
      <c r="DX881" s="35"/>
      <c r="DY881" s="35"/>
      <c r="DZ881" s="35"/>
      <c r="EA881" s="35"/>
      <c r="EB881" s="35"/>
      <c r="EC881" s="35"/>
      <c r="ED881" s="35"/>
      <c r="EE881" s="35"/>
      <c r="EF881" s="35"/>
      <c r="EG881" s="35"/>
      <c r="EH881" s="35"/>
      <c r="EI881" s="35"/>
      <c r="EJ881" s="35"/>
      <c r="EK881" s="35"/>
      <c r="EL881" s="35"/>
      <c r="EM881" s="35"/>
      <c r="EN881" s="35"/>
      <c r="EO881" s="35"/>
      <c r="EP881" s="35"/>
      <c r="EQ881" s="35"/>
      <c r="ER881" s="35"/>
    </row>
    <row r="882" spans="1:148" ht="24.75" customHeight="1">
      <c r="A882" s="7" t="s">
        <v>92</v>
      </c>
      <c r="B882" s="5"/>
      <c r="C882" s="5"/>
      <c r="D882" s="6"/>
      <c r="E882" s="6">
        <f>E878/E880</f>
        <v>4008410</v>
      </c>
      <c r="F882" s="6">
        <f>D882+E882</f>
        <v>4008410</v>
      </c>
      <c r="G882" s="6"/>
      <c r="H882" s="6"/>
      <c r="I882" s="6"/>
      <c r="J882" s="6"/>
      <c r="K882" s="6"/>
      <c r="L882" s="6"/>
      <c r="M882" s="6"/>
      <c r="N882" s="6"/>
      <c r="O882" s="6"/>
      <c r="P882" s="48"/>
      <c r="Q882" s="1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5"/>
      <c r="BB882" s="35"/>
      <c r="BC882" s="35"/>
      <c r="BD882" s="35"/>
      <c r="BE882" s="35"/>
      <c r="BF882" s="35"/>
      <c r="BG882" s="35"/>
      <c r="BH882" s="35"/>
      <c r="BI882" s="35"/>
      <c r="BJ882" s="35"/>
      <c r="BK882" s="35"/>
      <c r="BL882" s="35"/>
      <c r="BM882" s="35"/>
      <c r="BN882" s="35"/>
      <c r="BO882" s="35"/>
      <c r="BP882" s="35"/>
      <c r="BQ882" s="35"/>
      <c r="BR882" s="35"/>
      <c r="BS882" s="35"/>
      <c r="BT882" s="35"/>
      <c r="BU882" s="35"/>
      <c r="BV882" s="35"/>
      <c r="BW882" s="35"/>
      <c r="BX882" s="35"/>
      <c r="BY882" s="35"/>
      <c r="BZ882" s="35"/>
      <c r="CA882" s="35"/>
      <c r="CB882" s="35"/>
      <c r="CC882" s="35"/>
      <c r="CD882" s="35"/>
      <c r="CE882" s="35"/>
      <c r="CF882" s="35"/>
      <c r="CG882" s="35"/>
      <c r="CH882" s="35"/>
      <c r="CI882" s="35"/>
      <c r="CJ882" s="35"/>
      <c r="CK882" s="35"/>
      <c r="CL882" s="35"/>
      <c r="CM882" s="35"/>
      <c r="CN882" s="35"/>
      <c r="CO882" s="35"/>
      <c r="CP882" s="35"/>
      <c r="CQ882" s="35"/>
      <c r="CR882" s="35"/>
      <c r="CS882" s="35"/>
      <c r="CT882" s="35"/>
      <c r="CU882" s="35"/>
      <c r="CV882" s="35"/>
      <c r="CW882" s="35"/>
      <c r="CX882" s="35"/>
      <c r="CY882" s="35"/>
      <c r="CZ882" s="35"/>
      <c r="DA882" s="35"/>
      <c r="DB882" s="35"/>
      <c r="DC882" s="35"/>
      <c r="DD882" s="35"/>
      <c r="DE882" s="35"/>
      <c r="DF882" s="35"/>
      <c r="DG882" s="35"/>
      <c r="DH882" s="35"/>
      <c r="DI882" s="35"/>
      <c r="DJ882" s="35"/>
      <c r="DK882" s="35"/>
      <c r="DL882" s="35"/>
      <c r="DM882" s="35"/>
      <c r="DN882" s="35"/>
      <c r="DO882" s="35"/>
      <c r="DP882" s="35"/>
      <c r="DQ882" s="35"/>
      <c r="DR882" s="35"/>
      <c r="DS882" s="35"/>
      <c r="DT882" s="35"/>
      <c r="DU882" s="35"/>
      <c r="DV882" s="35"/>
      <c r="DW882" s="35"/>
      <c r="DX882" s="35"/>
      <c r="DY882" s="35"/>
      <c r="DZ882" s="35"/>
      <c r="EA882" s="35"/>
      <c r="EB882" s="35"/>
      <c r="EC882" s="35"/>
      <c r="ED882" s="35"/>
      <c r="EE882" s="35"/>
      <c r="EF882" s="35"/>
      <c r="EG882" s="35"/>
      <c r="EH882" s="35"/>
      <c r="EI882" s="35"/>
      <c r="EJ882" s="35"/>
      <c r="EK882" s="35"/>
      <c r="EL882" s="35"/>
      <c r="EM882" s="35"/>
      <c r="EN882" s="35"/>
      <c r="EO882" s="35"/>
      <c r="EP882" s="35"/>
      <c r="EQ882" s="35"/>
      <c r="ER882" s="35"/>
    </row>
    <row r="883" spans="1:17" s="209" customFormat="1" ht="22.5" customHeight="1">
      <c r="A883" s="206" t="s">
        <v>137</v>
      </c>
      <c r="B883" s="237"/>
      <c r="C883" s="237"/>
      <c r="D883" s="207">
        <f>D885</f>
        <v>0</v>
      </c>
      <c r="E883" s="207">
        <f aca="true" t="shared" si="50" ref="E883:P883">E885</f>
        <v>7000000</v>
      </c>
      <c r="F883" s="207">
        <f t="shared" si="50"/>
        <v>7000000</v>
      </c>
      <c r="G883" s="207">
        <f t="shared" si="50"/>
        <v>0</v>
      </c>
      <c r="H883" s="207">
        <f t="shared" si="50"/>
        <v>0</v>
      </c>
      <c r="I883" s="207">
        <f t="shared" si="50"/>
        <v>0</v>
      </c>
      <c r="J883" s="207">
        <f t="shared" si="50"/>
        <v>0</v>
      </c>
      <c r="K883" s="207">
        <f t="shared" si="50"/>
        <v>0</v>
      </c>
      <c r="L883" s="207">
        <f t="shared" si="50"/>
        <v>0</v>
      </c>
      <c r="M883" s="207">
        <f t="shared" si="50"/>
        <v>0</v>
      </c>
      <c r="N883" s="207">
        <f t="shared" si="50"/>
        <v>0</v>
      </c>
      <c r="O883" s="207">
        <f t="shared" si="50"/>
        <v>0</v>
      </c>
      <c r="P883" s="207">
        <f t="shared" si="50"/>
        <v>0</v>
      </c>
      <c r="Q883" s="239"/>
    </row>
    <row r="884" spans="1:148" ht="56.25">
      <c r="A884" s="7" t="s">
        <v>173</v>
      </c>
      <c r="B884" s="5"/>
      <c r="C884" s="5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1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  <c r="AW884" s="35"/>
      <c r="AX884" s="35"/>
      <c r="AY884" s="35"/>
      <c r="AZ884" s="35"/>
      <c r="BA884" s="35"/>
      <c r="BB884" s="35"/>
      <c r="BC884" s="35"/>
      <c r="BD884" s="35"/>
      <c r="BE884" s="35"/>
      <c r="BF884" s="35"/>
      <c r="BG884" s="35"/>
      <c r="BH884" s="35"/>
      <c r="BI884" s="35"/>
      <c r="BJ884" s="35"/>
      <c r="BK884" s="35"/>
      <c r="BL884" s="35"/>
      <c r="BM884" s="35"/>
      <c r="BN884" s="35"/>
      <c r="BO884" s="35"/>
      <c r="BP884" s="35"/>
      <c r="BQ884" s="35"/>
      <c r="BR884" s="35"/>
      <c r="BS884" s="35"/>
      <c r="BT884" s="35"/>
      <c r="BU884" s="35"/>
      <c r="BV884" s="35"/>
      <c r="BW884" s="35"/>
      <c r="BX884" s="35"/>
      <c r="BY884" s="35"/>
      <c r="BZ884" s="35"/>
      <c r="CA884" s="35"/>
      <c r="CB884" s="35"/>
      <c r="CC884" s="35"/>
      <c r="CD884" s="35"/>
      <c r="CE884" s="35"/>
      <c r="CF884" s="35"/>
      <c r="CG884" s="35"/>
      <c r="CH884" s="35"/>
      <c r="CI884" s="35"/>
      <c r="CJ884" s="35"/>
      <c r="CK884" s="35"/>
      <c r="CL884" s="35"/>
      <c r="CM884" s="35"/>
      <c r="CN884" s="35"/>
      <c r="CO884" s="35"/>
      <c r="CP884" s="35"/>
      <c r="CQ884" s="35"/>
      <c r="CR884" s="35"/>
      <c r="CS884" s="35"/>
      <c r="CT884" s="35"/>
      <c r="CU884" s="35"/>
      <c r="CV884" s="35"/>
      <c r="CW884" s="35"/>
      <c r="CX884" s="35"/>
      <c r="CY884" s="35"/>
      <c r="CZ884" s="35"/>
      <c r="DA884" s="35"/>
      <c r="DB884" s="35"/>
      <c r="DC884" s="35"/>
      <c r="DD884" s="35"/>
      <c r="DE884" s="35"/>
      <c r="DF884" s="35"/>
      <c r="DG884" s="35"/>
      <c r="DH884" s="35"/>
      <c r="DI884" s="35"/>
      <c r="DJ884" s="35"/>
      <c r="DK884" s="35"/>
      <c r="DL884" s="35"/>
      <c r="DM884" s="35"/>
      <c r="DN884" s="35"/>
      <c r="DO884" s="35"/>
      <c r="DP884" s="35"/>
      <c r="DQ884" s="35"/>
      <c r="DR884" s="35"/>
      <c r="DS884" s="35"/>
      <c r="DT884" s="35"/>
      <c r="DU884" s="35"/>
      <c r="DV884" s="35"/>
      <c r="DW884" s="35"/>
      <c r="DX884" s="35"/>
      <c r="DY884" s="35"/>
      <c r="DZ884" s="35"/>
      <c r="EA884" s="35"/>
      <c r="EB884" s="35"/>
      <c r="EC884" s="35"/>
      <c r="ED884" s="35"/>
      <c r="EE884" s="35"/>
      <c r="EF884" s="35"/>
      <c r="EG884" s="35"/>
      <c r="EH884" s="35"/>
      <c r="EI884" s="35"/>
      <c r="EJ884" s="35"/>
      <c r="EK884" s="35"/>
      <c r="EL884" s="35"/>
      <c r="EM884" s="35"/>
      <c r="EN884" s="35"/>
      <c r="EO884" s="35"/>
      <c r="EP884" s="35"/>
      <c r="EQ884" s="35"/>
      <c r="ER884" s="35"/>
    </row>
    <row r="885" spans="1:17" s="203" customFormat="1" ht="49.5" customHeight="1">
      <c r="A885" s="200" t="s">
        <v>511</v>
      </c>
      <c r="B885" s="201"/>
      <c r="C885" s="201"/>
      <c r="D885" s="199">
        <f>D887</f>
        <v>0</v>
      </c>
      <c r="E885" s="199">
        <f>E887</f>
        <v>7000000</v>
      </c>
      <c r="F885" s="199">
        <f>D885+E885</f>
        <v>7000000</v>
      </c>
      <c r="G885" s="199">
        <f>G887</f>
        <v>0</v>
      </c>
      <c r="H885" s="199">
        <f>H887</f>
        <v>0</v>
      </c>
      <c r="I885" s="199">
        <f>G885+H885</f>
        <v>0</v>
      </c>
      <c r="J885" s="199">
        <f>G885+H885</f>
        <v>0</v>
      </c>
      <c r="K885" s="199"/>
      <c r="L885" s="199"/>
      <c r="M885" s="199"/>
      <c r="N885" s="199">
        <f>N889*N891</f>
        <v>0</v>
      </c>
      <c r="O885" s="199">
        <f>O889*O891</f>
        <v>0</v>
      </c>
      <c r="P885" s="199">
        <f>N885+O885</f>
        <v>0</v>
      </c>
      <c r="Q885" s="240"/>
    </row>
    <row r="886" spans="1:148" ht="11.25">
      <c r="A886" s="4" t="s">
        <v>2</v>
      </c>
      <c r="B886" s="5"/>
      <c r="C886" s="5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1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/>
      <c r="AV886" s="35"/>
      <c r="AW886" s="35"/>
      <c r="AX886" s="35"/>
      <c r="AY886" s="35"/>
      <c r="AZ886" s="35"/>
      <c r="BA886" s="35"/>
      <c r="BB886" s="35"/>
      <c r="BC886" s="35"/>
      <c r="BD886" s="35"/>
      <c r="BE886" s="35"/>
      <c r="BF886" s="35"/>
      <c r="BG886" s="35"/>
      <c r="BH886" s="35"/>
      <c r="BI886" s="35"/>
      <c r="BJ886" s="35"/>
      <c r="BK886" s="35"/>
      <c r="BL886" s="35"/>
      <c r="BM886" s="35"/>
      <c r="BN886" s="35"/>
      <c r="BO886" s="35"/>
      <c r="BP886" s="35"/>
      <c r="BQ886" s="35"/>
      <c r="BR886" s="35"/>
      <c r="BS886" s="35"/>
      <c r="BT886" s="35"/>
      <c r="BU886" s="35"/>
      <c r="BV886" s="35"/>
      <c r="BW886" s="35"/>
      <c r="BX886" s="35"/>
      <c r="BY886" s="35"/>
      <c r="BZ886" s="35"/>
      <c r="CA886" s="35"/>
      <c r="CB886" s="35"/>
      <c r="CC886" s="35"/>
      <c r="CD886" s="35"/>
      <c r="CE886" s="35"/>
      <c r="CF886" s="35"/>
      <c r="CG886" s="35"/>
      <c r="CH886" s="35"/>
      <c r="CI886" s="35"/>
      <c r="CJ886" s="35"/>
      <c r="CK886" s="35"/>
      <c r="CL886" s="35"/>
      <c r="CM886" s="35"/>
      <c r="CN886" s="35"/>
      <c r="CO886" s="35"/>
      <c r="CP886" s="35"/>
      <c r="CQ886" s="35"/>
      <c r="CR886" s="35"/>
      <c r="CS886" s="35"/>
      <c r="CT886" s="35"/>
      <c r="CU886" s="35"/>
      <c r="CV886" s="35"/>
      <c r="CW886" s="35"/>
      <c r="CX886" s="35"/>
      <c r="CY886" s="35"/>
      <c r="CZ886" s="35"/>
      <c r="DA886" s="35"/>
      <c r="DB886" s="35"/>
      <c r="DC886" s="35"/>
      <c r="DD886" s="35"/>
      <c r="DE886" s="35"/>
      <c r="DF886" s="35"/>
      <c r="DG886" s="35"/>
      <c r="DH886" s="35"/>
      <c r="DI886" s="35"/>
      <c r="DJ886" s="35"/>
      <c r="DK886" s="35"/>
      <c r="DL886" s="35"/>
      <c r="DM886" s="35"/>
      <c r="DN886" s="35"/>
      <c r="DO886" s="35"/>
      <c r="DP886" s="35"/>
      <c r="DQ886" s="35"/>
      <c r="DR886" s="35"/>
      <c r="DS886" s="35"/>
      <c r="DT886" s="35"/>
      <c r="DU886" s="35"/>
      <c r="DV886" s="35"/>
      <c r="DW886" s="35"/>
      <c r="DX886" s="35"/>
      <c r="DY886" s="35"/>
      <c r="DZ886" s="35"/>
      <c r="EA886" s="35"/>
      <c r="EB886" s="35"/>
      <c r="EC886" s="35"/>
      <c r="ED886" s="35"/>
      <c r="EE886" s="35"/>
      <c r="EF886" s="35"/>
      <c r="EG886" s="35"/>
      <c r="EH886" s="35"/>
      <c r="EI886" s="35"/>
      <c r="EJ886" s="35"/>
      <c r="EK886" s="35"/>
      <c r="EL886" s="35"/>
      <c r="EM886" s="35"/>
      <c r="EN886" s="35"/>
      <c r="EO886" s="35"/>
      <c r="EP886" s="35"/>
      <c r="EQ886" s="35"/>
      <c r="ER886" s="35"/>
    </row>
    <row r="887" spans="1:148" ht="11.25">
      <c r="A887" s="7" t="s">
        <v>23</v>
      </c>
      <c r="B887" s="5"/>
      <c r="C887" s="5"/>
      <c r="D887" s="6"/>
      <c r="E887" s="6">
        <v>7000000</v>
      </c>
      <c r="F887" s="6">
        <f>D887+E887</f>
        <v>7000000</v>
      </c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1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  <c r="BK887" s="35"/>
      <c r="BL887" s="35"/>
      <c r="BM887" s="35"/>
      <c r="BN887" s="35"/>
      <c r="BO887" s="35"/>
      <c r="BP887" s="35"/>
      <c r="BQ887" s="35"/>
      <c r="BR887" s="35"/>
      <c r="BS887" s="35"/>
      <c r="BT887" s="35"/>
      <c r="BU887" s="35"/>
      <c r="BV887" s="35"/>
      <c r="BW887" s="35"/>
      <c r="BX887" s="35"/>
      <c r="BY887" s="35"/>
      <c r="BZ887" s="35"/>
      <c r="CA887" s="35"/>
      <c r="CB887" s="35"/>
      <c r="CC887" s="35"/>
      <c r="CD887" s="35"/>
      <c r="CE887" s="35"/>
      <c r="CF887" s="35"/>
      <c r="CG887" s="35"/>
      <c r="CH887" s="35"/>
      <c r="CI887" s="35"/>
      <c r="CJ887" s="35"/>
      <c r="CK887" s="35"/>
      <c r="CL887" s="35"/>
      <c r="CM887" s="35"/>
      <c r="CN887" s="35"/>
      <c r="CO887" s="35"/>
      <c r="CP887" s="35"/>
      <c r="CQ887" s="35"/>
      <c r="CR887" s="35"/>
      <c r="CS887" s="35"/>
      <c r="CT887" s="35"/>
      <c r="CU887" s="35"/>
      <c r="CV887" s="35"/>
      <c r="CW887" s="35"/>
      <c r="CX887" s="35"/>
      <c r="CY887" s="35"/>
      <c r="CZ887" s="35"/>
      <c r="DA887" s="35"/>
      <c r="DB887" s="35"/>
      <c r="DC887" s="35"/>
      <c r="DD887" s="35"/>
      <c r="DE887" s="35"/>
      <c r="DF887" s="35"/>
      <c r="DG887" s="35"/>
      <c r="DH887" s="35"/>
      <c r="DI887" s="35"/>
      <c r="DJ887" s="35"/>
      <c r="DK887" s="35"/>
      <c r="DL887" s="35"/>
      <c r="DM887" s="35"/>
      <c r="DN887" s="35"/>
      <c r="DO887" s="35"/>
      <c r="DP887" s="35"/>
      <c r="DQ887" s="35"/>
      <c r="DR887" s="35"/>
      <c r="DS887" s="35"/>
      <c r="DT887" s="35"/>
      <c r="DU887" s="35"/>
      <c r="DV887" s="35"/>
      <c r="DW887" s="35"/>
      <c r="DX887" s="35"/>
      <c r="DY887" s="35"/>
      <c r="DZ887" s="35"/>
      <c r="EA887" s="35"/>
      <c r="EB887" s="35"/>
      <c r="EC887" s="35"/>
      <c r="ED887" s="35"/>
      <c r="EE887" s="35"/>
      <c r="EF887" s="35"/>
      <c r="EG887" s="35"/>
      <c r="EH887" s="35"/>
      <c r="EI887" s="35"/>
      <c r="EJ887" s="35"/>
      <c r="EK887" s="35"/>
      <c r="EL887" s="35"/>
      <c r="EM887" s="35"/>
      <c r="EN887" s="35"/>
      <c r="EO887" s="35"/>
      <c r="EP887" s="35"/>
      <c r="EQ887" s="35"/>
      <c r="ER887" s="35"/>
    </row>
    <row r="888" spans="1:148" ht="11.25">
      <c r="A888" s="4" t="s">
        <v>3</v>
      </c>
      <c r="B888" s="5"/>
      <c r="C888" s="5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1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  <c r="AV888" s="35"/>
      <c r="AW888" s="35"/>
      <c r="AX888" s="35"/>
      <c r="AY888" s="35"/>
      <c r="AZ888" s="35"/>
      <c r="BA888" s="35"/>
      <c r="BB888" s="35"/>
      <c r="BC888" s="35"/>
      <c r="BD888" s="35"/>
      <c r="BE888" s="35"/>
      <c r="BF888" s="35"/>
      <c r="BG888" s="35"/>
      <c r="BH888" s="35"/>
      <c r="BI888" s="35"/>
      <c r="BJ888" s="35"/>
      <c r="BK888" s="35"/>
      <c r="BL888" s="35"/>
      <c r="BM888" s="35"/>
      <c r="BN888" s="35"/>
      <c r="BO888" s="35"/>
      <c r="BP888" s="35"/>
      <c r="BQ888" s="35"/>
      <c r="BR888" s="35"/>
      <c r="BS888" s="35"/>
      <c r="BT888" s="35"/>
      <c r="BU888" s="35"/>
      <c r="BV888" s="35"/>
      <c r="BW888" s="35"/>
      <c r="BX888" s="35"/>
      <c r="BY888" s="35"/>
      <c r="BZ888" s="35"/>
      <c r="CA888" s="35"/>
      <c r="CB888" s="35"/>
      <c r="CC888" s="35"/>
      <c r="CD888" s="35"/>
      <c r="CE888" s="35"/>
      <c r="CF888" s="35"/>
      <c r="CG888" s="35"/>
      <c r="CH888" s="35"/>
      <c r="CI888" s="35"/>
      <c r="CJ888" s="35"/>
      <c r="CK888" s="35"/>
      <c r="CL888" s="35"/>
      <c r="CM888" s="35"/>
      <c r="CN888" s="35"/>
      <c r="CO888" s="35"/>
      <c r="CP888" s="35"/>
      <c r="CQ888" s="35"/>
      <c r="CR888" s="35"/>
      <c r="CS888" s="35"/>
      <c r="CT888" s="35"/>
      <c r="CU888" s="35"/>
      <c r="CV888" s="35"/>
      <c r="CW888" s="35"/>
      <c r="CX888" s="35"/>
      <c r="CY888" s="35"/>
      <c r="CZ888" s="35"/>
      <c r="DA888" s="35"/>
      <c r="DB888" s="35"/>
      <c r="DC888" s="35"/>
      <c r="DD888" s="35"/>
      <c r="DE888" s="35"/>
      <c r="DF888" s="35"/>
      <c r="DG888" s="35"/>
      <c r="DH888" s="35"/>
      <c r="DI888" s="35"/>
      <c r="DJ888" s="35"/>
      <c r="DK888" s="35"/>
      <c r="DL888" s="35"/>
      <c r="DM888" s="35"/>
      <c r="DN888" s="35"/>
      <c r="DO888" s="35"/>
      <c r="DP888" s="35"/>
      <c r="DQ888" s="35"/>
      <c r="DR888" s="35"/>
      <c r="DS888" s="35"/>
      <c r="DT888" s="35"/>
      <c r="DU888" s="35"/>
      <c r="DV888" s="35"/>
      <c r="DW888" s="35"/>
      <c r="DX888" s="35"/>
      <c r="DY888" s="35"/>
      <c r="DZ888" s="35"/>
      <c r="EA888" s="35"/>
      <c r="EB888" s="35"/>
      <c r="EC888" s="35"/>
      <c r="ED888" s="35"/>
      <c r="EE888" s="35"/>
      <c r="EF888" s="35"/>
      <c r="EG888" s="35"/>
      <c r="EH888" s="35"/>
      <c r="EI888" s="35"/>
      <c r="EJ888" s="35"/>
      <c r="EK888" s="35"/>
      <c r="EL888" s="35"/>
      <c r="EM888" s="35"/>
      <c r="EN888" s="35"/>
      <c r="EO888" s="35"/>
      <c r="EP888" s="35"/>
      <c r="EQ888" s="35"/>
      <c r="ER888" s="35"/>
    </row>
    <row r="889" spans="1:148" ht="22.5">
      <c r="A889" s="7" t="s">
        <v>98</v>
      </c>
      <c r="B889" s="5"/>
      <c r="C889" s="5"/>
      <c r="D889" s="6"/>
      <c r="E889" s="6">
        <v>2</v>
      </c>
      <c r="F889" s="6">
        <f>D889+E889</f>
        <v>2</v>
      </c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1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5"/>
      <c r="BB889" s="35"/>
      <c r="BC889" s="35"/>
      <c r="BD889" s="35"/>
      <c r="BE889" s="35"/>
      <c r="BF889" s="35"/>
      <c r="BG889" s="35"/>
      <c r="BH889" s="35"/>
      <c r="BI889" s="35"/>
      <c r="BJ889" s="35"/>
      <c r="BK889" s="35"/>
      <c r="BL889" s="35"/>
      <c r="BM889" s="35"/>
      <c r="BN889" s="35"/>
      <c r="BO889" s="35"/>
      <c r="BP889" s="35"/>
      <c r="BQ889" s="35"/>
      <c r="BR889" s="35"/>
      <c r="BS889" s="35"/>
      <c r="BT889" s="35"/>
      <c r="BU889" s="35"/>
      <c r="BV889" s="35"/>
      <c r="BW889" s="35"/>
      <c r="BX889" s="35"/>
      <c r="BY889" s="35"/>
      <c r="BZ889" s="35"/>
      <c r="CA889" s="35"/>
      <c r="CB889" s="35"/>
      <c r="CC889" s="35"/>
      <c r="CD889" s="35"/>
      <c r="CE889" s="35"/>
      <c r="CF889" s="35"/>
      <c r="CG889" s="35"/>
      <c r="CH889" s="35"/>
      <c r="CI889" s="35"/>
      <c r="CJ889" s="35"/>
      <c r="CK889" s="35"/>
      <c r="CL889" s="35"/>
      <c r="CM889" s="35"/>
      <c r="CN889" s="35"/>
      <c r="CO889" s="35"/>
      <c r="CP889" s="35"/>
      <c r="CQ889" s="35"/>
      <c r="CR889" s="35"/>
      <c r="CS889" s="35"/>
      <c r="CT889" s="35"/>
      <c r="CU889" s="35"/>
      <c r="CV889" s="35"/>
      <c r="CW889" s="35"/>
      <c r="CX889" s="35"/>
      <c r="CY889" s="35"/>
      <c r="CZ889" s="35"/>
      <c r="DA889" s="35"/>
      <c r="DB889" s="35"/>
      <c r="DC889" s="35"/>
      <c r="DD889" s="35"/>
      <c r="DE889" s="35"/>
      <c r="DF889" s="35"/>
      <c r="DG889" s="35"/>
      <c r="DH889" s="35"/>
      <c r="DI889" s="35"/>
      <c r="DJ889" s="35"/>
      <c r="DK889" s="35"/>
      <c r="DL889" s="35"/>
      <c r="DM889" s="35"/>
      <c r="DN889" s="35"/>
      <c r="DO889" s="35"/>
      <c r="DP889" s="35"/>
      <c r="DQ889" s="35"/>
      <c r="DR889" s="35"/>
      <c r="DS889" s="35"/>
      <c r="DT889" s="35"/>
      <c r="DU889" s="35"/>
      <c r="DV889" s="35"/>
      <c r="DW889" s="35"/>
      <c r="DX889" s="35"/>
      <c r="DY889" s="35"/>
      <c r="DZ889" s="35"/>
      <c r="EA889" s="35"/>
      <c r="EB889" s="35"/>
      <c r="EC889" s="35"/>
      <c r="ED889" s="35"/>
      <c r="EE889" s="35"/>
      <c r="EF889" s="35"/>
      <c r="EG889" s="35"/>
      <c r="EH889" s="35"/>
      <c r="EI889" s="35"/>
      <c r="EJ889" s="35"/>
      <c r="EK889" s="35"/>
      <c r="EL889" s="35"/>
      <c r="EM889" s="35"/>
      <c r="EN889" s="35"/>
      <c r="EO889" s="35"/>
      <c r="EP889" s="35"/>
      <c r="EQ889" s="35"/>
      <c r="ER889" s="35"/>
    </row>
    <row r="890" spans="1:148" ht="11.25">
      <c r="A890" s="4" t="s">
        <v>5</v>
      </c>
      <c r="B890" s="5"/>
      <c r="C890" s="5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1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/>
      <c r="AV890" s="35"/>
      <c r="AW890" s="35"/>
      <c r="AX890" s="35"/>
      <c r="AY890" s="35"/>
      <c r="AZ890" s="35"/>
      <c r="BA890" s="35"/>
      <c r="BB890" s="35"/>
      <c r="BC890" s="35"/>
      <c r="BD890" s="35"/>
      <c r="BE890" s="35"/>
      <c r="BF890" s="35"/>
      <c r="BG890" s="35"/>
      <c r="BH890" s="35"/>
      <c r="BI890" s="35"/>
      <c r="BJ890" s="35"/>
      <c r="BK890" s="35"/>
      <c r="BL890" s="35"/>
      <c r="BM890" s="35"/>
      <c r="BN890" s="35"/>
      <c r="BO890" s="35"/>
      <c r="BP890" s="35"/>
      <c r="BQ890" s="35"/>
      <c r="BR890" s="35"/>
      <c r="BS890" s="35"/>
      <c r="BT890" s="35"/>
      <c r="BU890" s="35"/>
      <c r="BV890" s="35"/>
      <c r="BW890" s="35"/>
      <c r="BX890" s="35"/>
      <c r="BY890" s="35"/>
      <c r="BZ890" s="35"/>
      <c r="CA890" s="35"/>
      <c r="CB890" s="35"/>
      <c r="CC890" s="35"/>
      <c r="CD890" s="35"/>
      <c r="CE890" s="35"/>
      <c r="CF890" s="35"/>
      <c r="CG890" s="35"/>
      <c r="CH890" s="35"/>
      <c r="CI890" s="35"/>
      <c r="CJ890" s="35"/>
      <c r="CK890" s="35"/>
      <c r="CL890" s="35"/>
      <c r="CM890" s="35"/>
      <c r="CN890" s="35"/>
      <c r="CO890" s="35"/>
      <c r="CP890" s="35"/>
      <c r="CQ890" s="35"/>
      <c r="CR890" s="35"/>
      <c r="CS890" s="35"/>
      <c r="CT890" s="35"/>
      <c r="CU890" s="35"/>
      <c r="CV890" s="35"/>
      <c r="CW890" s="35"/>
      <c r="CX890" s="35"/>
      <c r="CY890" s="35"/>
      <c r="CZ890" s="35"/>
      <c r="DA890" s="35"/>
      <c r="DB890" s="35"/>
      <c r="DC890" s="35"/>
      <c r="DD890" s="35"/>
      <c r="DE890" s="35"/>
      <c r="DF890" s="35"/>
      <c r="DG890" s="35"/>
      <c r="DH890" s="35"/>
      <c r="DI890" s="35"/>
      <c r="DJ890" s="35"/>
      <c r="DK890" s="35"/>
      <c r="DL890" s="35"/>
      <c r="DM890" s="35"/>
      <c r="DN890" s="35"/>
      <c r="DO890" s="35"/>
      <c r="DP890" s="35"/>
      <c r="DQ890" s="35"/>
      <c r="DR890" s="35"/>
      <c r="DS890" s="35"/>
      <c r="DT890" s="35"/>
      <c r="DU890" s="35"/>
      <c r="DV890" s="35"/>
      <c r="DW890" s="35"/>
      <c r="DX890" s="35"/>
      <c r="DY890" s="35"/>
      <c r="DZ890" s="35"/>
      <c r="EA890" s="35"/>
      <c r="EB890" s="35"/>
      <c r="EC890" s="35"/>
      <c r="ED890" s="35"/>
      <c r="EE890" s="35"/>
      <c r="EF890" s="35"/>
      <c r="EG890" s="35"/>
      <c r="EH890" s="35"/>
      <c r="EI890" s="35"/>
      <c r="EJ890" s="35"/>
      <c r="EK890" s="35"/>
      <c r="EL890" s="35"/>
      <c r="EM890" s="35"/>
      <c r="EN890" s="35"/>
      <c r="EO890" s="35"/>
      <c r="EP890" s="35"/>
      <c r="EQ890" s="35"/>
      <c r="ER890" s="35"/>
    </row>
    <row r="891" spans="1:148" ht="22.5">
      <c r="A891" s="7" t="s">
        <v>99</v>
      </c>
      <c r="B891" s="5"/>
      <c r="C891" s="5"/>
      <c r="D891" s="6"/>
      <c r="E891" s="6">
        <f>E887/E889</f>
        <v>3500000</v>
      </c>
      <c r="F891" s="6">
        <f>D891+E891</f>
        <v>3500000</v>
      </c>
      <c r="G891" s="6"/>
      <c r="H891" s="6"/>
      <c r="I891" s="6"/>
      <c r="J891" s="14"/>
      <c r="K891" s="14"/>
      <c r="L891" s="14"/>
      <c r="M891" s="14"/>
      <c r="N891" s="14"/>
      <c r="O891" s="14"/>
      <c r="P891" s="6"/>
      <c r="Q891" s="1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5"/>
      <c r="BB891" s="35"/>
      <c r="BC891" s="35"/>
      <c r="BD891" s="35"/>
      <c r="BE891" s="35"/>
      <c r="BF891" s="35"/>
      <c r="BG891" s="35"/>
      <c r="BH891" s="35"/>
      <c r="BI891" s="35"/>
      <c r="BJ891" s="35"/>
      <c r="BK891" s="35"/>
      <c r="BL891" s="35"/>
      <c r="BM891" s="35"/>
      <c r="BN891" s="35"/>
      <c r="BO891" s="35"/>
      <c r="BP891" s="35"/>
      <c r="BQ891" s="35"/>
      <c r="BR891" s="35"/>
      <c r="BS891" s="35"/>
      <c r="BT891" s="35"/>
      <c r="BU891" s="35"/>
      <c r="BV891" s="35"/>
      <c r="BW891" s="35"/>
      <c r="BX891" s="35"/>
      <c r="BY891" s="35"/>
      <c r="BZ891" s="35"/>
      <c r="CA891" s="35"/>
      <c r="CB891" s="35"/>
      <c r="CC891" s="35"/>
      <c r="CD891" s="35"/>
      <c r="CE891" s="35"/>
      <c r="CF891" s="35"/>
      <c r="CG891" s="35"/>
      <c r="CH891" s="35"/>
      <c r="CI891" s="35"/>
      <c r="CJ891" s="35"/>
      <c r="CK891" s="35"/>
      <c r="CL891" s="35"/>
      <c r="CM891" s="35"/>
      <c r="CN891" s="35"/>
      <c r="CO891" s="35"/>
      <c r="CP891" s="35"/>
      <c r="CQ891" s="35"/>
      <c r="CR891" s="35"/>
      <c r="CS891" s="35"/>
      <c r="CT891" s="35"/>
      <c r="CU891" s="35"/>
      <c r="CV891" s="35"/>
      <c r="CW891" s="35"/>
      <c r="CX891" s="35"/>
      <c r="CY891" s="35"/>
      <c r="CZ891" s="35"/>
      <c r="DA891" s="35"/>
      <c r="DB891" s="35"/>
      <c r="DC891" s="35"/>
      <c r="DD891" s="35"/>
      <c r="DE891" s="35"/>
      <c r="DF891" s="35"/>
      <c r="DG891" s="35"/>
      <c r="DH891" s="35"/>
      <c r="DI891" s="35"/>
      <c r="DJ891" s="35"/>
      <c r="DK891" s="35"/>
      <c r="DL891" s="35"/>
      <c r="DM891" s="35"/>
      <c r="DN891" s="35"/>
      <c r="DO891" s="35"/>
      <c r="DP891" s="35"/>
      <c r="DQ891" s="35"/>
      <c r="DR891" s="35"/>
      <c r="DS891" s="35"/>
      <c r="DT891" s="35"/>
      <c r="DU891" s="35"/>
      <c r="DV891" s="35"/>
      <c r="DW891" s="35"/>
      <c r="DX891" s="35"/>
      <c r="DY891" s="35"/>
      <c r="DZ891" s="35"/>
      <c r="EA891" s="35"/>
      <c r="EB891" s="35"/>
      <c r="EC891" s="35"/>
      <c r="ED891" s="35"/>
      <c r="EE891" s="35"/>
      <c r="EF891" s="35"/>
      <c r="EG891" s="35"/>
      <c r="EH891" s="35"/>
      <c r="EI891" s="35"/>
      <c r="EJ891" s="35"/>
      <c r="EK891" s="35"/>
      <c r="EL891" s="35"/>
      <c r="EM891" s="35"/>
      <c r="EN891" s="35"/>
      <c r="EO891" s="35"/>
      <c r="EP891" s="35"/>
      <c r="EQ891" s="35"/>
      <c r="ER891" s="35"/>
    </row>
    <row r="892" spans="1:17" s="110" customFormat="1" ht="11.25" hidden="1">
      <c r="A892" s="106" t="s">
        <v>162</v>
      </c>
      <c r="B892" s="106"/>
      <c r="C892" s="106"/>
      <c r="D892" s="107">
        <f>D896</f>
        <v>0</v>
      </c>
      <c r="E892" s="107">
        <f>E896</f>
        <v>2275980</v>
      </c>
      <c r="F892" s="107">
        <f>D892+E892</f>
        <v>2275980</v>
      </c>
      <c r="G892" s="107">
        <v>0</v>
      </c>
      <c r="H892" s="107">
        <f>H894</f>
        <v>1108600</v>
      </c>
      <c r="I892" s="107" t="e">
        <f>#REF!</f>
        <v>#REF!</v>
      </c>
      <c r="J892" s="108">
        <f>J894</f>
        <v>1108600</v>
      </c>
      <c r="K892" s="108" t="e">
        <f>#REF!</f>
        <v>#REF!</v>
      </c>
      <c r="L892" s="108" t="e">
        <f>#REF!</f>
        <v>#REF!</v>
      </c>
      <c r="M892" s="108" t="e">
        <f>#REF!</f>
        <v>#REF!</v>
      </c>
      <c r="N892" s="108">
        <v>0</v>
      </c>
      <c r="O892" s="108">
        <f>O894</f>
        <v>54066467</v>
      </c>
      <c r="P892" s="107">
        <f>N892+O892</f>
        <v>54066467</v>
      </c>
      <c r="Q892" s="109" t="e">
        <f>#REF!</f>
        <v>#REF!</v>
      </c>
    </row>
    <row r="893" spans="1:17" s="115" customFormat="1" ht="33.75" hidden="1">
      <c r="A893" s="111" t="s">
        <v>163</v>
      </c>
      <c r="B893" s="112"/>
      <c r="C893" s="112"/>
      <c r="D893" s="100"/>
      <c r="E893" s="100"/>
      <c r="F893" s="100"/>
      <c r="G893" s="100"/>
      <c r="H893" s="100"/>
      <c r="I893" s="100"/>
      <c r="J893" s="113"/>
      <c r="K893" s="113"/>
      <c r="L893" s="113"/>
      <c r="M893" s="113"/>
      <c r="N893" s="113"/>
      <c r="O893" s="113"/>
      <c r="P893" s="107"/>
      <c r="Q893" s="114"/>
    </row>
    <row r="894" spans="1:17" s="110" customFormat="1" ht="22.5" hidden="1">
      <c r="A894" s="116" t="s">
        <v>188</v>
      </c>
      <c r="B894" s="106"/>
      <c r="C894" s="106"/>
      <c r="D894" s="107"/>
      <c r="E894" s="107">
        <v>2275980</v>
      </c>
      <c r="F894" s="107">
        <v>2275980</v>
      </c>
      <c r="G894" s="107"/>
      <c r="H894" s="107">
        <f>H896</f>
        <v>1108600</v>
      </c>
      <c r="I894" s="107"/>
      <c r="J894" s="108">
        <f>H894</f>
        <v>1108600</v>
      </c>
      <c r="K894" s="108"/>
      <c r="L894" s="108"/>
      <c r="M894" s="108"/>
      <c r="N894" s="108"/>
      <c r="O894" s="108">
        <f>O896</f>
        <v>54066467</v>
      </c>
      <c r="P894" s="107">
        <f aca="true" t="shared" si="51" ref="P894:P900">N894+O894</f>
        <v>54066467</v>
      </c>
      <c r="Q894" s="109"/>
    </row>
    <row r="895" spans="1:17" s="115" customFormat="1" ht="11.25" hidden="1">
      <c r="A895" s="117" t="s">
        <v>2</v>
      </c>
      <c r="B895" s="112"/>
      <c r="C895" s="112"/>
      <c r="D895" s="100"/>
      <c r="E895" s="100"/>
      <c r="F895" s="100"/>
      <c r="G895" s="100"/>
      <c r="H895" s="100"/>
      <c r="I895" s="100"/>
      <c r="J895" s="113"/>
      <c r="K895" s="113"/>
      <c r="L895" s="113"/>
      <c r="M895" s="113"/>
      <c r="N895" s="113"/>
      <c r="O895" s="113"/>
      <c r="P895" s="107"/>
      <c r="Q895" s="114"/>
    </row>
    <row r="896" spans="1:17" s="115" customFormat="1" ht="11.25" hidden="1">
      <c r="A896" s="111" t="s">
        <v>23</v>
      </c>
      <c r="B896" s="112"/>
      <c r="C896" s="112"/>
      <c r="D896" s="100"/>
      <c r="E896" s="100">
        <f>2178000+97980</f>
        <v>2275980</v>
      </c>
      <c r="F896" s="100">
        <f>D896+E896</f>
        <v>2275980</v>
      </c>
      <c r="G896" s="100"/>
      <c r="H896" s="100">
        <v>1108600</v>
      </c>
      <c r="I896" s="100"/>
      <c r="J896" s="113">
        <f>H896</f>
        <v>1108600</v>
      </c>
      <c r="K896" s="113"/>
      <c r="L896" s="113"/>
      <c r="M896" s="113"/>
      <c r="N896" s="113"/>
      <c r="O896" s="113">
        <v>54066467</v>
      </c>
      <c r="P896" s="100">
        <f t="shared" si="51"/>
        <v>54066467</v>
      </c>
      <c r="Q896" s="114"/>
    </row>
    <row r="897" spans="1:17" s="115" customFormat="1" ht="11.25" hidden="1">
      <c r="A897" s="117" t="s">
        <v>3</v>
      </c>
      <c r="B897" s="112"/>
      <c r="C897" s="112"/>
      <c r="D897" s="100"/>
      <c r="E897" s="100"/>
      <c r="F897" s="100"/>
      <c r="G897" s="100"/>
      <c r="H897" s="100"/>
      <c r="I897" s="100"/>
      <c r="J897" s="113"/>
      <c r="K897" s="113"/>
      <c r="L897" s="113"/>
      <c r="M897" s="113"/>
      <c r="N897" s="113"/>
      <c r="O897" s="113"/>
      <c r="P897" s="100"/>
      <c r="Q897" s="114"/>
    </row>
    <row r="898" spans="1:17" s="115" customFormat="1" ht="22.5" hidden="1">
      <c r="A898" s="111" t="s">
        <v>164</v>
      </c>
      <c r="B898" s="112"/>
      <c r="C898" s="112"/>
      <c r="D898" s="100"/>
      <c r="E898" s="100">
        <v>63</v>
      </c>
      <c r="F898" s="100">
        <v>63</v>
      </c>
      <c r="G898" s="100"/>
      <c r="H898" s="100">
        <v>22</v>
      </c>
      <c r="I898" s="100"/>
      <c r="J898" s="113">
        <f>H898</f>
        <v>22</v>
      </c>
      <c r="K898" s="113"/>
      <c r="L898" s="113"/>
      <c r="M898" s="113"/>
      <c r="N898" s="113"/>
      <c r="O898" s="113">
        <v>1339</v>
      </c>
      <c r="P898" s="100">
        <f t="shared" si="51"/>
        <v>1339</v>
      </c>
      <c r="Q898" s="114"/>
    </row>
    <row r="899" spans="1:17" s="115" customFormat="1" ht="11.25" hidden="1">
      <c r="A899" s="117" t="s">
        <v>5</v>
      </c>
      <c r="B899" s="112"/>
      <c r="C899" s="112"/>
      <c r="D899" s="100"/>
      <c r="E899" s="100"/>
      <c r="F899" s="100"/>
      <c r="G899" s="100"/>
      <c r="H899" s="100"/>
      <c r="I899" s="100"/>
      <c r="J899" s="113"/>
      <c r="K899" s="113"/>
      <c r="L899" s="113"/>
      <c r="M899" s="113"/>
      <c r="N899" s="113"/>
      <c r="O899" s="113"/>
      <c r="P899" s="100"/>
      <c r="Q899" s="114"/>
    </row>
    <row r="900" spans="1:17" s="115" customFormat="1" ht="22.5" hidden="1">
      <c r="A900" s="111" t="s">
        <v>165</v>
      </c>
      <c r="B900" s="112"/>
      <c r="C900" s="112"/>
      <c r="D900" s="100"/>
      <c r="E900" s="100">
        <v>36300</v>
      </c>
      <c r="F900" s="100">
        <v>36300</v>
      </c>
      <c r="G900" s="100"/>
      <c r="H900" s="100">
        <v>50390.91</v>
      </c>
      <c r="I900" s="100"/>
      <c r="J900" s="113">
        <f>H900</f>
        <v>50390.91</v>
      </c>
      <c r="K900" s="113"/>
      <c r="L900" s="113"/>
      <c r="M900" s="113"/>
      <c r="N900" s="113"/>
      <c r="O900" s="113">
        <v>40378.24</v>
      </c>
      <c r="P900" s="100">
        <f t="shared" si="51"/>
        <v>40378.24</v>
      </c>
      <c r="Q900" s="114"/>
    </row>
    <row r="901" spans="1:17" s="209" customFormat="1" ht="31.5" customHeight="1">
      <c r="A901" s="206" t="s">
        <v>156</v>
      </c>
      <c r="B901" s="237"/>
      <c r="C901" s="237"/>
      <c r="D901" s="207">
        <f>D903</f>
        <v>300000</v>
      </c>
      <c r="E901" s="207"/>
      <c r="F901" s="207">
        <f aca="true" t="shared" si="52" ref="F901:Q901">F903</f>
        <v>300000</v>
      </c>
      <c r="G901" s="207">
        <f t="shared" si="52"/>
        <v>320000</v>
      </c>
      <c r="H901" s="207"/>
      <c r="I901" s="207">
        <f t="shared" si="52"/>
        <v>0</v>
      </c>
      <c r="J901" s="207">
        <f t="shared" si="52"/>
        <v>320000</v>
      </c>
      <c r="K901" s="207">
        <f t="shared" si="52"/>
        <v>0</v>
      </c>
      <c r="L901" s="207">
        <f t="shared" si="52"/>
        <v>0</v>
      </c>
      <c r="M901" s="207">
        <f t="shared" si="52"/>
        <v>0</v>
      </c>
      <c r="N901" s="207">
        <f>N903</f>
        <v>340000</v>
      </c>
      <c r="O901" s="207"/>
      <c r="P901" s="207">
        <f t="shared" si="52"/>
        <v>340000</v>
      </c>
      <c r="Q901" s="207">
        <f t="shared" si="52"/>
        <v>0</v>
      </c>
    </row>
    <row r="902" spans="1:148" ht="22.5">
      <c r="A902" s="7" t="s">
        <v>139</v>
      </c>
      <c r="B902" s="5"/>
      <c r="C902" s="5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1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5"/>
      <c r="BB902" s="35"/>
      <c r="BC902" s="35"/>
      <c r="BD902" s="35"/>
      <c r="BE902" s="35"/>
      <c r="BF902" s="35"/>
      <c r="BG902" s="35"/>
      <c r="BH902" s="35"/>
      <c r="BI902" s="35"/>
      <c r="BJ902" s="35"/>
      <c r="BK902" s="35"/>
      <c r="BL902" s="35"/>
      <c r="BM902" s="35"/>
      <c r="BN902" s="35"/>
      <c r="BO902" s="35"/>
      <c r="BP902" s="35"/>
      <c r="BQ902" s="35"/>
      <c r="BR902" s="35"/>
      <c r="BS902" s="35"/>
      <c r="BT902" s="35"/>
      <c r="BU902" s="35"/>
      <c r="BV902" s="35"/>
      <c r="BW902" s="35"/>
      <c r="BX902" s="35"/>
      <c r="BY902" s="35"/>
      <c r="BZ902" s="35"/>
      <c r="CA902" s="35"/>
      <c r="CB902" s="35"/>
      <c r="CC902" s="35"/>
      <c r="CD902" s="35"/>
      <c r="CE902" s="35"/>
      <c r="CF902" s="35"/>
      <c r="CG902" s="35"/>
      <c r="CH902" s="35"/>
      <c r="CI902" s="35"/>
      <c r="CJ902" s="35"/>
      <c r="CK902" s="35"/>
      <c r="CL902" s="35"/>
      <c r="CM902" s="35"/>
      <c r="CN902" s="35"/>
      <c r="CO902" s="35"/>
      <c r="CP902" s="35"/>
      <c r="CQ902" s="35"/>
      <c r="CR902" s="35"/>
      <c r="CS902" s="35"/>
      <c r="CT902" s="35"/>
      <c r="CU902" s="35"/>
      <c r="CV902" s="35"/>
      <c r="CW902" s="35"/>
      <c r="CX902" s="35"/>
      <c r="CY902" s="35"/>
      <c r="CZ902" s="35"/>
      <c r="DA902" s="35"/>
      <c r="DB902" s="35"/>
      <c r="DC902" s="35"/>
      <c r="DD902" s="35"/>
      <c r="DE902" s="35"/>
      <c r="DF902" s="35"/>
      <c r="DG902" s="35"/>
      <c r="DH902" s="35"/>
      <c r="DI902" s="35"/>
      <c r="DJ902" s="35"/>
      <c r="DK902" s="35"/>
      <c r="DL902" s="35"/>
      <c r="DM902" s="35"/>
      <c r="DN902" s="35"/>
      <c r="DO902" s="35"/>
      <c r="DP902" s="35"/>
      <c r="DQ902" s="35"/>
      <c r="DR902" s="35"/>
      <c r="DS902" s="35"/>
      <c r="DT902" s="35"/>
      <c r="DU902" s="35"/>
      <c r="DV902" s="35"/>
      <c r="DW902" s="35"/>
      <c r="DX902" s="35"/>
      <c r="DY902" s="35"/>
      <c r="DZ902" s="35"/>
      <c r="EA902" s="35"/>
      <c r="EB902" s="35"/>
      <c r="EC902" s="35"/>
      <c r="ED902" s="35"/>
      <c r="EE902" s="35"/>
      <c r="EF902" s="35"/>
      <c r="EG902" s="35"/>
      <c r="EH902" s="35"/>
      <c r="EI902" s="35"/>
      <c r="EJ902" s="35"/>
      <c r="EK902" s="35"/>
      <c r="EL902" s="35"/>
      <c r="EM902" s="35"/>
      <c r="EN902" s="35"/>
      <c r="EO902" s="35"/>
      <c r="EP902" s="35"/>
      <c r="EQ902" s="35"/>
      <c r="ER902" s="35"/>
    </row>
    <row r="903" spans="1:17" s="203" customFormat="1" ht="43.5" customHeight="1">
      <c r="A903" s="200" t="s">
        <v>512</v>
      </c>
      <c r="B903" s="201"/>
      <c r="C903" s="201"/>
      <c r="D903" s="229">
        <f>D905</f>
        <v>300000</v>
      </c>
      <c r="E903" s="229"/>
      <c r="F903" s="229">
        <f>D903+E903</f>
        <v>300000</v>
      </c>
      <c r="G903" s="199">
        <f>G905</f>
        <v>320000</v>
      </c>
      <c r="H903" s="199"/>
      <c r="I903" s="199"/>
      <c r="J903" s="199">
        <f>J905</f>
        <v>320000</v>
      </c>
      <c r="K903" s="199"/>
      <c r="L903" s="199"/>
      <c r="M903" s="199"/>
      <c r="N903" s="199">
        <f>N905</f>
        <v>340000</v>
      </c>
      <c r="O903" s="199"/>
      <c r="P903" s="199">
        <f>N903</f>
        <v>340000</v>
      </c>
      <c r="Q903" s="240"/>
    </row>
    <row r="904" spans="1:148" ht="11.25">
      <c r="A904" s="4" t="s">
        <v>2</v>
      </c>
      <c r="B904" s="5"/>
      <c r="C904" s="5"/>
      <c r="D904" s="47"/>
      <c r="E904" s="47"/>
      <c r="F904" s="47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1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/>
      <c r="AQ904" s="35"/>
      <c r="AR904" s="35"/>
      <c r="AS904" s="35"/>
      <c r="AT904" s="35"/>
      <c r="AU904" s="35"/>
      <c r="AV904" s="35"/>
      <c r="AW904" s="35"/>
      <c r="AX904" s="35"/>
      <c r="AY904" s="35"/>
      <c r="AZ904" s="35"/>
      <c r="BA904" s="35"/>
      <c r="BB904" s="35"/>
      <c r="BC904" s="35"/>
      <c r="BD904" s="35"/>
      <c r="BE904" s="35"/>
      <c r="BF904" s="35"/>
      <c r="BG904" s="35"/>
      <c r="BH904" s="35"/>
      <c r="BI904" s="35"/>
      <c r="BJ904" s="35"/>
      <c r="BK904" s="35"/>
      <c r="BL904" s="35"/>
      <c r="BM904" s="35"/>
      <c r="BN904" s="35"/>
      <c r="BO904" s="35"/>
      <c r="BP904" s="35"/>
      <c r="BQ904" s="35"/>
      <c r="BR904" s="35"/>
      <c r="BS904" s="35"/>
      <c r="BT904" s="35"/>
      <c r="BU904" s="35"/>
      <c r="BV904" s="35"/>
      <c r="BW904" s="35"/>
      <c r="BX904" s="35"/>
      <c r="BY904" s="35"/>
      <c r="BZ904" s="35"/>
      <c r="CA904" s="35"/>
      <c r="CB904" s="35"/>
      <c r="CC904" s="35"/>
      <c r="CD904" s="35"/>
      <c r="CE904" s="35"/>
      <c r="CF904" s="35"/>
      <c r="CG904" s="35"/>
      <c r="CH904" s="35"/>
      <c r="CI904" s="35"/>
      <c r="CJ904" s="35"/>
      <c r="CK904" s="35"/>
      <c r="CL904" s="35"/>
      <c r="CM904" s="35"/>
      <c r="CN904" s="35"/>
      <c r="CO904" s="35"/>
      <c r="CP904" s="35"/>
      <c r="CQ904" s="35"/>
      <c r="CR904" s="35"/>
      <c r="CS904" s="35"/>
      <c r="CT904" s="35"/>
      <c r="CU904" s="35"/>
      <c r="CV904" s="35"/>
      <c r="CW904" s="35"/>
      <c r="CX904" s="35"/>
      <c r="CY904" s="35"/>
      <c r="CZ904" s="35"/>
      <c r="DA904" s="35"/>
      <c r="DB904" s="35"/>
      <c r="DC904" s="35"/>
      <c r="DD904" s="35"/>
      <c r="DE904" s="35"/>
      <c r="DF904" s="35"/>
      <c r="DG904" s="35"/>
      <c r="DH904" s="35"/>
      <c r="DI904" s="35"/>
      <c r="DJ904" s="35"/>
      <c r="DK904" s="35"/>
      <c r="DL904" s="35"/>
      <c r="DM904" s="35"/>
      <c r="DN904" s="35"/>
      <c r="DO904" s="35"/>
      <c r="DP904" s="35"/>
      <c r="DQ904" s="35"/>
      <c r="DR904" s="35"/>
      <c r="DS904" s="35"/>
      <c r="DT904" s="35"/>
      <c r="DU904" s="35"/>
      <c r="DV904" s="35"/>
      <c r="DW904" s="35"/>
      <c r="DX904" s="35"/>
      <c r="DY904" s="35"/>
      <c r="DZ904" s="35"/>
      <c r="EA904" s="35"/>
      <c r="EB904" s="35"/>
      <c r="EC904" s="35"/>
      <c r="ED904" s="35"/>
      <c r="EE904" s="35"/>
      <c r="EF904" s="35"/>
      <c r="EG904" s="35"/>
      <c r="EH904" s="35"/>
      <c r="EI904" s="35"/>
      <c r="EJ904" s="35"/>
      <c r="EK904" s="35"/>
      <c r="EL904" s="35"/>
      <c r="EM904" s="35"/>
      <c r="EN904" s="35"/>
      <c r="EO904" s="35"/>
      <c r="EP904" s="35"/>
      <c r="EQ904" s="35"/>
      <c r="ER904" s="35"/>
    </row>
    <row r="905" spans="1:148" ht="10.5" customHeight="1">
      <c r="A905" s="7" t="s">
        <v>23</v>
      </c>
      <c r="B905" s="5"/>
      <c r="C905" s="5"/>
      <c r="D905" s="47">
        <v>300000</v>
      </c>
      <c r="E905" s="47"/>
      <c r="F905" s="47">
        <f>D905+E905</f>
        <v>300000</v>
      </c>
      <c r="G905" s="6">
        <v>320000</v>
      </c>
      <c r="H905" s="6"/>
      <c r="I905" s="6"/>
      <c r="J905" s="6">
        <f>G905+H905</f>
        <v>320000</v>
      </c>
      <c r="K905" s="6"/>
      <c r="L905" s="6"/>
      <c r="M905" s="6"/>
      <c r="N905" s="6">
        <v>340000</v>
      </c>
      <c r="O905" s="6"/>
      <c r="P905" s="6">
        <f>P908*P910</f>
        <v>340000</v>
      </c>
      <c r="Q905" s="1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  <c r="AS905" s="35"/>
      <c r="AT905" s="35"/>
      <c r="AU905" s="35"/>
      <c r="AV905" s="35"/>
      <c r="AW905" s="35"/>
      <c r="AX905" s="35"/>
      <c r="AY905" s="35"/>
      <c r="AZ905" s="35"/>
      <c r="BA905" s="35"/>
      <c r="BB905" s="35"/>
      <c r="BC905" s="35"/>
      <c r="BD905" s="35"/>
      <c r="BE905" s="35"/>
      <c r="BF905" s="35"/>
      <c r="BG905" s="35"/>
      <c r="BH905" s="35"/>
      <c r="BI905" s="35"/>
      <c r="BJ905" s="35"/>
      <c r="BK905" s="35"/>
      <c r="BL905" s="35"/>
      <c r="BM905" s="35"/>
      <c r="BN905" s="35"/>
      <c r="BO905" s="35"/>
      <c r="BP905" s="35"/>
      <c r="BQ905" s="35"/>
      <c r="BR905" s="35"/>
      <c r="BS905" s="35"/>
      <c r="BT905" s="35"/>
      <c r="BU905" s="35"/>
      <c r="BV905" s="35"/>
      <c r="BW905" s="35"/>
      <c r="BX905" s="35"/>
      <c r="BY905" s="35"/>
      <c r="BZ905" s="35"/>
      <c r="CA905" s="35"/>
      <c r="CB905" s="35"/>
      <c r="CC905" s="35"/>
      <c r="CD905" s="35"/>
      <c r="CE905" s="35"/>
      <c r="CF905" s="35"/>
      <c r="CG905" s="35"/>
      <c r="CH905" s="35"/>
      <c r="CI905" s="35"/>
      <c r="CJ905" s="35"/>
      <c r="CK905" s="35"/>
      <c r="CL905" s="35"/>
      <c r="CM905" s="35"/>
      <c r="CN905" s="35"/>
      <c r="CO905" s="35"/>
      <c r="CP905" s="35"/>
      <c r="CQ905" s="35"/>
      <c r="CR905" s="35"/>
      <c r="CS905" s="35"/>
      <c r="CT905" s="35"/>
      <c r="CU905" s="35"/>
      <c r="CV905" s="35"/>
      <c r="CW905" s="35"/>
      <c r="CX905" s="35"/>
      <c r="CY905" s="35"/>
      <c r="CZ905" s="35"/>
      <c r="DA905" s="35"/>
      <c r="DB905" s="35"/>
      <c r="DC905" s="35"/>
      <c r="DD905" s="35"/>
      <c r="DE905" s="35"/>
      <c r="DF905" s="35"/>
      <c r="DG905" s="35"/>
      <c r="DH905" s="35"/>
      <c r="DI905" s="35"/>
      <c r="DJ905" s="35"/>
      <c r="DK905" s="35"/>
      <c r="DL905" s="35"/>
      <c r="DM905" s="35"/>
      <c r="DN905" s="35"/>
      <c r="DO905" s="35"/>
      <c r="DP905" s="35"/>
      <c r="DQ905" s="35"/>
      <c r="DR905" s="35"/>
      <c r="DS905" s="35"/>
      <c r="DT905" s="35"/>
      <c r="DU905" s="35"/>
      <c r="DV905" s="35"/>
      <c r="DW905" s="35"/>
      <c r="DX905" s="35"/>
      <c r="DY905" s="35"/>
      <c r="DZ905" s="35"/>
      <c r="EA905" s="35"/>
      <c r="EB905" s="35"/>
      <c r="EC905" s="35"/>
      <c r="ED905" s="35"/>
      <c r="EE905" s="35"/>
      <c r="EF905" s="35"/>
      <c r="EG905" s="35"/>
      <c r="EH905" s="35"/>
      <c r="EI905" s="35"/>
      <c r="EJ905" s="35"/>
      <c r="EK905" s="35"/>
      <c r="EL905" s="35"/>
      <c r="EM905" s="35"/>
      <c r="EN905" s="35"/>
      <c r="EO905" s="35"/>
      <c r="EP905" s="35"/>
      <c r="EQ905" s="35"/>
      <c r="ER905" s="35"/>
    </row>
    <row r="906" spans="1:148" ht="13.5" customHeight="1">
      <c r="A906" s="4" t="s">
        <v>3</v>
      </c>
      <c r="B906" s="5"/>
      <c r="C906" s="5"/>
      <c r="D906" s="47"/>
      <c r="E906" s="47"/>
      <c r="F906" s="47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1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  <c r="AS906" s="35"/>
      <c r="AT906" s="35"/>
      <c r="AU906" s="35"/>
      <c r="AV906" s="35"/>
      <c r="AW906" s="35"/>
      <c r="AX906" s="35"/>
      <c r="AY906" s="35"/>
      <c r="AZ906" s="35"/>
      <c r="BA906" s="35"/>
      <c r="BB906" s="35"/>
      <c r="BC906" s="35"/>
      <c r="BD906" s="35"/>
      <c r="BE906" s="35"/>
      <c r="BF906" s="35"/>
      <c r="BG906" s="35"/>
      <c r="BH906" s="35"/>
      <c r="BI906" s="35"/>
      <c r="BJ906" s="35"/>
      <c r="BK906" s="35"/>
      <c r="BL906" s="35"/>
      <c r="BM906" s="35"/>
      <c r="BN906" s="35"/>
      <c r="BO906" s="35"/>
      <c r="BP906" s="35"/>
      <c r="BQ906" s="35"/>
      <c r="BR906" s="35"/>
      <c r="BS906" s="35"/>
      <c r="BT906" s="35"/>
      <c r="BU906" s="35"/>
      <c r="BV906" s="35"/>
      <c r="BW906" s="35"/>
      <c r="BX906" s="35"/>
      <c r="BY906" s="35"/>
      <c r="BZ906" s="35"/>
      <c r="CA906" s="35"/>
      <c r="CB906" s="35"/>
      <c r="CC906" s="35"/>
      <c r="CD906" s="35"/>
      <c r="CE906" s="35"/>
      <c r="CF906" s="35"/>
      <c r="CG906" s="35"/>
      <c r="CH906" s="35"/>
      <c r="CI906" s="35"/>
      <c r="CJ906" s="35"/>
      <c r="CK906" s="35"/>
      <c r="CL906" s="35"/>
      <c r="CM906" s="35"/>
      <c r="CN906" s="35"/>
      <c r="CO906" s="35"/>
      <c r="CP906" s="35"/>
      <c r="CQ906" s="35"/>
      <c r="CR906" s="35"/>
      <c r="CS906" s="35"/>
      <c r="CT906" s="35"/>
      <c r="CU906" s="35"/>
      <c r="CV906" s="35"/>
      <c r="CW906" s="35"/>
      <c r="CX906" s="35"/>
      <c r="CY906" s="35"/>
      <c r="CZ906" s="35"/>
      <c r="DA906" s="35"/>
      <c r="DB906" s="35"/>
      <c r="DC906" s="35"/>
      <c r="DD906" s="35"/>
      <c r="DE906" s="35"/>
      <c r="DF906" s="35"/>
      <c r="DG906" s="35"/>
      <c r="DH906" s="35"/>
      <c r="DI906" s="35"/>
      <c r="DJ906" s="35"/>
      <c r="DK906" s="35"/>
      <c r="DL906" s="35"/>
      <c r="DM906" s="35"/>
      <c r="DN906" s="35"/>
      <c r="DO906" s="35"/>
      <c r="DP906" s="35"/>
      <c r="DQ906" s="35"/>
      <c r="DR906" s="35"/>
      <c r="DS906" s="35"/>
      <c r="DT906" s="35"/>
      <c r="DU906" s="35"/>
      <c r="DV906" s="35"/>
      <c r="DW906" s="35"/>
      <c r="DX906" s="35"/>
      <c r="DY906" s="35"/>
      <c r="DZ906" s="35"/>
      <c r="EA906" s="35"/>
      <c r="EB906" s="35"/>
      <c r="EC906" s="35"/>
      <c r="ED906" s="35"/>
      <c r="EE906" s="35"/>
      <c r="EF906" s="35"/>
      <c r="EG906" s="35"/>
      <c r="EH906" s="35"/>
      <c r="EI906" s="35"/>
      <c r="EJ906" s="35"/>
      <c r="EK906" s="35"/>
      <c r="EL906" s="35"/>
      <c r="EM906" s="35"/>
      <c r="EN906" s="35"/>
      <c r="EO906" s="35"/>
      <c r="EP906" s="35"/>
      <c r="EQ906" s="35"/>
      <c r="ER906" s="35"/>
    </row>
    <row r="907" spans="1:148" ht="1.5" customHeight="1">
      <c r="A907" s="7" t="s">
        <v>89</v>
      </c>
      <c r="B907" s="5"/>
      <c r="C907" s="5"/>
      <c r="D907" s="47"/>
      <c r="E907" s="47"/>
      <c r="F907" s="47">
        <f>D907+E907</f>
        <v>0</v>
      </c>
      <c r="G907" s="47"/>
      <c r="H907" s="47"/>
      <c r="I907" s="47"/>
      <c r="J907" s="47"/>
      <c r="K907" s="6"/>
      <c r="L907" s="6"/>
      <c r="M907" s="6"/>
      <c r="N907" s="6"/>
      <c r="O907" s="6"/>
      <c r="P907" s="6"/>
      <c r="Q907" s="1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/>
      <c r="AQ907" s="35"/>
      <c r="AR907" s="35"/>
      <c r="AS907" s="35"/>
      <c r="AT907" s="35"/>
      <c r="AU907" s="35"/>
      <c r="AV907" s="35"/>
      <c r="AW907" s="35"/>
      <c r="AX907" s="35"/>
      <c r="AY907" s="35"/>
      <c r="AZ907" s="35"/>
      <c r="BA907" s="35"/>
      <c r="BB907" s="35"/>
      <c r="BC907" s="35"/>
      <c r="BD907" s="35"/>
      <c r="BE907" s="35"/>
      <c r="BF907" s="35"/>
      <c r="BG907" s="35"/>
      <c r="BH907" s="35"/>
      <c r="BI907" s="35"/>
      <c r="BJ907" s="35"/>
      <c r="BK907" s="35"/>
      <c r="BL907" s="35"/>
      <c r="BM907" s="35"/>
      <c r="BN907" s="35"/>
      <c r="BO907" s="35"/>
      <c r="BP907" s="35"/>
      <c r="BQ907" s="35"/>
      <c r="BR907" s="35"/>
      <c r="BS907" s="35"/>
      <c r="BT907" s="35"/>
      <c r="BU907" s="35"/>
      <c r="BV907" s="35"/>
      <c r="BW907" s="35"/>
      <c r="BX907" s="35"/>
      <c r="BY907" s="35"/>
      <c r="BZ907" s="35"/>
      <c r="CA907" s="35"/>
      <c r="CB907" s="35"/>
      <c r="CC907" s="35"/>
      <c r="CD907" s="35"/>
      <c r="CE907" s="35"/>
      <c r="CF907" s="35"/>
      <c r="CG907" s="35"/>
      <c r="CH907" s="35"/>
      <c r="CI907" s="35"/>
      <c r="CJ907" s="35"/>
      <c r="CK907" s="35"/>
      <c r="CL907" s="35"/>
      <c r="CM907" s="35"/>
      <c r="CN907" s="35"/>
      <c r="CO907" s="35"/>
      <c r="CP907" s="35"/>
      <c r="CQ907" s="35"/>
      <c r="CR907" s="35"/>
      <c r="CS907" s="35"/>
      <c r="CT907" s="35"/>
      <c r="CU907" s="35"/>
      <c r="CV907" s="35"/>
      <c r="CW907" s="35"/>
      <c r="CX907" s="35"/>
      <c r="CY907" s="35"/>
      <c r="CZ907" s="35"/>
      <c r="DA907" s="35"/>
      <c r="DB907" s="35"/>
      <c r="DC907" s="35"/>
      <c r="DD907" s="35"/>
      <c r="DE907" s="35"/>
      <c r="DF907" s="35"/>
      <c r="DG907" s="35"/>
      <c r="DH907" s="35"/>
      <c r="DI907" s="35"/>
      <c r="DJ907" s="35"/>
      <c r="DK907" s="35"/>
      <c r="DL907" s="35"/>
      <c r="DM907" s="35"/>
      <c r="DN907" s="35"/>
      <c r="DO907" s="35"/>
      <c r="DP907" s="35"/>
      <c r="DQ907" s="35"/>
      <c r="DR907" s="35"/>
      <c r="DS907" s="35"/>
      <c r="DT907" s="35"/>
      <c r="DU907" s="35"/>
      <c r="DV907" s="35"/>
      <c r="DW907" s="35"/>
      <c r="DX907" s="35"/>
      <c r="DY907" s="35"/>
      <c r="DZ907" s="35"/>
      <c r="EA907" s="35"/>
      <c r="EB907" s="35"/>
      <c r="EC907" s="35"/>
      <c r="ED907" s="35"/>
      <c r="EE907" s="35"/>
      <c r="EF907" s="35"/>
      <c r="EG907" s="35"/>
      <c r="EH907" s="35"/>
      <c r="EI907" s="35"/>
      <c r="EJ907" s="35"/>
      <c r="EK907" s="35"/>
      <c r="EL907" s="35"/>
      <c r="EM907" s="35"/>
      <c r="EN907" s="35"/>
      <c r="EO907" s="35"/>
      <c r="EP907" s="35"/>
      <c r="EQ907" s="35"/>
      <c r="ER907" s="35"/>
    </row>
    <row r="908" spans="1:148" ht="15" customHeight="1">
      <c r="A908" s="7" t="s">
        <v>93</v>
      </c>
      <c r="B908" s="5"/>
      <c r="C908" s="5"/>
      <c r="D908" s="47">
        <v>20</v>
      </c>
      <c r="E908" s="47"/>
      <c r="F908" s="47">
        <f>D908+E908</f>
        <v>20</v>
      </c>
      <c r="G908" s="47">
        <v>20</v>
      </c>
      <c r="H908" s="47"/>
      <c r="I908" s="47"/>
      <c r="J908" s="47">
        <f>G908+H908</f>
        <v>20</v>
      </c>
      <c r="K908" s="6"/>
      <c r="L908" s="6"/>
      <c r="M908" s="6"/>
      <c r="N908" s="95">
        <v>20</v>
      </c>
      <c r="O908" s="6"/>
      <c r="P908" s="95">
        <f>N908</f>
        <v>20</v>
      </c>
      <c r="Q908" s="1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5"/>
      <c r="BB908" s="35"/>
      <c r="BC908" s="35"/>
      <c r="BD908" s="35"/>
      <c r="BE908" s="35"/>
      <c r="BF908" s="35"/>
      <c r="BG908" s="35"/>
      <c r="BH908" s="35"/>
      <c r="BI908" s="35"/>
      <c r="BJ908" s="35"/>
      <c r="BK908" s="35"/>
      <c r="BL908" s="35"/>
      <c r="BM908" s="35"/>
      <c r="BN908" s="35"/>
      <c r="BO908" s="35"/>
      <c r="BP908" s="35"/>
      <c r="BQ908" s="35"/>
      <c r="BR908" s="35"/>
      <c r="BS908" s="35"/>
      <c r="BT908" s="35"/>
      <c r="BU908" s="35"/>
      <c r="BV908" s="35"/>
      <c r="BW908" s="35"/>
      <c r="BX908" s="35"/>
      <c r="BY908" s="35"/>
      <c r="BZ908" s="35"/>
      <c r="CA908" s="35"/>
      <c r="CB908" s="35"/>
      <c r="CC908" s="35"/>
      <c r="CD908" s="35"/>
      <c r="CE908" s="35"/>
      <c r="CF908" s="35"/>
      <c r="CG908" s="35"/>
      <c r="CH908" s="35"/>
      <c r="CI908" s="35"/>
      <c r="CJ908" s="35"/>
      <c r="CK908" s="35"/>
      <c r="CL908" s="35"/>
      <c r="CM908" s="35"/>
      <c r="CN908" s="35"/>
      <c r="CO908" s="35"/>
      <c r="CP908" s="35"/>
      <c r="CQ908" s="35"/>
      <c r="CR908" s="35"/>
      <c r="CS908" s="35"/>
      <c r="CT908" s="35"/>
      <c r="CU908" s="35"/>
      <c r="CV908" s="35"/>
      <c r="CW908" s="35"/>
      <c r="CX908" s="35"/>
      <c r="CY908" s="35"/>
      <c r="CZ908" s="35"/>
      <c r="DA908" s="35"/>
      <c r="DB908" s="35"/>
      <c r="DC908" s="35"/>
      <c r="DD908" s="35"/>
      <c r="DE908" s="35"/>
      <c r="DF908" s="35"/>
      <c r="DG908" s="35"/>
      <c r="DH908" s="35"/>
      <c r="DI908" s="35"/>
      <c r="DJ908" s="35"/>
      <c r="DK908" s="35"/>
      <c r="DL908" s="35"/>
      <c r="DM908" s="35"/>
      <c r="DN908" s="35"/>
      <c r="DO908" s="35"/>
      <c r="DP908" s="35"/>
      <c r="DQ908" s="35"/>
      <c r="DR908" s="35"/>
      <c r="DS908" s="35"/>
      <c r="DT908" s="35"/>
      <c r="DU908" s="35"/>
      <c r="DV908" s="35"/>
      <c r="DW908" s="35"/>
      <c r="DX908" s="35"/>
      <c r="DY908" s="35"/>
      <c r="DZ908" s="35"/>
      <c r="EA908" s="35"/>
      <c r="EB908" s="35"/>
      <c r="EC908" s="35"/>
      <c r="ED908" s="35"/>
      <c r="EE908" s="35"/>
      <c r="EF908" s="35"/>
      <c r="EG908" s="35"/>
      <c r="EH908" s="35"/>
      <c r="EI908" s="35"/>
      <c r="EJ908" s="35"/>
      <c r="EK908" s="35"/>
      <c r="EL908" s="35"/>
      <c r="EM908" s="35"/>
      <c r="EN908" s="35"/>
      <c r="EO908" s="35"/>
      <c r="EP908" s="35"/>
      <c r="EQ908" s="35"/>
      <c r="ER908" s="35"/>
    </row>
    <row r="909" spans="1:148" ht="10.5" customHeight="1">
      <c r="A909" s="4" t="s">
        <v>5</v>
      </c>
      <c r="B909" s="5"/>
      <c r="C909" s="5"/>
      <c r="D909" s="47"/>
      <c r="E909" s="47"/>
      <c r="F909" s="47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1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  <c r="AS909" s="35"/>
      <c r="AT909" s="35"/>
      <c r="AU909" s="35"/>
      <c r="AV909" s="35"/>
      <c r="AW909" s="35"/>
      <c r="AX909" s="35"/>
      <c r="AY909" s="35"/>
      <c r="AZ909" s="35"/>
      <c r="BA909" s="35"/>
      <c r="BB909" s="35"/>
      <c r="BC909" s="35"/>
      <c r="BD909" s="35"/>
      <c r="BE909" s="35"/>
      <c r="BF909" s="35"/>
      <c r="BG909" s="35"/>
      <c r="BH909" s="35"/>
      <c r="BI909" s="35"/>
      <c r="BJ909" s="35"/>
      <c r="BK909" s="35"/>
      <c r="BL909" s="35"/>
      <c r="BM909" s="35"/>
      <c r="BN909" s="35"/>
      <c r="BO909" s="35"/>
      <c r="BP909" s="35"/>
      <c r="BQ909" s="35"/>
      <c r="BR909" s="35"/>
      <c r="BS909" s="35"/>
      <c r="BT909" s="35"/>
      <c r="BU909" s="35"/>
      <c r="BV909" s="35"/>
      <c r="BW909" s="35"/>
      <c r="BX909" s="35"/>
      <c r="BY909" s="35"/>
      <c r="BZ909" s="35"/>
      <c r="CA909" s="35"/>
      <c r="CB909" s="35"/>
      <c r="CC909" s="35"/>
      <c r="CD909" s="35"/>
      <c r="CE909" s="35"/>
      <c r="CF909" s="35"/>
      <c r="CG909" s="35"/>
      <c r="CH909" s="35"/>
      <c r="CI909" s="35"/>
      <c r="CJ909" s="35"/>
      <c r="CK909" s="35"/>
      <c r="CL909" s="35"/>
      <c r="CM909" s="35"/>
      <c r="CN909" s="35"/>
      <c r="CO909" s="35"/>
      <c r="CP909" s="35"/>
      <c r="CQ909" s="35"/>
      <c r="CR909" s="35"/>
      <c r="CS909" s="35"/>
      <c r="CT909" s="35"/>
      <c r="CU909" s="35"/>
      <c r="CV909" s="35"/>
      <c r="CW909" s="35"/>
      <c r="CX909" s="35"/>
      <c r="CY909" s="35"/>
      <c r="CZ909" s="35"/>
      <c r="DA909" s="35"/>
      <c r="DB909" s="35"/>
      <c r="DC909" s="35"/>
      <c r="DD909" s="35"/>
      <c r="DE909" s="35"/>
      <c r="DF909" s="35"/>
      <c r="DG909" s="35"/>
      <c r="DH909" s="35"/>
      <c r="DI909" s="35"/>
      <c r="DJ909" s="35"/>
      <c r="DK909" s="35"/>
      <c r="DL909" s="35"/>
      <c r="DM909" s="35"/>
      <c r="DN909" s="35"/>
      <c r="DO909" s="35"/>
      <c r="DP909" s="35"/>
      <c r="DQ909" s="35"/>
      <c r="DR909" s="35"/>
      <c r="DS909" s="35"/>
      <c r="DT909" s="35"/>
      <c r="DU909" s="35"/>
      <c r="DV909" s="35"/>
      <c r="DW909" s="35"/>
      <c r="DX909" s="35"/>
      <c r="DY909" s="35"/>
      <c r="DZ909" s="35"/>
      <c r="EA909" s="35"/>
      <c r="EB909" s="35"/>
      <c r="EC909" s="35"/>
      <c r="ED909" s="35"/>
      <c r="EE909" s="35"/>
      <c r="EF909" s="35"/>
      <c r="EG909" s="35"/>
      <c r="EH909" s="35"/>
      <c r="EI909" s="35"/>
      <c r="EJ909" s="35"/>
      <c r="EK909" s="35"/>
      <c r="EL909" s="35"/>
      <c r="EM909" s="35"/>
      <c r="EN909" s="35"/>
      <c r="EO909" s="35"/>
      <c r="EP909" s="35"/>
      <c r="EQ909" s="35"/>
      <c r="ER909" s="35"/>
    </row>
    <row r="910" spans="1:148" ht="22.5" customHeight="1">
      <c r="A910" s="7" t="s">
        <v>94</v>
      </c>
      <c r="B910" s="5"/>
      <c r="C910" s="5"/>
      <c r="D910" s="6">
        <f>D905/D908</f>
        <v>15000</v>
      </c>
      <c r="E910" s="6"/>
      <c r="F910" s="47">
        <f>D910+E910</f>
        <v>15000</v>
      </c>
      <c r="G910" s="6">
        <f>G905/G908</f>
        <v>16000</v>
      </c>
      <c r="H910" s="6"/>
      <c r="I910" s="6"/>
      <c r="J910" s="6">
        <f>G910+H910</f>
        <v>16000</v>
      </c>
      <c r="K910" s="6"/>
      <c r="L910" s="6"/>
      <c r="M910" s="6"/>
      <c r="N910" s="6">
        <f>N905/N908</f>
        <v>17000</v>
      </c>
      <c r="O910" s="6"/>
      <c r="P910" s="6">
        <f>N910</f>
        <v>17000</v>
      </c>
      <c r="Q910" s="1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5"/>
      <c r="BB910" s="35"/>
      <c r="BC910" s="35"/>
      <c r="BD910" s="35"/>
      <c r="BE910" s="35"/>
      <c r="BF910" s="35"/>
      <c r="BG910" s="35"/>
      <c r="BH910" s="35"/>
      <c r="BI910" s="35"/>
      <c r="BJ910" s="35"/>
      <c r="BK910" s="35"/>
      <c r="BL910" s="35"/>
      <c r="BM910" s="35"/>
      <c r="BN910" s="35"/>
      <c r="BO910" s="35"/>
      <c r="BP910" s="35"/>
      <c r="BQ910" s="35"/>
      <c r="BR910" s="35"/>
      <c r="BS910" s="35"/>
      <c r="BT910" s="35"/>
      <c r="BU910" s="35"/>
      <c r="BV910" s="35"/>
      <c r="BW910" s="35"/>
      <c r="BX910" s="35"/>
      <c r="BY910" s="35"/>
      <c r="BZ910" s="35"/>
      <c r="CA910" s="35"/>
      <c r="CB910" s="35"/>
      <c r="CC910" s="35"/>
      <c r="CD910" s="35"/>
      <c r="CE910" s="35"/>
      <c r="CF910" s="35"/>
      <c r="CG910" s="35"/>
      <c r="CH910" s="35"/>
      <c r="CI910" s="35"/>
      <c r="CJ910" s="35"/>
      <c r="CK910" s="35"/>
      <c r="CL910" s="35"/>
      <c r="CM910" s="35"/>
      <c r="CN910" s="35"/>
      <c r="CO910" s="35"/>
      <c r="CP910" s="35"/>
      <c r="CQ910" s="35"/>
      <c r="CR910" s="35"/>
      <c r="CS910" s="35"/>
      <c r="CT910" s="35"/>
      <c r="CU910" s="35"/>
      <c r="CV910" s="35"/>
      <c r="CW910" s="35"/>
      <c r="CX910" s="35"/>
      <c r="CY910" s="35"/>
      <c r="CZ910" s="35"/>
      <c r="DA910" s="35"/>
      <c r="DB910" s="35"/>
      <c r="DC910" s="35"/>
      <c r="DD910" s="35"/>
      <c r="DE910" s="35"/>
      <c r="DF910" s="35"/>
      <c r="DG910" s="35"/>
      <c r="DH910" s="35"/>
      <c r="DI910" s="35"/>
      <c r="DJ910" s="35"/>
      <c r="DK910" s="35"/>
      <c r="DL910" s="35"/>
      <c r="DM910" s="35"/>
      <c r="DN910" s="35"/>
      <c r="DO910" s="35"/>
      <c r="DP910" s="35"/>
      <c r="DQ910" s="35"/>
      <c r="DR910" s="35"/>
      <c r="DS910" s="35"/>
      <c r="DT910" s="35"/>
      <c r="DU910" s="35"/>
      <c r="DV910" s="35"/>
      <c r="DW910" s="35"/>
      <c r="DX910" s="35"/>
      <c r="DY910" s="35"/>
      <c r="DZ910" s="35"/>
      <c r="EA910" s="35"/>
      <c r="EB910" s="35"/>
      <c r="EC910" s="35"/>
      <c r="ED910" s="35"/>
      <c r="EE910" s="35"/>
      <c r="EF910" s="35"/>
      <c r="EG910" s="35"/>
      <c r="EH910" s="35"/>
      <c r="EI910" s="35"/>
      <c r="EJ910" s="35"/>
      <c r="EK910" s="35"/>
      <c r="EL910" s="35"/>
      <c r="EM910" s="35"/>
      <c r="EN910" s="35"/>
      <c r="EO910" s="35"/>
      <c r="EP910" s="35"/>
      <c r="EQ910" s="35"/>
      <c r="ER910" s="35"/>
    </row>
    <row r="911" spans="1:17" s="209" customFormat="1" ht="29.25" customHeight="1">
      <c r="A911" s="242" t="s">
        <v>157</v>
      </c>
      <c r="B911" s="237"/>
      <c r="C911" s="237"/>
      <c r="D911" s="207">
        <f>D912</f>
        <v>782645</v>
      </c>
      <c r="E911" s="207"/>
      <c r="F911" s="207">
        <f>F912</f>
        <v>782645</v>
      </c>
      <c r="G911" s="207">
        <f>G912</f>
        <v>831732</v>
      </c>
      <c r="H911" s="207"/>
      <c r="I911" s="207">
        <f>I912</f>
        <v>0</v>
      </c>
      <c r="J911" s="207">
        <f>G911</f>
        <v>831732</v>
      </c>
      <c r="K911" s="243"/>
      <c r="L911" s="243"/>
      <c r="M911" s="243"/>
      <c r="N911" s="207">
        <f>N912</f>
        <v>828635</v>
      </c>
      <c r="O911" s="207"/>
      <c r="P911" s="207">
        <f>N911</f>
        <v>828635</v>
      </c>
      <c r="Q911" s="239"/>
    </row>
    <row r="912" spans="1:17" s="203" customFormat="1" ht="30.75" customHeight="1">
      <c r="A912" s="200" t="s">
        <v>513</v>
      </c>
      <c r="B912" s="201"/>
      <c r="C912" s="201"/>
      <c r="D912" s="199">
        <f>D914</f>
        <v>782645</v>
      </c>
      <c r="E912" s="199"/>
      <c r="F912" s="244">
        <f>D912</f>
        <v>782645</v>
      </c>
      <c r="G912" s="199">
        <f>G916*G918</f>
        <v>831732</v>
      </c>
      <c r="H912" s="199"/>
      <c r="I912" s="199"/>
      <c r="J912" s="199">
        <f>G912</f>
        <v>831732</v>
      </c>
      <c r="K912" s="199"/>
      <c r="L912" s="199"/>
      <c r="M912" s="199"/>
      <c r="N912" s="199">
        <f>N916*N918</f>
        <v>828635</v>
      </c>
      <c r="O912" s="199"/>
      <c r="P912" s="199">
        <f>N912</f>
        <v>828635</v>
      </c>
      <c r="Q912" s="240"/>
    </row>
    <row r="913" spans="1:148" ht="11.25">
      <c r="A913" s="4" t="s">
        <v>2</v>
      </c>
      <c r="B913" s="5"/>
      <c r="C913" s="5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1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  <c r="BG913" s="35"/>
      <c r="BH913" s="35"/>
      <c r="BI913" s="35"/>
      <c r="BJ913" s="35"/>
      <c r="BK913" s="35"/>
      <c r="BL913" s="35"/>
      <c r="BM913" s="35"/>
      <c r="BN913" s="35"/>
      <c r="BO913" s="35"/>
      <c r="BP913" s="35"/>
      <c r="BQ913" s="35"/>
      <c r="BR913" s="35"/>
      <c r="BS913" s="35"/>
      <c r="BT913" s="35"/>
      <c r="BU913" s="35"/>
      <c r="BV913" s="35"/>
      <c r="BW913" s="35"/>
      <c r="BX913" s="35"/>
      <c r="BY913" s="35"/>
      <c r="BZ913" s="35"/>
      <c r="CA913" s="35"/>
      <c r="CB913" s="35"/>
      <c r="CC913" s="35"/>
      <c r="CD913" s="35"/>
      <c r="CE913" s="35"/>
      <c r="CF913" s="35"/>
      <c r="CG913" s="35"/>
      <c r="CH913" s="35"/>
      <c r="CI913" s="35"/>
      <c r="CJ913" s="35"/>
      <c r="CK913" s="35"/>
      <c r="CL913" s="35"/>
      <c r="CM913" s="35"/>
      <c r="CN913" s="35"/>
      <c r="CO913" s="35"/>
      <c r="CP913" s="35"/>
      <c r="CQ913" s="35"/>
      <c r="CR913" s="35"/>
      <c r="CS913" s="35"/>
      <c r="CT913" s="35"/>
      <c r="CU913" s="35"/>
      <c r="CV913" s="35"/>
      <c r="CW913" s="35"/>
      <c r="CX913" s="35"/>
      <c r="CY913" s="35"/>
      <c r="CZ913" s="35"/>
      <c r="DA913" s="35"/>
      <c r="DB913" s="35"/>
      <c r="DC913" s="35"/>
      <c r="DD913" s="35"/>
      <c r="DE913" s="35"/>
      <c r="DF913" s="35"/>
      <c r="DG913" s="35"/>
      <c r="DH913" s="35"/>
      <c r="DI913" s="35"/>
      <c r="DJ913" s="35"/>
      <c r="DK913" s="35"/>
      <c r="DL913" s="35"/>
      <c r="DM913" s="35"/>
      <c r="DN913" s="35"/>
      <c r="DO913" s="35"/>
      <c r="DP913" s="35"/>
      <c r="DQ913" s="35"/>
      <c r="DR913" s="35"/>
      <c r="DS913" s="35"/>
      <c r="DT913" s="35"/>
      <c r="DU913" s="35"/>
      <c r="DV913" s="35"/>
      <c r="DW913" s="35"/>
      <c r="DX913" s="35"/>
      <c r="DY913" s="35"/>
      <c r="DZ913" s="35"/>
      <c r="EA913" s="35"/>
      <c r="EB913" s="35"/>
      <c r="EC913" s="35"/>
      <c r="ED913" s="35"/>
      <c r="EE913" s="35"/>
      <c r="EF913" s="35"/>
      <c r="EG913" s="35"/>
      <c r="EH913" s="35"/>
      <c r="EI913" s="35"/>
      <c r="EJ913" s="35"/>
      <c r="EK913" s="35"/>
      <c r="EL913" s="35"/>
      <c r="EM913" s="35"/>
      <c r="EN913" s="35"/>
      <c r="EO913" s="35"/>
      <c r="EP913" s="35"/>
      <c r="EQ913" s="35"/>
      <c r="ER913" s="35"/>
    </row>
    <row r="914" spans="1:148" ht="22.5">
      <c r="A914" s="7" t="s">
        <v>26</v>
      </c>
      <c r="B914" s="5"/>
      <c r="C914" s="5"/>
      <c r="D914" s="80">
        <v>782645</v>
      </c>
      <c r="E914" s="80"/>
      <c r="F914" s="80">
        <f>D914</f>
        <v>782645</v>
      </c>
      <c r="G914" s="80">
        <v>831732</v>
      </c>
      <c r="H914" s="80"/>
      <c r="I914" s="80"/>
      <c r="J914" s="80">
        <f>G914</f>
        <v>831732</v>
      </c>
      <c r="K914" s="80"/>
      <c r="L914" s="80"/>
      <c r="M914" s="80"/>
      <c r="N914" s="80">
        <v>828635</v>
      </c>
      <c r="O914" s="80"/>
      <c r="P914" s="80">
        <f>N914</f>
        <v>828635</v>
      </c>
      <c r="Q914" s="1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  <c r="BK914" s="35"/>
      <c r="BL914" s="35"/>
      <c r="BM914" s="35"/>
      <c r="BN914" s="35"/>
      <c r="BO914" s="35"/>
      <c r="BP914" s="35"/>
      <c r="BQ914" s="35"/>
      <c r="BR914" s="35"/>
      <c r="BS914" s="35"/>
      <c r="BT914" s="35"/>
      <c r="BU914" s="35"/>
      <c r="BV914" s="35"/>
      <c r="BW914" s="35"/>
      <c r="BX914" s="35"/>
      <c r="BY914" s="35"/>
      <c r="BZ914" s="35"/>
      <c r="CA914" s="35"/>
      <c r="CB914" s="35"/>
      <c r="CC914" s="35"/>
      <c r="CD914" s="35"/>
      <c r="CE914" s="35"/>
      <c r="CF914" s="35"/>
      <c r="CG914" s="35"/>
      <c r="CH914" s="35"/>
      <c r="CI914" s="35"/>
      <c r="CJ914" s="35"/>
      <c r="CK914" s="35"/>
      <c r="CL914" s="35"/>
      <c r="CM914" s="35"/>
      <c r="CN914" s="35"/>
      <c r="CO914" s="35"/>
      <c r="CP914" s="35"/>
      <c r="CQ914" s="35"/>
      <c r="CR914" s="35"/>
      <c r="CS914" s="35"/>
      <c r="CT914" s="35"/>
      <c r="CU914" s="35"/>
      <c r="CV914" s="35"/>
      <c r="CW914" s="35"/>
      <c r="CX914" s="35"/>
      <c r="CY914" s="35"/>
      <c r="CZ914" s="35"/>
      <c r="DA914" s="35"/>
      <c r="DB914" s="35"/>
      <c r="DC914" s="35"/>
      <c r="DD914" s="35"/>
      <c r="DE914" s="35"/>
      <c r="DF914" s="35"/>
      <c r="DG914" s="35"/>
      <c r="DH914" s="35"/>
      <c r="DI914" s="35"/>
      <c r="DJ914" s="35"/>
      <c r="DK914" s="35"/>
      <c r="DL914" s="35"/>
      <c r="DM914" s="35"/>
      <c r="DN914" s="35"/>
      <c r="DO914" s="35"/>
      <c r="DP914" s="35"/>
      <c r="DQ914" s="35"/>
      <c r="DR914" s="35"/>
      <c r="DS914" s="35"/>
      <c r="DT914" s="35"/>
      <c r="DU914" s="35"/>
      <c r="DV914" s="35"/>
      <c r="DW914" s="35"/>
      <c r="DX914" s="35"/>
      <c r="DY914" s="35"/>
      <c r="DZ914" s="35"/>
      <c r="EA914" s="35"/>
      <c r="EB914" s="35"/>
      <c r="EC914" s="35"/>
      <c r="ED914" s="35"/>
      <c r="EE914" s="35"/>
      <c r="EF914" s="35"/>
      <c r="EG914" s="35"/>
      <c r="EH914" s="35"/>
      <c r="EI914" s="35"/>
      <c r="EJ914" s="35"/>
      <c r="EK914" s="35"/>
      <c r="EL914" s="35"/>
      <c r="EM914" s="35"/>
      <c r="EN914" s="35"/>
      <c r="EO914" s="35"/>
      <c r="EP914" s="35"/>
      <c r="EQ914" s="35"/>
      <c r="ER914" s="35"/>
    </row>
    <row r="915" spans="1:148" ht="11.25">
      <c r="A915" s="4" t="s">
        <v>3</v>
      </c>
      <c r="B915" s="5"/>
      <c r="C915" s="5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1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  <c r="AT915" s="35"/>
      <c r="AU915" s="35"/>
      <c r="AV915" s="35"/>
      <c r="AW915" s="35"/>
      <c r="AX915" s="35"/>
      <c r="AY915" s="35"/>
      <c r="AZ915" s="35"/>
      <c r="BA915" s="35"/>
      <c r="BB915" s="35"/>
      <c r="BC915" s="35"/>
      <c r="BD915" s="35"/>
      <c r="BE915" s="35"/>
      <c r="BF915" s="35"/>
      <c r="BG915" s="35"/>
      <c r="BH915" s="35"/>
      <c r="BI915" s="35"/>
      <c r="BJ915" s="35"/>
      <c r="BK915" s="35"/>
      <c r="BL915" s="35"/>
      <c r="BM915" s="35"/>
      <c r="BN915" s="35"/>
      <c r="BO915" s="35"/>
      <c r="BP915" s="35"/>
      <c r="BQ915" s="35"/>
      <c r="BR915" s="35"/>
      <c r="BS915" s="35"/>
      <c r="BT915" s="35"/>
      <c r="BU915" s="35"/>
      <c r="BV915" s="35"/>
      <c r="BW915" s="35"/>
      <c r="BX915" s="35"/>
      <c r="BY915" s="35"/>
      <c r="BZ915" s="35"/>
      <c r="CA915" s="35"/>
      <c r="CB915" s="35"/>
      <c r="CC915" s="35"/>
      <c r="CD915" s="35"/>
      <c r="CE915" s="35"/>
      <c r="CF915" s="35"/>
      <c r="CG915" s="35"/>
      <c r="CH915" s="35"/>
      <c r="CI915" s="35"/>
      <c r="CJ915" s="35"/>
      <c r="CK915" s="35"/>
      <c r="CL915" s="35"/>
      <c r="CM915" s="35"/>
      <c r="CN915" s="35"/>
      <c r="CO915" s="35"/>
      <c r="CP915" s="35"/>
      <c r="CQ915" s="35"/>
      <c r="CR915" s="35"/>
      <c r="CS915" s="35"/>
      <c r="CT915" s="35"/>
      <c r="CU915" s="35"/>
      <c r="CV915" s="35"/>
      <c r="CW915" s="35"/>
      <c r="CX915" s="35"/>
      <c r="CY915" s="35"/>
      <c r="CZ915" s="35"/>
      <c r="DA915" s="35"/>
      <c r="DB915" s="35"/>
      <c r="DC915" s="35"/>
      <c r="DD915" s="35"/>
      <c r="DE915" s="35"/>
      <c r="DF915" s="35"/>
      <c r="DG915" s="35"/>
      <c r="DH915" s="35"/>
      <c r="DI915" s="35"/>
      <c r="DJ915" s="35"/>
      <c r="DK915" s="35"/>
      <c r="DL915" s="35"/>
      <c r="DM915" s="35"/>
      <c r="DN915" s="35"/>
      <c r="DO915" s="35"/>
      <c r="DP915" s="35"/>
      <c r="DQ915" s="35"/>
      <c r="DR915" s="35"/>
      <c r="DS915" s="35"/>
      <c r="DT915" s="35"/>
      <c r="DU915" s="35"/>
      <c r="DV915" s="35"/>
      <c r="DW915" s="35"/>
      <c r="DX915" s="35"/>
      <c r="DY915" s="35"/>
      <c r="DZ915" s="35"/>
      <c r="EA915" s="35"/>
      <c r="EB915" s="35"/>
      <c r="EC915" s="35"/>
      <c r="ED915" s="35"/>
      <c r="EE915" s="35"/>
      <c r="EF915" s="35"/>
      <c r="EG915" s="35"/>
      <c r="EH915" s="35"/>
      <c r="EI915" s="35"/>
      <c r="EJ915" s="35"/>
      <c r="EK915" s="35"/>
      <c r="EL915" s="35"/>
      <c r="EM915" s="35"/>
      <c r="EN915" s="35"/>
      <c r="EO915" s="35"/>
      <c r="EP915" s="35"/>
      <c r="EQ915" s="35"/>
      <c r="ER915" s="35"/>
    </row>
    <row r="916" spans="1:148" ht="27.75" customHeight="1">
      <c r="A916" s="7" t="s">
        <v>25</v>
      </c>
      <c r="B916" s="5"/>
      <c r="C916" s="5"/>
      <c r="D916" s="80">
        <v>16</v>
      </c>
      <c r="E916" s="80"/>
      <c r="F916" s="80">
        <f>D916</f>
        <v>16</v>
      </c>
      <c r="G916" s="80">
        <v>16</v>
      </c>
      <c r="H916" s="80"/>
      <c r="I916" s="80"/>
      <c r="J916" s="80">
        <f>G916</f>
        <v>16</v>
      </c>
      <c r="K916" s="80"/>
      <c r="L916" s="80"/>
      <c r="M916" s="80"/>
      <c r="N916" s="80">
        <v>16</v>
      </c>
      <c r="O916" s="80"/>
      <c r="P916" s="80">
        <f>N916</f>
        <v>16</v>
      </c>
      <c r="Q916" s="1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5"/>
      <c r="BB916" s="35"/>
      <c r="BC916" s="35"/>
      <c r="BD916" s="35"/>
      <c r="BE916" s="35"/>
      <c r="BF916" s="35"/>
      <c r="BG916" s="35"/>
      <c r="BH916" s="35"/>
      <c r="BI916" s="35"/>
      <c r="BJ916" s="35"/>
      <c r="BK916" s="35"/>
      <c r="BL916" s="35"/>
      <c r="BM916" s="35"/>
      <c r="BN916" s="35"/>
      <c r="BO916" s="35"/>
      <c r="BP916" s="35"/>
      <c r="BQ916" s="35"/>
      <c r="BR916" s="35"/>
      <c r="BS916" s="35"/>
      <c r="BT916" s="35"/>
      <c r="BU916" s="35"/>
      <c r="BV916" s="35"/>
      <c r="BW916" s="35"/>
      <c r="BX916" s="35"/>
      <c r="BY916" s="35"/>
      <c r="BZ916" s="35"/>
      <c r="CA916" s="35"/>
      <c r="CB916" s="35"/>
      <c r="CC916" s="35"/>
      <c r="CD916" s="35"/>
      <c r="CE916" s="35"/>
      <c r="CF916" s="35"/>
      <c r="CG916" s="35"/>
      <c r="CH916" s="35"/>
      <c r="CI916" s="35"/>
      <c r="CJ916" s="35"/>
      <c r="CK916" s="35"/>
      <c r="CL916" s="35"/>
      <c r="CM916" s="35"/>
      <c r="CN916" s="35"/>
      <c r="CO916" s="35"/>
      <c r="CP916" s="35"/>
      <c r="CQ916" s="35"/>
      <c r="CR916" s="35"/>
      <c r="CS916" s="35"/>
      <c r="CT916" s="35"/>
      <c r="CU916" s="35"/>
      <c r="CV916" s="35"/>
      <c r="CW916" s="35"/>
      <c r="CX916" s="35"/>
      <c r="CY916" s="35"/>
      <c r="CZ916" s="35"/>
      <c r="DA916" s="35"/>
      <c r="DB916" s="35"/>
      <c r="DC916" s="35"/>
      <c r="DD916" s="35"/>
      <c r="DE916" s="35"/>
      <c r="DF916" s="35"/>
      <c r="DG916" s="35"/>
      <c r="DH916" s="35"/>
      <c r="DI916" s="35"/>
      <c r="DJ916" s="35"/>
      <c r="DK916" s="35"/>
      <c r="DL916" s="35"/>
      <c r="DM916" s="35"/>
      <c r="DN916" s="35"/>
      <c r="DO916" s="35"/>
      <c r="DP916" s="35"/>
      <c r="DQ916" s="35"/>
      <c r="DR916" s="35"/>
      <c r="DS916" s="35"/>
      <c r="DT916" s="35"/>
      <c r="DU916" s="35"/>
      <c r="DV916" s="35"/>
      <c r="DW916" s="35"/>
      <c r="DX916" s="35"/>
      <c r="DY916" s="35"/>
      <c r="DZ916" s="35"/>
      <c r="EA916" s="35"/>
      <c r="EB916" s="35"/>
      <c r="EC916" s="35"/>
      <c r="ED916" s="35"/>
      <c r="EE916" s="35"/>
      <c r="EF916" s="35"/>
      <c r="EG916" s="35"/>
      <c r="EH916" s="35"/>
      <c r="EI916" s="35"/>
      <c r="EJ916" s="35"/>
      <c r="EK916" s="35"/>
      <c r="EL916" s="35"/>
      <c r="EM916" s="35"/>
      <c r="EN916" s="35"/>
      <c r="EO916" s="35"/>
      <c r="EP916" s="35"/>
      <c r="EQ916" s="35"/>
      <c r="ER916" s="35"/>
    </row>
    <row r="917" spans="1:148" ht="11.25">
      <c r="A917" s="4" t="s">
        <v>5</v>
      </c>
      <c r="B917" s="5"/>
      <c r="C917" s="5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1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  <c r="BG917" s="35"/>
      <c r="BH917" s="35"/>
      <c r="BI917" s="35"/>
      <c r="BJ917" s="35"/>
      <c r="BK917" s="35"/>
      <c r="BL917" s="35"/>
      <c r="BM917" s="35"/>
      <c r="BN917" s="35"/>
      <c r="BO917" s="35"/>
      <c r="BP917" s="35"/>
      <c r="BQ917" s="35"/>
      <c r="BR917" s="35"/>
      <c r="BS917" s="35"/>
      <c r="BT917" s="35"/>
      <c r="BU917" s="35"/>
      <c r="BV917" s="35"/>
      <c r="BW917" s="35"/>
      <c r="BX917" s="35"/>
      <c r="BY917" s="35"/>
      <c r="BZ917" s="35"/>
      <c r="CA917" s="35"/>
      <c r="CB917" s="35"/>
      <c r="CC917" s="35"/>
      <c r="CD917" s="35"/>
      <c r="CE917" s="35"/>
      <c r="CF917" s="35"/>
      <c r="CG917" s="35"/>
      <c r="CH917" s="35"/>
      <c r="CI917" s="35"/>
      <c r="CJ917" s="35"/>
      <c r="CK917" s="35"/>
      <c r="CL917" s="35"/>
      <c r="CM917" s="35"/>
      <c r="CN917" s="35"/>
      <c r="CO917" s="35"/>
      <c r="CP917" s="35"/>
      <c r="CQ917" s="35"/>
      <c r="CR917" s="35"/>
      <c r="CS917" s="35"/>
      <c r="CT917" s="35"/>
      <c r="CU917" s="35"/>
      <c r="CV917" s="35"/>
      <c r="CW917" s="35"/>
      <c r="CX917" s="35"/>
      <c r="CY917" s="35"/>
      <c r="CZ917" s="35"/>
      <c r="DA917" s="35"/>
      <c r="DB917" s="35"/>
      <c r="DC917" s="35"/>
      <c r="DD917" s="35"/>
      <c r="DE917" s="35"/>
      <c r="DF917" s="35"/>
      <c r="DG917" s="35"/>
      <c r="DH917" s="35"/>
      <c r="DI917" s="35"/>
      <c r="DJ917" s="35"/>
      <c r="DK917" s="35"/>
      <c r="DL917" s="35"/>
      <c r="DM917" s="35"/>
      <c r="DN917" s="35"/>
      <c r="DO917" s="35"/>
      <c r="DP917" s="35"/>
      <c r="DQ917" s="35"/>
      <c r="DR917" s="35"/>
      <c r="DS917" s="35"/>
      <c r="DT917" s="35"/>
      <c r="DU917" s="35"/>
      <c r="DV917" s="35"/>
      <c r="DW917" s="35"/>
      <c r="DX917" s="35"/>
      <c r="DY917" s="35"/>
      <c r="DZ917" s="35"/>
      <c r="EA917" s="35"/>
      <c r="EB917" s="35"/>
      <c r="EC917" s="35"/>
      <c r="ED917" s="35"/>
      <c r="EE917" s="35"/>
      <c r="EF917" s="35"/>
      <c r="EG917" s="35"/>
      <c r="EH917" s="35"/>
      <c r="EI917" s="35"/>
      <c r="EJ917" s="35"/>
      <c r="EK917" s="35"/>
      <c r="EL917" s="35"/>
      <c r="EM917" s="35"/>
      <c r="EN917" s="35"/>
      <c r="EO917" s="35"/>
      <c r="EP917" s="35"/>
      <c r="EQ917" s="35"/>
      <c r="ER917" s="35"/>
    </row>
    <row r="918" spans="1:148" ht="33.75">
      <c r="A918" s="7" t="s">
        <v>27</v>
      </c>
      <c r="B918" s="5"/>
      <c r="C918" s="5"/>
      <c r="D918" s="80">
        <f>D914/D916</f>
        <v>48915.3125</v>
      </c>
      <c r="E918" s="80"/>
      <c r="F918" s="80">
        <f>D918</f>
        <v>48915.3125</v>
      </c>
      <c r="G918" s="80">
        <f>G914/G916</f>
        <v>51983.25</v>
      </c>
      <c r="H918" s="80"/>
      <c r="I918" s="80"/>
      <c r="J918" s="80">
        <f>G918</f>
        <v>51983.25</v>
      </c>
      <c r="K918" s="80"/>
      <c r="L918" s="80"/>
      <c r="M918" s="80"/>
      <c r="N918" s="80">
        <f>N914/N916</f>
        <v>51789.6875</v>
      </c>
      <c r="O918" s="80"/>
      <c r="P918" s="80">
        <f>N918</f>
        <v>51789.6875</v>
      </c>
      <c r="Q918" s="1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/>
      <c r="AQ918" s="35"/>
      <c r="AR918" s="35"/>
      <c r="AS918" s="35"/>
      <c r="AT918" s="35"/>
      <c r="AU918" s="35"/>
      <c r="AV918" s="35"/>
      <c r="AW918" s="35"/>
      <c r="AX918" s="35"/>
      <c r="AY918" s="35"/>
      <c r="AZ918" s="35"/>
      <c r="BA918" s="35"/>
      <c r="BB918" s="35"/>
      <c r="BC918" s="35"/>
      <c r="BD918" s="35"/>
      <c r="BE918" s="35"/>
      <c r="BF918" s="35"/>
      <c r="BG918" s="35"/>
      <c r="BH918" s="35"/>
      <c r="BI918" s="35"/>
      <c r="BJ918" s="35"/>
      <c r="BK918" s="35"/>
      <c r="BL918" s="35"/>
      <c r="BM918" s="35"/>
      <c r="BN918" s="35"/>
      <c r="BO918" s="35"/>
      <c r="BP918" s="35"/>
      <c r="BQ918" s="35"/>
      <c r="BR918" s="35"/>
      <c r="BS918" s="35"/>
      <c r="BT918" s="35"/>
      <c r="BU918" s="35"/>
      <c r="BV918" s="35"/>
      <c r="BW918" s="35"/>
      <c r="BX918" s="35"/>
      <c r="BY918" s="35"/>
      <c r="BZ918" s="35"/>
      <c r="CA918" s="35"/>
      <c r="CB918" s="35"/>
      <c r="CC918" s="35"/>
      <c r="CD918" s="35"/>
      <c r="CE918" s="35"/>
      <c r="CF918" s="35"/>
      <c r="CG918" s="35"/>
      <c r="CH918" s="35"/>
      <c r="CI918" s="35"/>
      <c r="CJ918" s="35"/>
      <c r="CK918" s="35"/>
      <c r="CL918" s="35"/>
      <c r="CM918" s="35"/>
      <c r="CN918" s="35"/>
      <c r="CO918" s="35"/>
      <c r="CP918" s="35"/>
      <c r="CQ918" s="35"/>
      <c r="CR918" s="35"/>
      <c r="CS918" s="35"/>
      <c r="CT918" s="35"/>
      <c r="CU918" s="35"/>
      <c r="CV918" s="35"/>
      <c r="CW918" s="35"/>
      <c r="CX918" s="35"/>
      <c r="CY918" s="35"/>
      <c r="CZ918" s="35"/>
      <c r="DA918" s="35"/>
      <c r="DB918" s="35"/>
      <c r="DC918" s="35"/>
      <c r="DD918" s="35"/>
      <c r="DE918" s="35"/>
      <c r="DF918" s="35"/>
      <c r="DG918" s="35"/>
      <c r="DH918" s="35"/>
      <c r="DI918" s="35"/>
      <c r="DJ918" s="35"/>
      <c r="DK918" s="35"/>
      <c r="DL918" s="35"/>
      <c r="DM918" s="35"/>
      <c r="DN918" s="35"/>
      <c r="DO918" s="35"/>
      <c r="DP918" s="35"/>
      <c r="DQ918" s="35"/>
      <c r="DR918" s="35"/>
      <c r="DS918" s="35"/>
      <c r="DT918" s="35"/>
      <c r="DU918" s="35"/>
      <c r="DV918" s="35"/>
      <c r="DW918" s="35"/>
      <c r="DX918" s="35"/>
      <c r="DY918" s="35"/>
      <c r="DZ918" s="35"/>
      <c r="EA918" s="35"/>
      <c r="EB918" s="35"/>
      <c r="EC918" s="35"/>
      <c r="ED918" s="35"/>
      <c r="EE918" s="35"/>
      <c r="EF918" s="35"/>
      <c r="EG918" s="35"/>
      <c r="EH918" s="35"/>
      <c r="EI918" s="35"/>
      <c r="EJ918" s="35"/>
      <c r="EK918" s="35"/>
      <c r="EL918" s="35"/>
      <c r="EM918" s="35"/>
      <c r="EN918" s="35"/>
      <c r="EO918" s="35"/>
      <c r="EP918" s="35"/>
      <c r="EQ918" s="35"/>
      <c r="ER918" s="35"/>
    </row>
    <row r="919" spans="1:17" s="209" customFormat="1" ht="12.75">
      <c r="A919" s="206" t="s">
        <v>258</v>
      </c>
      <c r="B919" s="237"/>
      <c r="C919" s="237"/>
      <c r="D919" s="207"/>
      <c r="E919" s="207">
        <f>E921</f>
        <v>40850000</v>
      </c>
      <c r="F919" s="207">
        <f>D919+E919</f>
        <v>40850000</v>
      </c>
      <c r="G919" s="207"/>
      <c r="H919" s="207">
        <f>H921</f>
        <v>32733800</v>
      </c>
      <c r="I919" s="207" t="e">
        <f>I921+#REF!</f>
        <v>#REF!</v>
      </c>
      <c r="J919" s="207">
        <f>J921</f>
        <v>32733800</v>
      </c>
      <c r="K919" s="207" t="e">
        <f>K921+#REF!</f>
        <v>#REF!</v>
      </c>
      <c r="L919" s="207" t="e">
        <f>L921+#REF!</f>
        <v>#REF!</v>
      </c>
      <c r="M919" s="207" t="e">
        <f>M921+#REF!</f>
        <v>#REF!</v>
      </c>
      <c r="N919" s="207"/>
      <c r="O919" s="207">
        <f>O921</f>
        <v>34613800</v>
      </c>
      <c r="P919" s="207">
        <f>P921</f>
        <v>34613800</v>
      </c>
      <c r="Q919" s="239"/>
    </row>
    <row r="920" spans="1:148" ht="22.5">
      <c r="A920" s="78" t="s">
        <v>114</v>
      </c>
      <c r="B920" s="79"/>
      <c r="C920" s="79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1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  <c r="AT920" s="35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  <c r="BG920" s="35"/>
      <c r="BH920" s="35"/>
      <c r="BI920" s="35"/>
      <c r="BJ920" s="35"/>
      <c r="BK920" s="35"/>
      <c r="BL920" s="35"/>
      <c r="BM920" s="35"/>
      <c r="BN920" s="35"/>
      <c r="BO920" s="35"/>
      <c r="BP920" s="35"/>
      <c r="BQ920" s="35"/>
      <c r="BR920" s="35"/>
      <c r="BS920" s="35"/>
      <c r="BT920" s="35"/>
      <c r="BU920" s="35"/>
      <c r="BV920" s="35"/>
      <c r="BW920" s="35"/>
      <c r="BX920" s="35"/>
      <c r="BY920" s="35"/>
      <c r="BZ920" s="35"/>
      <c r="CA920" s="35"/>
      <c r="CB920" s="35"/>
      <c r="CC920" s="35"/>
      <c r="CD920" s="35"/>
      <c r="CE920" s="35"/>
      <c r="CF920" s="35"/>
      <c r="CG920" s="35"/>
      <c r="CH920" s="35"/>
      <c r="CI920" s="35"/>
      <c r="CJ920" s="35"/>
      <c r="CK920" s="35"/>
      <c r="CL920" s="35"/>
      <c r="CM920" s="35"/>
      <c r="CN920" s="35"/>
      <c r="CO920" s="35"/>
      <c r="CP920" s="35"/>
      <c r="CQ920" s="35"/>
      <c r="CR920" s="35"/>
      <c r="CS920" s="35"/>
      <c r="CT920" s="35"/>
      <c r="CU920" s="35"/>
      <c r="CV920" s="35"/>
      <c r="CW920" s="35"/>
      <c r="CX920" s="35"/>
      <c r="CY920" s="35"/>
      <c r="CZ920" s="35"/>
      <c r="DA920" s="35"/>
      <c r="DB920" s="35"/>
      <c r="DC920" s="35"/>
      <c r="DD920" s="35"/>
      <c r="DE920" s="35"/>
      <c r="DF920" s="35"/>
      <c r="DG920" s="35"/>
      <c r="DH920" s="35"/>
      <c r="DI920" s="35"/>
      <c r="DJ920" s="35"/>
      <c r="DK920" s="35"/>
      <c r="DL920" s="35"/>
      <c r="DM920" s="35"/>
      <c r="DN920" s="35"/>
      <c r="DO920" s="35"/>
      <c r="DP920" s="35"/>
      <c r="DQ920" s="35"/>
      <c r="DR920" s="35"/>
      <c r="DS920" s="35"/>
      <c r="DT920" s="35"/>
      <c r="DU920" s="35"/>
      <c r="DV920" s="35"/>
      <c r="DW920" s="35"/>
      <c r="DX920" s="35"/>
      <c r="DY920" s="35"/>
      <c r="DZ920" s="35"/>
      <c r="EA920" s="35"/>
      <c r="EB920" s="35"/>
      <c r="EC920" s="35"/>
      <c r="ED920" s="35"/>
      <c r="EE920" s="35"/>
      <c r="EF920" s="35"/>
      <c r="EG920" s="35"/>
      <c r="EH920" s="35"/>
      <c r="EI920" s="35"/>
      <c r="EJ920" s="35"/>
      <c r="EK920" s="35"/>
      <c r="EL920" s="35"/>
      <c r="EM920" s="35"/>
      <c r="EN920" s="35"/>
      <c r="EO920" s="35"/>
      <c r="EP920" s="35"/>
      <c r="EQ920" s="35"/>
      <c r="ER920" s="35"/>
    </row>
    <row r="921" spans="1:17" s="203" customFormat="1" ht="30.75" customHeight="1">
      <c r="A921" s="200" t="s">
        <v>514</v>
      </c>
      <c r="B921" s="201"/>
      <c r="C921" s="201"/>
      <c r="D921" s="245"/>
      <c r="E921" s="245">
        <f>E923</f>
        <v>40850000</v>
      </c>
      <c r="F921" s="245">
        <f>D921+E921</f>
        <v>40850000</v>
      </c>
      <c r="G921" s="199"/>
      <c r="H921" s="199">
        <f>SUM(H923)</f>
        <v>32733800</v>
      </c>
      <c r="I921" s="199"/>
      <c r="J921" s="199">
        <f>G921+H921+I921</f>
        <v>32733800</v>
      </c>
      <c r="K921" s="199"/>
      <c r="L921" s="199"/>
      <c r="M921" s="199"/>
      <c r="N921" s="199"/>
      <c r="O921" s="199">
        <f>O923</f>
        <v>34613800</v>
      </c>
      <c r="P921" s="199">
        <f>N921+O921</f>
        <v>34613800</v>
      </c>
      <c r="Q921" s="240"/>
    </row>
    <row r="922" spans="1:17" s="28" customFormat="1" ht="11.25">
      <c r="A922" s="91" t="s">
        <v>2</v>
      </c>
      <c r="B922" s="83"/>
      <c r="C922" s="83"/>
      <c r="D922" s="101"/>
      <c r="E922" s="101"/>
      <c r="F922" s="101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43"/>
    </row>
    <row r="923" spans="1:17" s="28" customFormat="1" ht="11.25">
      <c r="A923" s="102" t="s">
        <v>23</v>
      </c>
      <c r="B923" s="103"/>
      <c r="C923" s="103"/>
      <c r="D923" s="104"/>
      <c r="E923" s="104">
        <v>40850000</v>
      </c>
      <c r="F923" s="104">
        <f>E923</f>
        <v>40850000</v>
      </c>
      <c r="G923" s="105"/>
      <c r="H923" s="105">
        <v>32733800</v>
      </c>
      <c r="I923" s="105"/>
      <c r="J923" s="105">
        <f>H923</f>
        <v>32733800</v>
      </c>
      <c r="K923" s="105"/>
      <c r="L923" s="105"/>
      <c r="M923" s="105"/>
      <c r="N923" s="105"/>
      <c r="O923" s="105">
        <v>34613800</v>
      </c>
      <c r="P923" s="105">
        <f>O923</f>
        <v>34613800</v>
      </c>
      <c r="Q923" s="43"/>
    </row>
    <row r="924" spans="1:17" s="28" customFormat="1" ht="11.25">
      <c r="A924" s="91" t="s">
        <v>3</v>
      </c>
      <c r="B924" s="83"/>
      <c r="C924" s="83"/>
      <c r="D924" s="101"/>
      <c r="E924" s="101"/>
      <c r="F924" s="101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43"/>
    </row>
    <row r="925" spans="1:17" s="28" customFormat="1" ht="11.25">
      <c r="A925" s="102" t="s">
        <v>104</v>
      </c>
      <c r="B925" s="103"/>
      <c r="C925" s="103"/>
      <c r="D925" s="104"/>
      <c r="E925" s="104">
        <v>17</v>
      </c>
      <c r="F925" s="104">
        <f>E925</f>
        <v>17</v>
      </c>
      <c r="G925" s="105"/>
      <c r="H925" s="105">
        <v>17</v>
      </c>
      <c r="I925" s="105"/>
      <c r="J925" s="105">
        <f>H925</f>
        <v>17</v>
      </c>
      <c r="K925" s="105">
        <f>H925</f>
        <v>17</v>
      </c>
      <c r="L925" s="105">
        <f>J925</f>
        <v>17</v>
      </c>
      <c r="M925" s="105">
        <f>K925</f>
        <v>17</v>
      </c>
      <c r="N925" s="105"/>
      <c r="O925" s="105">
        <v>17</v>
      </c>
      <c r="P925" s="105">
        <f>O925</f>
        <v>17</v>
      </c>
      <c r="Q925" s="43"/>
    </row>
    <row r="926" spans="1:17" s="28" customFormat="1" ht="11.25">
      <c r="A926" s="102" t="s">
        <v>5</v>
      </c>
      <c r="B926" s="103"/>
      <c r="C926" s="103"/>
      <c r="D926" s="104"/>
      <c r="E926" s="104"/>
      <c r="F926" s="104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43"/>
    </row>
    <row r="927" spans="1:17" s="28" customFormat="1" ht="22.5">
      <c r="A927" s="102" t="s">
        <v>192</v>
      </c>
      <c r="B927" s="103"/>
      <c r="C927" s="103"/>
      <c r="D927" s="104"/>
      <c r="E927" s="105">
        <f>E923/E925</f>
        <v>2402941.1764705884</v>
      </c>
      <c r="F927" s="105">
        <f>E927</f>
        <v>2402941.1764705884</v>
      </c>
      <c r="G927" s="105"/>
      <c r="H927" s="105">
        <f>SUM(H923)/H925</f>
        <v>1925517.6470588236</v>
      </c>
      <c r="I927" s="105"/>
      <c r="J927" s="105">
        <f>SUM(J923)/J925</f>
        <v>1925517.6470588236</v>
      </c>
      <c r="K927" s="105"/>
      <c r="L927" s="105"/>
      <c r="M927" s="105"/>
      <c r="N927" s="105"/>
      <c r="O927" s="105">
        <f>SUM(O923)/O925</f>
        <v>2036105.8823529412</v>
      </c>
      <c r="P927" s="105">
        <f>SUM(P923)/P925</f>
        <v>2036105.8823529412</v>
      </c>
      <c r="Q927" s="43"/>
    </row>
    <row r="928" spans="1:17" s="224" customFormat="1" ht="27" customHeight="1">
      <c r="A928" s="206" t="s">
        <v>259</v>
      </c>
      <c r="B928" s="237"/>
      <c r="C928" s="237"/>
      <c r="D928" s="246"/>
      <c r="E928" s="207">
        <f>E930</f>
        <v>37500000</v>
      </c>
      <c r="F928" s="207">
        <f>E928</f>
        <v>37500000</v>
      </c>
      <c r="G928" s="207"/>
      <c r="H928" s="207">
        <f>H930</f>
        <v>39000000</v>
      </c>
      <c r="I928" s="207"/>
      <c r="J928" s="207">
        <f>H928</f>
        <v>39000000</v>
      </c>
      <c r="K928" s="207"/>
      <c r="L928" s="207"/>
      <c r="M928" s="207"/>
      <c r="N928" s="207"/>
      <c r="O928" s="207">
        <f>O930</f>
        <v>41500000</v>
      </c>
      <c r="P928" s="207">
        <f>O928</f>
        <v>41500000</v>
      </c>
      <c r="Q928" s="247"/>
    </row>
    <row r="929" spans="1:17" s="28" customFormat="1" ht="22.5">
      <c r="A929" s="78" t="s">
        <v>262</v>
      </c>
      <c r="B929" s="103"/>
      <c r="C929" s="103"/>
      <c r="D929" s="104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43"/>
    </row>
    <row r="930" spans="1:17" s="203" customFormat="1" ht="38.25">
      <c r="A930" s="200" t="s">
        <v>515</v>
      </c>
      <c r="B930" s="201"/>
      <c r="C930" s="201"/>
      <c r="D930" s="245"/>
      <c r="E930" s="199">
        <f>E932</f>
        <v>37500000</v>
      </c>
      <c r="F930" s="199">
        <f>E930</f>
        <v>37500000</v>
      </c>
      <c r="G930" s="199"/>
      <c r="H930" s="199">
        <f>H932</f>
        <v>39000000</v>
      </c>
      <c r="I930" s="199"/>
      <c r="J930" s="199">
        <f>H930</f>
        <v>39000000</v>
      </c>
      <c r="K930" s="199"/>
      <c r="L930" s="199"/>
      <c r="M930" s="199"/>
      <c r="N930" s="199"/>
      <c r="O930" s="199">
        <f>O932</f>
        <v>41500000</v>
      </c>
      <c r="P930" s="199">
        <f>O930</f>
        <v>41500000</v>
      </c>
      <c r="Q930" s="240"/>
    </row>
    <row r="931" spans="1:17" s="28" customFormat="1" ht="11.25">
      <c r="A931" s="91" t="s">
        <v>2</v>
      </c>
      <c r="B931" s="103"/>
      <c r="C931" s="103"/>
      <c r="D931" s="104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43"/>
    </row>
    <row r="932" spans="1:17" s="28" customFormat="1" ht="11.25">
      <c r="A932" s="102" t="s">
        <v>23</v>
      </c>
      <c r="B932" s="103"/>
      <c r="C932" s="103"/>
      <c r="D932" s="104"/>
      <c r="E932" s="105">
        <v>37500000</v>
      </c>
      <c r="F932" s="105">
        <f>E932</f>
        <v>37500000</v>
      </c>
      <c r="G932" s="105"/>
      <c r="H932" s="105">
        <v>39000000</v>
      </c>
      <c r="I932" s="105"/>
      <c r="J932" s="105">
        <f>H932</f>
        <v>39000000</v>
      </c>
      <c r="K932" s="105"/>
      <c r="L932" s="105"/>
      <c r="M932" s="105"/>
      <c r="N932" s="105"/>
      <c r="O932" s="105">
        <v>41500000</v>
      </c>
      <c r="P932" s="105">
        <f>O932</f>
        <v>41500000</v>
      </c>
      <c r="Q932" s="43"/>
    </row>
    <row r="933" spans="1:17" s="28" customFormat="1" ht="11.25">
      <c r="A933" s="91" t="s">
        <v>3</v>
      </c>
      <c r="B933" s="103"/>
      <c r="C933" s="103"/>
      <c r="D933" s="104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43"/>
    </row>
    <row r="934" spans="1:17" s="28" customFormat="1" ht="11.25">
      <c r="A934" s="102" t="s">
        <v>104</v>
      </c>
      <c r="B934" s="103"/>
      <c r="C934" s="103"/>
      <c r="D934" s="104"/>
      <c r="E934" s="105">
        <v>14</v>
      </c>
      <c r="F934" s="105">
        <f>E934</f>
        <v>14</v>
      </c>
      <c r="G934" s="105"/>
      <c r="H934" s="105">
        <v>14</v>
      </c>
      <c r="I934" s="105"/>
      <c r="J934" s="105">
        <f>H934</f>
        <v>14</v>
      </c>
      <c r="K934" s="105"/>
      <c r="L934" s="105"/>
      <c r="M934" s="105"/>
      <c r="N934" s="105"/>
      <c r="O934" s="105">
        <v>14</v>
      </c>
      <c r="P934" s="105">
        <f>O934</f>
        <v>14</v>
      </c>
      <c r="Q934" s="43"/>
    </row>
    <row r="935" spans="1:17" s="28" customFormat="1" ht="11.25">
      <c r="A935" s="91" t="s">
        <v>5</v>
      </c>
      <c r="B935" s="103"/>
      <c r="C935" s="103"/>
      <c r="D935" s="104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43"/>
    </row>
    <row r="936" spans="1:17" s="28" customFormat="1" ht="22.5">
      <c r="A936" s="102" t="s">
        <v>192</v>
      </c>
      <c r="B936" s="103"/>
      <c r="C936" s="103"/>
      <c r="D936" s="104"/>
      <c r="E936" s="105">
        <f>E932/E934</f>
        <v>2678571.4285714286</v>
      </c>
      <c r="F936" s="105">
        <f>E936</f>
        <v>2678571.4285714286</v>
      </c>
      <c r="G936" s="105"/>
      <c r="H936" s="105">
        <f>H932/H934</f>
        <v>2785714.285714286</v>
      </c>
      <c r="I936" s="105"/>
      <c r="J936" s="105">
        <f>H936</f>
        <v>2785714.285714286</v>
      </c>
      <c r="K936" s="105"/>
      <c r="L936" s="105"/>
      <c r="M936" s="105"/>
      <c r="N936" s="105"/>
      <c r="O936" s="105">
        <f>O932/O934</f>
        <v>2964285.714285714</v>
      </c>
      <c r="P936" s="105">
        <f>O936</f>
        <v>2964285.714285714</v>
      </c>
      <c r="Q936" s="43"/>
    </row>
    <row r="937" spans="1:17" s="224" customFormat="1" ht="23.25" customHeight="1">
      <c r="A937" s="206" t="s">
        <v>260</v>
      </c>
      <c r="B937" s="206"/>
      <c r="C937" s="206"/>
      <c r="D937" s="249"/>
      <c r="E937" s="207">
        <f>E939</f>
        <v>14000000</v>
      </c>
      <c r="F937" s="207">
        <f>E937</f>
        <v>14000000</v>
      </c>
      <c r="G937" s="207"/>
      <c r="H937" s="207">
        <f>H939</f>
        <v>5000000</v>
      </c>
      <c r="I937" s="207"/>
      <c r="J937" s="207">
        <f>H937</f>
        <v>5000000</v>
      </c>
      <c r="K937" s="207"/>
      <c r="L937" s="207"/>
      <c r="M937" s="207"/>
      <c r="N937" s="207"/>
      <c r="O937" s="207"/>
      <c r="P937" s="207"/>
      <c r="Q937" s="247"/>
    </row>
    <row r="938" spans="1:17" s="28" customFormat="1" ht="22.5">
      <c r="A938" s="78" t="s">
        <v>261</v>
      </c>
      <c r="B938" s="103"/>
      <c r="C938" s="103"/>
      <c r="D938" s="104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43"/>
    </row>
    <row r="939" spans="1:17" s="203" customFormat="1" ht="36.75" customHeight="1">
      <c r="A939" s="200" t="s">
        <v>516</v>
      </c>
      <c r="B939" s="201"/>
      <c r="C939" s="201"/>
      <c r="D939" s="245"/>
      <c r="E939" s="199">
        <f>E941</f>
        <v>14000000</v>
      </c>
      <c r="F939" s="199">
        <f>E939</f>
        <v>14000000</v>
      </c>
      <c r="G939" s="199"/>
      <c r="H939" s="199">
        <f>H941</f>
        <v>5000000</v>
      </c>
      <c r="I939" s="199"/>
      <c r="J939" s="199">
        <f>H939</f>
        <v>5000000</v>
      </c>
      <c r="K939" s="199"/>
      <c r="L939" s="199"/>
      <c r="M939" s="199"/>
      <c r="N939" s="199"/>
      <c r="O939" s="199"/>
      <c r="P939" s="199"/>
      <c r="Q939" s="240"/>
    </row>
    <row r="940" spans="1:17" s="28" customFormat="1" ht="11.25">
      <c r="A940" s="91" t="s">
        <v>2</v>
      </c>
      <c r="B940" s="103"/>
      <c r="C940" s="103"/>
      <c r="D940" s="104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43"/>
    </row>
    <row r="941" spans="1:17" s="28" customFormat="1" ht="11.25">
      <c r="A941" s="102" t="s">
        <v>23</v>
      </c>
      <c r="B941" s="103"/>
      <c r="C941" s="103"/>
      <c r="D941" s="104"/>
      <c r="E941" s="105">
        <v>14000000</v>
      </c>
      <c r="F941" s="105">
        <f>E941</f>
        <v>14000000</v>
      </c>
      <c r="G941" s="105"/>
      <c r="H941" s="105">
        <v>5000000</v>
      </c>
      <c r="I941" s="105"/>
      <c r="J941" s="105">
        <f>H941</f>
        <v>5000000</v>
      </c>
      <c r="K941" s="105"/>
      <c r="L941" s="105"/>
      <c r="M941" s="105"/>
      <c r="N941" s="105"/>
      <c r="O941" s="105"/>
      <c r="P941" s="105"/>
      <c r="Q941" s="43"/>
    </row>
    <row r="942" spans="1:17" s="28" customFormat="1" ht="11.25">
      <c r="A942" s="91" t="s">
        <v>3</v>
      </c>
      <c r="B942" s="103"/>
      <c r="C942" s="103"/>
      <c r="D942" s="104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43"/>
    </row>
    <row r="943" spans="1:17" s="28" customFormat="1" ht="11.25">
      <c r="A943" s="102" t="s">
        <v>104</v>
      </c>
      <c r="B943" s="103"/>
      <c r="C943" s="103"/>
      <c r="D943" s="104"/>
      <c r="E943" s="105">
        <v>3</v>
      </c>
      <c r="F943" s="105">
        <f>E943</f>
        <v>3</v>
      </c>
      <c r="G943" s="105"/>
      <c r="H943" s="105">
        <v>1</v>
      </c>
      <c r="I943" s="105"/>
      <c r="J943" s="105">
        <f>H943</f>
        <v>1</v>
      </c>
      <c r="K943" s="105"/>
      <c r="L943" s="105"/>
      <c r="M943" s="105"/>
      <c r="N943" s="105"/>
      <c r="O943" s="105"/>
      <c r="P943" s="105"/>
      <c r="Q943" s="43"/>
    </row>
    <row r="944" spans="1:17" s="28" customFormat="1" ht="11.25">
      <c r="A944" s="102" t="s">
        <v>5</v>
      </c>
      <c r="B944" s="103"/>
      <c r="C944" s="103"/>
      <c r="D944" s="104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43"/>
    </row>
    <row r="945" spans="1:17" s="28" customFormat="1" ht="22.5">
      <c r="A945" s="102" t="s">
        <v>192</v>
      </c>
      <c r="B945" s="103"/>
      <c r="C945" s="103"/>
      <c r="D945" s="104"/>
      <c r="E945" s="105">
        <f>E941/E943</f>
        <v>4666666.666666667</v>
      </c>
      <c r="F945" s="105">
        <f>E945</f>
        <v>4666666.666666667</v>
      </c>
      <c r="G945" s="105"/>
      <c r="H945" s="105">
        <f>H941/H943</f>
        <v>5000000</v>
      </c>
      <c r="I945" s="105"/>
      <c r="J945" s="105">
        <f>H945</f>
        <v>5000000</v>
      </c>
      <c r="K945" s="105"/>
      <c r="L945" s="105"/>
      <c r="M945" s="105"/>
      <c r="N945" s="105"/>
      <c r="O945" s="105"/>
      <c r="P945" s="105"/>
      <c r="Q945" s="43"/>
    </row>
    <row r="946" spans="1:17" s="209" customFormat="1" ht="23.25" customHeight="1">
      <c r="A946" s="206" t="s">
        <v>138</v>
      </c>
      <c r="B946" s="237"/>
      <c r="C946" s="237"/>
      <c r="D946" s="249"/>
      <c r="E946" s="249">
        <f>E948</f>
        <v>-2054092</v>
      </c>
      <c r="F946" s="249">
        <f>F948</f>
        <v>-2054092</v>
      </c>
      <c r="G946" s="249"/>
      <c r="H946" s="249"/>
      <c r="I946" s="249"/>
      <c r="J946" s="249"/>
      <c r="K946" s="249"/>
      <c r="L946" s="249"/>
      <c r="M946" s="249"/>
      <c r="N946" s="249"/>
      <c r="O946" s="249"/>
      <c r="P946" s="249"/>
      <c r="Q946" s="249">
        <f>Q948</f>
        <v>0</v>
      </c>
    </row>
    <row r="947" spans="1:148" ht="17.25" customHeight="1">
      <c r="A947" s="7" t="s">
        <v>111</v>
      </c>
      <c r="B947" s="5"/>
      <c r="C947" s="5"/>
      <c r="D947" s="47"/>
      <c r="E947" s="177"/>
      <c r="F947" s="177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1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  <c r="BK947" s="35"/>
      <c r="BL947" s="35"/>
      <c r="BM947" s="35"/>
      <c r="BN947" s="35"/>
      <c r="BO947" s="35"/>
      <c r="BP947" s="35"/>
      <c r="BQ947" s="35"/>
      <c r="BR947" s="35"/>
      <c r="BS947" s="35"/>
      <c r="BT947" s="35"/>
      <c r="BU947" s="35"/>
      <c r="BV947" s="35"/>
      <c r="BW947" s="35"/>
      <c r="BX947" s="35"/>
      <c r="BY947" s="35"/>
      <c r="BZ947" s="35"/>
      <c r="CA947" s="35"/>
      <c r="CB947" s="35"/>
      <c r="CC947" s="35"/>
      <c r="CD947" s="35"/>
      <c r="CE947" s="35"/>
      <c r="CF947" s="35"/>
      <c r="CG947" s="35"/>
      <c r="CH947" s="35"/>
      <c r="CI947" s="35"/>
      <c r="CJ947" s="35"/>
      <c r="CK947" s="35"/>
      <c r="CL947" s="35"/>
      <c r="CM947" s="35"/>
      <c r="CN947" s="35"/>
      <c r="CO947" s="35"/>
      <c r="CP947" s="35"/>
      <c r="CQ947" s="35"/>
      <c r="CR947" s="35"/>
      <c r="CS947" s="35"/>
      <c r="CT947" s="35"/>
      <c r="CU947" s="35"/>
      <c r="CV947" s="35"/>
      <c r="CW947" s="35"/>
      <c r="CX947" s="35"/>
      <c r="CY947" s="35"/>
      <c r="CZ947" s="35"/>
      <c r="DA947" s="35"/>
      <c r="DB947" s="35"/>
      <c r="DC947" s="35"/>
      <c r="DD947" s="35"/>
      <c r="DE947" s="35"/>
      <c r="DF947" s="35"/>
      <c r="DG947" s="35"/>
      <c r="DH947" s="35"/>
      <c r="DI947" s="35"/>
      <c r="DJ947" s="35"/>
      <c r="DK947" s="35"/>
      <c r="DL947" s="35"/>
      <c r="DM947" s="35"/>
      <c r="DN947" s="35"/>
      <c r="DO947" s="35"/>
      <c r="DP947" s="35"/>
      <c r="DQ947" s="35"/>
      <c r="DR947" s="35"/>
      <c r="DS947" s="35"/>
      <c r="DT947" s="35"/>
      <c r="DU947" s="35"/>
      <c r="DV947" s="35"/>
      <c r="DW947" s="35"/>
      <c r="DX947" s="35"/>
      <c r="DY947" s="35"/>
      <c r="DZ947" s="35"/>
      <c r="EA947" s="35"/>
      <c r="EB947" s="35"/>
      <c r="EC947" s="35"/>
      <c r="ED947" s="35"/>
      <c r="EE947" s="35"/>
      <c r="EF947" s="35"/>
      <c r="EG947" s="35"/>
      <c r="EH947" s="35"/>
      <c r="EI947" s="35"/>
      <c r="EJ947" s="35"/>
      <c r="EK947" s="35"/>
      <c r="EL947" s="35"/>
      <c r="EM947" s="35"/>
      <c r="EN947" s="35"/>
      <c r="EO947" s="35"/>
      <c r="EP947" s="35"/>
      <c r="EQ947" s="35"/>
      <c r="ER947" s="35"/>
    </row>
    <row r="948" spans="1:17" s="203" customFormat="1" ht="25.5">
      <c r="A948" s="200" t="s">
        <v>442</v>
      </c>
      <c r="B948" s="201"/>
      <c r="C948" s="201"/>
      <c r="D948" s="245"/>
      <c r="E948" s="245">
        <f>E950</f>
        <v>-2054092</v>
      </c>
      <c r="F948" s="245">
        <f>D948+E948</f>
        <v>-2054092</v>
      </c>
      <c r="G948" s="199"/>
      <c r="H948" s="199"/>
      <c r="I948" s="199"/>
      <c r="J948" s="199"/>
      <c r="K948" s="199"/>
      <c r="L948" s="199"/>
      <c r="M948" s="199"/>
      <c r="N948" s="199"/>
      <c r="O948" s="199"/>
      <c r="P948" s="199"/>
      <c r="Q948" s="240"/>
    </row>
    <row r="949" spans="1:148" ht="11.25">
      <c r="A949" s="4" t="s">
        <v>2</v>
      </c>
      <c r="B949" s="5"/>
      <c r="C949" s="5"/>
      <c r="D949" s="47"/>
      <c r="E949" s="177"/>
      <c r="F949" s="177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1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  <c r="BX949" s="35"/>
      <c r="BY949" s="35"/>
      <c r="BZ949" s="35"/>
      <c r="CA949" s="35"/>
      <c r="CB949" s="35"/>
      <c r="CC949" s="35"/>
      <c r="CD949" s="35"/>
      <c r="CE949" s="35"/>
      <c r="CF949" s="35"/>
      <c r="CG949" s="35"/>
      <c r="CH949" s="35"/>
      <c r="CI949" s="35"/>
      <c r="CJ949" s="35"/>
      <c r="CK949" s="35"/>
      <c r="CL949" s="35"/>
      <c r="CM949" s="35"/>
      <c r="CN949" s="35"/>
      <c r="CO949" s="35"/>
      <c r="CP949" s="35"/>
      <c r="CQ949" s="35"/>
      <c r="CR949" s="35"/>
      <c r="CS949" s="35"/>
      <c r="CT949" s="35"/>
      <c r="CU949" s="35"/>
      <c r="CV949" s="35"/>
      <c r="CW949" s="35"/>
      <c r="CX949" s="35"/>
      <c r="CY949" s="35"/>
      <c r="CZ949" s="35"/>
      <c r="DA949" s="35"/>
      <c r="DB949" s="35"/>
      <c r="DC949" s="35"/>
      <c r="DD949" s="35"/>
      <c r="DE949" s="35"/>
      <c r="DF949" s="35"/>
      <c r="DG949" s="35"/>
      <c r="DH949" s="35"/>
      <c r="DI949" s="35"/>
      <c r="DJ949" s="35"/>
      <c r="DK949" s="35"/>
      <c r="DL949" s="35"/>
      <c r="DM949" s="35"/>
      <c r="DN949" s="35"/>
      <c r="DO949" s="35"/>
      <c r="DP949" s="35"/>
      <c r="DQ949" s="35"/>
      <c r="DR949" s="35"/>
      <c r="DS949" s="35"/>
      <c r="DT949" s="35"/>
      <c r="DU949" s="35"/>
      <c r="DV949" s="35"/>
      <c r="DW949" s="35"/>
      <c r="DX949" s="35"/>
      <c r="DY949" s="35"/>
      <c r="DZ949" s="35"/>
      <c r="EA949" s="35"/>
      <c r="EB949" s="35"/>
      <c r="EC949" s="35"/>
      <c r="ED949" s="35"/>
      <c r="EE949" s="35"/>
      <c r="EF949" s="35"/>
      <c r="EG949" s="35"/>
      <c r="EH949" s="35"/>
      <c r="EI949" s="35"/>
      <c r="EJ949" s="35"/>
      <c r="EK949" s="35"/>
      <c r="EL949" s="35"/>
      <c r="EM949" s="35"/>
      <c r="EN949" s="35"/>
      <c r="EO949" s="35"/>
      <c r="EP949" s="35"/>
      <c r="EQ949" s="35"/>
      <c r="ER949" s="35"/>
    </row>
    <row r="950" spans="1:148" ht="22.5">
      <c r="A950" s="7" t="s">
        <v>113</v>
      </c>
      <c r="B950" s="5"/>
      <c r="C950" s="5"/>
      <c r="D950" s="33"/>
      <c r="E950" s="145">
        <f>E952*E954</f>
        <v>-2054092</v>
      </c>
      <c r="F950" s="145">
        <f>F952*F954</f>
        <v>-2054092</v>
      </c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1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  <c r="BX950" s="35"/>
      <c r="BY950" s="35"/>
      <c r="BZ950" s="35"/>
      <c r="CA950" s="35"/>
      <c r="CB950" s="35"/>
      <c r="CC950" s="35"/>
      <c r="CD950" s="35"/>
      <c r="CE950" s="35"/>
      <c r="CF950" s="35"/>
      <c r="CG950" s="35"/>
      <c r="CH950" s="35"/>
      <c r="CI950" s="35"/>
      <c r="CJ950" s="35"/>
      <c r="CK950" s="35"/>
      <c r="CL950" s="35"/>
      <c r="CM950" s="35"/>
      <c r="CN950" s="35"/>
      <c r="CO950" s="35"/>
      <c r="CP950" s="35"/>
      <c r="CQ950" s="35"/>
      <c r="CR950" s="35"/>
      <c r="CS950" s="35"/>
      <c r="CT950" s="35"/>
      <c r="CU950" s="35"/>
      <c r="CV950" s="35"/>
      <c r="CW950" s="35"/>
      <c r="CX950" s="35"/>
      <c r="CY950" s="35"/>
      <c r="CZ950" s="35"/>
      <c r="DA950" s="35"/>
      <c r="DB950" s="35"/>
      <c r="DC950" s="35"/>
      <c r="DD950" s="35"/>
      <c r="DE950" s="35"/>
      <c r="DF950" s="35"/>
      <c r="DG950" s="35"/>
      <c r="DH950" s="35"/>
      <c r="DI950" s="35"/>
      <c r="DJ950" s="35"/>
      <c r="DK950" s="35"/>
      <c r="DL950" s="35"/>
      <c r="DM950" s="35"/>
      <c r="DN950" s="35"/>
      <c r="DO950" s="35"/>
      <c r="DP950" s="35"/>
      <c r="DQ950" s="35"/>
      <c r="DR950" s="35"/>
      <c r="DS950" s="35"/>
      <c r="DT950" s="35"/>
      <c r="DU950" s="35"/>
      <c r="DV950" s="35"/>
      <c r="DW950" s="35"/>
      <c r="DX950" s="35"/>
      <c r="DY950" s="35"/>
      <c r="DZ950" s="35"/>
      <c r="EA950" s="35"/>
      <c r="EB950" s="35"/>
      <c r="EC950" s="35"/>
      <c r="ED950" s="35"/>
      <c r="EE950" s="35"/>
      <c r="EF950" s="35"/>
      <c r="EG950" s="35"/>
      <c r="EH950" s="35"/>
      <c r="EI950" s="35"/>
      <c r="EJ950" s="35"/>
      <c r="EK950" s="35"/>
      <c r="EL950" s="35"/>
      <c r="EM950" s="35"/>
      <c r="EN950" s="35"/>
      <c r="EO950" s="35"/>
      <c r="EP950" s="35"/>
      <c r="EQ950" s="35"/>
      <c r="ER950" s="35"/>
    </row>
    <row r="951" spans="1:148" ht="11.25">
      <c r="A951" s="4" t="s">
        <v>3</v>
      </c>
      <c r="B951" s="5"/>
      <c r="C951" s="5"/>
      <c r="D951" s="33"/>
      <c r="E951" s="145"/>
      <c r="F951" s="145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1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  <c r="BK951" s="35"/>
      <c r="BL951" s="35"/>
      <c r="BM951" s="35"/>
      <c r="BN951" s="35"/>
      <c r="BO951" s="35"/>
      <c r="BP951" s="35"/>
      <c r="BQ951" s="35"/>
      <c r="BR951" s="35"/>
      <c r="BS951" s="35"/>
      <c r="BT951" s="35"/>
      <c r="BU951" s="35"/>
      <c r="BV951" s="35"/>
      <c r="BW951" s="35"/>
      <c r="BX951" s="35"/>
      <c r="BY951" s="35"/>
      <c r="BZ951" s="35"/>
      <c r="CA951" s="35"/>
      <c r="CB951" s="35"/>
      <c r="CC951" s="35"/>
      <c r="CD951" s="35"/>
      <c r="CE951" s="35"/>
      <c r="CF951" s="35"/>
      <c r="CG951" s="35"/>
      <c r="CH951" s="35"/>
      <c r="CI951" s="35"/>
      <c r="CJ951" s="35"/>
      <c r="CK951" s="35"/>
      <c r="CL951" s="35"/>
      <c r="CM951" s="35"/>
      <c r="CN951" s="35"/>
      <c r="CO951" s="35"/>
      <c r="CP951" s="35"/>
      <c r="CQ951" s="35"/>
      <c r="CR951" s="35"/>
      <c r="CS951" s="35"/>
      <c r="CT951" s="35"/>
      <c r="CU951" s="35"/>
      <c r="CV951" s="35"/>
      <c r="CW951" s="35"/>
      <c r="CX951" s="35"/>
      <c r="CY951" s="35"/>
      <c r="CZ951" s="35"/>
      <c r="DA951" s="35"/>
      <c r="DB951" s="35"/>
      <c r="DC951" s="35"/>
      <c r="DD951" s="35"/>
      <c r="DE951" s="35"/>
      <c r="DF951" s="35"/>
      <c r="DG951" s="35"/>
      <c r="DH951" s="35"/>
      <c r="DI951" s="35"/>
      <c r="DJ951" s="35"/>
      <c r="DK951" s="35"/>
      <c r="DL951" s="35"/>
      <c r="DM951" s="35"/>
      <c r="DN951" s="35"/>
      <c r="DO951" s="35"/>
      <c r="DP951" s="35"/>
      <c r="DQ951" s="35"/>
      <c r="DR951" s="35"/>
      <c r="DS951" s="35"/>
      <c r="DT951" s="35"/>
      <c r="DU951" s="35"/>
      <c r="DV951" s="35"/>
      <c r="DW951" s="35"/>
      <c r="DX951" s="35"/>
      <c r="DY951" s="35"/>
      <c r="DZ951" s="35"/>
      <c r="EA951" s="35"/>
      <c r="EB951" s="35"/>
      <c r="EC951" s="35"/>
      <c r="ED951" s="35"/>
      <c r="EE951" s="35"/>
      <c r="EF951" s="35"/>
      <c r="EG951" s="35"/>
      <c r="EH951" s="35"/>
      <c r="EI951" s="35"/>
      <c r="EJ951" s="35"/>
      <c r="EK951" s="35"/>
      <c r="EL951" s="35"/>
      <c r="EM951" s="35"/>
      <c r="EN951" s="35"/>
      <c r="EO951" s="35"/>
      <c r="EP951" s="35"/>
      <c r="EQ951" s="35"/>
      <c r="ER951" s="35"/>
    </row>
    <row r="952" spans="1:148" ht="22.5">
      <c r="A952" s="7" t="s">
        <v>112</v>
      </c>
      <c r="B952" s="5"/>
      <c r="C952" s="5"/>
      <c r="D952" s="33"/>
      <c r="E952" s="178">
        <v>1</v>
      </c>
      <c r="F952" s="178">
        <f>D952+E952</f>
        <v>1</v>
      </c>
      <c r="G952" s="49"/>
      <c r="H952" s="50"/>
      <c r="I952" s="49"/>
      <c r="J952" s="50"/>
      <c r="K952" s="49"/>
      <c r="L952" s="49"/>
      <c r="M952" s="49"/>
      <c r="N952" s="49"/>
      <c r="O952" s="50"/>
      <c r="P952" s="50"/>
      <c r="Q952" s="1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BV952" s="35"/>
      <c r="BW952" s="35"/>
      <c r="BX952" s="35"/>
      <c r="BY952" s="35"/>
      <c r="BZ952" s="35"/>
      <c r="CA952" s="35"/>
      <c r="CB952" s="35"/>
      <c r="CC952" s="35"/>
      <c r="CD952" s="35"/>
      <c r="CE952" s="35"/>
      <c r="CF952" s="35"/>
      <c r="CG952" s="35"/>
      <c r="CH952" s="35"/>
      <c r="CI952" s="35"/>
      <c r="CJ952" s="35"/>
      <c r="CK952" s="35"/>
      <c r="CL952" s="35"/>
      <c r="CM952" s="35"/>
      <c r="CN952" s="35"/>
      <c r="CO952" s="35"/>
      <c r="CP952" s="35"/>
      <c r="CQ952" s="35"/>
      <c r="CR952" s="35"/>
      <c r="CS952" s="35"/>
      <c r="CT952" s="35"/>
      <c r="CU952" s="35"/>
      <c r="CV952" s="35"/>
      <c r="CW952" s="35"/>
      <c r="CX952" s="35"/>
      <c r="CY952" s="35"/>
      <c r="CZ952" s="35"/>
      <c r="DA952" s="35"/>
      <c r="DB952" s="35"/>
      <c r="DC952" s="35"/>
      <c r="DD952" s="35"/>
      <c r="DE952" s="35"/>
      <c r="DF952" s="35"/>
      <c r="DG952" s="35"/>
      <c r="DH952" s="35"/>
      <c r="DI952" s="35"/>
      <c r="DJ952" s="35"/>
      <c r="DK952" s="35"/>
      <c r="DL952" s="35"/>
      <c r="DM952" s="35"/>
      <c r="DN952" s="35"/>
      <c r="DO952" s="35"/>
      <c r="DP952" s="35"/>
      <c r="DQ952" s="35"/>
      <c r="DR952" s="35"/>
      <c r="DS952" s="35"/>
      <c r="DT952" s="35"/>
      <c r="DU952" s="35"/>
      <c r="DV952" s="35"/>
      <c r="DW952" s="35"/>
      <c r="DX952" s="35"/>
      <c r="DY952" s="35"/>
      <c r="DZ952" s="35"/>
      <c r="EA952" s="35"/>
      <c r="EB952" s="35"/>
      <c r="EC952" s="35"/>
      <c r="ED952" s="35"/>
      <c r="EE952" s="35"/>
      <c r="EF952" s="35"/>
      <c r="EG952" s="35"/>
      <c r="EH952" s="35"/>
      <c r="EI952" s="35"/>
      <c r="EJ952" s="35"/>
      <c r="EK952" s="35"/>
      <c r="EL952" s="35"/>
      <c r="EM952" s="35"/>
      <c r="EN952" s="35"/>
      <c r="EO952" s="35"/>
      <c r="EP952" s="35"/>
      <c r="EQ952" s="35"/>
      <c r="ER952" s="35"/>
    </row>
    <row r="953" spans="1:148" ht="11.25">
      <c r="A953" s="23" t="s">
        <v>5</v>
      </c>
      <c r="B953" s="5"/>
      <c r="C953" s="5"/>
      <c r="D953" s="33"/>
      <c r="E953" s="145"/>
      <c r="F953" s="145"/>
      <c r="G953" s="49"/>
      <c r="H953" s="50"/>
      <c r="I953" s="49"/>
      <c r="J953" s="50"/>
      <c r="K953" s="49"/>
      <c r="L953" s="49"/>
      <c r="M953" s="49"/>
      <c r="N953" s="49"/>
      <c r="O953" s="50"/>
      <c r="P953" s="50"/>
      <c r="Q953" s="1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BV953" s="35"/>
      <c r="BW953" s="35"/>
      <c r="BX953" s="35"/>
      <c r="BY953" s="35"/>
      <c r="BZ953" s="35"/>
      <c r="CA953" s="35"/>
      <c r="CB953" s="35"/>
      <c r="CC953" s="35"/>
      <c r="CD953" s="35"/>
      <c r="CE953" s="35"/>
      <c r="CF953" s="35"/>
      <c r="CG953" s="35"/>
      <c r="CH953" s="35"/>
      <c r="CI953" s="35"/>
      <c r="CJ953" s="35"/>
      <c r="CK953" s="35"/>
      <c r="CL953" s="35"/>
      <c r="CM953" s="35"/>
      <c r="CN953" s="35"/>
      <c r="CO953" s="35"/>
      <c r="CP953" s="35"/>
      <c r="CQ953" s="35"/>
      <c r="CR953" s="35"/>
      <c r="CS953" s="35"/>
      <c r="CT953" s="35"/>
      <c r="CU953" s="35"/>
      <c r="CV953" s="35"/>
      <c r="CW953" s="35"/>
      <c r="CX953" s="35"/>
      <c r="CY953" s="35"/>
      <c r="CZ953" s="35"/>
      <c r="DA953" s="35"/>
      <c r="DB953" s="35"/>
      <c r="DC953" s="35"/>
      <c r="DD953" s="35"/>
      <c r="DE953" s="35"/>
      <c r="DF953" s="35"/>
      <c r="DG953" s="35"/>
      <c r="DH953" s="35"/>
      <c r="DI953" s="35"/>
      <c r="DJ953" s="35"/>
      <c r="DK953" s="35"/>
      <c r="DL953" s="35"/>
      <c r="DM953" s="35"/>
      <c r="DN953" s="35"/>
      <c r="DO953" s="35"/>
      <c r="DP953" s="35"/>
      <c r="DQ953" s="35"/>
      <c r="DR953" s="35"/>
      <c r="DS953" s="35"/>
      <c r="DT953" s="35"/>
      <c r="DU953" s="35"/>
      <c r="DV953" s="35"/>
      <c r="DW953" s="35"/>
      <c r="DX953" s="35"/>
      <c r="DY953" s="35"/>
      <c r="DZ953" s="35"/>
      <c r="EA953" s="35"/>
      <c r="EB953" s="35"/>
      <c r="EC953" s="35"/>
      <c r="ED953" s="35"/>
      <c r="EE953" s="35"/>
      <c r="EF953" s="35"/>
      <c r="EG953" s="35"/>
      <c r="EH953" s="35"/>
      <c r="EI953" s="35"/>
      <c r="EJ953" s="35"/>
      <c r="EK953" s="35"/>
      <c r="EL953" s="35"/>
      <c r="EM953" s="35"/>
      <c r="EN953" s="35"/>
      <c r="EO953" s="35"/>
      <c r="EP953" s="35"/>
      <c r="EQ953" s="35"/>
      <c r="ER953" s="35"/>
    </row>
    <row r="954" spans="1:148" ht="22.5">
      <c r="A954" s="29" t="s">
        <v>159</v>
      </c>
      <c r="B954" s="5"/>
      <c r="C954" s="5"/>
      <c r="D954" s="33"/>
      <c r="E954" s="145">
        <v>-2054092</v>
      </c>
      <c r="F954" s="145">
        <f>E954</f>
        <v>-2054092</v>
      </c>
      <c r="G954" s="49"/>
      <c r="H954" s="49"/>
      <c r="I954" s="49"/>
      <c r="J954" s="49"/>
      <c r="K954" s="49"/>
      <c r="L954" s="49"/>
      <c r="M954" s="49"/>
      <c r="N954" s="49"/>
      <c r="O954" s="50"/>
      <c r="P954" s="50"/>
      <c r="Q954" s="1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BV954" s="35"/>
      <c r="BW954" s="35"/>
      <c r="BX954" s="35"/>
      <c r="BY954" s="35"/>
      <c r="BZ954" s="35"/>
      <c r="CA954" s="35"/>
      <c r="CB954" s="35"/>
      <c r="CC954" s="35"/>
      <c r="CD954" s="35"/>
      <c r="CE954" s="35"/>
      <c r="CF954" s="35"/>
      <c r="CG954" s="35"/>
      <c r="CH954" s="35"/>
      <c r="CI954" s="35"/>
      <c r="CJ954" s="35"/>
      <c r="CK954" s="35"/>
      <c r="CL954" s="35"/>
      <c r="CM954" s="35"/>
      <c r="CN954" s="35"/>
      <c r="CO954" s="35"/>
      <c r="CP954" s="35"/>
      <c r="CQ954" s="35"/>
      <c r="CR954" s="35"/>
      <c r="CS954" s="35"/>
      <c r="CT954" s="35"/>
      <c r="CU954" s="35"/>
      <c r="CV954" s="35"/>
      <c r="CW954" s="35"/>
      <c r="CX954" s="35"/>
      <c r="CY954" s="35"/>
      <c r="CZ954" s="35"/>
      <c r="DA954" s="35"/>
      <c r="DB954" s="35"/>
      <c r="DC954" s="35"/>
      <c r="DD954" s="35"/>
      <c r="DE954" s="35"/>
      <c r="DF954" s="35"/>
      <c r="DG954" s="35"/>
      <c r="DH954" s="35"/>
      <c r="DI954" s="35"/>
      <c r="DJ954" s="35"/>
      <c r="DK954" s="35"/>
      <c r="DL954" s="35"/>
      <c r="DM954" s="35"/>
      <c r="DN954" s="35"/>
      <c r="DO954" s="35"/>
      <c r="DP954" s="35"/>
      <c r="DQ954" s="35"/>
      <c r="DR954" s="35"/>
      <c r="DS954" s="35"/>
      <c r="DT954" s="35"/>
      <c r="DU954" s="35"/>
      <c r="DV954" s="35"/>
      <c r="DW954" s="35"/>
      <c r="DX954" s="35"/>
      <c r="DY954" s="35"/>
      <c r="DZ954" s="35"/>
      <c r="EA954" s="35"/>
      <c r="EB954" s="35"/>
      <c r="EC954" s="35"/>
      <c r="ED954" s="35"/>
      <c r="EE954" s="35"/>
      <c r="EF954" s="35"/>
      <c r="EG954" s="35"/>
      <c r="EH954" s="35"/>
      <c r="EI954" s="35"/>
      <c r="EJ954" s="35"/>
      <c r="EK954" s="35"/>
      <c r="EL954" s="35"/>
      <c r="EM954" s="35"/>
      <c r="EN954" s="35"/>
      <c r="EO954" s="35"/>
      <c r="EP954" s="35"/>
      <c r="EQ954" s="35"/>
      <c r="ER954" s="35"/>
    </row>
    <row r="955" spans="1:17" s="209" customFormat="1" ht="12.75">
      <c r="A955" s="206" t="s">
        <v>149</v>
      </c>
      <c r="B955" s="237"/>
      <c r="C955" s="237"/>
      <c r="D955" s="225"/>
      <c r="E955" s="226">
        <f>E957</f>
        <v>-740000</v>
      </c>
      <c r="F955" s="226">
        <f>E955</f>
        <v>-740000</v>
      </c>
      <c r="G955" s="249"/>
      <c r="H955" s="249"/>
      <c r="I955" s="249"/>
      <c r="J955" s="249"/>
      <c r="K955" s="250"/>
      <c r="L955" s="250"/>
      <c r="M955" s="250"/>
      <c r="N955" s="250"/>
      <c r="O955" s="251"/>
      <c r="P955" s="251"/>
      <c r="Q955" s="239"/>
    </row>
    <row r="956" spans="1:148" ht="11.25">
      <c r="A956" s="7" t="s">
        <v>111</v>
      </c>
      <c r="B956" s="5"/>
      <c r="C956" s="5"/>
      <c r="D956" s="33"/>
      <c r="E956" s="145"/>
      <c r="F956" s="145"/>
      <c r="G956" s="6"/>
      <c r="H956" s="6"/>
      <c r="I956" s="6"/>
      <c r="J956" s="6"/>
      <c r="K956" s="49"/>
      <c r="L956" s="49"/>
      <c r="M956" s="49"/>
      <c r="N956" s="49"/>
      <c r="O956" s="50"/>
      <c r="P956" s="50"/>
      <c r="Q956" s="1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  <c r="BQ956" s="35"/>
      <c r="BR956" s="35"/>
      <c r="BS956" s="35"/>
      <c r="BT956" s="35"/>
      <c r="BU956" s="35"/>
      <c r="BV956" s="35"/>
      <c r="BW956" s="35"/>
      <c r="BX956" s="35"/>
      <c r="BY956" s="35"/>
      <c r="BZ956" s="35"/>
      <c r="CA956" s="35"/>
      <c r="CB956" s="35"/>
      <c r="CC956" s="35"/>
      <c r="CD956" s="35"/>
      <c r="CE956" s="35"/>
      <c r="CF956" s="35"/>
      <c r="CG956" s="35"/>
      <c r="CH956" s="35"/>
      <c r="CI956" s="35"/>
      <c r="CJ956" s="35"/>
      <c r="CK956" s="35"/>
      <c r="CL956" s="35"/>
      <c r="CM956" s="35"/>
      <c r="CN956" s="35"/>
      <c r="CO956" s="35"/>
      <c r="CP956" s="35"/>
      <c r="CQ956" s="35"/>
      <c r="CR956" s="35"/>
      <c r="CS956" s="35"/>
      <c r="CT956" s="35"/>
      <c r="CU956" s="35"/>
      <c r="CV956" s="35"/>
      <c r="CW956" s="35"/>
      <c r="CX956" s="35"/>
      <c r="CY956" s="35"/>
      <c r="CZ956" s="35"/>
      <c r="DA956" s="35"/>
      <c r="DB956" s="35"/>
      <c r="DC956" s="35"/>
      <c r="DD956" s="35"/>
      <c r="DE956" s="35"/>
      <c r="DF956" s="35"/>
      <c r="DG956" s="35"/>
      <c r="DH956" s="35"/>
      <c r="DI956" s="35"/>
      <c r="DJ956" s="35"/>
      <c r="DK956" s="35"/>
      <c r="DL956" s="35"/>
      <c r="DM956" s="35"/>
      <c r="DN956" s="35"/>
      <c r="DO956" s="35"/>
      <c r="DP956" s="35"/>
      <c r="DQ956" s="35"/>
      <c r="DR956" s="35"/>
      <c r="DS956" s="35"/>
      <c r="DT956" s="35"/>
      <c r="DU956" s="35"/>
      <c r="DV956" s="35"/>
      <c r="DW956" s="35"/>
      <c r="DX956" s="35"/>
      <c r="DY956" s="35"/>
      <c r="DZ956" s="35"/>
      <c r="EA956" s="35"/>
      <c r="EB956" s="35"/>
      <c r="EC956" s="35"/>
      <c r="ED956" s="35"/>
      <c r="EE956" s="35"/>
      <c r="EF956" s="35"/>
      <c r="EG956" s="35"/>
      <c r="EH956" s="35"/>
      <c r="EI956" s="35"/>
      <c r="EJ956" s="35"/>
      <c r="EK956" s="35"/>
      <c r="EL956" s="35"/>
      <c r="EM956" s="35"/>
      <c r="EN956" s="35"/>
      <c r="EO956" s="35"/>
      <c r="EP956" s="35"/>
      <c r="EQ956" s="35"/>
      <c r="ER956" s="35"/>
    </row>
    <row r="957" spans="1:17" s="198" customFormat="1" ht="34.5" customHeight="1">
      <c r="A957" s="200" t="s">
        <v>517</v>
      </c>
      <c r="B957" s="196"/>
      <c r="C957" s="196"/>
      <c r="D957" s="228"/>
      <c r="E957" s="229">
        <f>E959</f>
        <v>-740000</v>
      </c>
      <c r="F957" s="229">
        <f>E957</f>
        <v>-740000</v>
      </c>
      <c r="G957" s="199"/>
      <c r="H957" s="199"/>
      <c r="I957" s="199"/>
      <c r="J957" s="199"/>
      <c r="K957" s="244"/>
      <c r="L957" s="244"/>
      <c r="M957" s="244"/>
      <c r="N957" s="244"/>
      <c r="O957" s="252"/>
      <c r="P957" s="252"/>
      <c r="Q957" s="248"/>
    </row>
    <row r="958" spans="1:148" ht="11.25">
      <c r="A958" s="4" t="s">
        <v>2</v>
      </c>
      <c r="B958" s="5"/>
      <c r="C958" s="5"/>
      <c r="D958" s="33"/>
      <c r="E958" s="145"/>
      <c r="F958" s="145"/>
      <c r="G958" s="6"/>
      <c r="H958" s="6"/>
      <c r="I958" s="6"/>
      <c r="J958" s="6"/>
      <c r="K958" s="49"/>
      <c r="L958" s="49"/>
      <c r="M958" s="49"/>
      <c r="N958" s="49"/>
      <c r="O958" s="50"/>
      <c r="P958" s="50"/>
      <c r="Q958" s="1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  <c r="BX958" s="35"/>
      <c r="BY958" s="35"/>
      <c r="BZ958" s="35"/>
      <c r="CA958" s="35"/>
      <c r="CB958" s="35"/>
      <c r="CC958" s="35"/>
      <c r="CD958" s="35"/>
      <c r="CE958" s="35"/>
      <c r="CF958" s="35"/>
      <c r="CG958" s="35"/>
      <c r="CH958" s="35"/>
      <c r="CI958" s="35"/>
      <c r="CJ958" s="35"/>
      <c r="CK958" s="35"/>
      <c r="CL958" s="35"/>
      <c r="CM958" s="35"/>
      <c r="CN958" s="35"/>
      <c r="CO958" s="35"/>
      <c r="CP958" s="35"/>
      <c r="CQ958" s="35"/>
      <c r="CR958" s="35"/>
      <c r="CS958" s="35"/>
      <c r="CT958" s="35"/>
      <c r="CU958" s="35"/>
      <c r="CV958" s="35"/>
      <c r="CW958" s="35"/>
      <c r="CX958" s="35"/>
      <c r="CY958" s="35"/>
      <c r="CZ958" s="35"/>
      <c r="DA958" s="35"/>
      <c r="DB958" s="35"/>
      <c r="DC958" s="35"/>
      <c r="DD958" s="35"/>
      <c r="DE958" s="35"/>
      <c r="DF958" s="35"/>
      <c r="DG958" s="35"/>
      <c r="DH958" s="35"/>
      <c r="DI958" s="35"/>
      <c r="DJ958" s="35"/>
      <c r="DK958" s="35"/>
      <c r="DL958" s="35"/>
      <c r="DM958" s="35"/>
      <c r="DN958" s="35"/>
      <c r="DO958" s="35"/>
      <c r="DP958" s="35"/>
      <c r="DQ958" s="35"/>
      <c r="DR958" s="35"/>
      <c r="DS958" s="35"/>
      <c r="DT958" s="35"/>
      <c r="DU958" s="35"/>
      <c r="DV958" s="35"/>
      <c r="DW958" s="35"/>
      <c r="DX958" s="35"/>
      <c r="DY958" s="35"/>
      <c r="DZ958" s="35"/>
      <c r="EA958" s="35"/>
      <c r="EB958" s="35"/>
      <c r="EC958" s="35"/>
      <c r="ED958" s="35"/>
      <c r="EE958" s="35"/>
      <c r="EF958" s="35"/>
      <c r="EG958" s="35"/>
      <c r="EH958" s="35"/>
      <c r="EI958" s="35"/>
      <c r="EJ958" s="35"/>
      <c r="EK958" s="35"/>
      <c r="EL958" s="35"/>
      <c r="EM958" s="35"/>
      <c r="EN958" s="35"/>
      <c r="EO958" s="35"/>
      <c r="EP958" s="35"/>
      <c r="EQ958" s="35"/>
      <c r="ER958" s="35"/>
    </row>
    <row r="959" spans="1:148" ht="22.5">
      <c r="A959" s="7" t="s">
        <v>113</v>
      </c>
      <c r="B959" s="5"/>
      <c r="C959" s="5"/>
      <c r="D959" s="33"/>
      <c r="E959" s="142">
        <v>-740000</v>
      </c>
      <c r="F959" s="142">
        <f>E959</f>
        <v>-740000</v>
      </c>
      <c r="G959" s="49"/>
      <c r="H959" s="49"/>
      <c r="I959" s="49"/>
      <c r="J959" s="49"/>
      <c r="K959" s="49"/>
      <c r="L959" s="49"/>
      <c r="M959" s="49"/>
      <c r="N959" s="49"/>
      <c r="O959" s="50"/>
      <c r="P959" s="50"/>
      <c r="Q959" s="1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  <c r="BX959" s="35"/>
      <c r="BY959" s="35"/>
      <c r="BZ959" s="35"/>
      <c r="CA959" s="35"/>
      <c r="CB959" s="35"/>
      <c r="CC959" s="35"/>
      <c r="CD959" s="35"/>
      <c r="CE959" s="35"/>
      <c r="CF959" s="35"/>
      <c r="CG959" s="35"/>
      <c r="CH959" s="35"/>
      <c r="CI959" s="35"/>
      <c r="CJ959" s="35"/>
      <c r="CK959" s="35"/>
      <c r="CL959" s="35"/>
      <c r="CM959" s="35"/>
      <c r="CN959" s="35"/>
      <c r="CO959" s="35"/>
      <c r="CP959" s="35"/>
      <c r="CQ959" s="35"/>
      <c r="CR959" s="35"/>
      <c r="CS959" s="35"/>
      <c r="CT959" s="35"/>
      <c r="CU959" s="35"/>
      <c r="CV959" s="35"/>
      <c r="CW959" s="35"/>
      <c r="CX959" s="35"/>
      <c r="CY959" s="35"/>
      <c r="CZ959" s="35"/>
      <c r="DA959" s="35"/>
      <c r="DB959" s="35"/>
      <c r="DC959" s="35"/>
      <c r="DD959" s="35"/>
      <c r="DE959" s="35"/>
      <c r="DF959" s="35"/>
      <c r="DG959" s="35"/>
      <c r="DH959" s="35"/>
      <c r="DI959" s="35"/>
      <c r="DJ959" s="35"/>
      <c r="DK959" s="35"/>
      <c r="DL959" s="35"/>
      <c r="DM959" s="35"/>
      <c r="DN959" s="35"/>
      <c r="DO959" s="35"/>
      <c r="DP959" s="35"/>
      <c r="DQ959" s="35"/>
      <c r="DR959" s="35"/>
      <c r="DS959" s="35"/>
      <c r="DT959" s="35"/>
      <c r="DU959" s="35"/>
      <c r="DV959" s="35"/>
      <c r="DW959" s="35"/>
      <c r="DX959" s="35"/>
      <c r="DY959" s="35"/>
      <c r="DZ959" s="35"/>
      <c r="EA959" s="35"/>
      <c r="EB959" s="35"/>
      <c r="EC959" s="35"/>
      <c r="ED959" s="35"/>
      <c r="EE959" s="35"/>
      <c r="EF959" s="35"/>
      <c r="EG959" s="35"/>
      <c r="EH959" s="35"/>
      <c r="EI959" s="35"/>
      <c r="EJ959" s="35"/>
      <c r="EK959" s="35"/>
      <c r="EL959" s="35"/>
      <c r="EM959" s="35"/>
      <c r="EN959" s="35"/>
      <c r="EO959" s="35"/>
      <c r="EP959" s="35"/>
      <c r="EQ959" s="35"/>
      <c r="ER959" s="35"/>
    </row>
    <row r="960" spans="1:148" ht="11.25">
      <c r="A960" s="4" t="s">
        <v>3</v>
      </c>
      <c r="B960" s="5"/>
      <c r="C960" s="5"/>
      <c r="D960" s="33"/>
      <c r="E960" s="142"/>
      <c r="F960" s="142"/>
      <c r="G960" s="49"/>
      <c r="H960" s="49"/>
      <c r="I960" s="49"/>
      <c r="J960" s="49"/>
      <c r="K960" s="49"/>
      <c r="L960" s="49"/>
      <c r="M960" s="49"/>
      <c r="N960" s="49"/>
      <c r="O960" s="50"/>
      <c r="P960" s="50"/>
      <c r="Q960" s="1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  <c r="BX960" s="35"/>
      <c r="BY960" s="35"/>
      <c r="BZ960" s="35"/>
      <c r="CA960" s="35"/>
      <c r="CB960" s="35"/>
      <c r="CC960" s="35"/>
      <c r="CD960" s="35"/>
      <c r="CE960" s="35"/>
      <c r="CF960" s="35"/>
      <c r="CG960" s="35"/>
      <c r="CH960" s="35"/>
      <c r="CI960" s="35"/>
      <c r="CJ960" s="35"/>
      <c r="CK960" s="35"/>
      <c r="CL960" s="35"/>
      <c r="CM960" s="35"/>
      <c r="CN960" s="35"/>
      <c r="CO960" s="35"/>
      <c r="CP960" s="35"/>
      <c r="CQ960" s="35"/>
      <c r="CR960" s="35"/>
      <c r="CS960" s="35"/>
      <c r="CT960" s="35"/>
      <c r="CU960" s="35"/>
      <c r="CV960" s="35"/>
      <c r="CW960" s="35"/>
      <c r="CX960" s="35"/>
      <c r="CY960" s="35"/>
      <c r="CZ960" s="35"/>
      <c r="DA960" s="35"/>
      <c r="DB960" s="35"/>
      <c r="DC960" s="35"/>
      <c r="DD960" s="35"/>
      <c r="DE960" s="35"/>
      <c r="DF960" s="35"/>
      <c r="DG960" s="35"/>
      <c r="DH960" s="35"/>
      <c r="DI960" s="35"/>
      <c r="DJ960" s="35"/>
      <c r="DK960" s="35"/>
      <c r="DL960" s="35"/>
      <c r="DM960" s="35"/>
      <c r="DN960" s="35"/>
      <c r="DO960" s="35"/>
      <c r="DP960" s="35"/>
      <c r="DQ960" s="35"/>
      <c r="DR960" s="35"/>
      <c r="DS960" s="35"/>
      <c r="DT960" s="35"/>
      <c r="DU960" s="35"/>
      <c r="DV960" s="35"/>
      <c r="DW960" s="35"/>
      <c r="DX960" s="35"/>
      <c r="DY960" s="35"/>
      <c r="DZ960" s="35"/>
      <c r="EA960" s="35"/>
      <c r="EB960" s="35"/>
      <c r="EC960" s="35"/>
      <c r="ED960" s="35"/>
      <c r="EE960" s="35"/>
      <c r="EF960" s="35"/>
      <c r="EG960" s="35"/>
      <c r="EH960" s="35"/>
      <c r="EI960" s="35"/>
      <c r="EJ960" s="35"/>
      <c r="EK960" s="35"/>
      <c r="EL960" s="35"/>
      <c r="EM960" s="35"/>
      <c r="EN960" s="35"/>
      <c r="EO960" s="35"/>
      <c r="EP960" s="35"/>
      <c r="EQ960" s="35"/>
      <c r="ER960" s="35"/>
    </row>
    <row r="961" spans="1:148" ht="22.5">
      <c r="A961" s="7" t="s">
        <v>112</v>
      </c>
      <c r="B961" s="5"/>
      <c r="C961" s="5"/>
      <c r="D961" s="33"/>
      <c r="E961" s="179">
        <v>1</v>
      </c>
      <c r="F961" s="166">
        <f>E961</f>
        <v>1</v>
      </c>
      <c r="G961" s="49"/>
      <c r="H961" s="50"/>
      <c r="I961" s="49"/>
      <c r="J961" s="50"/>
      <c r="K961" s="49"/>
      <c r="L961" s="49"/>
      <c r="M961" s="49"/>
      <c r="N961" s="49"/>
      <c r="O961" s="50"/>
      <c r="P961" s="50"/>
      <c r="Q961" s="1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  <c r="BQ961" s="35"/>
      <c r="BR961" s="35"/>
      <c r="BS961" s="35"/>
      <c r="BT961" s="35"/>
      <c r="BU961" s="35"/>
      <c r="BV961" s="35"/>
      <c r="BW961" s="35"/>
      <c r="BX961" s="35"/>
      <c r="BY961" s="35"/>
      <c r="BZ961" s="35"/>
      <c r="CA961" s="35"/>
      <c r="CB961" s="35"/>
      <c r="CC961" s="35"/>
      <c r="CD961" s="35"/>
      <c r="CE961" s="35"/>
      <c r="CF961" s="35"/>
      <c r="CG961" s="35"/>
      <c r="CH961" s="35"/>
      <c r="CI961" s="35"/>
      <c r="CJ961" s="35"/>
      <c r="CK961" s="35"/>
      <c r="CL961" s="35"/>
      <c r="CM961" s="35"/>
      <c r="CN961" s="35"/>
      <c r="CO961" s="35"/>
      <c r="CP961" s="35"/>
      <c r="CQ961" s="35"/>
      <c r="CR961" s="35"/>
      <c r="CS961" s="35"/>
      <c r="CT961" s="35"/>
      <c r="CU961" s="35"/>
      <c r="CV961" s="35"/>
      <c r="CW961" s="35"/>
      <c r="CX961" s="35"/>
      <c r="CY961" s="35"/>
      <c r="CZ961" s="35"/>
      <c r="DA961" s="35"/>
      <c r="DB961" s="35"/>
      <c r="DC961" s="35"/>
      <c r="DD961" s="35"/>
      <c r="DE961" s="35"/>
      <c r="DF961" s="35"/>
      <c r="DG961" s="35"/>
      <c r="DH961" s="35"/>
      <c r="DI961" s="35"/>
      <c r="DJ961" s="35"/>
      <c r="DK961" s="35"/>
      <c r="DL961" s="35"/>
      <c r="DM961" s="35"/>
      <c r="DN961" s="35"/>
      <c r="DO961" s="35"/>
      <c r="DP961" s="35"/>
      <c r="DQ961" s="35"/>
      <c r="DR961" s="35"/>
      <c r="DS961" s="35"/>
      <c r="DT961" s="35"/>
      <c r="DU961" s="35"/>
      <c r="DV961" s="35"/>
      <c r="DW961" s="35"/>
      <c r="DX961" s="35"/>
      <c r="DY961" s="35"/>
      <c r="DZ961" s="35"/>
      <c r="EA961" s="35"/>
      <c r="EB961" s="35"/>
      <c r="EC961" s="35"/>
      <c r="ED961" s="35"/>
      <c r="EE961" s="35"/>
      <c r="EF961" s="35"/>
      <c r="EG961" s="35"/>
      <c r="EH961" s="35"/>
      <c r="EI961" s="35"/>
      <c r="EJ961" s="35"/>
      <c r="EK961" s="35"/>
      <c r="EL961" s="35"/>
      <c r="EM961" s="35"/>
      <c r="EN961" s="35"/>
      <c r="EO961" s="35"/>
      <c r="EP961" s="35"/>
      <c r="EQ961" s="35"/>
      <c r="ER961" s="35"/>
    </row>
    <row r="962" spans="1:148" ht="11.25">
      <c r="A962" s="23" t="s">
        <v>5</v>
      </c>
      <c r="B962" s="5"/>
      <c r="C962" s="5"/>
      <c r="D962" s="33"/>
      <c r="E962" s="145"/>
      <c r="F962" s="145"/>
      <c r="G962" s="49"/>
      <c r="H962" s="50"/>
      <c r="I962" s="49"/>
      <c r="J962" s="50"/>
      <c r="K962" s="49"/>
      <c r="L962" s="49"/>
      <c r="M962" s="49"/>
      <c r="N962" s="49"/>
      <c r="O962" s="50"/>
      <c r="P962" s="50"/>
      <c r="Q962" s="1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  <c r="BQ962" s="35"/>
      <c r="BR962" s="35"/>
      <c r="BS962" s="35"/>
      <c r="BT962" s="35"/>
      <c r="BU962" s="35"/>
      <c r="BV962" s="35"/>
      <c r="BW962" s="35"/>
      <c r="BX962" s="35"/>
      <c r="BY962" s="35"/>
      <c r="BZ962" s="35"/>
      <c r="CA962" s="35"/>
      <c r="CB962" s="35"/>
      <c r="CC962" s="35"/>
      <c r="CD962" s="35"/>
      <c r="CE962" s="35"/>
      <c r="CF962" s="35"/>
      <c r="CG962" s="35"/>
      <c r="CH962" s="35"/>
      <c r="CI962" s="35"/>
      <c r="CJ962" s="35"/>
      <c r="CK962" s="35"/>
      <c r="CL962" s="35"/>
      <c r="CM962" s="35"/>
      <c r="CN962" s="35"/>
      <c r="CO962" s="35"/>
      <c r="CP962" s="35"/>
      <c r="CQ962" s="35"/>
      <c r="CR962" s="35"/>
      <c r="CS962" s="35"/>
      <c r="CT962" s="35"/>
      <c r="CU962" s="35"/>
      <c r="CV962" s="35"/>
      <c r="CW962" s="35"/>
      <c r="CX962" s="35"/>
      <c r="CY962" s="35"/>
      <c r="CZ962" s="35"/>
      <c r="DA962" s="35"/>
      <c r="DB962" s="35"/>
      <c r="DC962" s="35"/>
      <c r="DD962" s="35"/>
      <c r="DE962" s="35"/>
      <c r="DF962" s="35"/>
      <c r="DG962" s="35"/>
      <c r="DH962" s="35"/>
      <c r="DI962" s="35"/>
      <c r="DJ962" s="35"/>
      <c r="DK962" s="35"/>
      <c r="DL962" s="35"/>
      <c r="DM962" s="35"/>
      <c r="DN962" s="35"/>
      <c r="DO962" s="35"/>
      <c r="DP962" s="35"/>
      <c r="DQ962" s="35"/>
      <c r="DR962" s="35"/>
      <c r="DS962" s="35"/>
      <c r="DT962" s="35"/>
      <c r="DU962" s="35"/>
      <c r="DV962" s="35"/>
      <c r="DW962" s="35"/>
      <c r="DX962" s="35"/>
      <c r="DY962" s="35"/>
      <c r="DZ962" s="35"/>
      <c r="EA962" s="35"/>
      <c r="EB962" s="35"/>
      <c r="EC962" s="35"/>
      <c r="ED962" s="35"/>
      <c r="EE962" s="35"/>
      <c r="EF962" s="35"/>
      <c r="EG962" s="35"/>
      <c r="EH962" s="35"/>
      <c r="EI962" s="35"/>
      <c r="EJ962" s="35"/>
      <c r="EK962" s="35"/>
      <c r="EL962" s="35"/>
      <c r="EM962" s="35"/>
      <c r="EN962" s="35"/>
      <c r="EO962" s="35"/>
      <c r="EP962" s="35"/>
      <c r="EQ962" s="35"/>
      <c r="ER962" s="35"/>
    </row>
    <row r="963" spans="1:148" ht="22.5">
      <c r="A963" s="29" t="s">
        <v>191</v>
      </c>
      <c r="B963" s="5"/>
      <c r="C963" s="5"/>
      <c r="D963" s="33"/>
      <c r="E963" s="145">
        <v>-740000</v>
      </c>
      <c r="F963" s="145">
        <f>D963+E963</f>
        <v>-740000</v>
      </c>
      <c r="G963" s="49"/>
      <c r="H963" s="49"/>
      <c r="I963" s="49"/>
      <c r="J963" s="49"/>
      <c r="K963" s="49"/>
      <c r="L963" s="49"/>
      <c r="M963" s="49"/>
      <c r="N963" s="49"/>
      <c r="O963" s="50"/>
      <c r="P963" s="50"/>
      <c r="Q963" s="1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BV963" s="35"/>
      <c r="BW963" s="35"/>
      <c r="BX963" s="35"/>
      <c r="BY963" s="35"/>
      <c r="BZ963" s="35"/>
      <c r="CA963" s="35"/>
      <c r="CB963" s="35"/>
      <c r="CC963" s="35"/>
      <c r="CD963" s="35"/>
      <c r="CE963" s="35"/>
      <c r="CF963" s="35"/>
      <c r="CG963" s="35"/>
      <c r="CH963" s="35"/>
      <c r="CI963" s="35"/>
      <c r="CJ963" s="35"/>
      <c r="CK963" s="35"/>
      <c r="CL963" s="35"/>
      <c r="CM963" s="35"/>
      <c r="CN963" s="35"/>
      <c r="CO963" s="35"/>
      <c r="CP963" s="35"/>
      <c r="CQ963" s="35"/>
      <c r="CR963" s="35"/>
      <c r="CS963" s="35"/>
      <c r="CT963" s="35"/>
      <c r="CU963" s="35"/>
      <c r="CV963" s="35"/>
      <c r="CW963" s="35"/>
      <c r="CX963" s="35"/>
      <c r="CY963" s="35"/>
      <c r="CZ963" s="35"/>
      <c r="DA963" s="35"/>
      <c r="DB963" s="35"/>
      <c r="DC963" s="35"/>
      <c r="DD963" s="35"/>
      <c r="DE963" s="35"/>
      <c r="DF963" s="35"/>
      <c r="DG963" s="35"/>
      <c r="DH963" s="35"/>
      <c r="DI963" s="35"/>
      <c r="DJ963" s="35"/>
      <c r="DK963" s="35"/>
      <c r="DL963" s="35"/>
      <c r="DM963" s="35"/>
      <c r="DN963" s="35"/>
      <c r="DO963" s="35"/>
      <c r="DP963" s="35"/>
      <c r="DQ963" s="35"/>
      <c r="DR963" s="35"/>
      <c r="DS963" s="35"/>
      <c r="DT963" s="35"/>
      <c r="DU963" s="35"/>
      <c r="DV963" s="35"/>
      <c r="DW963" s="35"/>
      <c r="DX963" s="35"/>
      <c r="DY963" s="35"/>
      <c r="DZ963" s="35"/>
      <c r="EA963" s="35"/>
      <c r="EB963" s="35"/>
      <c r="EC963" s="35"/>
      <c r="ED963" s="35"/>
      <c r="EE963" s="35"/>
      <c r="EF963" s="35"/>
      <c r="EG963" s="35"/>
      <c r="EH963" s="35"/>
      <c r="EI963" s="35"/>
      <c r="EJ963" s="35"/>
      <c r="EK963" s="35"/>
      <c r="EL963" s="35"/>
      <c r="EM963" s="35"/>
      <c r="EN963" s="35"/>
      <c r="EO963" s="35"/>
      <c r="EP963" s="35"/>
      <c r="EQ963" s="35"/>
      <c r="ER963" s="35"/>
    </row>
    <row r="964" spans="1:148" ht="9.75" customHeight="1">
      <c r="A964" s="52"/>
      <c r="B964" s="52"/>
      <c r="C964" s="52"/>
      <c r="D964" s="53"/>
      <c r="E964" s="2"/>
      <c r="F964" s="2"/>
      <c r="G964" s="2"/>
      <c r="H964" s="2"/>
      <c r="I964" s="2"/>
      <c r="J964" s="54"/>
      <c r="K964" s="54"/>
      <c r="L964" s="54"/>
      <c r="M964" s="54"/>
      <c r="N964" s="54"/>
      <c r="O964" s="54"/>
      <c r="P964" s="54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  <c r="BX964" s="35"/>
      <c r="BY964" s="35"/>
      <c r="BZ964" s="35"/>
      <c r="CA964" s="35"/>
      <c r="CB964" s="35"/>
      <c r="CC964" s="35"/>
      <c r="CD964" s="35"/>
      <c r="CE964" s="35"/>
      <c r="CF964" s="35"/>
      <c r="CG964" s="35"/>
      <c r="CH964" s="35"/>
      <c r="CI964" s="35"/>
      <c r="CJ964" s="35"/>
      <c r="CK964" s="35"/>
      <c r="CL964" s="35"/>
      <c r="CM964" s="35"/>
      <c r="CN964" s="35"/>
      <c r="CO964" s="35"/>
      <c r="CP964" s="35"/>
      <c r="CQ964" s="35"/>
      <c r="CR964" s="35"/>
      <c r="CS964" s="35"/>
      <c r="CT964" s="35"/>
      <c r="CU964" s="35"/>
      <c r="CV964" s="35"/>
      <c r="CW964" s="35"/>
      <c r="CX964" s="35"/>
      <c r="CY964" s="35"/>
      <c r="CZ964" s="35"/>
      <c r="DA964" s="35"/>
      <c r="DB964" s="35"/>
      <c r="DC964" s="35"/>
      <c r="DD964" s="35"/>
      <c r="DE964" s="35"/>
      <c r="DF964" s="35"/>
      <c r="DG964" s="35"/>
      <c r="DH964" s="35"/>
      <c r="DI964" s="35"/>
      <c r="DJ964" s="35"/>
      <c r="DK964" s="35"/>
      <c r="DL964" s="35"/>
      <c r="DM964" s="35"/>
      <c r="DN964" s="35"/>
      <c r="DO964" s="35"/>
      <c r="DP964" s="35"/>
      <c r="DQ964" s="35"/>
      <c r="DR964" s="35"/>
      <c r="DS964" s="35"/>
      <c r="DT964" s="35"/>
      <c r="DU964" s="35"/>
      <c r="DV964" s="35"/>
      <c r="DW964" s="35"/>
      <c r="DX964" s="35"/>
      <c r="DY964" s="35"/>
      <c r="DZ964" s="35"/>
      <c r="EA964" s="35"/>
      <c r="EB964" s="35"/>
      <c r="EC964" s="35"/>
      <c r="ED964" s="35"/>
      <c r="EE964" s="35"/>
      <c r="EF964" s="35"/>
      <c r="EG964" s="35"/>
      <c r="EH964" s="35"/>
      <c r="EI964" s="35"/>
      <c r="EJ964" s="35"/>
      <c r="EK964" s="35"/>
      <c r="EL964" s="35"/>
      <c r="EM964" s="35"/>
      <c r="EN964" s="35"/>
      <c r="EO964" s="35"/>
      <c r="EP964" s="35"/>
      <c r="EQ964" s="35"/>
      <c r="ER964" s="35"/>
    </row>
    <row r="965" spans="1:148" ht="6.75" customHeight="1">
      <c r="A965" s="52"/>
      <c r="B965" s="52"/>
      <c r="C965" s="52"/>
      <c r="D965" s="53"/>
      <c r="E965" s="2"/>
      <c r="F965" s="2"/>
      <c r="G965" s="2"/>
      <c r="H965" s="2"/>
      <c r="I965" s="2"/>
      <c r="J965" s="54"/>
      <c r="K965" s="54"/>
      <c r="L965" s="54"/>
      <c r="M965" s="54"/>
      <c r="N965" s="54"/>
      <c r="O965" s="54"/>
      <c r="P965" s="54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  <c r="BQ965" s="35"/>
      <c r="BR965" s="35"/>
      <c r="BS965" s="35"/>
      <c r="BT965" s="35"/>
      <c r="BU965" s="35"/>
      <c r="BV965" s="35"/>
      <c r="BW965" s="35"/>
      <c r="BX965" s="35"/>
      <c r="BY965" s="35"/>
      <c r="BZ965" s="35"/>
      <c r="CA965" s="35"/>
      <c r="CB965" s="35"/>
      <c r="CC965" s="35"/>
      <c r="CD965" s="35"/>
      <c r="CE965" s="35"/>
      <c r="CF965" s="35"/>
      <c r="CG965" s="35"/>
      <c r="CH965" s="35"/>
      <c r="CI965" s="35"/>
      <c r="CJ965" s="35"/>
      <c r="CK965" s="35"/>
      <c r="CL965" s="35"/>
      <c r="CM965" s="35"/>
      <c r="CN965" s="35"/>
      <c r="CO965" s="35"/>
      <c r="CP965" s="35"/>
      <c r="CQ965" s="35"/>
      <c r="CR965" s="35"/>
      <c r="CS965" s="35"/>
      <c r="CT965" s="35"/>
      <c r="CU965" s="35"/>
      <c r="CV965" s="35"/>
      <c r="CW965" s="35"/>
      <c r="CX965" s="35"/>
      <c r="CY965" s="35"/>
      <c r="CZ965" s="35"/>
      <c r="DA965" s="35"/>
      <c r="DB965" s="35"/>
      <c r="DC965" s="35"/>
      <c r="DD965" s="35"/>
      <c r="DE965" s="35"/>
      <c r="DF965" s="35"/>
      <c r="DG965" s="35"/>
      <c r="DH965" s="35"/>
      <c r="DI965" s="35"/>
      <c r="DJ965" s="35"/>
      <c r="DK965" s="35"/>
      <c r="DL965" s="35"/>
      <c r="DM965" s="35"/>
      <c r="DN965" s="35"/>
      <c r="DO965" s="35"/>
      <c r="DP965" s="35"/>
      <c r="DQ965" s="35"/>
      <c r="DR965" s="35"/>
      <c r="DS965" s="35"/>
      <c r="DT965" s="35"/>
      <c r="DU965" s="35"/>
      <c r="DV965" s="35"/>
      <c r="DW965" s="35"/>
      <c r="DX965" s="35"/>
      <c r="DY965" s="35"/>
      <c r="DZ965" s="35"/>
      <c r="EA965" s="35"/>
      <c r="EB965" s="35"/>
      <c r="EC965" s="35"/>
      <c r="ED965" s="35"/>
      <c r="EE965" s="35"/>
      <c r="EF965" s="35"/>
      <c r="EG965" s="35"/>
      <c r="EH965" s="35"/>
      <c r="EI965" s="35"/>
      <c r="EJ965" s="35"/>
      <c r="EK965" s="35"/>
      <c r="EL965" s="35"/>
      <c r="EM965" s="35"/>
      <c r="EN965" s="35"/>
      <c r="EO965" s="35"/>
      <c r="EP965" s="35"/>
      <c r="EQ965" s="35"/>
      <c r="ER965" s="35"/>
    </row>
    <row r="966" spans="1:148" ht="20.25" customHeight="1">
      <c r="A966" s="287" t="s">
        <v>186</v>
      </c>
      <c r="B966" s="287"/>
      <c r="C966" s="287"/>
      <c r="D966" s="287"/>
      <c r="E966" s="56"/>
      <c r="F966" s="57"/>
      <c r="G966" s="58"/>
      <c r="H966" s="58"/>
      <c r="I966" s="58"/>
      <c r="J966" s="59"/>
      <c r="K966" s="59"/>
      <c r="L966" s="59"/>
      <c r="M966" s="59"/>
      <c r="N966" s="58"/>
      <c r="O966" s="297" t="s">
        <v>187</v>
      </c>
      <c r="P966" s="297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BV966" s="35"/>
      <c r="BW966" s="35"/>
      <c r="BX966" s="35"/>
      <c r="BY966" s="35"/>
      <c r="BZ966" s="35"/>
      <c r="CA966" s="35"/>
      <c r="CB966" s="35"/>
      <c r="CC966" s="35"/>
      <c r="CD966" s="35"/>
      <c r="CE966" s="35"/>
      <c r="CF966" s="35"/>
      <c r="CG966" s="35"/>
      <c r="CH966" s="35"/>
      <c r="CI966" s="35"/>
      <c r="CJ966" s="35"/>
      <c r="CK966" s="35"/>
      <c r="CL966" s="35"/>
      <c r="CM966" s="35"/>
      <c r="CN966" s="35"/>
      <c r="CO966" s="35"/>
      <c r="CP966" s="35"/>
      <c r="CQ966" s="35"/>
      <c r="CR966" s="35"/>
      <c r="CS966" s="35"/>
      <c r="CT966" s="35"/>
      <c r="CU966" s="35"/>
      <c r="CV966" s="35"/>
      <c r="CW966" s="35"/>
      <c r="CX966" s="35"/>
      <c r="CY966" s="35"/>
      <c r="CZ966" s="35"/>
      <c r="DA966" s="35"/>
      <c r="DB966" s="35"/>
      <c r="DC966" s="35"/>
      <c r="DD966" s="35"/>
      <c r="DE966" s="35"/>
      <c r="DF966" s="35"/>
      <c r="DG966" s="35"/>
      <c r="DH966" s="35"/>
      <c r="DI966" s="35"/>
      <c r="DJ966" s="35"/>
      <c r="DK966" s="35"/>
      <c r="DL966" s="35"/>
      <c r="DM966" s="35"/>
      <c r="DN966" s="35"/>
      <c r="DO966" s="35"/>
      <c r="DP966" s="35"/>
      <c r="DQ966" s="35"/>
      <c r="DR966" s="35"/>
      <c r="DS966" s="35"/>
      <c r="DT966" s="35"/>
      <c r="DU966" s="35"/>
      <c r="DV966" s="35"/>
      <c r="DW966" s="35"/>
      <c r="DX966" s="35"/>
      <c r="DY966" s="35"/>
      <c r="DZ966" s="35"/>
      <c r="EA966" s="35"/>
      <c r="EB966" s="35"/>
      <c r="EC966" s="35"/>
      <c r="ED966" s="35"/>
      <c r="EE966" s="35"/>
      <c r="EF966" s="35"/>
      <c r="EG966" s="35"/>
      <c r="EH966" s="35"/>
      <c r="EI966" s="35"/>
      <c r="EJ966" s="35"/>
      <c r="EK966" s="35"/>
      <c r="EL966" s="35"/>
      <c r="EM966" s="35"/>
      <c r="EN966" s="35"/>
      <c r="EO966" s="35"/>
      <c r="EP966" s="35"/>
      <c r="EQ966" s="35"/>
      <c r="ER966" s="35"/>
    </row>
    <row r="967" spans="1:148" ht="8.25" customHeight="1">
      <c r="A967" s="55"/>
      <c r="B967" s="55"/>
      <c r="C967" s="55"/>
      <c r="D967" s="56"/>
      <c r="E967" s="56"/>
      <c r="F967" s="57"/>
      <c r="G967" s="58"/>
      <c r="H967" s="58"/>
      <c r="I967" s="58"/>
      <c r="J967" s="59"/>
      <c r="K967" s="59"/>
      <c r="L967" s="59"/>
      <c r="M967" s="59"/>
      <c r="N967" s="58"/>
      <c r="O967" s="60"/>
      <c r="P967" s="60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  <c r="BX967" s="35"/>
      <c r="BY967" s="35"/>
      <c r="BZ967" s="35"/>
      <c r="CA967" s="35"/>
      <c r="CB967" s="35"/>
      <c r="CC967" s="35"/>
      <c r="CD967" s="35"/>
      <c r="CE967" s="35"/>
      <c r="CF967" s="35"/>
      <c r="CG967" s="35"/>
      <c r="CH967" s="35"/>
      <c r="CI967" s="35"/>
      <c r="CJ967" s="35"/>
      <c r="CK967" s="35"/>
      <c r="CL967" s="35"/>
      <c r="CM967" s="35"/>
      <c r="CN967" s="35"/>
      <c r="CO967" s="35"/>
      <c r="CP967" s="35"/>
      <c r="CQ967" s="35"/>
      <c r="CR967" s="35"/>
      <c r="CS967" s="35"/>
      <c r="CT967" s="35"/>
      <c r="CU967" s="35"/>
      <c r="CV967" s="35"/>
      <c r="CW967" s="35"/>
      <c r="CX967" s="35"/>
      <c r="CY967" s="35"/>
      <c r="CZ967" s="35"/>
      <c r="DA967" s="35"/>
      <c r="DB967" s="35"/>
      <c r="DC967" s="35"/>
      <c r="DD967" s="35"/>
      <c r="DE967" s="35"/>
      <c r="DF967" s="35"/>
      <c r="DG967" s="35"/>
      <c r="DH967" s="35"/>
      <c r="DI967" s="35"/>
      <c r="DJ967" s="35"/>
      <c r="DK967" s="35"/>
      <c r="DL967" s="35"/>
      <c r="DM967" s="35"/>
      <c r="DN967" s="35"/>
      <c r="DO967" s="35"/>
      <c r="DP967" s="35"/>
      <c r="DQ967" s="35"/>
      <c r="DR967" s="35"/>
      <c r="DS967" s="35"/>
      <c r="DT967" s="35"/>
      <c r="DU967" s="35"/>
      <c r="DV967" s="35"/>
      <c r="DW967" s="35"/>
      <c r="DX967" s="35"/>
      <c r="DY967" s="35"/>
      <c r="DZ967" s="35"/>
      <c r="EA967" s="35"/>
      <c r="EB967" s="35"/>
      <c r="EC967" s="35"/>
      <c r="ED967" s="35"/>
      <c r="EE967" s="35"/>
      <c r="EF967" s="35"/>
      <c r="EG967" s="35"/>
      <c r="EH967" s="35"/>
      <c r="EI967" s="35"/>
      <c r="EJ967" s="35"/>
      <c r="EK967" s="35"/>
      <c r="EL967" s="35"/>
      <c r="EM967" s="35"/>
      <c r="EN967" s="35"/>
      <c r="EO967" s="35"/>
      <c r="EP967" s="35"/>
      <c r="EQ967" s="35"/>
      <c r="ER967" s="35"/>
    </row>
    <row r="968" spans="1:148" ht="6.75" customHeight="1">
      <c r="A968" s="55"/>
      <c r="B968" s="55"/>
      <c r="C968" s="55"/>
      <c r="D968" s="56"/>
      <c r="E968" s="56"/>
      <c r="F968" s="57"/>
      <c r="G968" s="58"/>
      <c r="H968" s="58"/>
      <c r="I968" s="58"/>
      <c r="J968" s="59"/>
      <c r="K968" s="59"/>
      <c r="L968" s="59"/>
      <c r="M968" s="59"/>
      <c r="N968" s="58"/>
      <c r="O968" s="60"/>
      <c r="P968" s="60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  <c r="BX968" s="35"/>
      <c r="BY968" s="35"/>
      <c r="BZ968" s="35"/>
      <c r="CA968" s="35"/>
      <c r="CB968" s="35"/>
      <c r="CC968" s="35"/>
      <c r="CD968" s="35"/>
      <c r="CE968" s="35"/>
      <c r="CF968" s="35"/>
      <c r="CG968" s="35"/>
      <c r="CH968" s="35"/>
      <c r="CI968" s="35"/>
      <c r="CJ968" s="35"/>
      <c r="CK968" s="35"/>
      <c r="CL968" s="35"/>
      <c r="CM968" s="35"/>
      <c r="CN968" s="35"/>
      <c r="CO968" s="35"/>
      <c r="CP968" s="35"/>
      <c r="CQ968" s="35"/>
      <c r="CR968" s="35"/>
      <c r="CS968" s="35"/>
      <c r="CT968" s="35"/>
      <c r="CU968" s="35"/>
      <c r="CV968" s="35"/>
      <c r="CW968" s="35"/>
      <c r="CX968" s="35"/>
      <c r="CY968" s="35"/>
      <c r="CZ968" s="35"/>
      <c r="DA968" s="35"/>
      <c r="DB968" s="35"/>
      <c r="DC968" s="35"/>
      <c r="DD968" s="35"/>
      <c r="DE968" s="35"/>
      <c r="DF968" s="35"/>
      <c r="DG968" s="35"/>
      <c r="DH968" s="35"/>
      <c r="DI968" s="35"/>
      <c r="DJ968" s="35"/>
      <c r="DK968" s="35"/>
      <c r="DL968" s="35"/>
      <c r="DM968" s="35"/>
      <c r="DN968" s="35"/>
      <c r="DO968" s="35"/>
      <c r="DP968" s="35"/>
      <c r="DQ968" s="35"/>
      <c r="DR968" s="35"/>
      <c r="DS968" s="35"/>
      <c r="DT968" s="35"/>
      <c r="DU968" s="35"/>
      <c r="DV968" s="35"/>
      <c r="DW968" s="35"/>
      <c r="DX968" s="35"/>
      <c r="DY968" s="35"/>
      <c r="DZ968" s="35"/>
      <c r="EA968" s="35"/>
      <c r="EB968" s="35"/>
      <c r="EC968" s="35"/>
      <c r="ED968" s="35"/>
      <c r="EE968" s="35"/>
      <c r="EF968" s="35"/>
      <c r="EG968" s="35"/>
      <c r="EH968" s="35"/>
      <c r="EI968" s="35"/>
      <c r="EJ968" s="35"/>
      <c r="EK968" s="35"/>
      <c r="EL968" s="35"/>
      <c r="EM968" s="35"/>
      <c r="EN968" s="35"/>
      <c r="EO968" s="35"/>
      <c r="EP968" s="35"/>
      <c r="EQ968" s="35"/>
      <c r="ER968" s="35"/>
    </row>
    <row r="969" spans="1:148" ht="18.75" customHeight="1">
      <c r="A969" s="280" t="s">
        <v>530</v>
      </c>
      <c r="B969" s="280"/>
      <c r="C969" s="61"/>
      <c r="D969" s="62"/>
      <c r="E969" s="56"/>
      <c r="F969" s="58"/>
      <c r="G969" s="56"/>
      <c r="H969" s="56"/>
      <c r="I969" s="56"/>
      <c r="J969" s="63"/>
      <c r="K969" s="63"/>
      <c r="L969" s="63"/>
      <c r="M969" s="63"/>
      <c r="N969" s="63"/>
      <c r="O969" s="63"/>
      <c r="P969" s="63"/>
      <c r="Q969" s="64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  <c r="BQ969" s="35"/>
      <c r="BR969" s="35"/>
      <c r="BS969" s="35"/>
      <c r="BT969" s="35"/>
      <c r="BU969" s="35"/>
      <c r="BV969" s="35"/>
      <c r="BW969" s="35"/>
      <c r="BX969" s="35"/>
      <c r="BY969" s="35"/>
      <c r="BZ969" s="35"/>
      <c r="CA969" s="35"/>
      <c r="CB969" s="35"/>
      <c r="CC969" s="35"/>
      <c r="CD969" s="35"/>
      <c r="CE969" s="35"/>
      <c r="CF969" s="35"/>
      <c r="CG969" s="35"/>
      <c r="CH969" s="35"/>
      <c r="CI969" s="35"/>
      <c r="CJ969" s="35"/>
      <c r="CK969" s="35"/>
      <c r="CL969" s="35"/>
      <c r="CM969" s="35"/>
      <c r="CN969" s="35"/>
      <c r="CO969" s="35"/>
      <c r="CP969" s="35"/>
      <c r="CQ969" s="35"/>
      <c r="CR969" s="35"/>
      <c r="CS969" s="35"/>
      <c r="CT969" s="35"/>
      <c r="CU969" s="35"/>
      <c r="CV969" s="35"/>
      <c r="CW969" s="35"/>
      <c r="CX969" s="35"/>
      <c r="CY969" s="35"/>
      <c r="CZ969" s="35"/>
      <c r="DA969" s="35"/>
      <c r="DB969" s="35"/>
      <c r="DC969" s="35"/>
      <c r="DD969" s="35"/>
      <c r="DE969" s="35"/>
      <c r="DF969" s="35"/>
      <c r="DG969" s="35"/>
      <c r="DH969" s="35"/>
      <c r="DI969" s="35"/>
      <c r="DJ969" s="35"/>
      <c r="DK969" s="35"/>
      <c r="DL969" s="35"/>
      <c r="DM969" s="35"/>
      <c r="DN969" s="35"/>
      <c r="DO969" s="35"/>
      <c r="DP969" s="35"/>
      <c r="DQ969" s="35"/>
      <c r="DR969" s="35"/>
      <c r="DS969" s="35"/>
      <c r="DT969" s="35"/>
      <c r="DU969" s="35"/>
      <c r="DV969" s="35"/>
      <c r="DW969" s="35"/>
      <c r="DX969" s="35"/>
      <c r="DY969" s="35"/>
      <c r="DZ969" s="35"/>
      <c r="EA969" s="35"/>
      <c r="EB969" s="35"/>
      <c r="EC969" s="35"/>
      <c r="ED969" s="35"/>
      <c r="EE969" s="35"/>
      <c r="EF969" s="35"/>
      <c r="EG969" s="35"/>
      <c r="EH969" s="35"/>
      <c r="EI969" s="35"/>
      <c r="EJ969" s="35"/>
      <c r="EK969" s="35"/>
      <c r="EL969" s="35"/>
      <c r="EM969" s="35"/>
      <c r="EN969" s="35"/>
      <c r="EO969" s="35"/>
      <c r="EP969" s="35"/>
      <c r="EQ969" s="35"/>
      <c r="ER969" s="35"/>
    </row>
    <row r="970" spans="1:148" ht="0.75" customHeight="1">
      <c r="A970" s="18" t="s">
        <v>75</v>
      </c>
      <c r="B970" s="18"/>
      <c r="C970" s="65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  <c r="BQ970" s="35"/>
      <c r="BR970" s="35"/>
      <c r="BS970" s="35"/>
      <c r="BT970" s="35"/>
      <c r="BU970" s="35"/>
      <c r="BV970" s="35"/>
      <c r="BW970" s="35"/>
      <c r="BX970" s="35"/>
      <c r="BY970" s="35"/>
      <c r="BZ970" s="35"/>
      <c r="CA970" s="35"/>
      <c r="CB970" s="35"/>
      <c r="CC970" s="35"/>
      <c r="CD970" s="35"/>
      <c r="CE970" s="35"/>
      <c r="CF970" s="35"/>
      <c r="CG970" s="35"/>
      <c r="CH970" s="35"/>
      <c r="CI970" s="35"/>
      <c r="CJ970" s="35"/>
      <c r="CK970" s="35"/>
      <c r="CL970" s="35"/>
      <c r="CM970" s="35"/>
      <c r="CN970" s="35"/>
      <c r="CO970" s="35"/>
      <c r="CP970" s="35"/>
      <c r="CQ970" s="35"/>
      <c r="CR970" s="35"/>
      <c r="CS970" s="35"/>
      <c r="CT970" s="35"/>
      <c r="CU970" s="35"/>
      <c r="CV970" s="35"/>
      <c r="CW970" s="35"/>
      <c r="CX970" s="35"/>
      <c r="CY970" s="35"/>
      <c r="CZ970" s="35"/>
      <c r="DA970" s="35"/>
      <c r="DB970" s="35"/>
      <c r="DC970" s="35"/>
      <c r="DD970" s="35"/>
      <c r="DE970" s="35"/>
      <c r="DF970" s="35"/>
      <c r="DG970" s="35"/>
      <c r="DH970" s="35"/>
      <c r="DI970" s="35"/>
      <c r="DJ970" s="35"/>
      <c r="DK970" s="35"/>
      <c r="DL970" s="35"/>
      <c r="DM970" s="35"/>
      <c r="DN970" s="35"/>
      <c r="DO970" s="35"/>
      <c r="DP970" s="35"/>
      <c r="DQ970" s="35"/>
      <c r="DR970" s="35"/>
      <c r="DS970" s="35"/>
      <c r="DT970" s="35"/>
      <c r="DU970" s="35"/>
      <c r="DV970" s="35"/>
      <c r="DW970" s="35"/>
      <c r="DX970" s="35"/>
      <c r="DY970" s="35"/>
      <c r="DZ970" s="35"/>
      <c r="EA970" s="35"/>
      <c r="EB970" s="35"/>
      <c r="EC970" s="35"/>
      <c r="ED970" s="35"/>
      <c r="EE970" s="35"/>
      <c r="EF970" s="35"/>
      <c r="EG970" s="35"/>
      <c r="EH970" s="35"/>
      <c r="EI970" s="35"/>
      <c r="EJ970" s="35"/>
      <c r="EK970" s="35"/>
      <c r="EL970" s="35"/>
      <c r="EM970" s="35"/>
      <c r="EN970" s="35"/>
      <c r="EO970" s="35"/>
      <c r="EP970" s="35"/>
      <c r="EQ970" s="35"/>
      <c r="ER970" s="35"/>
    </row>
    <row r="971" spans="1:148" ht="28.5" customHeight="1">
      <c r="A971" s="66"/>
      <c r="B971" s="67"/>
      <c r="C971" s="68"/>
      <c r="D971" s="69"/>
      <c r="E971" s="69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BV971" s="35"/>
      <c r="BW971" s="35"/>
      <c r="BX971" s="35"/>
      <c r="BY971" s="35"/>
      <c r="BZ971" s="35"/>
      <c r="CA971" s="35"/>
      <c r="CB971" s="35"/>
      <c r="CC971" s="35"/>
      <c r="CD971" s="35"/>
      <c r="CE971" s="35"/>
      <c r="CF971" s="35"/>
      <c r="CG971" s="35"/>
      <c r="CH971" s="35"/>
      <c r="CI971" s="35"/>
      <c r="CJ971" s="35"/>
      <c r="CK971" s="35"/>
      <c r="CL971" s="35"/>
      <c r="CM971" s="35"/>
      <c r="CN971" s="35"/>
      <c r="CO971" s="35"/>
      <c r="CP971" s="35"/>
      <c r="CQ971" s="35"/>
      <c r="CR971" s="35"/>
      <c r="CS971" s="35"/>
      <c r="CT971" s="35"/>
      <c r="CU971" s="35"/>
      <c r="CV971" s="35"/>
      <c r="CW971" s="35"/>
      <c r="CX971" s="35"/>
      <c r="CY971" s="35"/>
      <c r="CZ971" s="35"/>
      <c r="DA971" s="35"/>
      <c r="DB971" s="35"/>
      <c r="DC971" s="35"/>
      <c r="DD971" s="35"/>
      <c r="DE971" s="35"/>
      <c r="DF971" s="35"/>
      <c r="DG971" s="35"/>
      <c r="DH971" s="35"/>
      <c r="DI971" s="35"/>
      <c r="DJ971" s="35"/>
      <c r="DK971" s="35"/>
      <c r="DL971" s="35"/>
      <c r="DM971" s="35"/>
      <c r="DN971" s="35"/>
      <c r="DO971" s="35"/>
      <c r="DP971" s="35"/>
      <c r="DQ971" s="35"/>
      <c r="DR971" s="35"/>
      <c r="DS971" s="35"/>
      <c r="DT971" s="35"/>
      <c r="DU971" s="35"/>
      <c r="DV971" s="35"/>
      <c r="DW971" s="35"/>
      <c r="DX971" s="35"/>
      <c r="DY971" s="35"/>
      <c r="DZ971" s="35"/>
      <c r="EA971" s="35"/>
      <c r="EB971" s="35"/>
      <c r="EC971" s="35"/>
      <c r="ED971" s="35"/>
      <c r="EE971" s="35"/>
      <c r="EF971" s="35"/>
      <c r="EG971" s="35"/>
      <c r="EH971" s="35"/>
      <c r="EI971" s="35"/>
      <c r="EJ971" s="35"/>
      <c r="EK971" s="35"/>
      <c r="EL971" s="35"/>
      <c r="EM971" s="35"/>
      <c r="EN971" s="35"/>
      <c r="EO971" s="35"/>
      <c r="EP971" s="35"/>
      <c r="EQ971" s="35"/>
      <c r="ER971" s="35"/>
    </row>
    <row r="972" spans="1:148" ht="11.25">
      <c r="A972" s="1"/>
      <c r="B972" s="1"/>
      <c r="C972" s="1"/>
      <c r="D972" s="3"/>
      <c r="E972" s="3"/>
      <c r="F972" s="3"/>
      <c r="G972" s="3"/>
      <c r="H972" s="3"/>
      <c r="I972" s="3"/>
      <c r="J972" s="3"/>
      <c r="K972" s="3"/>
      <c r="L972" s="3"/>
      <c r="M972" s="3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BV972" s="35"/>
      <c r="BW972" s="35"/>
      <c r="BX972" s="35"/>
      <c r="BY972" s="35"/>
      <c r="BZ972" s="35"/>
      <c r="CA972" s="35"/>
      <c r="CB972" s="35"/>
      <c r="CC972" s="35"/>
      <c r="CD972" s="35"/>
      <c r="CE972" s="35"/>
      <c r="CF972" s="35"/>
      <c r="CG972" s="35"/>
      <c r="CH972" s="35"/>
      <c r="CI972" s="35"/>
      <c r="CJ972" s="35"/>
      <c r="CK972" s="35"/>
      <c r="CL972" s="35"/>
      <c r="CM972" s="35"/>
      <c r="CN972" s="35"/>
      <c r="CO972" s="35"/>
      <c r="CP972" s="35"/>
      <c r="CQ972" s="35"/>
      <c r="CR972" s="35"/>
      <c r="CS972" s="35"/>
      <c r="CT972" s="35"/>
      <c r="CU972" s="35"/>
      <c r="CV972" s="35"/>
      <c r="CW972" s="35"/>
      <c r="CX972" s="35"/>
      <c r="CY972" s="35"/>
      <c r="CZ972" s="35"/>
      <c r="DA972" s="35"/>
      <c r="DB972" s="35"/>
      <c r="DC972" s="35"/>
      <c r="DD972" s="35"/>
      <c r="DE972" s="35"/>
      <c r="DF972" s="35"/>
      <c r="DG972" s="35"/>
      <c r="DH972" s="35"/>
      <c r="DI972" s="35"/>
      <c r="DJ972" s="35"/>
      <c r="DK972" s="35"/>
      <c r="DL972" s="35"/>
      <c r="DM972" s="35"/>
      <c r="DN972" s="35"/>
      <c r="DO972" s="35"/>
      <c r="DP972" s="35"/>
      <c r="DQ972" s="35"/>
      <c r="DR972" s="35"/>
      <c r="DS972" s="35"/>
      <c r="DT972" s="35"/>
      <c r="DU972" s="35"/>
      <c r="DV972" s="35"/>
      <c r="DW972" s="35"/>
      <c r="DX972" s="35"/>
      <c r="DY972" s="35"/>
      <c r="DZ972" s="35"/>
      <c r="EA972" s="35"/>
      <c r="EB972" s="35"/>
      <c r="EC972" s="35"/>
      <c r="ED972" s="35"/>
      <c r="EE972" s="35"/>
      <c r="EF972" s="35"/>
      <c r="EG972" s="35"/>
      <c r="EH972" s="35"/>
      <c r="EI972" s="35"/>
      <c r="EJ972" s="35"/>
      <c r="EK972" s="35"/>
      <c r="EL972" s="35"/>
      <c r="EM972" s="35"/>
      <c r="EN972" s="35"/>
      <c r="EO972" s="35"/>
      <c r="EP972" s="35"/>
      <c r="EQ972" s="35"/>
      <c r="ER972" s="35"/>
    </row>
    <row r="973" spans="1:148" ht="11.25">
      <c r="A973" s="1"/>
      <c r="B973" s="1"/>
      <c r="C973" s="1"/>
      <c r="D973" s="3"/>
      <c r="E973" s="3"/>
      <c r="F973" s="3"/>
      <c r="G973" s="3"/>
      <c r="H973" s="3"/>
      <c r="I973" s="3"/>
      <c r="J973" s="3"/>
      <c r="K973" s="3"/>
      <c r="L973" s="3"/>
      <c r="M973" s="3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  <c r="BK973" s="35"/>
      <c r="BL973" s="35"/>
      <c r="BM973" s="35"/>
      <c r="BN973" s="35"/>
      <c r="BO973" s="35"/>
      <c r="BP973" s="35"/>
      <c r="BQ973" s="35"/>
      <c r="BR973" s="35"/>
      <c r="BS973" s="35"/>
      <c r="BT973" s="35"/>
      <c r="BU973" s="35"/>
      <c r="BV973" s="35"/>
      <c r="BW973" s="35"/>
      <c r="BX973" s="35"/>
      <c r="BY973" s="35"/>
      <c r="BZ973" s="35"/>
      <c r="CA973" s="35"/>
      <c r="CB973" s="35"/>
      <c r="CC973" s="35"/>
      <c r="CD973" s="35"/>
      <c r="CE973" s="35"/>
      <c r="CF973" s="35"/>
      <c r="CG973" s="35"/>
      <c r="CH973" s="35"/>
      <c r="CI973" s="35"/>
      <c r="CJ973" s="35"/>
      <c r="CK973" s="35"/>
      <c r="CL973" s="35"/>
      <c r="CM973" s="35"/>
      <c r="CN973" s="35"/>
      <c r="CO973" s="35"/>
      <c r="CP973" s="35"/>
      <c r="CQ973" s="35"/>
      <c r="CR973" s="35"/>
      <c r="CS973" s="35"/>
      <c r="CT973" s="35"/>
      <c r="CU973" s="35"/>
      <c r="CV973" s="35"/>
      <c r="CW973" s="35"/>
      <c r="CX973" s="35"/>
      <c r="CY973" s="35"/>
      <c r="CZ973" s="35"/>
      <c r="DA973" s="35"/>
      <c r="DB973" s="35"/>
      <c r="DC973" s="35"/>
      <c r="DD973" s="35"/>
      <c r="DE973" s="35"/>
      <c r="DF973" s="35"/>
      <c r="DG973" s="35"/>
      <c r="DH973" s="35"/>
      <c r="DI973" s="35"/>
      <c r="DJ973" s="35"/>
      <c r="DK973" s="35"/>
      <c r="DL973" s="35"/>
      <c r="DM973" s="35"/>
      <c r="DN973" s="35"/>
      <c r="DO973" s="35"/>
      <c r="DP973" s="35"/>
      <c r="DQ973" s="35"/>
      <c r="DR973" s="35"/>
      <c r="DS973" s="35"/>
      <c r="DT973" s="35"/>
      <c r="DU973" s="35"/>
      <c r="DV973" s="35"/>
      <c r="DW973" s="35"/>
      <c r="DX973" s="35"/>
      <c r="DY973" s="35"/>
      <c r="DZ973" s="35"/>
      <c r="EA973" s="35"/>
      <c r="EB973" s="35"/>
      <c r="EC973" s="35"/>
      <c r="ED973" s="35"/>
      <c r="EE973" s="35"/>
      <c r="EF973" s="35"/>
      <c r="EG973" s="35"/>
      <c r="EH973" s="35"/>
      <c r="EI973" s="35"/>
      <c r="EJ973" s="35"/>
      <c r="EK973" s="35"/>
      <c r="EL973" s="35"/>
      <c r="EM973" s="35"/>
      <c r="EN973" s="35"/>
      <c r="EO973" s="35"/>
      <c r="EP973" s="35"/>
      <c r="EQ973" s="35"/>
      <c r="ER973" s="35"/>
    </row>
    <row r="974" spans="1:148" ht="11.25">
      <c r="A974" s="1"/>
      <c r="B974" s="1"/>
      <c r="C974" s="1"/>
      <c r="D974" s="3"/>
      <c r="E974" s="3"/>
      <c r="F974" s="3"/>
      <c r="G974" s="3"/>
      <c r="H974" s="3"/>
      <c r="I974" s="3"/>
      <c r="J974" s="3"/>
      <c r="K974" s="3"/>
      <c r="L974" s="3"/>
      <c r="M974" s="3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  <c r="BQ974" s="35"/>
      <c r="BR974" s="35"/>
      <c r="BS974" s="35"/>
      <c r="BT974" s="35"/>
      <c r="BU974" s="35"/>
      <c r="BV974" s="35"/>
      <c r="BW974" s="35"/>
      <c r="BX974" s="35"/>
      <c r="BY974" s="35"/>
      <c r="BZ974" s="35"/>
      <c r="CA974" s="35"/>
      <c r="CB974" s="35"/>
      <c r="CC974" s="35"/>
      <c r="CD974" s="35"/>
      <c r="CE974" s="35"/>
      <c r="CF974" s="35"/>
      <c r="CG974" s="35"/>
      <c r="CH974" s="35"/>
      <c r="CI974" s="35"/>
      <c r="CJ974" s="35"/>
      <c r="CK974" s="35"/>
      <c r="CL974" s="35"/>
      <c r="CM974" s="35"/>
      <c r="CN974" s="35"/>
      <c r="CO974" s="35"/>
      <c r="CP974" s="35"/>
      <c r="CQ974" s="35"/>
      <c r="CR974" s="35"/>
      <c r="CS974" s="35"/>
      <c r="CT974" s="35"/>
      <c r="CU974" s="35"/>
      <c r="CV974" s="35"/>
      <c r="CW974" s="35"/>
      <c r="CX974" s="35"/>
      <c r="CY974" s="35"/>
      <c r="CZ974" s="35"/>
      <c r="DA974" s="35"/>
      <c r="DB974" s="35"/>
      <c r="DC974" s="35"/>
      <c r="DD974" s="35"/>
      <c r="DE974" s="35"/>
      <c r="DF974" s="35"/>
      <c r="DG974" s="35"/>
      <c r="DH974" s="35"/>
      <c r="DI974" s="35"/>
      <c r="DJ974" s="35"/>
      <c r="DK974" s="35"/>
      <c r="DL974" s="35"/>
      <c r="DM974" s="35"/>
      <c r="DN974" s="35"/>
      <c r="DO974" s="35"/>
      <c r="DP974" s="35"/>
      <c r="DQ974" s="35"/>
      <c r="DR974" s="35"/>
      <c r="DS974" s="35"/>
      <c r="DT974" s="35"/>
      <c r="DU974" s="35"/>
      <c r="DV974" s="35"/>
      <c r="DW974" s="35"/>
      <c r="DX974" s="35"/>
      <c r="DY974" s="35"/>
      <c r="DZ974" s="35"/>
      <c r="EA974" s="35"/>
      <c r="EB974" s="35"/>
      <c r="EC974" s="35"/>
      <c r="ED974" s="35"/>
      <c r="EE974" s="35"/>
      <c r="EF974" s="35"/>
      <c r="EG974" s="35"/>
      <c r="EH974" s="35"/>
      <c r="EI974" s="35"/>
      <c r="EJ974" s="35"/>
      <c r="EK974" s="35"/>
      <c r="EL974" s="35"/>
      <c r="EM974" s="35"/>
      <c r="EN974" s="35"/>
      <c r="EO974" s="35"/>
      <c r="EP974" s="35"/>
      <c r="EQ974" s="35"/>
      <c r="ER974" s="35"/>
    </row>
    <row r="975" spans="1:148" ht="11.25">
      <c r="A975" s="1"/>
      <c r="B975" s="1"/>
      <c r="C975" s="1"/>
      <c r="D975" s="3"/>
      <c r="E975" s="3"/>
      <c r="F975" s="3"/>
      <c r="G975" s="3"/>
      <c r="H975" s="3"/>
      <c r="I975" s="3"/>
      <c r="J975" s="3"/>
      <c r="K975" s="3"/>
      <c r="L975" s="3"/>
      <c r="M975" s="3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BV975" s="35"/>
      <c r="BW975" s="35"/>
      <c r="BX975" s="35"/>
      <c r="BY975" s="35"/>
      <c r="BZ975" s="35"/>
      <c r="CA975" s="35"/>
      <c r="CB975" s="35"/>
      <c r="CC975" s="35"/>
      <c r="CD975" s="35"/>
      <c r="CE975" s="35"/>
      <c r="CF975" s="35"/>
      <c r="CG975" s="35"/>
      <c r="CH975" s="35"/>
      <c r="CI975" s="35"/>
      <c r="CJ975" s="35"/>
      <c r="CK975" s="35"/>
      <c r="CL975" s="35"/>
      <c r="CM975" s="35"/>
      <c r="CN975" s="35"/>
      <c r="CO975" s="35"/>
      <c r="CP975" s="35"/>
      <c r="CQ975" s="35"/>
      <c r="CR975" s="35"/>
      <c r="CS975" s="35"/>
      <c r="CT975" s="35"/>
      <c r="CU975" s="35"/>
      <c r="CV975" s="35"/>
      <c r="CW975" s="35"/>
      <c r="CX975" s="35"/>
      <c r="CY975" s="35"/>
      <c r="CZ975" s="35"/>
      <c r="DA975" s="35"/>
      <c r="DB975" s="35"/>
      <c r="DC975" s="35"/>
      <c r="DD975" s="35"/>
      <c r="DE975" s="35"/>
      <c r="DF975" s="35"/>
      <c r="DG975" s="35"/>
      <c r="DH975" s="35"/>
      <c r="DI975" s="35"/>
      <c r="DJ975" s="35"/>
      <c r="DK975" s="35"/>
      <c r="DL975" s="35"/>
      <c r="DM975" s="35"/>
      <c r="DN975" s="35"/>
      <c r="DO975" s="35"/>
      <c r="DP975" s="35"/>
      <c r="DQ975" s="35"/>
      <c r="DR975" s="35"/>
      <c r="DS975" s="35"/>
      <c r="DT975" s="35"/>
      <c r="DU975" s="35"/>
      <c r="DV975" s="35"/>
      <c r="DW975" s="35"/>
      <c r="DX975" s="35"/>
      <c r="DY975" s="35"/>
      <c r="DZ975" s="35"/>
      <c r="EA975" s="35"/>
      <c r="EB975" s="35"/>
      <c r="EC975" s="35"/>
      <c r="ED975" s="35"/>
      <c r="EE975" s="35"/>
      <c r="EF975" s="35"/>
      <c r="EG975" s="35"/>
      <c r="EH975" s="35"/>
      <c r="EI975" s="35"/>
      <c r="EJ975" s="35"/>
      <c r="EK975" s="35"/>
      <c r="EL975" s="35"/>
      <c r="EM975" s="35"/>
      <c r="EN975" s="35"/>
      <c r="EO975" s="35"/>
      <c r="EP975" s="35"/>
      <c r="EQ975" s="35"/>
      <c r="ER975" s="35"/>
    </row>
    <row r="976" spans="1:148" ht="11.25">
      <c r="A976" s="1"/>
      <c r="B976" s="1"/>
      <c r="C976" s="1"/>
      <c r="D976" s="3"/>
      <c r="E976" s="3"/>
      <c r="F976" s="3"/>
      <c r="G976" s="3"/>
      <c r="H976" s="3"/>
      <c r="I976" s="3"/>
      <c r="J976" s="3"/>
      <c r="K976" s="3"/>
      <c r="L976" s="3"/>
      <c r="M976" s="3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  <c r="BK976" s="35"/>
      <c r="BL976" s="35"/>
      <c r="BM976" s="35"/>
      <c r="BN976" s="35"/>
      <c r="BO976" s="35"/>
      <c r="BP976" s="35"/>
      <c r="BQ976" s="35"/>
      <c r="BR976" s="35"/>
      <c r="BS976" s="35"/>
      <c r="BT976" s="35"/>
      <c r="BU976" s="35"/>
      <c r="BV976" s="35"/>
      <c r="BW976" s="35"/>
      <c r="BX976" s="35"/>
      <c r="BY976" s="35"/>
      <c r="BZ976" s="35"/>
      <c r="CA976" s="35"/>
      <c r="CB976" s="35"/>
      <c r="CC976" s="35"/>
      <c r="CD976" s="35"/>
      <c r="CE976" s="35"/>
      <c r="CF976" s="35"/>
      <c r="CG976" s="35"/>
      <c r="CH976" s="35"/>
      <c r="CI976" s="35"/>
      <c r="CJ976" s="35"/>
      <c r="CK976" s="35"/>
      <c r="CL976" s="35"/>
      <c r="CM976" s="35"/>
      <c r="CN976" s="35"/>
      <c r="CO976" s="35"/>
      <c r="CP976" s="35"/>
      <c r="CQ976" s="35"/>
      <c r="CR976" s="35"/>
      <c r="CS976" s="35"/>
      <c r="CT976" s="35"/>
      <c r="CU976" s="35"/>
      <c r="CV976" s="35"/>
      <c r="CW976" s="35"/>
      <c r="CX976" s="35"/>
      <c r="CY976" s="35"/>
      <c r="CZ976" s="35"/>
      <c r="DA976" s="35"/>
      <c r="DB976" s="35"/>
      <c r="DC976" s="35"/>
      <c r="DD976" s="35"/>
      <c r="DE976" s="35"/>
      <c r="DF976" s="35"/>
      <c r="DG976" s="35"/>
      <c r="DH976" s="35"/>
      <c r="DI976" s="35"/>
      <c r="DJ976" s="35"/>
      <c r="DK976" s="35"/>
      <c r="DL976" s="35"/>
      <c r="DM976" s="35"/>
      <c r="DN976" s="35"/>
      <c r="DO976" s="35"/>
      <c r="DP976" s="35"/>
      <c r="DQ976" s="35"/>
      <c r="DR976" s="35"/>
      <c r="DS976" s="35"/>
      <c r="DT976" s="35"/>
      <c r="DU976" s="35"/>
      <c r="DV976" s="35"/>
      <c r="DW976" s="35"/>
      <c r="DX976" s="35"/>
      <c r="DY976" s="35"/>
      <c r="DZ976" s="35"/>
      <c r="EA976" s="35"/>
      <c r="EB976" s="35"/>
      <c r="EC976" s="35"/>
      <c r="ED976" s="35"/>
      <c r="EE976" s="35"/>
      <c r="EF976" s="35"/>
      <c r="EG976" s="35"/>
      <c r="EH976" s="35"/>
      <c r="EI976" s="35"/>
      <c r="EJ976" s="35"/>
      <c r="EK976" s="35"/>
      <c r="EL976" s="35"/>
      <c r="EM976" s="35"/>
      <c r="EN976" s="35"/>
      <c r="EO976" s="35"/>
      <c r="EP976" s="35"/>
      <c r="EQ976" s="35"/>
      <c r="ER976" s="35"/>
    </row>
    <row r="977" spans="1:148" ht="11.25">
      <c r="A977" s="1"/>
      <c r="B977" s="1"/>
      <c r="C977" s="1"/>
      <c r="D977" s="3"/>
      <c r="E977" s="3"/>
      <c r="F977" s="3"/>
      <c r="G977" s="3"/>
      <c r="H977" s="3"/>
      <c r="I977" s="3"/>
      <c r="J977" s="3"/>
      <c r="K977" s="3"/>
      <c r="L977" s="3"/>
      <c r="M977" s="3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BV977" s="35"/>
      <c r="BW977" s="35"/>
      <c r="BX977" s="35"/>
      <c r="BY977" s="35"/>
      <c r="BZ977" s="35"/>
      <c r="CA977" s="35"/>
      <c r="CB977" s="35"/>
      <c r="CC977" s="35"/>
      <c r="CD977" s="35"/>
      <c r="CE977" s="35"/>
      <c r="CF977" s="35"/>
      <c r="CG977" s="35"/>
      <c r="CH977" s="35"/>
      <c r="CI977" s="35"/>
      <c r="CJ977" s="35"/>
      <c r="CK977" s="35"/>
      <c r="CL977" s="35"/>
      <c r="CM977" s="35"/>
      <c r="CN977" s="35"/>
      <c r="CO977" s="35"/>
      <c r="CP977" s="35"/>
      <c r="CQ977" s="35"/>
      <c r="CR977" s="35"/>
      <c r="CS977" s="35"/>
      <c r="CT977" s="35"/>
      <c r="CU977" s="35"/>
      <c r="CV977" s="35"/>
      <c r="CW977" s="35"/>
      <c r="CX977" s="35"/>
      <c r="CY977" s="35"/>
      <c r="CZ977" s="35"/>
      <c r="DA977" s="35"/>
      <c r="DB977" s="35"/>
      <c r="DC977" s="35"/>
      <c r="DD977" s="35"/>
      <c r="DE977" s="35"/>
      <c r="DF977" s="35"/>
      <c r="DG977" s="35"/>
      <c r="DH977" s="35"/>
      <c r="DI977" s="35"/>
      <c r="DJ977" s="35"/>
      <c r="DK977" s="35"/>
      <c r="DL977" s="35"/>
      <c r="DM977" s="35"/>
      <c r="DN977" s="35"/>
      <c r="DO977" s="35"/>
      <c r="DP977" s="35"/>
      <c r="DQ977" s="35"/>
      <c r="DR977" s="35"/>
      <c r="DS977" s="35"/>
      <c r="DT977" s="35"/>
      <c r="DU977" s="35"/>
      <c r="DV977" s="35"/>
      <c r="DW977" s="35"/>
      <c r="DX977" s="35"/>
      <c r="DY977" s="35"/>
      <c r="DZ977" s="35"/>
      <c r="EA977" s="35"/>
      <c r="EB977" s="35"/>
      <c r="EC977" s="35"/>
      <c r="ED977" s="35"/>
      <c r="EE977" s="35"/>
      <c r="EF977" s="35"/>
      <c r="EG977" s="35"/>
      <c r="EH977" s="35"/>
      <c r="EI977" s="35"/>
      <c r="EJ977" s="35"/>
      <c r="EK977" s="35"/>
      <c r="EL977" s="35"/>
      <c r="EM977" s="35"/>
      <c r="EN977" s="35"/>
      <c r="EO977" s="35"/>
      <c r="EP977" s="35"/>
      <c r="EQ977" s="35"/>
      <c r="ER977" s="35"/>
    </row>
    <row r="978" spans="1:148" ht="11.25">
      <c r="A978" s="1"/>
      <c r="B978" s="1"/>
      <c r="C978" s="1"/>
      <c r="D978" s="3"/>
      <c r="E978" s="3"/>
      <c r="F978" s="3"/>
      <c r="G978" s="3"/>
      <c r="H978" s="3"/>
      <c r="I978" s="3"/>
      <c r="J978" s="3"/>
      <c r="K978" s="3"/>
      <c r="L978" s="3"/>
      <c r="M978" s="3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BV978" s="35"/>
      <c r="BW978" s="35"/>
      <c r="BX978" s="35"/>
      <c r="BY978" s="35"/>
      <c r="BZ978" s="35"/>
      <c r="CA978" s="35"/>
      <c r="CB978" s="35"/>
      <c r="CC978" s="35"/>
      <c r="CD978" s="35"/>
      <c r="CE978" s="35"/>
      <c r="CF978" s="35"/>
      <c r="CG978" s="35"/>
      <c r="CH978" s="35"/>
      <c r="CI978" s="35"/>
      <c r="CJ978" s="35"/>
      <c r="CK978" s="35"/>
      <c r="CL978" s="35"/>
      <c r="CM978" s="35"/>
      <c r="CN978" s="35"/>
      <c r="CO978" s="35"/>
      <c r="CP978" s="35"/>
      <c r="CQ978" s="35"/>
      <c r="CR978" s="35"/>
      <c r="CS978" s="35"/>
      <c r="CT978" s="35"/>
      <c r="CU978" s="35"/>
      <c r="CV978" s="35"/>
      <c r="CW978" s="35"/>
      <c r="CX978" s="35"/>
      <c r="CY978" s="35"/>
      <c r="CZ978" s="35"/>
      <c r="DA978" s="35"/>
      <c r="DB978" s="35"/>
      <c r="DC978" s="35"/>
      <c r="DD978" s="35"/>
      <c r="DE978" s="35"/>
      <c r="DF978" s="35"/>
      <c r="DG978" s="35"/>
      <c r="DH978" s="35"/>
      <c r="DI978" s="35"/>
      <c r="DJ978" s="35"/>
      <c r="DK978" s="35"/>
      <c r="DL978" s="35"/>
      <c r="DM978" s="35"/>
      <c r="DN978" s="35"/>
      <c r="DO978" s="35"/>
      <c r="DP978" s="35"/>
      <c r="DQ978" s="35"/>
      <c r="DR978" s="35"/>
      <c r="DS978" s="35"/>
      <c r="DT978" s="35"/>
      <c r="DU978" s="35"/>
      <c r="DV978" s="35"/>
      <c r="DW978" s="35"/>
      <c r="DX978" s="35"/>
      <c r="DY978" s="35"/>
      <c r="DZ978" s="35"/>
      <c r="EA978" s="35"/>
      <c r="EB978" s="35"/>
      <c r="EC978" s="35"/>
      <c r="ED978" s="35"/>
      <c r="EE978" s="35"/>
      <c r="EF978" s="35"/>
      <c r="EG978" s="35"/>
      <c r="EH978" s="35"/>
      <c r="EI978" s="35"/>
      <c r="EJ978" s="35"/>
      <c r="EK978" s="35"/>
      <c r="EL978" s="35"/>
      <c r="EM978" s="35"/>
      <c r="EN978" s="35"/>
      <c r="EO978" s="35"/>
      <c r="EP978" s="35"/>
      <c r="EQ978" s="35"/>
      <c r="ER978" s="35"/>
    </row>
    <row r="979" spans="1:148" ht="11.25">
      <c r="A979" s="1"/>
      <c r="B979" s="1"/>
      <c r="C979" s="1"/>
      <c r="D979" s="3"/>
      <c r="E979" s="3"/>
      <c r="F979" s="3"/>
      <c r="G979" s="3"/>
      <c r="H979" s="3"/>
      <c r="I979" s="3"/>
      <c r="J979" s="3"/>
      <c r="K979" s="3"/>
      <c r="L979" s="3"/>
      <c r="M979" s="3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  <c r="BK979" s="35"/>
      <c r="BL979" s="35"/>
      <c r="BM979" s="35"/>
      <c r="BN979" s="35"/>
      <c r="BO979" s="35"/>
      <c r="BP979" s="35"/>
      <c r="BQ979" s="35"/>
      <c r="BR979" s="35"/>
      <c r="BS979" s="35"/>
      <c r="BT979" s="35"/>
      <c r="BU979" s="35"/>
      <c r="BV979" s="35"/>
      <c r="BW979" s="35"/>
      <c r="BX979" s="35"/>
      <c r="BY979" s="35"/>
      <c r="BZ979" s="35"/>
      <c r="CA979" s="35"/>
      <c r="CB979" s="35"/>
      <c r="CC979" s="35"/>
      <c r="CD979" s="35"/>
      <c r="CE979" s="35"/>
      <c r="CF979" s="35"/>
      <c r="CG979" s="35"/>
      <c r="CH979" s="35"/>
      <c r="CI979" s="35"/>
      <c r="CJ979" s="35"/>
      <c r="CK979" s="35"/>
      <c r="CL979" s="35"/>
      <c r="CM979" s="35"/>
      <c r="CN979" s="35"/>
      <c r="CO979" s="35"/>
      <c r="CP979" s="35"/>
      <c r="CQ979" s="35"/>
      <c r="CR979" s="35"/>
      <c r="CS979" s="35"/>
      <c r="CT979" s="35"/>
      <c r="CU979" s="35"/>
      <c r="CV979" s="35"/>
      <c r="CW979" s="35"/>
      <c r="CX979" s="35"/>
      <c r="CY979" s="35"/>
      <c r="CZ979" s="35"/>
      <c r="DA979" s="35"/>
      <c r="DB979" s="35"/>
      <c r="DC979" s="35"/>
      <c r="DD979" s="35"/>
      <c r="DE979" s="35"/>
      <c r="DF979" s="35"/>
      <c r="DG979" s="35"/>
      <c r="DH979" s="35"/>
      <c r="DI979" s="35"/>
      <c r="DJ979" s="35"/>
      <c r="DK979" s="35"/>
      <c r="DL979" s="35"/>
      <c r="DM979" s="35"/>
      <c r="DN979" s="35"/>
      <c r="DO979" s="35"/>
      <c r="DP979" s="35"/>
      <c r="DQ979" s="35"/>
      <c r="DR979" s="35"/>
      <c r="DS979" s="35"/>
      <c r="DT979" s="35"/>
      <c r="DU979" s="35"/>
      <c r="DV979" s="35"/>
      <c r="DW979" s="35"/>
      <c r="DX979" s="35"/>
      <c r="DY979" s="35"/>
      <c r="DZ979" s="35"/>
      <c r="EA979" s="35"/>
      <c r="EB979" s="35"/>
      <c r="EC979" s="35"/>
      <c r="ED979" s="35"/>
      <c r="EE979" s="35"/>
      <c r="EF979" s="35"/>
      <c r="EG979" s="35"/>
      <c r="EH979" s="35"/>
      <c r="EI979" s="35"/>
      <c r="EJ979" s="35"/>
      <c r="EK979" s="35"/>
      <c r="EL979" s="35"/>
      <c r="EM979" s="35"/>
      <c r="EN979" s="35"/>
      <c r="EO979" s="35"/>
      <c r="EP979" s="35"/>
      <c r="EQ979" s="35"/>
      <c r="ER979" s="35"/>
    </row>
    <row r="980" spans="1:148" ht="11.25">
      <c r="A980" s="1"/>
      <c r="B980" s="1"/>
      <c r="C980" s="1"/>
      <c r="D980" s="3"/>
      <c r="E980" s="3"/>
      <c r="F980" s="3"/>
      <c r="G980" s="3"/>
      <c r="H980" s="3"/>
      <c r="I980" s="3"/>
      <c r="J980" s="3"/>
      <c r="K980" s="3"/>
      <c r="L980" s="3"/>
      <c r="M980" s="3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BV980" s="35"/>
      <c r="BW980" s="35"/>
      <c r="BX980" s="35"/>
      <c r="BY980" s="35"/>
      <c r="BZ980" s="35"/>
      <c r="CA980" s="35"/>
      <c r="CB980" s="35"/>
      <c r="CC980" s="35"/>
      <c r="CD980" s="35"/>
      <c r="CE980" s="35"/>
      <c r="CF980" s="35"/>
      <c r="CG980" s="35"/>
      <c r="CH980" s="35"/>
      <c r="CI980" s="35"/>
      <c r="CJ980" s="35"/>
      <c r="CK980" s="35"/>
      <c r="CL980" s="35"/>
      <c r="CM980" s="35"/>
      <c r="CN980" s="35"/>
      <c r="CO980" s="35"/>
      <c r="CP980" s="35"/>
      <c r="CQ980" s="35"/>
      <c r="CR980" s="35"/>
      <c r="CS980" s="35"/>
      <c r="CT980" s="35"/>
      <c r="CU980" s="35"/>
      <c r="CV980" s="35"/>
      <c r="CW980" s="35"/>
      <c r="CX980" s="35"/>
      <c r="CY980" s="35"/>
      <c r="CZ980" s="35"/>
      <c r="DA980" s="35"/>
      <c r="DB980" s="35"/>
      <c r="DC980" s="35"/>
      <c r="DD980" s="35"/>
      <c r="DE980" s="35"/>
      <c r="DF980" s="35"/>
      <c r="DG980" s="35"/>
      <c r="DH980" s="35"/>
      <c r="DI980" s="35"/>
      <c r="DJ980" s="35"/>
      <c r="DK980" s="35"/>
      <c r="DL980" s="35"/>
      <c r="DM980" s="35"/>
      <c r="DN980" s="35"/>
      <c r="DO980" s="35"/>
      <c r="DP980" s="35"/>
      <c r="DQ980" s="35"/>
      <c r="DR980" s="35"/>
      <c r="DS980" s="35"/>
      <c r="DT980" s="35"/>
      <c r="DU980" s="35"/>
      <c r="DV980" s="35"/>
      <c r="DW980" s="35"/>
      <c r="DX980" s="35"/>
      <c r="DY980" s="35"/>
      <c r="DZ980" s="35"/>
      <c r="EA980" s="35"/>
      <c r="EB980" s="35"/>
      <c r="EC980" s="35"/>
      <c r="ED980" s="35"/>
      <c r="EE980" s="35"/>
      <c r="EF980" s="35"/>
      <c r="EG980" s="35"/>
      <c r="EH980" s="35"/>
      <c r="EI980" s="35"/>
      <c r="EJ980" s="35"/>
      <c r="EK980" s="35"/>
      <c r="EL980" s="35"/>
      <c r="EM980" s="35"/>
      <c r="EN980" s="35"/>
      <c r="EO980" s="35"/>
      <c r="EP980" s="35"/>
      <c r="EQ980" s="35"/>
      <c r="ER980" s="35"/>
    </row>
    <row r="981" spans="1:148" ht="11.25">
      <c r="A981" s="1"/>
      <c r="B981" s="1"/>
      <c r="C981" s="1"/>
      <c r="D981" s="3"/>
      <c r="E981" s="3"/>
      <c r="F981" s="3"/>
      <c r="G981" s="3"/>
      <c r="H981" s="3"/>
      <c r="I981" s="3"/>
      <c r="J981" s="3"/>
      <c r="K981" s="3"/>
      <c r="L981" s="3"/>
      <c r="M981" s="3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  <c r="BK981" s="35"/>
      <c r="BL981" s="35"/>
      <c r="BM981" s="35"/>
      <c r="BN981" s="35"/>
      <c r="BO981" s="35"/>
      <c r="BP981" s="35"/>
      <c r="BQ981" s="35"/>
      <c r="BR981" s="35"/>
      <c r="BS981" s="35"/>
      <c r="BT981" s="35"/>
      <c r="BU981" s="35"/>
      <c r="BV981" s="35"/>
      <c r="BW981" s="35"/>
      <c r="BX981" s="35"/>
      <c r="BY981" s="35"/>
      <c r="BZ981" s="35"/>
      <c r="CA981" s="35"/>
      <c r="CB981" s="35"/>
      <c r="CC981" s="35"/>
      <c r="CD981" s="35"/>
      <c r="CE981" s="35"/>
      <c r="CF981" s="35"/>
      <c r="CG981" s="35"/>
      <c r="CH981" s="35"/>
      <c r="CI981" s="35"/>
      <c r="CJ981" s="35"/>
      <c r="CK981" s="35"/>
      <c r="CL981" s="35"/>
      <c r="CM981" s="35"/>
      <c r="CN981" s="35"/>
      <c r="CO981" s="35"/>
      <c r="CP981" s="35"/>
      <c r="CQ981" s="35"/>
      <c r="CR981" s="35"/>
      <c r="CS981" s="35"/>
      <c r="CT981" s="35"/>
      <c r="CU981" s="35"/>
      <c r="CV981" s="35"/>
      <c r="CW981" s="35"/>
      <c r="CX981" s="35"/>
      <c r="CY981" s="35"/>
      <c r="CZ981" s="35"/>
      <c r="DA981" s="35"/>
      <c r="DB981" s="35"/>
      <c r="DC981" s="35"/>
      <c r="DD981" s="35"/>
      <c r="DE981" s="35"/>
      <c r="DF981" s="35"/>
      <c r="DG981" s="35"/>
      <c r="DH981" s="35"/>
      <c r="DI981" s="35"/>
      <c r="DJ981" s="35"/>
      <c r="DK981" s="35"/>
      <c r="DL981" s="35"/>
      <c r="DM981" s="35"/>
      <c r="DN981" s="35"/>
      <c r="DO981" s="35"/>
      <c r="DP981" s="35"/>
      <c r="DQ981" s="35"/>
      <c r="DR981" s="35"/>
      <c r="DS981" s="35"/>
      <c r="DT981" s="35"/>
      <c r="DU981" s="35"/>
      <c r="DV981" s="35"/>
      <c r="DW981" s="35"/>
      <c r="DX981" s="35"/>
      <c r="DY981" s="35"/>
      <c r="DZ981" s="35"/>
      <c r="EA981" s="35"/>
      <c r="EB981" s="35"/>
      <c r="EC981" s="35"/>
      <c r="ED981" s="35"/>
      <c r="EE981" s="35"/>
      <c r="EF981" s="35"/>
      <c r="EG981" s="35"/>
      <c r="EH981" s="35"/>
      <c r="EI981" s="35"/>
      <c r="EJ981" s="35"/>
      <c r="EK981" s="35"/>
      <c r="EL981" s="35"/>
      <c r="EM981" s="35"/>
      <c r="EN981" s="35"/>
      <c r="EO981" s="35"/>
      <c r="EP981" s="35"/>
      <c r="EQ981" s="35"/>
      <c r="ER981" s="35"/>
    </row>
    <row r="982" spans="1:148" ht="11.25">
      <c r="A982" s="1"/>
      <c r="B982" s="1"/>
      <c r="C982" s="1"/>
      <c r="D982" s="3"/>
      <c r="E982" s="3"/>
      <c r="F982" s="3"/>
      <c r="G982" s="3"/>
      <c r="H982" s="3"/>
      <c r="I982" s="3"/>
      <c r="J982" s="3"/>
      <c r="K982" s="3"/>
      <c r="L982" s="3"/>
      <c r="M982" s="3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  <c r="BK982" s="35"/>
      <c r="BL982" s="35"/>
      <c r="BM982" s="35"/>
      <c r="BN982" s="35"/>
      <c r="BO982" s="35"/>
      <c r="BP982" s="35"/>
      <c r="BQ982" s="35"/>
      <c r="BR982" s="35"/>
      <c r="BS982" s="35"/>
      <c r="BT982" s="35"/>
      <c r="BU982" s="35"/>
      <c r="BV982" s="35"/>
      <c r="BW982" s="35"/>
      <c r="BX982" s="35"/>
      <c r="BY982" s="35"/>
      <c r="BZ982" s="35"/>
      <c r="CA982" s="35"/>
      <c r="CB982" s="35"/>
      <c r="CC982" s="35"/>
      <c r="CD982" s="35"/>
      <c r="CE982" s="35"/>
      <c r="CF982" s="35"/>
      <c r="CG982" s="35"/>
      <c r="CH982" s="35"/>
      <c r="CI982" s="35"/>
      <c r="CJ982" s="35"/>
      <c r="CK982" s="35"/>
      <c r="CL982" s="35"/>
      <c r="CM982" s="35"/>
      <c r="CN982" s="35"/>
      <c r="CO982" s="35"/>
      <c r="CP982" s="35"/>
      <c r="CQ982" s="35"/>
      <c r="CR982" s="35"/>
      <c r="CS982" s="35"/>
      <c r="CT982" s="35"/>
      <c r="CU982" s="35"/>
      <c r="CV982" s="35"/>
      <c r="CW982" s="35"/>
      <c r="CX982" s="35"/>
      <c r="CY982" s="35"/>
      <c r="CZ982" s="35"/>
      <c r="DA982" s="35"/>
      <c r="DB982" s="35"/>
      <c r="DC982" s="35"/>
      <c r="DD982" s="35"/>
      <c r="DE982" s="35"/>
      <c r="DF982" s="35"/>
      <c r="DG982" s="35"/>
      <c r="DH982" s="35"/>
      <c r="DI982" s="35"/>
      <c r="DJ982" s="35"/>
      <c r="DK982" s="35"/>
      <c r="DL982" s="35"/>
      <c r="DM982" s="35"/>
      <c r="DN982" s="35"/>
      <c r="DO982" s="35"/>
      <c r="DP982" s="35"/>
      <c r="DQ982" s="35"/>
      <c r="DR982" s="35"/>
      <c r="DS982" s="35"/>
      <c r="DT982" s="35"/>
      <c r="DU982" s="35"/>
      <c r="DV982" s="35"/>
      <c r="DW982" s="35"/>
      <c r="DX982" s="35"/>
      <c r="DY982" s="35"/>
      <c r="DZ982" s="35"/>
      <c r="EA982" s="35"/>
      <c r="EB982" s="35"/>
      <c r="EC982" s="35"/>
      <c r="ED982" s="35"/>
      <c r="EE982" s="35"/>
      <c r="EF982" s="35"/>
      <c r="EG982" s="35"/>
      <c r="EH982" s="35"/>
      <c r="EI982" s="35"/>
      <c r="EJ982" s="35"/>
      <c r="EK982" s="35"/>
      <c r="EL982" s="35"/>
      <c r="EM982" s="35"/>
      <c r="EN982" s="35"/>
      <c r="EO982" s="35"/>
      <c r="EP982" s="35"/>
      <c r="EQ982" s="35"/>
      <c r="ER982" s="35"/>
    </row>
    <row r="983" spans="1:148" ht="11.25">
      <c r="A983" s="1"/>
      <c r="B983" s="1"/>
      <c r="C983" s="1"/>
      <c r="D983" s="3"/>
      <c r="E983" s="3"/>
      <c r="F983" s="3"/>
      <c r="G983" s="3"/>
      <c r="H983" s="3"/>
      <c r="I983" s="3"/>
      <c r="J983" s="3"/>
      <c r="K983" s="3"/>
      <c r="L983" s="3"/>
      <c r="M983" s="3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  <c r="BK983" s="35"/>
      <c r="BL983" s="35"/>
      <c r="BM983" s="35"/>
      <c r="BN983" s="35"/>
      <c r="BO983" s="35"/>
      <c r="BP983" s="35"/>
      <c r="BQ983" s="35"/>
      <c r="BR983" s="35"/>
      <c r="BS983" s="35"/>
      <c r="BT983" s="35"/>
      <c r="BU983" s="35"/>
      <c r="BV983" s="35"/>
      <c r="BW983" s="35"/>
      <c r="BX983" s="35"/>
      <c r="BY983" s="35"/>
      <c r="BZ983" s="35"/>
      <c r="CA983" s="35"/>
      <c r="CB983" s="35"/>
      <c r="CC983" s="35"/>
      <c r="CD983" s="35"/>
      <c r="CE983" s="35"/>
      <c r="CF983" s="35"/>
      <c r="CG983" s="35"/>
      <c r="CH983" s="35"/>
      <c r="CI983" s="35"/>
      <c r="CJ983" s="35"/>
      <c r="CK983" s="35"/>
      <c r="CL983" s="35"/>
      <c r="CM983" s="35"/>
      <c r="CN983" s="35"/>
      <c r="CO983" s="35"/>
      <c r="CP983" s="35"/>
      <c r="CQ983" s="35"/>
      <c r="CR983" s="35"/>
      <c r="CS983" s="35"/>
      <c r="CT983" s="35"/>
      <c r="CU983" s="35"/>
      <c r="CV983" s="35"/>
      <c r="CW983" s="35"/>
      <c r="CX983" s="35"/>
      <c r="CY983" s="35"/>
      <c r="CZ983" s="35"/>
      <c r="DA983" s="35"/>
      <c r="DB983" s="35"/>
      <c r="DC983" s="35"/>
      <c r="DD983" s="35"/>
      <c r="DE983" s="35"/>
      <c r="DF983" s="35"/>
      <c r="DG983" s="35"/>
      <c r="DH983" s="35"/>
      <c r="DI983" s="35"/>
      <c r="DJ983" s="35"/>
      <c r="DK983" s="35"/>
      <c r="DL983" s="35"/>
      <c r="DM983" s="35"/>
      <c r="DN983" s="35"/>
      <c r="DO983" s="35"/>
      <c r="DP983" s="35"/>
      <c r="DQ983" s="35"/>
      <c r="DR983" s="35"/>
      <c r="DS983" s="35"/>
      <c r="DT983" s="35"/>
      <c r="DU983" s="35"/>
      <c r="DV983" s="35"/>
      <c r="DW983" s="35"/>
      <c r="DX983" s="35"/>
      <c r="DY983" s="35"/>
      <c r="DZ983" s="35"/>
      <c r="EA983" s="35"/>
      <c r="EB983" s="35"/>
      <c r="EC983" s="35"/>
      <c r="ED983" s="35"/>
      <c r="EE983" s="35"/>
      <c r="EF983" s="35"/>
      <c r="EG983" s="35"/>
      <c r="EH983" s="35"/>
      <c r="EI983" s="35"/>
      <c r="EJ983" s="35"/>
      <c r="EK983" s="35"/>
      <c r="EL983" s="35"/>
      <c r="EM983" s="35"/>
      <c r="EN983" s="35"/>
      <c r="EO983" s="35"/>
      <c r="EP983" s="35"/>
      <c r="EQ983" s="35"/>
      <c r="ER983" s="35"/>
    </row>
    <row r="984" spans="1:148" ht="11.25">
      <c r="A984" s="1"/>
      <c r="B984" s="1"/>
      <c r="C984" s="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58"/>
      <c r="O984" s="58"/>
      <c r="P984" s="58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  <c r="BK984" s="35"/>
      <c r="BL984" s="35"/>
      <c r="BM984" s="35"/>
      <c r="BN984" s="35"/>
      <c r="BO984" s="35"/>
      <c r="BP984" s="35"/>
      <c r="BQ984" s="35"/>
      <c r="BR984" s="35"/>
      <c r="BS984" s="35"/>
      <c r="BT984" s="35"/>
      <c r="BU984" s="35"/>
      <c r="BV984" s="35"/>
      <c r="BW984" s="35"/>
      <c r="BX984" s="35"/>
      <c r="BY984" s="35"/>
      <c r="BZ984" s="35"/>
      <c r="CA984" s="35"/>
      <c r="CB984" s="35"/>
      <c r="CC984" s="35"/>
      <c r="CD984" s="35"/>
      <c r="CE984" s="35"/>
      <c r="CF984" s="35"/>
      <c r="CG984" s="35"/>
      <c r="CH984" s="35"/>
      <c r="CI984" s="35"/>
      <c r="CJ984" s="35"/>
      <c r="CK984" s="35"/>
      <c r="CL984" s="35"/>
      <c r="CM984" s="35"/>
      <c r="CN984" s="35"/>
      <c r="CO984" s="35"/>
      <c r="CP984" s="35"/>
      <c r="CQ984" s="35"/>
      <c r="CR984" s="35"/>
      <c r="CS984" s="35"/>
      <c r="CT984" s="35"/>
      <c r="CU984" s="35"/>
      <c r="CV984" s="35"/>
      <c r="CW984" s="35"/>
      <c r="CX984" s="35"/>
      <c r="CY984" s="35"/>
      <c r="CZ984" s="35"/>
      <c r="DA984" s="35"/>
      <c r="DB984" s="35"/>
      <c r="DC984" s="35"/>
      <c r="DD984" s="35"/>
      <c r="DE984" s="35"/>
      <c r="DF984" s="35"/>
      <c r="DG984" s="35"/>
      <c r="DH984" s="35"/>
      <c r="DI984" s="35"/>
      <c r="DJ984" s="35"/>
      <c r="DK984" s="35"/>
      <c r="DL984" s="35"/>
      <c r="DM984" s="35"/>
      <c r="DN984" s="35"/>
      <c r="DO984" s="35"/>
      <c r="DP984" s="35"/>
      <c r="DQ984" s="35"/>
      <c r="DR984" s="35"/>
      <c r="DS984" s="35"/>
      <c r="DT984" s="35"/>
      <c r="DU984" s="35"/>
      <c r="DV984" s="35"/>
      <c r="DW984" s="35"/>
      <c r="DX984" s="35"/>
      <c r="DY984" s="35"/>
      <c r="DZ984" s="35"/>
      <c r="EA984" s="35"/>
      <c r="EB984" s="35"/>
      <c r="EC984" s="35"/>
      <c r="ED984" s="35"/>
      <c r="EE984" s="35"/>
      <c r="EF984" s="35"/>
      <c r="EG984" s="35"/>
      <c r="EH984" s="35"/>
      <c r="EI984" s="35"/>
      <c r="EJ984" s="35"/>
      <c r="EK984" s="35"/>
      <c r="EL984" s="35"/>
      <c r="EM984" s="35"/>
      <c r="EN984" s="35"/>
      <c r="EO984" s="35"/>
      <c r="EP984" s="35"/>
      <c r="EQ984" s="35"/>
      <c r="ER984" s="35"/>
    </row>
    <row r="985" spans="1:148" ht="11.25">
      <c r="A985" s="1"/>
      <c r="B985" s="1"/>
      <c r="C985" s="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58"/>
      <c r="O985" s="58"/>
      <c r="P985" s="58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  <c r="BK985" s="35"/>
      <c r="BL985" s="35"/>
      <c r="BM985" s="35"/>
      <c r="BN985" s="35"/>
      <c r="BO985" s="35"/>
      <c r="BP985" s="35"/>
      <c r="BQ985" s="35"/>
      <c r="BR985" s="35"/>
      <c r="BS985" s="35"/>
      <c r="BT985" s="35"/>
      <c r="BU985" s="35"/>
      <c r="BV985" s="35"/>
      <c r="BW985" s="35"/>
      <c r="BX985" s="35"/>
      <c r="BY985" s="35"/>
      <c r="BZ985" s="35"/>
      <c r="CA985" s="35"/>
      <c r="CB985" s="35"/>
      <c r="CC985" s="35"/>
      <c r="CD985" s="35"/>
      <c r="CE985" s="35"/>
      <c r="CF985" s="35"/>
      <c r="CG985" s="35"/>
      <c r="CH985" s="35"/>
      <c r="CI985" s="35"/>
      <c r="CJ985" s="35"/>
      <c r="CK985" s="35"/>
      <c r="CL985" s="35"/>
      <c r="CM985" s="35"/>
      <c r="CN985" s="35"/>
      <c r="CO985" s="35"/>
      <c r="CP985" s="35"/>
      <c r="CQ985" s="35"/>
      <c r="CR985" s="35"/>
      <c r="CS985" s="35"/>
      <c r="CT985" s="35"/>
      <c r="CU985" s="35"/>
      <c r="CV985" s="35"/>
      <c r="CW985" s="35"/>
      <c r="CX985" s="35"/>
      <c r="CY985" s="35"/>
      <c r="CZ985" s="35"/>
      <c r="DA985" s="35"/>
      <c r="DB985" s="35"/>
      <c r="DC985" s="35"/>
      <c r="DD985" s="35"/>
      <c r="DE985" s="35"/>
      <c r="DF985" s="35"/>
      <c r="DG985" s="35"/>
      <c r="DH985" s="35"/>
      <c r="DI985" s="35"/>
      <c r="DJ985" s="35"/>
      <c r="DK985" s="35"/>
      <c r="DL985" s="35"/>
      <c r="DM985" s="35"/>
      <c r="DN985" s="35"/>
      <c r="DO985" s="35"/>
      <c r="DP985" s="35"/>
      <c r="DQ985" s="35"/>
      <c r="DR985" s="35"/>
      <c r="DS985" s="35"/>
      <c r="DT985" s="35"/>
      <c r="DU985" s="35"/>
      <c r="DV985" s="35"/>
      <c r="DW985" s="35"/>
      <c r="DX985" s="35"/>
      <c r="DY985" s="35"/>
      <c r="DZ985" s="35"/>
      <c r="EA985" s="35"/>
      <c r="EB985" s="35"/>
      <c r="EC985" s="35"/>
      <c r="ED985" s="35"/>
      <c r="EE985" s="35"/>
      <c r="EF985" s="35"/>
      <c r="EG985" s="35"/>
      <c r="EH985" s="35"/>
      <c r="EI985" s="35"/>
      <c r="EJ985" s="35"/>
      <c r="EK985" s="35"/>
      <c r="EL985" s="35"/>
      <c r="EM985" s="35"/>
      <c r="EN985" s="35"/>
      <c r="EO985" s="35"/>
      <c r="EP985" s="35"/>
      <c r="EQ985" s="35"/>
      <c r="ER985" s="35"/>
    </row>
    <row r="986" spans="1:148" ht="11.25">
      <c r="A986" s="1"/>
      <c r="B986" s="1"/>
      <c r="C986" s="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58"/>
      <c r="O986" s="58"/>
      <c r="P986" s="58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  <c r="BK986" s="35"/>
      <c r="BL986" s="35"/>
      <c r="BM986" s="35"/>
      <c r="BN986" s="35"/>
      <c r="BO986" s="35"/>
      <c r="BP986" s="35"/>
      <c r="BQ986" s="35"/>
      <c r="BR986" s="35"/>
      <c r="BS986" s="35"/>
      <c r="BT986" s="35"/>
      <c r="BU986" s="35"/>
      <c r="BV986" s="35"/>
      <c r="BW986" s="35"/>
      <c r="BX986" s="35"/>
      <c r="BY986" s="35"/>
      <c r="BZ986" s="35"/>
      <c r="CA986" s="35"/>
      <c r="CB986" s="35"/>
      <c r="CC986" s="35"/>
      <c r="CD986" s="35"/>
      <c r="CE986" s="35"/>
      <c r="CF986" s="35"/>
      <c r="CG986" s="35"/>
      <c r="CH986" s="35"/>
      <c r="CI986" s="35"/>
      <c r="CJ986" s="35"/>
      <c r="CK986" s="35"/>
      <c r="CL986" s="35"/>
      <c r="CM986" s="35"/>
      <c r="CN986" s="35"/>
      <c r="CO986" s="35"/>
      <c r="CP986" s="35"/>
      <c r="CQ986" s="35"/>
      <c r="CR986" s="35"/>
      <c r="CS986" s="35"/>
      <c r="CT986" s="35"/>
      <c r="CU986" s="35"/>
      <c r="CV986" s="35"/>
      <c r="CW986" s="35"/>
      <c r="CX986" s="35"/>
      <c r="CY986" s="35"/>
      <c r="CZ986" s="35"/>
      <c r="DA986" s="35"/>
      <c r="DB986" s="35"/>
      <c r="DC986" s="35"/>
      <c r="DD986" s="35"/>
      <c r="DE986" s="35"/>
      <c r="DF986" s="35"/>
      <c r="DG986" s="35"/>
      <c r="DH986" s="35"/>
      <c r="DI986" s="35"/>
      <c r="DJ986" s="35"/>
      <c r="DK986" s="35"/>
      <c r="DL986" s="35"/>
      <c r="DM986" s="35"/>
      <c r="DN986" s="35"/>
      <c r="DO986" s="35"/>
      <c r="DP986" s="35"/>
      <c r="DQ986" s="35"/>
      <c r="DR986" s="35"/>
      <c r="DS986" s="35"/>
      <c r="DT986" s="35"/>
      <c r="DU986" s="35"/>
      <c r="DV986" s="35"/>
      <c r="DW986" s="35"/>
      <c r="DX986" s="35"/>
      <c r="DY986" s="35"/>
      <c r="DZ986" s="35"/>
      <c r="EA986" s="35"/>
      <c r="EB986" s="35"/>
      <c r="EC986" s="35"/>
      <c r="ED986" s="35"/>
      <c r="EE986" s="35"/>
      <c r="EF986" s="35"/>
      <c r="EG986" s="35"/>
      <c r="EH986" s="35"/>
      <c r="EI986" s="35"/>
      <c r="EJ986" s="35"/>
      <c r="EK986" s="35"/>
      <c r="EL986" s="35"/>
      <c r="EM986" s="35"/>
      <c r="EN986" s="35"/>
      <c r="EO986" s="35"/>
      <c r="EP986" s="35"/>
      <c r="EQ986" s="35"/>
      <c r="ER986" s="35"/>
    </row>
    <row r="987" spans="1:148" ht="11.25">
      <c r="A987" s="1"/>
      <c r="B987" s="1"/>
      <c r="C987" s="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58"/>
      <c r="O987" s="58"/>
      <c r="P987" s="58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BV987" s="35"/>
      <c r="BW987" s="35"/>
      <c r="BX987" s="35"/>
      <c r="BY987" s="35"/>
      <c r="BZ987" s="35"/>
      <c r="CA987" s="35"/>
      <c r="CB987" s="35"/>
      <c r="CC987" s="35"/>
      <c r="CD987" s="35"/>
      <c r="CE987" s="35"/>
      <c r="CF987" s="35"/>
      <c r="CG987" s="35"/>
      <c r="CH987" s="35"/>
      <c r="CI987" s="35"/>
      <c r="CJ987" s="35"/>
      <c r="CK987" s="35"/>
      <c r="CL987" s="35"/>
      <c r="CM987" s="35"/>
      <c r="CN987" s="35"/>
      <c r="CO987" s="35"/>
      <c r="CP987" s="35"/>
      <c r="CQ987" s="35"/>
      <c r="CR987" s="35"/>
      <c r="CS987" s="35"/>
      <c r="CT987" s="35"/>
      <c r="CU987" s="35"/>
      <c r="CV987" s="35"/>
      <c r="CW987" s="35"/>
      <c r="CX987" s="35"/>
      <c r="CY987" s="35"/>
      <c r="CZ987" s="35"/>
      <c r="DA987" s="35"/>
      <c r="DB987" s="35"/>
      <c r="DC987" s="35"/>
      <c r="DD987" s="35"/>
      <c r="DE987" s="35"/>
      <c r="DF987" s="35"/>
      <c r="DG987" s="35"/>
      <c r="DH987" s="35"/>
      <c r="DI987" s="35"/>
      <c r="DJ987" s="35"/>
      <c r="DK987" s="35"/>
      <c r="DL987" s="35"/>
      <c r="DM987" s="35"/>
      <c r="DN987" s="35"/>
      <c r="DO987" s="35"/>
      <c r="DP987" s="35"/>
      <c r="DQ987" s="35"/>
      <c r="DR987" s="35"/>
      <c r="DS987" s="35"/>
      <c r="DT987" s="35"/>
      <c r="DU987" s="35"/>
      <c r="DV987" s="35"/>
      <c r="DW987" s="35"/>
      <c r="DX987" s="35"/>
      <c r="DY987" s="35"/>
      <c r="DZ987" s="35"/>
      <c r="EA987" s="35"/>
      <c r="EB987" s="35"/>
      <c r="EC987" s="35"/>
      <c r="ED987" s="35"/>
      <c r="EE987" s="35"/>
      <c r="EF987" s="35"/>
      <c r="EG987" s="35"/>
      <c r="EH987" s="35"/>
      <c r="EI987" s="35"/>
      <c r="EJ987" s="35"/>
      <c r="EK987" s="35"/>
      <c r="EL987" s="35"/>
      <c r="EM987" s="35"/>
      <c r="EN987" s="35"/>
      <c r="EO987" s="35"/>
      <c r="EP987" s="35"/>
      <c r="EQ987" s="35"/>
      <c r="ER987" s="35"/>
    </row>
    <row r="988" spans="1:148" ht="11.25">
      <c r="A988" s="1"/>
      <c r="B988" s="1"/>
      <c r="C988" s="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58"/>
      <c r="O988" s="58"/>
      <c r="P988" s="58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BV988" s="35"/>
      <c r="BW988" s="35"/>
      <c r="BX988" s="35"/>
      <c r="BY988" s="35"/>
      <c r="BZ988" s="35"/>
      <c r="CA988" s="35"/>
      <c r="CB988" s="35"/>
      <c r="CC988" s="35"/>
      <c r="CD988" s="35"/>
      <c r="CE988" s="35"/>
      <c r="CF988" s="35"/>
      <c r="CG988" s="35"/>
      <c r="CH988" s="35"/>
      <c r="CI988" s="35"/>
      <c r="CJ988" s="35"/>
      <c r="CK988" s="35"/>
      <c r="CL988" s="35"/>
      <c r="CM988" s="35"/>
      <c r="CN988" s="35"/>
      <c r="CO988" s="35"/>
      <c r="CP988" s="35"/>
      <c r="CQ988" s="35"/>
      <c r="CR988" s="35"/>
      <c r="CS988" s="35"/>
      <c r="CT988" s="35"/>
      <c r="CU988" s="35"/>
      <c r="CV988" s="35"/>
      <c r="CW988" s="35"/>
      <c r="CX988" s="35"/>
      <c r="CY988" s="35"/>
      <c r="CZ988" s="35"/>
      <c r="DA988" s="35"/>
      <c r="DB988" s="35"/>
      <c r="DC988" s="35"/>
      <c r="DD988" s="35"/>
      <c r="DE988" s="35"/>
      <c r="DF988" s="35"/>
      <c r="DG988" s="35"/>
      <c r="DH988" s="35"/>
      <c r="DI988" s="35"/>
      <c r="DJ988" s="35"/>
      <c r="DK988" s="35"/>
      <c r="DL988" s="35"/>
      <c r="DM988" s="35"/>
      <c r="DN988" s="35"/>
      <c r="DO988" s="35"/>
      <c r="DP988" s="35"/>
      <c r="DQ988" s="35"/>
      <c r="DR988" s="35"/>
      <c r="DS988" s="35"/>
      <c r="DT988" s="35"/>
      <c r="DU988" s="35"/>
      <c r="DV988" s="35"/>
      <c r="DW988" s="35"/>
      <c r="DX988" s="35"/>
      <c r="DY988" s="35"/>
      <c r="DZ988" s="35"/>
      <c r="EA988" s="35"/>
      <c r="EB988" s="35"/>
      <c r="EC988" s="35"/>
      <c r="ED988" s="35"/>
      <c r="EE988" s="35"/>
      <c r="EF988" s="35"/>
      <c r="EG988" s="35"/>
      <c r="EH988" s="35"/>
      <c r="EI988" s="35"/>
      <c r="EJ988" s="35"/>
      <c r="EK988" s="35"/>
      <c r="EL988" s="35"/>
      <c r="EM988" s="35"/>
      <c r="EN988" s="35"/>
      <c r="EO988" s="35"/>
      <c r="EP988" s="35"/>
      <c r="EQ988" s="35"/>
      <c r="ER988" s="35"/>
    </row>
    <row r="989" spans="1:148" ht="11.25">
      <c r="A989" s="1"/>
      <c r="B989" s="1"/>
      <c r="C989" s="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58"/>
      <c r="O989" s="58"/>
      <c r="P989" s="58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  <c r="BK989" s="35"/>
      <c r="BL989" s="35"/>
      <c r="BM989" s="35"/>
      <c r="BN989" s="35"/>
      <c r="BO989" s="35"/>
      <c r="BP989" s="35"/>
      <c r="BQ989" s="35"/>
      <c r="BR989" s="35"/>
      <c r="BS989" s="35"/>
      <c r="BT989" s="35"/>
      <c r="BU989" s="35"/>
      <c r="BV989" s="35"/>
      <c r="BW989" s="35"/>
      <c r="BX989" s="35"/>
      <c r="BY989" s="35"/>
      <c r="BZ989" s="35"/>
      <c r="CA989" s="35"/>
      <c r="CB989" s="35"/>
      <c r="CC989" s="35"/>
      <c r="CD989" s="35"/>
      <c r="CE989" s="35"/>
      <c r="CF989" s="35"/>
      <c r="CG989" s="35"/>
      <c r="CH989" s="35"/>
      <c r="CI989" s="35"/>
      <c r="CJ989" s="35"/>
      <c r="CK989" s="35"/>
      <c r="CL989" s="35"/>
      <c r="CM989" s="35"/>
      <c r="CN989" s="35"/>
      <c r="CO989" s="35"/>
      <c r="CP989" s="35"/>
      <c r="CQ989" s="35"/>
      <c r="CR989" s="35"/>
      <c r="CS989" s="35"/>
      <c r="CT989" s="35"/>
      <c r="CU989" s="35"/>
      <c r="CV989" s="35"/>
      <c r="CW989" s="35"/>
      <c r="CX989" s="35"/>
      <c r="CY989" s="35"/>
      <c r="CZ989" s="35"/>
      <c r="DA989" s="35"/>
      <c r="DB989" s="35"/>
      <c r="DC989" s="35"/>
      <c r="DD989" s="35"/>
      <c r="DE989" s="35"/>
      <c r="DF989" s="35"/>
      <c r="DG989" s="35"/>
      <c r="DH989" s="35"/>
      <c r="DI989" s="35"/>
      <c r="DJ989" s="35"/>
      <c r="DK989" s="35"/>
      <c r="DL989" s="35"/>
      <c r="DM989" s="35"/>
      <c r="DN989" s="35"/>
      <c r="DO989" s="35"/>
      <c r="DP989" s="35"/>
      <c r="DQ989" s="35"/>
      <c r="DR989" s="35"/>
      <c r="DS989" s="35"/>
      <c r="DT989" s="35"/>
      <c r="DU989" s="35"/>
      <c r="DV989" s="35"/>
      <c r="DW989" s="35"/>
      <c r="DX989" s="35"/>
      <c r="DY989" s="35"/>
      <c r="DZ989" s="35"/>
      <c r="EA989" s="35"/>
      <c r="EB989" s="35"/>
      <c r="EC989" s="35"/>
      <c r="ED989" s="35"/>
      <c r="EE989" s="35"/>
      <c r="EF989" s="35"/>
      <c r="EG989" s="35"/>
      <c r="EH989" s="35"/>
      <c r="EI989" s="35"/>
      <c r="EJ989" s="35"/>
      <c r="EK989" s="35"/>
      <c r="EL989" s="35"/>
      <c r="EM989" s="35"/>
      <c r="EN989" s="35"/>
      <c r="EO989" s="35"/>
      <c r="EP989" s="35"/>
      <c r="EQ989" s="35"/>
      <c r="ER989" s="35"/>
    </row>
    <row r="990" spans="1:148" ht="11.25">
      <c r="A990" s="1"/>
      <c r="B990" s="1"/>
      <c r="C990" s="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58"/>
      <c r="O990" s="58"/>
      <c r="P990" s="58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  <c r="BK990" s="35"/>
      <c r="BL990" s="35"/>
      <c r="BM990" s="35"/>
      <c r="BN990" s="35"/>
      <c r="BO990" s="35"/>
      <c r="BP990" s="35"/>
      <c r="BQ990" s="35"/>
      <c r="BR990" s="35"/>
      <c r="BS990" s="35"/>
      <c r="BT990" s="35"/>
      <c r="BU990" s="35"/>
      <c r="BV990" s="35"/>
      <c r="BW990" s="35"/>
      <c r="BX990" s="35"/>
      <c r="BY990" s="35"/>
      <c r="BZ990" s="35"/>
      <c r="CA990" s="35"/>
      <c r="CB990" s="35"/>
      <c r="CC990" s="35"/>
      <c r="CD990" s="35"/>
      <c r="CE990" s="35"/>
      <c r="CF990" s="35"/>
      <c r="CG990" s="35"/>
      <c r="CH990" s="35"/>
      <c r="CI990" s="35"/>
      <c r="CJ990" s="35"/>
      <c r="CK990" s="35"/>
      <c r="CL990" s="35"/>
      <c r="CM990" s="35"/>
      <c r="CN990" s="35"/>
      <c r="CO990" s="35"/>
      <c r="CP990" s="35"/>
      <c r="CQ990" s="35"/>
      <c r="CR990" s="35"/>
      <c r="CS990" s="35"/>
      <c r="CT990" s="35"/>
      <c r="CU990" s="35"/>
      <c r="CV990" s="35"/>
      <c r="CW990" s="35"/>
      <c r="CX990" s="35"/>
      <c r="CY990" s="35"/>
      <c r="CZ990" s="35"/>
      <c r="DA990" s="35"/>
      <c r="DB990" s="35"/>
      <c r="DC990" s="35"/>
      <c r="DD990" s="35"/>
      <c r="DE990" s="35"/>
      <c r="DF990" s="35"/>
      <c r="DG990" s="35"/>
      <c r="DH990" s="35"/>
      <c r="DI990" s="35"/>
      <c r="DJ990" s="35"/>
      <c r="DK990" s="35"/>
      <c r="DL990" s="35"/>
      <c r="DM990" s="35"/>
      <c r="DN990" s="35"/>
      <c r="DO990" s="35"/>
      <c r="DP990" s="35"/>
      <c r="DQ990" s="35"/>
      <c r="DR990" s="35"/>
      <c r="DS990" s="35"/>
      <c r="DT990" s="35"/>
      <c r="DU990" s="35"/>
      <c r="DV990" s="35"/>
      <c r="DW990" s="35"/>
      <c r="DX990" s="35"/>
      <c r="DY990" s="35"/>
      <c r="DZ990" s="35"/>
      <c r="EA990" s="35"/>
      <c r="EB990" s="35"/>
      <c r="EC990" s="35"/>
      <c r="ED990" s="35"/>
      <c r="EE990" s="35"/>
      <c r="EF990" s="35"/>
      <c r="EG990" s="35"/>
      <c r="EH990" s="35"/>
      <c r="EI990" s="35"/>
      <c r="EJ990" s="35"/>
      <c r="EK990" s="35"/>
      <c r="EL990" s="35"/>
      <c r="EM990" s="35"/>
      <c r="EN990" s="35"/>
      <c r="EO990" s="35"/>
      <c r="EP990" s="35"/>
      <c r="EQ990" s="35"/>
      <c r="ER990" s="35"/>
    </row>
    <row r="991" spans="1:148" ht="11.25">
      <c r="A991" s="1"/>
      <c r="B991" s="1"/>
      <c r="C991" s="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58"/>
      <c r="O991" s="58"/>
      <c r="P991" s="58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  <c r="BK991" s="35"/>
      <c r="BL991" s="35"/>
      <c r="BM991" s="35"/>
      <c r="BN991" s="35"/>
      <c r="BO991" s="35"/>
      <c r="BP991" s="35"/>
      <c r="BQ991" s="35"/>
      <c r="BR991" s="35"/>
      <c r="BS991" s="35"/>
      <c r="BT991" s="35"/>
      <c r="BU991" s="35"/>
      <c r="BV991" s="35"/>
      <c r="BW991" s="35"/>
      <c r="BX991" s="35"/>
      <c r="BY991" s="35"/>
      <c r="BZ991" s="35"/>
      <c r="CA991" s="35"/>
      <c r="CB991" s="35"/>
      <c r="CC991" s="35"/>
      <c r="CD991" s="35"/>
      <c r="CE991" s="35"/>
      <c r="CF991" s="35"/>
      <c r="CG991" s="35"/>
      <c r="CH991" s="35"/>
      <c r="CI991" s="35"/>
      <c r="CJ991" s="35"/>
      <c r="CK991" s="35"/>
      <c r="CL991" s="35"/>
      <c r="CM991" s="35"/>
      <c r="CN991" s="35"/>
      <c r="CO991" s="35"/>
      <c r="CP991" s="35"/>
      <c r="CQ991" s="35"/>
      <c r="CR991" s="35"/>
      <c r="CS991" s="35"/>
      <c r="CT991" s="35"/>
      <c r="CU991" s="35"/>
      <c r="CV991" s="35"/>
      <c r="CW991" s="35"/>
      <c r="CX991" s="35"/>
      <c r="CY991" s="35"/>
      <c r="CZ991" s="35"/>
      <c r="DA991" s="35"/>
      <c r="DB991" s="35"/>
      <c r="DC991" s="35"/>
      <c r="DD991" s="35"/>
      <c r="DE991" s="35"/>
      <c r="DF991" s="35"/>
      <c r="DG991" s="35"/>
      <c r="DH991" s="35"/>
      <c r="DI991" s="35"/>
      <c r="DJ991" s="35"/>
      <c r="DK991" s="35"/>
      <c r="DL991" s="35"/>
      <c r="DM991" s="35"/>
      <c r="DN991" s="35"/>
      <c r="DO991" s="35"/>
      <c r="DP991" s="35"/>
      <c r="DQ991" s="35"/>
      <c r="DR991" s="35"/>
      <c r="DS991" s="35"/>
      <c r="DT991" s="35"/>
      <c r="DU991" s="35"/>
      <c r="DV991" s="35"/>
      <c r="DW991" s="35"/>
      <c r="DX991" s="35"/>
      <c r="DY991" s="35"/>
      <c r="DZ991" s="35"/>
      <c r="EA991" s="35"/>
      <c r="EB991" s="35"/>
      <c r="EC991" s="35"/>
      <c r="ED991" s="35"/>
      <c r="EE991" s="35"/>
      <c r="EF991" s="35"/>
      <c r="EG991" s="35"/>
      <c r="EH991" s="35"/>
      <c r="EI991" s="35"/>
      <c r="EJ991" s="35"/>
      <c r="EK991" s="35"/>
      <c r="EL991" s="35"/>
      <c r="EM991" s="35"/>
      <c r="EN991" s="35"/>
      <c r="EO991" s="35"/>
      <c r="EP991" s="35"/>
      <c r="EQ991" s="35"/>
      <c r="ER991" s="35"/>
    </row>
    <row r="992" spans="1:148" ht="11.25">
      <c r="A992" s="1"/>
      <c r="B992" s="1"/>
      <c r="C992" s="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58"/>
      <c r="O992" s="58"/>
      <c r="P992" s="58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  <c r="AS992" s="35"/>
      <c r="AT992" s="35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  <c r="BG992" s="35"/>
      <c r="BH992" s="35"/>
      <c r="BI992" s="35"/>
      <c r="BJ992" s="35"/>
      <c r="BK992" s="35"/>
      <c r="BL992" s="35"/>
      <c r="BM992" s="35"/>
      <c r="BN992" s="35"/>
      <c r="BO992" s="35"/>
      <c r="BP992" s="35"/>
      <c r="BQ992" s="35"/>
      <c r="BR992" s="35"/>
      <c r="BS992" s="35"/>
      <c r="BT992" s="35"/>
      <c r="BU992" s="35"/>
      <c r="BV992" s="35"/>
      <c r="BW992" s="35"/>
      <c r="BX992" s="35"/>
      <c r="BY992" s="35"/>
      <c r="BZ992" s="35"/>
      <c r="CA992" s="35"/>
      <c r="CB992" s="35"/>
      <c r="CC992" s="35"/>
      <c r="CD992" s="35"/>
      <c r="CE992" s="35"/>
      <c r="CF992" s="35"/>
      <c r="CG992" s="35"/>
      <c r="CH992" s="35"/>
      <c r="CI992" s="35"/>
      <c r="CJ992" s="35"/>
      <c r="CK992" s="35"/>
      <c r="CL992" s="35"/>
      <c r="CM992" s="35"/>
      <c r="CN992" s="35"/>
      <c r="CO992" s="35"/>
      <c r="CP992" s="35"/>
      <c r="CQ992" s="35"/>
      <c r="CR992" s="35"/>
      <c r="CS992" s="35"/>
      <c r="CT992" s="35"/>
      <c r="CU992" s="35"/>
      <c r="CV992" s="35"/>
      <c r="CW992" s="35"/>
      <c r="CX992" s="35"/>
      <c r="CY992" s="35"/>
      <c r="CZ992" s="35"/>
      <c r="DA992" s="35"/>
      <c r="DB992" s="35"/>
      <c r="DC992" s="35"/>
      <c r="DD992" s="35"/>
      <c r="DE992" s="35"/>
      <c r="DF992" s="35"/>
      <c r="DG992" s="35"/>
      <c r="DH992" s="35"/>
      <c r="DI992" s="35"/>
      <c r="DJ992" s="35"/>
      <c r="DK992" s="35"/>
      <c r="DL992" s="35"/>
      <c r="DM992" s="35"/>
      <c r="DN992" s="35"/>
      <c r="DO992" s="35"/>
      <c r="DP992" s="35"/>
      <c r="DQ992" s="35"/>
      <c r="DR992" s="35"/>
      <c r="DS992" s="35"/>
      <c r="DT992" s="35"/>
      <c r="DU992" s="35"/>
      <c r="DV992" s="35"/>
      <c r="DW992" s="35"/>
      <c r="DX992" s="35"/>
      <c r="DY992" s="35"/>
      <c r="DZ992" s="35"/>
      <c r="EA992" s="35"/>
      <c r="EB992" s="35"/>
      <c r="EC992" s="35"/>
      <c r="ED992" s="35"/>
      <c r="EE992" s="35"/>
      <c r="EF992" s="35"/>
      <c r="EG992" s="35"/>
      <c r="EH992" s="35"/>
      <c r="EI992" s="35"/>
      <c r="EJ992" s="35"/>
      <c r="EK992" s="35"/>
      <c r="EL992" s="35"/>
      <c r="EM992" s="35"/>
      <c r="EN992" s="35"/>
      <c r="EO992" s="35"/>
      <c r="EP992" s="35"/>
      <c r="EQ992" s="35"/>
      <c r="ER992" s="35"/>
    </row>
    <row r="993" spans="1:148" ht="11.25">
      <c r="A993" s="1"/>
      <c r="B993" s="1"/>
      <c r="C993" s="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58"/>
      <c r="O993" s="58"/>
      <c r="P993" s="58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  <c r="AT993" s="35"/>
      <c r="AU993" s="35"/>
      <c r="AV993" s="35"/>
      <c r="AW993" s="35"/>
      <c r="AX993" s="35"/>
      <c r="AY993" s="35"/>
      <c r="AZ993" s="35"/>
      <c r="BA993" s="35"/>
      <c r="BB993" s="35"/>
      <c r="BC993" s="35"/>
      <c r="BD993" s="35"/>
      <c r="BE993" s="35"/>
      <c r="BF993" s="35"/>
      <c r="BG993" s="35"/>
      <c r="BH993" s="35"/>
      <c r="BI993" s="35"/>
      <c r="BJ993" s="35"/>
      <c r="BK993" s="35"/>
      <c r="BL993" s="35"/>
      <c r="BM993" s="35"/>
      <c r="BN993" s="35"/>
      <c r="BO993" s="35"/>
      <c r="BP993" s="35"/>
      <c r="BQ993" s="35"/>
      <c r="BR993" s="35"/>
      <c r="BS993" s="35"/>
      <c r="BT993" s="35"/>
      <c r="BU993" s="35"/>
      <c r="BV993" s="35"/>
      <c r="BW993" s="35"/>
      <c r="BX993" s="35"/>
      <c r="BY993" s="35"/>
      <c r="BZ993" s="35"/>
      <c r="CA993" s="35"/>
      <c r="CB993" s="35"/>
      <c r="CC993" s="35"/>
      <c r="CD993" s="35"/>
      <c r="CE993" s="35"/>
      <c r="CF993" s="35"/>
      <c r="CG993" s="35"/>
      <c r="CH993" s="35"/>
      <c r="CI993" s="35"/>
      <c r="CJ993" s="35"/>
      <c r="CK993" s="35"/>
      <c r="CL993" s="35"/>
      <c r="CM993" s="35"/>
      <c r="CN993" s="35"/>
      <c r="CO993" s="35"/>
      <c r="CP993" s="35"/>
      <c r="CQ993" s="35"/>
      <c r="CR993" s="35"/>
      <c r="CS993" s="35"/>
      <c r="CT993" s="35"/>
      <c r="CU993" s="35"/>
      <c r="CV993" s="35"/>
      <c r="CW993" s="35"/>
      <c r="CX993" s="35"/>
      <c r="CY993" s="35"/>
      <c r="CZ993" s="35"/>
      <c r="DA993" s="35"/>
      <c r="DB993" s="35"/>
      <c r="DC993" s="35"/>
      <c r="DD993" s="35"/>
      <c r="DE993" s="35"/>
      <c r="DF993" s="35"/>
      <c r="DG993" s="35"/>
      <c r="DH993" s="35"/>
      <c r="DI993" s="35"/>
      <c r="DJ993" s="35"/>
      <c r="DK993" s="35"/>
      <c r="DL993" s="35"/>
      <c r="DM993" s="35"/>
      <c r="DN993" s="35"/>
      <c r="DO993" s="35"/>
      <c r="DP993" s="35"/>
      <c r="DQ993" s="35"/>
      <c r="DR993" s="35"/>
      <c r="DS993" s="35"/>
      <c r="DT993" s="35"/>
      <c r="DU993" s="35"/>
      <c r="DV993" s="35"/>
      <c r="DW993" s="35"/>
      <c r="DX993" s="35"/>
      <c r="DY993" s="35"/>
      <c r="DZ993" s="35"/>
      <c r="EA993" s="35"/>
      <c r="EB993" s="35"/>
      <c r="EC993" s="35"/>
      <c r="ED993" s="35"/>
      <c r="EE993" s="35"/>
      <c r="EF993" s="35"/>
      <c r="EG993" s="35"/>
      <c r="EH993" s="35"/>
      <c r="EI993" s="35"/>
      <c r="EJ993" s="35"/>
      <c r="EK993" s="35"/>
      <c r="EL993" s="35"/>
      <c r="EM993" s="35"/>
      <c r="EN993" s="35"/>
      <c r="EO993" s="35"/>
      <c r="EP993" s="35"/>
      <c r="EQ993" s="35"/>
      <c r="ER993" s="35"/>
    </row>
    <row r="994" spans="1:148" ht="11.25">
      <c r="A994" s="1"/>
      <c r="B994" s="1"/>
      <c r="C994" s="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58"/>
      <c r="O994" s="58"/>
      <c r="P994" s="58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  <c r="BK994" s="35"/>
      <c r="BL994" s="35"/>
      <c r="BM994" s="35"/>
      <c r="BN994" s="35"/>
      <c r="BO994" s="35"/>
      <c r="BP994" s="35"/>
      <c r="BQ994" s="35"/>
      <c r="BR994" s="35"/>
      <c r="BS994" s="35"/>
      <c r="BT994" s="35"/>
      <c r="BU994" s="35"/>
      <c r="BV994" s="35"/>
      <c r="BW994" s="35"/>
      <c r="BX994" s="35"/>
      <c r="BY994" s="35"/>
      <c r="BZ994" s="35"/>
      <c r="CA994" s="35"/>
      <c r="CB994" s="35"/>
      <c r="CC994" s="35"/>
      <c r="CD994" s="35"/>
      <c r="CE994" s="35"/>
      <c r="CF994" s="35"/>
      <c r="CG994" s="35"/>
      <c r="CH994" s="35"/>
      <c r="CI994" s="35"/>
      <c r="CJ994" s="35"/>
      <c r="CK994" s="35"/>
      <c r="CL994" s="35"/>
      <c r="CM994" s="35"/>
      <c r="CN994" s="35"/>
      <c r="CO994" s="35"/>
      <c r="CP994" s="35"/>
      <c r="CQ994" s="35"/>
      <c r="CR994" s="35"/>
      <c r="CS994" s="35"/>
      <c r="CT994" s="35"/>
      <c r="CU994" s="35"/>
      <c r="CV994" s="35"/>
      <c r="CW994" s="35"/>
      <c r="CX994" s="35"/>
      <c r="CY994" s="35"/>
      <c r="CZ994" s="35"/>
      <c r="DA994" s="35"/>
      <c r="DB994" s="35"/>
      <c r="DC994" s="35"/>
      <c r="DD994" s="35"/>
      <c r="DE994" s="35"/>
      <c r="DF994" s="35"/>
      <c r="DG994" s="35"/>
      <c r="DH994" s="35"/>
      <c r="DI994" s="35"/>
      <c r="DJ994" s="35"/>
      <c r="DK994" s="35"/>
      <c r="DL994" s="35"/>
      <c r="DM994" s="35"/>
      <c r="DN994" s="35"/>
      <c r="DO994" s="35"/>
      <c r="DP994" s="35"/>
      <c r="DQ994" s="35"/>
      <c r="DR994" s="35"/>
      <c r="DS994" s="35"/>
      <c r="DT994" s="35"/>
      <c r="DU994" s="35"/>
      <c r="DV994" s="35"/>
      <c r="DW994" s="35"/>
      <c r="DX994" s="35"/>
      <c r="DY994" s="35"/>
      <c r="DZ994" s="35"/>
      <c r="EA994" s="35"/>
      <c r="EB994" s="35"/>
      <c r="EC994" s="35"/>
      <c r="ED994" s="35"/>
      <c r="EE994" s="35"/>
      <c r="EF994" s="35"/>
      <c r="EG994" s="35"/>
      <c r="EH994" s="35"/>
      <c r="EI994" s="35"/>
      <c r="EJ994" s="35"/>
      <c r="EK994" s="35"/>
      <c r="EL994" s="35"/>
      <c r="EM994" s="35"/>
      <c r="EN994" s="35"/>
      <c r="EO994" s="35"/>
      <c r="EP994" s="35"/>
      <c r="EQ994" s="35"/>
      <c r="ER994" s="35"/>
    </row>
    <row r="995" spans="1:148" ht="11.25">
      <c r="A995" s="1"/>
      <c r="B995" s="1"/>
      <c r="C995" s="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58"/>
      <c r="O995" s="58"/>
      <c r="P995" s="58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  <c r="BK995" s="35"/>
      <c r="BL995" s="35"/>
      <c r="BM995" s="35"/>
      <c r="BN995" s="35"/>
      <c r="BO995" s="35"/>
      <c r="BP995" s="35"/>
      <c r="BQ995" s="35"/>
      <c r="BR995" s="35"/>
      <c r="BS995" s="35"/>
      <c r="BT995" s="35"/>
      <c r="BU995" s="35"/>
      <c r="BV995" s="35"/>
      <c r="BW995" s="35"/>
      <c r="BX995" s="35"/>
      <c r="BY995" s="35"/>
      <c r="BZ995" s="35"/>
      <c r="CA995" s="35"/>
      <c r="CB995" s="35"/>
      <c r="CC995" s="35"/>
      <c r="CD995" s="35"/>
      <c r="CE995" s="35"/>
      <c r="CF995" s="35"/>
      <c r="CG995" s="35"/>
      <c r="CH995" s="35"/>
      <c r="CI995" s="35"/>
      <c r="CJ995" s="35"/>
      <c r="CK995" s="35"/>
      <c r="CL995" s="35"/>
      <c r="CM995" s="35"/>
      <c r="CN995" s="35"/>
      <c r="CO995" s="35"/>
      <c r="CP995" s="35"/>
      <c r="CQ995" s="35"/>
      <c r="CR995" s="35"/>
      <c r="CS995" s="35"/>
      <c r="CT995" s="35"/>
      <c r="CU995" s="35"/>
      <c r="CV995" s="35"/>
      <c r="CW995" s="35"/>
      <c r="CX995" s="35"/>
      <c r="CY995" s="35"/>
      <c r="CZ995" s="35"/>
      <c r="DA995" s="35"/>
      <c r="DB995" s="35"/>
      <c r="DC995" s="35"/>
      <c r="DD995" s="35"/>
      <c r="DE995" s="35"/>
      <c r="DF995" s="35"/>
      <c r="DG995" s="35"/>
      <c r="DH995" s="35"/>
      <c r="DI995" s="35"/>
      <c r="DJ995" s="35"/>
      <c r="DK995" s="35"/>
      <c r="DL995" s="35"/>
      <c r="DM995" s="35"/>
      <c r="DN995" s="35"/>
      <c r="DO995" s="35"/>
      <c r="DP995" s="35"/>
      <c r="DQ995" s="35"/>
      <c r="DR995" s="35"/>
      <c r="DS995" s="35"/>
      <c r="DT995" s="35"/>
      <c r="DU995" s="35"/>
      <c r="DV995" s="35"/>
      <c r="DW995" s="35"/>
      <c r="DX995" s="35"/>
      <c r="DY995" s="35"/>
      <c r="DZ995" s="35"/>
      <c r="EA995" s="35"/>
      <c r="EB995" s="35"/>
      <c r="EC995" s="35"/>
      <c r="ED995" s="35"/>
      <c r="EE995" s="35"/>
      <c r="EF995" s="35"/>
      <c r="EG995" s="35"/>
      <c r="EH995" s="35"/>
      <c r="EI995" s="35"/>
      <c r="EJ995" s="35"/>
      <c r="EK995" s="35"/>
      <c r="EL995" s="35"/>
      <c r="EM995" s="35"/>
      <c r="EN995" s="35"/>
      <c r="EO995" s="35"/>
      <c r="EP995" s="35"/>
      <c r="EQ995" s="35"/>
      <c r="ER995" s="35"/>
    </row>
    <row r="996" spans="1:148" ht="11.25">
      <c r="A996" s="1"/>
      <c r="B996" s="1"/>
      <c r="C996" s="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58"/>
      <c r="O996" s="58"/>
      <c r="P996" s="58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  <c r="BK996" s="35"/>
      <c r="BL996" s="35"/>
      <c r="BM996" s="35"/>
      <c r="BN996" s="35"/>
      <c r="BO996" s="35"/>
      <c r="BP996" s="35"/>
      <c r="BQ996" s="35"/>
      <c r="BR996" s="35"/>
      <c r="BS996" s="35"/>
      <c r="BT996" s="35"/>
      <c r="BU996" s="35"/>
      <c r="BV996" s="35"/>
      <c r="BW996" s="35"/>
      <c r="BX996" s="35"/>
      <c r="BY996" s="35"/>
      <c r="BZ996" s="35"/>
      <c r="CA996" s="35"/>
      <c r="CB996" s="35"/>
      <c r="CC996" s="35"/>
      <c r="CD996" s="35"/>
      <c r="CE996" s="35"/>
      <c r="CF996" s="35"/>
      <c r="CG996" s="35"/>
      <c r="CH996" s="35"/>
      <c r="CI996" s="35"/>
      <c r="CJ996" s="35"/>
      <c r="CK996" s="35"/>
      <c r="CL996" s="35"/>
      <c r="CM996" s="35"/>
      <c r="CN996" s="35"/>
      <c r="CO996" s="35"/>
      <c r="CP996" s="35"/>
      <c r="CQ996" s="35"/>
      <c r="CR996" s="35"/>
      <c r="CS996" s="35"/>
      <c r="CT996" s="35"/>
      <c r="CU996" s="35"/>
      <c r="CV996" s="35"/>
      <c r="CW996" s="35"/>
      <c r="CX996" s="35"/>
      <c r="CY996" s="35"/>
      <c r="CZ996" s="35"/>
      <c r="DA996" s="35"/>
      <c r="DB996" s="35"/>
      <c r="DC996" s="35"/>
      <c r="DD996" s="35"/>
      <c r="DE996" s="35"/>
      <c r="DF996" s="35"/>
      <c r="DG996" s="35"/>
      <c r="DH996" s="35"/>
      <c r="DI996" s="35"/>
      <c r="DJ996" s="35"/>
      <c r="DK996" s="35"/>
      <c r="DL996" s="35"/>
      <c r="DM996" s="35"/>
      <c r="DN996" s="35"/>
      <c r="DO996" s="35"/>
      <c r="DP996" s="35"/>
      <c r="DQ996" s="35"/>
      <c r="DR996" s="35"/>
      <c r="DS996" s="35"/>
      <c r="DT996" s="35"/>
      <c r="DU996" s="35"/>
      <c r="DV996" s="35"/>
      <c r="DW996" s="35"/>
      <c r="DX996" s="35"/>
      <c r="DY996" s="35"/>
      <c r="DZ996" s="35"/>
      <c r="EA996" s="35"/>
      <c r="EB996" s="35"/>
      <c r="EC996" s="35"/>
      <c r="ED996" s="35"/>
      <c r="EE996" s="35"/>
      <c r="EF996" s="35"/>
      <c r="EG996" s="35"/>
      <c r="EH996" s="35"/>
      <c r="EI996" s="35"/>
      <c r="EJ996" s="35"/>
      <c r="EK996" s="35"/>
      <c r="EL996" s="35"/>
      <c r="EM996" s="35"/>
      <c r="EN996" s="35"/>
      <c r="EO996" s="35"/>
      <c r="EP996" s="35"/>
      <c r="EQ996" s="35"/>
      <c r="ER996" s="35"/>
    </row>
    <row r="997" spans="1:148" ht="11.25">
      <c r="A997" s="1"/>
      <c r="B997" s="1"/>
      <c r="C997" s="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58"/>
      <c r="O997" s="58"/>
      <c r="P997" s="58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  <c r="BK997" s="35"/>
      <c r="BL997" s="35"/>
      <c r="BM997" s="35"/>
      <c r="BN997" s="35"/>
      <c r="BO997" s="35"/>
      <c r="BP997" s="35"/>
      <c r="BQ997" s="35"/>
      <c r="BR997" s="35"/>
      <c r="BS997" s="35"/>
      <c r="BT997" s="35"/>
      <c r="BU997" s="35"/>
      <c r="BV997" s="35"/>
      <c r="BW997" s="35"/>
      <c r="BX997" s="35"/>
      <c r="BY997" s="35"/>
      <c r="BZ997" s="35"/>
      <c r="CA997" s="35"/>
      <c r="CB997" s="35"/>
      <c r="CC997" s="35"/>
      <c r="CD997" s="35"/>
      <c r="CE997" s="35"/>
      <c r="CF997" s="35"/>
      <c r="CG997" s="35"/>
      <c r="CH997" s="35"/>
      <c r="CI997" s="35"/>
      <c r="CJ997" s="35"/>
      <c r="CK997" s="35"/>
      <c r="CL997" s="35"/>
      <c r="CM997" s="35"/>
      <c r="CN997" s="35"/>
      <c r="CO997" s="35"/>
      <c r="CP997" s="35"/>
      <c r="CQ997" s="35"/>
      <c r="CR997" s="35"/>
      <c r="CS997" s="35"/>
      <c r="CT997" s="35"/>
      <c r="CU997" s="35"/>
      <c r="CV997" s="35"/>
      <c r="CW997" s="35"/>
      <c r="CX997" s="35"/>
      <c r="CY997" s="35"/>
      <c r="CZ997" s="35"/>
      <c r="DA997" s="35"/>
      <c r="DB997" s="35"/>
      <c r="DC997" s="35"/>
      <c r="DD997" s="35"/>
      <c r="DE997" s="35"/>
      <c r="DF997" s="35"/>
      <c r="DG997" s="35"/>
      <c r="DH997" s="35"/>
      <c r="DI997" s="35"/>
      <c r="DJ997" s="35"/>
      <c r="DK997" s="35"/>
      <c r="DL997" s="35"/>
      <c r="DM997" s="35"/>
      <c r="DN997" s="35"/>
      <c r="DO997" s="35"/>
      <c r="DP997" s="35"/>
      <c r="DQ997" s="35"/>
      <c r="DR997" s="35"/>
      <c r="DS997" s="35"/>
      <c r="DT997" s="35"/>
      <c r="DU997" s="35"/>
      <c r="DV997" s="35"/>
      <c r="DW997" s="35"/>
      <c r="DX997" s="35"/>
      <c r="DY997" s="35"/>
      <c r="DZ997" s="35"/>
      <c r="EA997" s="35"/>
      <c r="EB997" s="35"/>
      <c r="EC997" s="35"/>
      <c r="ED997" s="35"/>
      <c r="EE997" s="35"/>
      <c r="EF997" s="35"/>
      <c r="EG997" s="35"/>
      <c r="EH997" s="35"/>
      <c r="EI997" s="35"/>
      <c r="EJ997" s="35"/>
      <c r="EK997" s="35"/>
      <c r="EL997" s="35"/>
      <c r="EM997" s="35"/>
      <c r="EN997" s="35"/>
      <c r="EO997" s="35"/>
      <c r="EP997" s="35"/>
      <c r="EQ997" s="35"/>
      <c r="ER997" s="35"/>
    </row>
    <row r="998" spans="1:148" ht="11.25">
      <c r="A998" s="1"/>
      <c r="B998" s="1"/>
      <c r="C998" s="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58"/>
      <c r="O998" s="58"/>
      <c r="P998" s="58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  <c r="AT998" s="35"/>
      <c r="AU998" s="35"/>
      <c r="AV998" s="35"/>
      <c r="AW998" s="35"/>
      <c r="AX998" s="35"/>
      <c r="AY998" s="35"/>
      <c r="AZ998" s="35"/>
      <c r="BA998" s="35"/>
      <c r="BB998" s="35"/>
      <c r="BC998" s="35"/>
      <c r="BD998" s="35"/>
      <c r="BE998" s="35"/>
      <c r="BF998" s="35"/>
      <c r="BG998" s="35"/>
      <c r="BH998" s="35"/>
      <c r="BI998" s="35"/>
      <c r="BJ998" s="35"/>
      <c r="BK998" s="35"/>
      <c r="BL998" s="35"/>
      <c r="BM998" s="35"/>
      <c r="BN998" s="35"/>
      <c r="BO998" s="35"/>
      <c r="BP998" s="35"/>
      <c r="BQ998" s="35"/>
      <c r="BR998" s="35"/>
      <c r="BS998" s="35"/>
      <c r="BT998" s="35"/>
      <c r="BU998" s="35"/>
      <c r="BV998" s="35"/>
      <c r="BW998" s="35"/>
      <c r="BX998" s="35"/>
      <c r="BY998" s="35"/>
      <c r="BZ998" s="35"/>
      <c r="CA998" s="35"/>
      <c r="CB998" s="35"/>
      <c r="CC998" s="35"/>
      <c r="CD998" s="35"/>
      <c r="CE998" s="35"/>
      <c r="CF998" s="35"/>
      <c r="CG998" s="35"/>
      <c r="CH998" s="35"/>
      <c r="CI998" s="35"/>
      <c r="CJ998" s="35"/>
      <c r="CK998" s="35"/>
      <c r="CL998" s="35"/>
      <c r="CM998" s="35"/>
      <c r="CN998" s="35"/>
      <c r="CO998" s="35"/>
      <c r="CP998" s="35"/>
      <c r="CQ998" s="35"/>
      <c r="CR998" s="35"/>
      <c r="CS998" s="35"/>
      <c r="CT998" s="35"/>
      <c r="CU998" s="35"/>
      <c r="CV998" s="35"/>
      <c r="CW998" s="35"/>
      <c r="CX998" s="35"/>
      <c r="CY998" s="35"/>
      <c r="CZ998" s="35"/>
      <c r="DA998" s="35"/>
      <c r="DB998" s="35"/>
      <c r="DC998" s="35"/>
      <c r="DD998" s="35"/>
      <c r="DE998" s="35"/>
      <c r="DF998" s="35"/>
      <c r="DG998" s="35"/>
      <c r="DH998" s="35"/>
      <c r="DI998" s="35"/>
      <c r="DJ998" s="35"/>
      <c r="DK998" s="35"/>
      <c r="DL998" s="35"/>
      <c r="DM998" s="35"/>
      <c r="DN998" s="35"/>
      <c r="DO998" s="35"/>
      <c r="DP998" s="35"/>
      <c r="DQ998" s="35"/>
      <c r="DR998" s="35"/>
      <c r="DS998" s="35"/>
      <c r="DT998" s="35"/>
      <c r="DU998" s="35"/>
      <c r="DV998" s="35"/>
      <c r="DW998" s="35"/>
      <c r="DX998" s="35"/>
      <c r="DY998" s="35"/>
      <c r="DZ998" s="35"/>
      <c r="EA998" s="35"/>
      <c r="EB998" s="35"/>
      <c r="EC998" s="35"/>
      <c r="ED998" s="35"/>
      <c r="EE998" s="35"/>
      <c r="EF998" s="35"/>
      <c r="EG998" s="35"/>
      <c r="EH998" s="35"/>
      <c r="EI998" s="35"/>
      <c r="EJ998" s="35"/>
      <c r="EK998" s="35"/>
      <c r="EL998" s="35"/>
      <c r="EM998" s="35"/>
      <c r="EN998" s="35"/>
      <c r="EO998" s="35"/>
      <c r="EP998" s="35"/>
      <c r="EQ998" s="35"/>
      <c r="ER998" s="35"/>
    </row>
    <row r="999" spans="1:148" ht="11.25">
      <c r="A999" s="1"/>
      <c r="B999" s="1"/>
      <c r="C999" s="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58"/>
      <c r="O999" s="58"/>
      <c r="P999" s="58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  <c r="BG999" s="35"/>
      <c r="BH999" s="35"/>
      <c r="BI999" s="35"/>
      <c r="BJ999" s="35"/>
      <c r="BK999" s="35"/>
      <c r="BL999" s="35"/>
      <c r="BM999" s="35"/>
      <c r="BN999" s="35"/>
      <c r="BO999" s="35"/>
      <c r="BP999" s="35"/>
      <c r="BQ999" s="35"/>
      <c r="BR999" s="35"/>
      <c r="BS999" s="35"/>
      <c r="BT999" s="35"/>
      <c r="BU999" s="35"/>
      <c r="BV999" s="35"/>
      <c r="BW999" s="35"/>
      <c r="BX999" s="35"/>
      <c r="BY999" s="35"/>
      <c r="BZ999" s="35"/>
      <c r="CA999" s="35"/>
      <c r="CB999" s="35"/>
      <c r="CC999" s="35"/>
      <c r="CD999" s="35"/>
      <c r="CE999" s="35"/>
      <c r="CF999" s="35"/>
      <c r="CG999" s="35"/>
      <c r="CH999" s="35"/>
      <c r="CI999" s="35"/>
      <c r="CJ999" s="35"/>
      <c r="CK999" s="35"/>
      <c r="CL999" s="35"/>
      <c r="CM999" s="35"/>
      <c r="CN999" s="35"/>
      <c r="CO999" s="35"/>
      <c r="CP999" s="35"/>
      <c r="CQ999" s="35"/>
      <c r="CR999" s="35"/>
      <c r="CS999" s="35"/>
      <c r="CT999" s="35"/>
      <c r="CU999" s="35"/>
      <c r="CV999" s="35"/>
      <c r="CW999" s="35"/>
      <c r="CX999" s="35"/>
      <c r="CY999" s="35"/>
      <c r="CZ999" s="35"/>
      <c r="DA999" s="35"/>
      <c r="DB999" s="35"/>
      <c r="DC999" s="35"/>
      <c r="DD999" s="35"/>
      <c r="DE999" s="35"/>
      <c r="DF999" s="35"/>
      <c r="DG999" s="35"/>
      <c r="DH999" s="35"/>
      <c r="DI999" s="35"/>
      <c r="DJ999" s="35"/>
      <c r="DK999" s="35"/>
      <c r="DL999" s="35"/>
      <c r="DM999" s="35"/>
      <c r="DN999" s="35"/>
      <c r="DO999" s="35"/>
      <c r="DP999" s="35"/>
      <c r="DQ999" s="35"/>
      <c r="DR999" s="35"/>
      <c r="DS999" s="35"/>
      <c r="DT999" s="35"/>
      <c r="DU999" s="35"/>
      <c r="DV999" s="35"/>
      <c r="DW999" s="35"/>
      <c r="DX999" s="35"/>
      <c r="DY999" s="35"/>
      <c r="DZ999" s="35"/>
      <c r="EA999" s="35"/>
      <c r="EB999" s="35"/>
      <c r="EC999" s="35"/>
      <c r="ED999" s="35"/>
      <c r="EE999" s="35"/>
      <c r="EF999" s="35"/>
      <c r="EG999" s="35"/>
      <c r="EH999" s="35"/>
      <c r="EI999" s="35"/>
      <c r="EJ999" s="35"/>
      <c r="EK999" s="35"/>
      <c r="EL999" s="35"/>
      <c r="EM999" s="35"/>
      <c r="EN999" s="35"/>
      <c r="EO999" s="35"/>
      <c r="EP999" s="35"/>
      <c r="EQ999" s="35"/>
      <c r="ER999" s="35"/>
    </row>
    <row r="1000" spans="1:148" ht="11.25">
      <c r="A1000" s="1"/>
      <c r="B1000" s="1"/>
      <c r="C1000" s="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58"/>
      <c r="O1000" s="58"/>
      <c r="P1000" s="58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  <c r="AT1000" s="35"/>
      <c r="AU1000" s="35"/>
      <c r="AV1000" s="35"/>
      <c r="AW1000" s="35"/>
      <c r="AX1000" s="35"/>
      <c r="AY1000" s="35"/>
      <c r="AZ1000" s="35"/>
      <c r="BA1000" s="35"/>
      <c r="BB1000" s="35"/>
      <c r="BC1000" s="35"/>
      <c r="BD1000" s="35"/>
      <c r="BE1000" s="35"/>
      <c r="BF1000" s="35"/>
      <c r="BG1000" s="35"/>
      <c r="BH1000" s="35"/>
      <c r="BI1000" s="35"/>
      <c r="BJ1000" s="35"/>
      <c r="BK1000" s="35"/>
      <c r="BL1000" s="35"/>
      <c r="BM1000" s="35"/>
      <c r="BN1000" s="35"/>
      <c r="BO1000" s="35"/>
      <c r="BP1000" s="35"/>
      <c r="BQ1000" s="35"/>
      <c r="BR1000" s="35"/>
      <c r="BS1000" s="35"/>
      <c r="BT1000" s="35"/>
      <c r="BU1000" s="35"/>
      <c r="BV1000" s="35"/>
      <c r="BW1000" s="35"/>
      <c r="BX1000" s="35"/>
      <c r="BY1000" s="35"/>
      <c r="BZ1000" s="35"/>
      <c r="CA1000" s="35"/>
      <c r="CB1000" s="35"/>
      <c r="CC1000" s="35"/>
      <c r="CD1000" s="35"/>
      <c r="CE1000" s="35"/>
      <c r="CF1000" s="35"/>
      <c r="CG1000" s="35"/>
      <c r="CH1000" s="35"/>
      <c r="CI1000" s="35"/>
      <c r="CJ1000" s="35"/>
      <c r="CK1000" s="35"/>
      <c r="CL1000" s="35"/>
      <c r="CM1000" s="35"/>
      <c r="CN1000" s="35"/>
      <c r="CO1000" s="35"/>
      <c r="CP1000" s="35"/>
      <c r="CQ1000" s="35"/>
      <c r="CR1000" s="35"/>
      <c r="CS1000" s="35"/>
      <c r="CT1000" s="35"/>
      <c r="CU1000" s="35"/>
      <c r="CV1000" s="35"/>
      <c r="CW1000" s="35"/>
      <c r="CX1000" s="35"/>
      <c r="CY1000" s="35"/>
      <c r="CZ1000" s="35"/>
      <c r="DA1000" s="35"/>
      <c r="DB1000" s="35"/>
      <c r="DC1000" s="35"/>
      <c r="DD1000" s="35"/>
      <c r="DE1000" s="35"/>
      <c r="DF1000" s="35"/>
      <c r="DG1000" s="35"/>
      <c r="DH1000" s="35"/>
      <c r="DI1000" s="35"/>
      <c r="DJ1000" s="35"/>
      <c r="DK1000" s="35"/>
      <c r="DL1000" s="35"/>
      <c r="DM1000" s="35"/>
      <c r="DN1000" s="35"/>
      <c r="DO1000" s="35"/>
      <c r="DP1000" s="35"/>
      <c r="DQ1000" s="35"/>
      <c r="DR1000" s="35"/>
      <c r="DS1000" s="35"/>
      <c r="DT1000" s="35"/>
      <c r="DU1000" s="35"/>
      <c r="DV1000" s="35"/>
      <c r="DW1000" s="35"/>
      <c r="DX1000" s="35"/>
      <c r="DY1000" s="35"/>
      <c r="DZ1000" s="35"/>
      <c r="EA1000" s="35"/>
      <c r="EB1000" s="35"/>
      <c r="EC1000" s="35"/>
      <c r="ED1000" s="35"/>
      <c r="EE1000" s="35"/>
      <c r="EF1000" s="35"/>
      <c r="EG1000" s="35"/>
      <c r="EH1000" s="35"/>
      <c r="EI1000" s="35"/>
      <c r="EJ1000" s="35"/>
      <c r="EK1000" s="35"/>
      <c r="EL1000" s="35"/>
      <c r="EM1000" s="35"/>
      <c r="EN1000" s="35"/>
      <c r="EO1000" s="35"/>
      <c r="EP1000" s="35"/>
      <c r="EQ1000" s="35"/>
      <c r="ER1000" s="35"/>
    </row>
    <row r="1001" spans="1:148" ht="11.25">
      <c r="A1001" s="1"/>
      <c r="B1001" s="1"/>
      <c r="C1001" s="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58"/>
      <c r="O1001" s="58"/>
      <c r="P1001" s="58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/>
      <c r="AV1001" s="35"/>
      <c r="AW1001" s="35"/>
      <c r="AX1001" s="35"/>
      <c r="AY1001" s="35"/>
      <c r="AZ1001" s="35"/>
      <c r="BA1001" s="35"/>
      <c r="BB1001" s="35"/>
      <c r="BC1001" s="35"/>
      <c r="BD1001" s="35"/>
      <c r="BE1001" s="35"/>
      <c r="BF1001" s="35"/>
      <c r="BG1001" s="35"/>
      <c r="BH1001" s="35"/>
      <c r="BI1001" s="35"/>
      <c r="BJ1001" s="35"/>
      <c r="BK1001" s="35"/>
      <c r="BL1001" s="35"/>
      <c r="BM1001" s="35"/>
      <c r="BN1001" s="35"/>
      <c r="BO1001" s="35"/>
      <c r="BP1001" s="35"/>
      <c r="BQ1001" s="35"/>
      <c r="BR1001" s="35"/>
      <c r="BS1001" s="35"/>
      <c r="BT1001" s="35"/>
      <c r="BU1001" s="35"/>
      <c r="BV1001" s="35"/>
      <c r="BW1001" s="35"/>
      <c r="BX1001" s="35"/>
      <c r="BY1001" s="35"/>
      <c r="BZ1001" s="35"/>
      <c r="CA1001" s="35"/>
      <c r="CB1001" s="35"/>
      <c r="CC1001" s="35"/>
      <c r="CD1001" s="35"/>
      <c r="CE1001" s="35"/>
      <c r="CF1001" s="35"/>
      <c r="CG1001" s="35"/>
      <c r="CH1001" s="35"/>
      <c r="CI1001" s="35"/>
      <c r="CJ1001" s="35"/>
      <c r="CK1001" s="35"/>
      <c r="CL1001" s="35"/>
      <c r="CM1001" s="35"/>
      <c r="CN1001" s="35"/>
      <c r="CO1001" s="35"/>
      <c r="CP1001" s="35"/>
      <c r="CQ1001" s="35"/>
      <c r="CR1001" s="35"/>
      <c r="CS1001" s="35"/>
      <c r="CT1001" s="35"/>
      <c r="CU1001" s="35"/>
      <c r="CV1001" s="35"/>
      <c r="CW1001" s="35"/>
      <c r="CX1001" s="35"/>
      <c r="CY1001" s="35"/>
      <c r="CZ1001" s="35"/>
      <c r="DA1001" s="35"/>
      <c r="DB1001" s="35"/>
      <c r="DC1001" s="35"/>
      <c r="DD1001" s="35"/>
      <c r="DE1001" s="35"/>
      <c r="DF1001" s="35"/>
      <c r="DG1001" s="35"/>
      <c r="DH1001" s="35"/>
      <c r="DI1001" s="35"/>
      <c r="DJ1001" s="35"/>
      <c r="DK1001" s="35"/>
      <c r="DL1001" s="35"/>
      <c r="DM1001" s="35"/>
      <c r="DN1001" s="35"/>
      <c r="DO1001" s="35"/>
      <c r="DP1001" s="35"/>
      <c r="DQ1001" s="35"/>
      <c r="DR1001" s="35"/>
      <c r="DS1001" s="35"/>
      <c r="DT1001" s="35"/>
      <c r="DU1001" s="35"/>
      <c r="DV1001" s="35"/>
      <c r="DW1001" s="35"/>
      <c r="DX1001" s="35"/>
      <c r="DY1001" s="35"/>
      <c r="DZ1001" s="35"/>
      <c r="EA1001" s="35"/>
      <c r="EB1001" s="35"/>
      <c r="EC1001" s="35"/>
      <c r="ED1001" s="35"/>
      <c r="EE1001" s="35"/>
      <c r="EF1001" s="35"/>
      <c r="EG1001" s="35"/>
      <c r="EH1001" s="35"/>
      <c r="EI1001" s="35"/>
      <c r="EJ1001" s="35"/>
      <c r="EK1001" s="35"/>
      <c r="EL1001" s="35"/>
      <c r="EM1001" s="35"/>
      <c r="EN1001" s="35"/>
      <c r="EO1001" s="35"/>
      <c r="EP1001" s="35"/>
      <c r="EQ1001" s="35"/>
      <c r="ER1001" s="35"/>
    </row>
    <row r="1002" spans="1:148" ht="11.25">
      <c r="A1002" s="1"/>
      <c r="B1002" s="1"/>
      <c r="C1002" s="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58"/>
      <c r="O1002" s="58"/>
      <c r="P1002" s="58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/>
      <c r="AV1002" s="35"/>
      <c r="AW1002" s="35"/>
      <c r="AX1002" s="35"/>
      <c r="AY1002" s="35"/>
      <c r="AZ1002" s="35"/>
      <c r="BA1002" s="35"/>
      <c r="BB1002" s="35"/>
      <c r="BC1002" s="35"/>
      <c r="BD1002" s="35"/>
      <c r="BE1002" s="35"/>
      <c r="BF1002" s="35"/>
      <c r="BG1002" s="35"/>
      <c r="BH1002" s="35"/>
      <c r="BI1002" s="35"/>
      <c r="BJ1002" s="35"/>
      <c r="BK1002" s="35"/>
      <c r="BL1002" s="35"/>
      <c r="BM1002" s="35"/>
      <c r="BN1002" s="35"/>
      <c r="BO1002" s="35"/>
      <c r="BP1002" s="35"/>
      <c r="BQ1002" s="35"/>
      <c r="BR1002" s="35"/>
      <c r="BS1002" s="35"/>
      <c r="BT1002" s="35"/>
      <c r="BU1002" s="35"/>
      <c r="BV1002" s="35"/>
      <c r="BW1002" s="35"/>
      <c r="BX1002" s="35"/>
      <c r="BY1002" s="35"/>
      <c r="BZ1002" s="35"/>
      <c r="CA1002" s="35"/>
      <c r="CB1002" s="35"/>
      <c r="CC1002" s="35"/>
      <c r="CD1002" s="35"/>
      <c r="CE1002" s="35"/>
      <c r="CF1002" s="35"/>
      <c r="CG1002" s="35"/>
      <c r="CH1002" s="35"/>
      <c r="CI1002" s="35"/>
      <c r="CJ1002" s="35"/>
      <c r="CK1002" s="35"/>
      <c r="CL1002" s="35"/>
      <c r="CM1002" s="35"/>
      <c r="CN1002" s="35"/>
      <c r="CO1002" s="35"/>
      <c r="CP1002" s="35"/>
      <c r="CQ1002" s="35"/>
      <c r="CR1002" s="35"/>
      <c r="CS1002" s="35"/>
      <c r="CT1002" s="35"/>
      <c r="CU1002" s="35"/>
      <c r="CV1002" s="35"/>
      <c r="CW1002" s="35"/>
      <c r="CX1002" s="35"/>
      <c r="CY1002" s="35"/>
      <c r="CZ1002" s="35"/>
      <c r="DA1002" s="35"/>
      <c r="DB1002" s="35"/>
      <c r="DC1002" s="35"/>
      <c r="DD1002" s="35"/>
      <c r="DE1002" s="35"/>
      <c r="DF1002" s="35"/>
      <c r="DG1002" s="35"/>
      <c r="DH1002" s="35"/>
      <c r="DI1002" s="35"/>
      <c r="DJ1002" s="35"/>
      <c r="DK1002" s="35"/>
      <c r="DL1002" s="35"/>
      <c r="DM1002" s="35"/>
      <c r="DN1002" s="35"/>
      <c r="DO1002" s="35"/>
      <c r="DP1002" s="35"/>
      <c r="DQ1002" s="35"/>
      <c r="DR1002" s="35"/>
      <c r="DS1002" s="35"/>
      <c r="DT1002" s="35"/>
      <c r="DU1002" s="35"/>
      <c r="DV1002" s="35"/>
      <c r="DW1002" s="35"/>
      <c r="DX1002" s="35"/>
      <c r="DY1002" s="35"/>
      <c r="DZ1002" s="35"/>
      <c r="EA1002" s="35"/>
      <c r="EB1002" s="35"/>
      <c r="EC1002" s="35"/>
      <c r="ED1002" s="35"/>
      <c r="EE1002" s="35"/>
      <c r="EF1002" s="35"/>
      <c r="EG1002" s="35"/>
      <c r="EH1002" s="35"/>
      <c r="EI1002" s="35"/>
      <c r="EJ1002" s="35"/>
      <c r="EK1002" s="35"/>
      <c r="EL1002" s="35"/>
      <c r="EM1002" s="35"/>
      <c r="EN1002" s="35"/>
      <c r="EO1002" s="35"/>
      <c r="EP1002" s="35"/>
      <c r="EQ1002" s="35"/>
      <c r="ER1002" s="35"/>
    </row>
    <row r="1003" spans="1:148" ht="11.25">
      <c r="A1003" s="1"/>
      <c r="B1003" s="1"/>
      <c r="C1003" s="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58"/>
      <c r="O1003" s="58"/>
      <c r="P1003" s="58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  <c r="AS1003" s="35"/>
      <c r="AT1003" s="35"/>
      <c r="AU1003" s="35"/>
      <c r="AV1003" s="35"/>
      <c r="AW1003" s="35"/>
      <c r="AX1003" s="35"/>
      <c r="AY1003" s="35"/>
      <c r="AZ1003" s="35"/>
      <c r="BA1003" s="35"/>
      <c r="BB1003" s="35"/>
      <c r="BC1003" s="35"/>
      <c r="BD1003" s="35"/>
      <c r="BE1003" s="35"/>
      <c r="BF1003" s="35"/>
      <c r="BG1003" s="35"/>
      <c r="BH1003" s="35"/>
      <c r="BI1003" s="35"/>
      <c r="BJ1003" s="35"/>
      <c r="BK1003" s="35"/>
      <c r="BL1003" s="35"/>
      <c r="BM1003" s="35"/>
      <c r="BN1003" s="35"/>
      <c r="BO1003" s="35"/>
      <c r="BP1003" s="35"/>
      <c r="BQ1003" s="35"/>
      <c r="BR1003" s="35"/>
      <c r="BS1003" s="35"/>
      <c r="BT1003" s="35"/>
      <c r="BU1003" s="35"/>
      <c r="BV1003" s="35"/>
      <c r="BW1003" s="35"/>
      <c r="BX1003" s="35"/>
      <c r="BY1003" s="35"/>
      <c r="BZ1003" s="35"/>
      <c r="CA1003" s="35"/>
      <c r="CB1003" s="35"/>
      <c r="CC1003" s="35"/>
      <c r="CD1003" s="35"/>
      <c r="CE1003" s="35"/>
      <c r="CF1003" s="35"/>
      <c r="CG1003" s="35"/>
      <c r="CH1003" s="35"/>
      <c r="CI1003" s="35"/>
      <c r="CJ1003" s="35"/>
      <c r="CK1003" s="35"/>
      <c r="CL1003" s="35"/>
      <c r="CM1003" s="35"/>
      <c r="CN1003" s="35"/>
      <c r="CO1003" s="35"/>
      <c r="CP1003" s="35"/>
      <c r="CQ1003" s="35"/>
      <c r="CR1003" s="35"/>
      <c r="CS1003" s="35"/>
      <c r="CT1003" s="35"/>
      <c r="CU1003" s="35"/>
      <c r="CV1003" s="35"/>
      <c r="CW1003" s="35"/>
      <c r="CX1003" s="35"/>
      <c r="CY1003" s="35"/>
      <c r="CZ1003" s="35"/>
      <c r="DA1003" s="35"/>
      <c r="DB1003" s="35"/>
      <c r="DC1003" s="35"/>
      <c r="DD1003" s="35"/>
      <c r="DE1003" s="35"/>
      <c r="DF1003" s="35"/>
      <c r="DG1003" s="35"/>
      <c r="DH1003" s="35"/>
      <c r="DI1003" s="35"/>
      <c r="DJ1003" s="35"/>
      <c r="DK1003" s="35"/>
      <c r="DL1003" s="35"/>
      <c r="DM1003" s="35"/>
      <c r="DN1003" s="35"/>
      <c r="DO1003" s="35"/>
      <c r="DP1003" s="35"/>
      <c r="DQ1003" s="35"/>
      <c r="DR1003" s="35"/>
      <c r="DS1003" s="35"/>
      <c r="DT1003" s="35"/>
      <c r="DU1003" s="35"/>
      <c r="DV1003" s="35"/>
      <c r="DW1003" s="35"/>
      <c r="DX1003" s="35"/>
      <c r="DY1003" s="35"/>
      <c r="DZ1003" s="35"/>
      <c r="EA1003" s="35"/>
      <c r="EB1003" s="35"/>
      <c r="EC1003" s="35"/>
      <c r="ED1003" s="35"/>
      <c r="EE1003" s="35"/>
      <c r="EF1003" s="35"/>
      <c r="EG1003" s="35"/>
      <c r="EH1003" s="35"/>
      <c r="EI1003" s="35"/>
      <c r="EJ1003" s="35"/>
      <c r="EK1003" s="35"/>
      <c r="EL1003" s="35"/>
      <c r="EM1003" s="35"/>
      <c r="EN1003" s="35"/>
      <c r="EO1003" s="35"/>
      <c r="EP1003" s="35"/>
      <c r="EQ1003" s="35"/>
      <c r="ER1003" s="35"/>
    </row>
    <row r="1004" spans="1:148" ht="11.25">
      <c r="A1004" s="1"/>
      <c r="B1004" s="1"/>
      <c r="C1004" s="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58"/>
      <c r="O1004" s="58"/>
      <c r="P1004" s="58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35"/>
      <c r="BF1004" s="35"/>
      <c r="BG1004" s="35"/>
      <c r="BH1004" s="35"/>
      <c r="BI1004" s="35"/>
      <c r="BJ1004" s="35"/>
      <c r="BK1004" s="35"/>
      <c r="BL1004" s="35"/>
      <c r="BM1004" s="35"/>
      <c r="BN1004" s="35"/>
      <c r="BO1004" s="35"/>
      <c r="BP1004" s="35"/>
      <c r="BQ1004" s="35"/>
      <c r="BR1004" s="35"/>
      <c r="BS1004" s="35"/>
      <c r="BT1004" s="35"/>
      <c r="BU1004" s="35"/>
      <c r="BV1004" s="35"/>
      <c r="BW1004" s="35"/>
      <c r="BX1004" s="35"/>
      <c r="BY1004" s="35"/>
      <c r="BZ1004" s="35"/>
      <c r="CA1004" s="35"/>
      <c r="CB1004" s="35"/>
      <c r="CC1004" s="35"/>
      <c r="CD1004" s="35"/>
      <c r="CE1004" s="35"/>
      <c r="CF1004" s="35"/>
      <c r="CG1004" s="35"/>
      <c r="CH1004" s="35"/>
      <c r="CI1004" s="35"/>
      <c r="CJ1004" s="35"/>
      <c r="CK1004" s="35"/>
      <c r="CL1004" s="35"/>
      <c r="CM1004" s="35"/>
      <c r="CN1004" s="35"/>
      <c r="CO1004" s="35"/>
      <c r="CP1004" s="35"/>
      <c r="CQ1004" s="35"/>
      <c r="CR1004" s="35"/>
      <c r="CS1004" s="35"/>
      <c r="CT1004" s="35"/>
      <c r="CU1004" s="35"/>
      <c r="CV1004" s="35"/>
      <c r="CW1004" s="35"/>
      <c r="CX1004" s="35"/>
      <c r="CY1004" s="35"/>
      <c r="CZ1004" s="35"/>
      <c r="DA1004" s="35"/>
      <c r="DB1004" s="35"/>
      <c r="DC1004" s="35"/>
      <c r="DD1004" s="35"/>
      <c r="DE1004" s="35"/>
      <c r="DF1004" s="35"/>
      <c r="DG1004" s="35"/>
      <c r="DH1004" s="35"/>
      <c r="DI1004" s="35"/>
      <c r="DJ1004" s="35"/>
      <c r="DK1004" s="35"/>
      <c r="DL1004" s="35"/>
      <c r="DM1004" s="35"/>
      <c r="DN1004" s="35"/>
      <c r="DO1004" s="35"/>
      <c r="DP1004" s="35"/>
      <c r="DQ1004" s="35"/>
      <c r="DR1004" s="35"/>
      <c r="DS1004" s="35"/>
      <c r="DT1004" s="35"/>
      <c r="DU1004" s="35"/>
      <c r="DV1004" s="35"/>
      <c r="DW1004" s="35"/>
      <c r="DX1004" s="35"/>
      <c r="DY1004" s="35"/>
      <c r="DZ1004" s="35"/>
      <c r="EA1004" s="35"/>
      <c r="EB1004" s="35"/>
      <c r="EC1004" s="35"/>
      <c r="ED1004" s="35"/>
      <c r="EE1004" s="35"/>
      <c r="EF1004" s="35"/>
      <c r="EG1004" s="35"/>
      <c r="EH1004" s="35"/>
      <c r="EI1004" s="35"/>
      <c r="EJ1004" s="35"/>
      <c r="EK1004" s="35"/>
      <c r="EL1004" s="35"/>
      <c r="EM1004" s="35"/>
      <c r="EN1004" s="35"/>
      <c r="EO1004" s="35"/>
      <c r="EP1004" s="35"/>
      <c r="EQ1004" s="35"/>
      <c r="ER1004" s="35"/>
    </row>
    <row r="1005" spans="1:148" ht="11.25">
      <c r="A1005" s="1"/>
      <c r="B1005" s="1"/>
      <c r="C1005" s="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58"/>
      <c r="O1005" s="58"/>
      <c r="P1005" s="58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  <c r="AS1005" s="35"/>
      <c r="AT1005" s="35"/>
      <c r="AU1005" s="35"/>
      <c r="AV1005" s="35"/>
      <c r="AW1005" s="35"/>
      <c r="AX1005" s="35"/>
      <c r="AY1005" s="35"/>
      <c r="AZ1005" s="35"/>
      <c r="BA1005" s="35"/>
      <c r="BB1005" s="35"/>
      <c r="BC1005" s="35"/>
      <c r="BD1005" s="35"/>
      <c r="BE1005" s="35"/>
      <c r="BF1005" s="35"/>
      <c r="BG1005" s="35"/>
      <c r="BH1005" s="35"/>
      <c r="BI1005" s="35"/>
      <c r="BJ1005" s="35"/>
      <c r="BK1005" s="35"/>
      <c r="BL1005" s="35"/>
      <c r="BM1005" s="35"/>
      <c r="BN1005" s="35"/>
      <c r="BO1005" s="35"/>
      <c r="BP1005" s="35"/>
      <c r="BQ1005" s="35"/>
      <c r="BR1005" s="35"/>
      <c r="BS1005" s="35"/>
      <c r="BT1005" s="35"/>
      <c r="BU1005" s="35"/>
      <c r="BV1005" s="35"/>
      <c r="BW1005" s="35"/>
      <c r="BX1005" s="35"/>
      <c r="BY1005" s="35"/>
      <c r="BZ1005" s="35"/>
      <c r="CA1005" s="35"/>
      <c r="CB1005" s="35"/>
      <c r="CC1005" s="35"/>
      <c r="CD1005" s="35"/>
      <c r="CE1005" s="35"/>
      <c r="CF1005" s="35"/>
      <c r="CG1005" s="35"/>
      <c r="CH1005" s="35"/>
      <c r="CI1005" s="35"/>
      <c r="CJ1005" s="35"/>
      <c r="CK1005" s="35"/>
      <c r="CL1005" s="35"/>
      <c r="CM1005" s="35"/>
      <c r="CN1005" s="35"/>
      <c r="CO1005" s="35"/>
      <c r="CP1005" s="35"/>
      <c r="CQ1005" s="35"/>
      <c r="CR1005" s="35"/>
      <c r="CS1005" s="35"/>
      <c r="CT1005" s="35"/>
      <c r="CU1005" s="35"/>
      <c r="CV1005" s="35"/>
      <c r="CW1005" s="35"/>
      <c r="CX1005" s="35"/>
      <c r="CY1005" s="35"/>
      <c r="CZ1005" s="35"/>
      <c r="DA1005" s="35"/>
      <c r="DB1005" s="35"/>
      <c r="DC1005" s="35"/>
      <c r="DD1005" s="35"/>
      <c r="DE1005" s="35"/>
      <c r="DF1005" s="35"/>
      <c r="DG1005" s="35"/>
      <c r="DH1005" s="35"/>
      <c r="DI1005" s="35"/>
      <c r="DJ1005" s="35"/>
      <c r="DK1005" s="35"/>
      <c r="DL1005" s="35"/>
      <c r="DM1005" s="35"/>
      <c r="DN1005" s="35"/>
      <c r="DO1005" s="35"/>
      <c r="DP1005" s="35"/>
      <c r="DQ1005" s="35"/>
      <c r="DR1005" s="35"/>
      <c r="DS1005" s="35"/>
      <c r="DT1005" s="35"/>
      <c r="DU1005" s="35"/>
      <c r="DV1005" s="35"/>
      <c r="DW1005" s="35"/>
      <c r="DX1005" s="35"/>
      <c r="DY1005" s="35"/>
      <c r="DZ1005" s="35"/>
      <c r="EA1005" s="35"/>
      <c r="EB1005" s="35"/>
      <c r="EC1005" s="35"/>
      <c r="ED1005" s="35"/>
      <c r="EE1005" s="35"/>
      <c r="EF1005" s="35"/>
      <c r="EG1005" s="35"/>
      <c r="EH1005" s="35"/>
      <c r="EI1005" s="35"/>
      <c r="EJ1005" s="35"/>
      <c r="EK1005" s="35"/>
      <c r="EL1005" s="35"/>
      <c r="EM1005" s="35"/>
      <c r="EN1005" s="35"/>
      <c r="EO1005" s="35"/>
      <c r="EP1005" s="35"/>
      <c r="EQ1005" s="35"/>
      <c r="ER1005" s="35"/>
    </row>
    <row r="1006" spans="1:148" ht="11.25">
      <c r="A1006" s="1"/>
      <c r="B1006" s="1"/>
      <c r="C1006" s="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58"/>
      <c r="O1006" s="58"/>
      <c r="P1006" s="58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  <c r="AS1006" s="35"/>
      <c r="AT1006" s="35"/>
      <c r="AU1006" s="35"/>
      <c r="AV1006" s="35"/>
      <c r="AW1006" s="35"/>
      <c r="AX1006" s="35"/>
      <c r="AY1006" s="35"/>
      <c r="AZ1006" s="35"/>
      <c r="BA1006" s="35"/>
      <c r="BB1006" s="35"/>
      <c r="BC1006" s="35"/>
      <c r="BD1006" s="35"/>
      <c r="BE1006" s="35"/>
      <c r="BF1006" s="35"/>
      <c r="BG1006" s="35"/>
      <c r="BH1006" s="35"/>
      <c r="BI1006" s="35"/>
      <c r="BJ1006" s="35"/>
      <c r="BK1006" s="35"/>
      <c r="BL1006" s="35"/>
      <c r="BM1006" s="35"/>
      <c r="BN1006" s="35"/>
      <c r="BO1006" s="35"/>
      <c r="BP1006" s="35"/>
      <c r="BQ1006" s="35"/>
      <c r="BR1006" s="35"/>
      <c r="BS1006" s="35"/>
      <c r="BT1006" s="35"/>
      <c r="BU1006" s="35"/>
      <c r="BV1006" s="35"/>
      <c r="BW1006" s="35"/>
      <c r="BX1006" s="35"/>
      <c r="BY1006" s="35"/>
      <c r="BZ1006" s="35"/>
      <c r="CA1006" s="35"/>
      <c r="CB1006" s="35"/>
      <c r="CC1006" s="35"/>
      <c r="CD1006" s="35"/>
      <c r="CE1006" s="35"/>
      <c r="CF1006" s="35"/>
      <c r="CG1006" s="35"/>
      <c r="CH1006" s="35"/>
      <c r="CI1006" s="35"/>
      <c r="CJ1006" s="35"/>
      <c r="CK1006" s="35"/>
      <c r="CL1006" s="35"/>
      <c r="CM1006" s="35"/>
      <c r="CN1006" s="35"/>
      <c r="CO1006" s="35"/>
      <c r="CP1006" s="35"/>
      <c r="CQ1006" s="35"/>
      <c r="CR1006" s="35"/>
      <c r="CS1006" s="35"/>
      <c r="CT1006" s="35"/>
      <c r="CU1006" s="35"/>
      <c r="CV1006" s="35"/>
      <c r="CW1006" s="35"/>
      <c r="CX1006" s="35"/>
      <c r="CY1006" s="35"/>
      <c r="CZ1006" s="35"/>
      <c r="DA1006" s="35"/>
      <c r="DB1006" s="35"/>
      <c r="DC1006" s="35"/>
      <c r="DD1006" s="35"/>
      <c r="DE1006" s="35"/>
      <c r="DF1006" s="35"/>
      <c r="DG1006" s="35"/>
      <c r="DH1006" s="35"/>
      <c r="DI1006" s="35"/>
      <c r="DJ1006" s="35"/>
      <c r="DK1006" s="35"/>
      <c r="DL1006" s="35"/>
      <c r="DM1006" s="35"/>
      <c r="DN1006" s="35"/>
      <c r="DO1006" s="35"/>
      <c r="DP1006" s="35"/>
      <c r="DQ1006" s="35"/>
      <c r="DR1006" s="35"/>
      <c r="DS1006" s="35"/>
      <c r="DT1006" s="35"/>
      <c r="DU1006" s="35"/>
      <c r="DV1006" s="35"/>
      <c r="DW1006" s="35"/>
      <c r="DX1006" s="35"/>
      <c r="DY1006" s="35"/>
      <c r="DZ1006" s="35"/>
      <c r="EA1006" s="35"/>
      <c r="EB1006" s="35"/>
      <c r="EC1006" s="35"/>
      <c r="ED1006" s="35"/>
      <c r="EE1006" s="35"/>
      <c r="EF1006" s="35"/>
      <c r="EG1006" s="35"/>
      <c r="EH1006" s="35"/>
      <c r="EI1006" s="35"/>
      <c r="EJ1006" s="35"/>
      <c r="EK1006" s="35"/>
      <c r="EL1006" s="35"/>
      <c r="EM1006" s="35"/>
      <c r="EN1006" s="35"/>
      <c r="EO1006" s="35"/>
      <c r="EP1006" s="35"/>
      <c r="EQ1006" s="35"/>
      <c r="ER1006" s="35"/>
    </row>
    <row r="1007" spans="1:148" ht="11.25">
      <c r="A1007" s="1"/>
      <c r="B1007" s="1"/>
      <c r="C1007" s="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58"/>
      <c r="O1007" s="58"/>
      <c r="P1007" s="58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  <c r="AS1007" s="35"/>
      <c r="AT1007" s="35"/>
      <c r="AU1007" s="35"/>
      <c r="AV1007" s="35"/>
      <c r="AW1007" s="35"/>
      <c r="AX1007" s="35"/>
      <c r="AY1007" s="35"/>
      <c r="AZ1007" s="35"/>
      <c r="BA1007" s="35"/>
      <c r="BB1007" s="35"/>
      <c r="BC1007" s="35"/>
      <c r="BD1007" s="35"/>
      <c r="BE1007" s="35"/>
      <c r="BF1007" s="35"/>
      <c r="BG1007" s="35"/>
      <c r="BH1007" s="35"/>
      <c r="BI1007" s="35"/>
      <c r="BJ1007" s="35"/>
      <c r="BK1007" s="35"/>
      <c r="BL1007" s="35"/>
      <c r="BM1007" s="35"/>
      <c r="BN1007" s="35"/>
      <c r="BO1007" s="35"/>
      <c r="BP1007" s="35"/>
      <c r="BQ1007" s="35"/>
      <c r="BR1007" s="35"/>
      <c r="BS1007" s="35"/>
      <c r="BT1007" s="35"/>
      <c r="BU1007" s="35"/>
      <c r="BV1007" s="35"/>
      <c r="BW1007" s="35"/>
      <c r="BX1007" s="35"/>
      <c r="BY1007" s="35"/>
      <c r="BZ1007" s="35"/>
      <c r="CA1007" s="35"/>
      <c r="CB1007" s="35"/>
      <c r="CC1007" s="35"/>
      <c r="CD1007" s="35"/>
      <c r="CE1007" s="35"/>
      <c r="CF1007" s="35"/>
      <c r="CG1007" s="35"/>
      <c r="CH1007" s="35"/>
      <c r="CI1007" s="35"/>
      <c r="CJ1007" s="35"/>
      <c r="CK1007" s="35"/>
      <c r="CL1007" s="35"/>
      <c r="CM1007" s="35"/>
      <c r="CN1007" s="35"/>
      <c r="CO1007" s="35"/>
      <c r="CP1007" s="35"/>
      <c r="CQ1007" s="35"/>
      <c r="CR1007" s="35"/>
      <c r="CS1007" s="35"/>
      <c r="CT1007" s="35"/>
      <c r="CU1007" s="35"/>
      <c r="CV1007" s="35"/>
      <c r="CW1007" s="35"/>
      <c r="CX1007" s="35"/>
      <c r="CY1007" s="35"/>
      <c r="CZ1007" s="35"/>
      <c r="DA1007" s="35"/>
      <c r="DB1007" s="35"/>
      <c r="DC1007" s="35"/>
      <c r="DD1007" s="35"/>
      <c r="DE1007" s="35"/>
      <c r="DF1007" s="35"/>
      <c r="DG1007" s="35"/>
      <c r="DH1007" s="35"/>
      <c r="DI1007" s="35"/>
      <c r="DJ1007" s="35"/>
      <c r="DK1007" s="35"/>
      <c r="DL1007" s="35"/>
      <c r="DM1007" s="35"/>
      <c r="DN1007" s="35"/>
      <c r="DO1007" s="35"/>
      <c r="DP1007" s="35"/>
      <c r="DQ1007" s="35"/>
      <c r="DR1007" s="35"/>
      <c r="DS1007" s="35"/>
      <c r="DT1007" s="35"/>
      <c r="DU1007" s="35"/>
      <c r="DV1007" s="35"/>
      <c r="DW1007" s="35"/>
      <c r="DX1007" s="35"/>
      <c r="DY1007" s="35"/>
      <c r="DZ1007" s="35"/>
      <c r="EA1007" s="35"/>
      <c r="EB1007" s="35"/>
      <c r="EC1007" s="35"/>
      <c r="ED1007" s="35"/>
      <c r="EE1007" s="35"/>
      <c r="EF1007" s="35"/>
      <c r="EG1007" s="35"/>
      <c r="EH1007" s="35"/>
      <c r="EI1007" s="35"/>
      <c r="EJ1007" s="35"/>
      <c r="EK1007" s="35"/>
      <c r="EL1007" s="35"/>
      <c r="EM1007" s="35"/>
      <c r="EN1007" s="35"/>
      <c r="EO1007" s="35"/>
      <c r="EP1007" s="35"/>
      <c r="EQ1007" s="35"/>
      <c r="ER1007" s="35"/>
    </row>
    <row r="1008" spans="1:148" ht="11.25">
      <c r="A1008" s="1"/>
      <c r="B1008" s="1"/>
      <c r="C1008" s="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58"/>
      <c r="O1008" s="58"/>
      <c r="P1008" s="58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35"/>
      <c r="AR1008" s="35"/>
      <c r="AS1008" s="35"/>
      <c r="AT1008" s="35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  <c r="BG1008" s="35"/>
      <c r="BH1008" s="35"/>
      <c r="BI1008" s="35"/>
      <c r="BJ1008" s="35"/>
      <c r="BK1008" s="35"/>
      <c r="BL1008" s="35"/>
      <c r="BM1008" s="35"/>
      <c r="BN1008" s="35"/>
      <c r="BO1008" s="35"/>
      <c r="BP1008" s="35"/>
      <c r="BQ1008" s="35"/>
      <c r="BR1008" s="35"/>
      <c r="BS1008" s="35"/>
      <c r="BT1008" s="35"/>
      <c r="BU1008" s="35"/>
      <c r="BV1008" s="35"/>
      <c r="BW1008" s="35"/>
      <c r="BX1008" s="35"/>
      <c r="BY1008" s="35"/>
      <c r="BZ1008" s="35"/>
      <c r="CA1008" s="35"/>
      <c r="CB1008" s="35"/>
      <c r="CC1008" s="35"/>
      <c r="CD1008" s="35"/>
      <c r="CE1008" s="35"/>
      <c r="CF1008" s="35"/>
      <c r="CG1008" s="35"/>
      <c r="CH1008" s="35"/>
      <c r="CI1008" s="35"/>
      <c r="CJ1008" s="35"/>
      <c r="CK1008" s="35"/>
      <c r="CL1008" s="35"/>
      <c r="CM1008" s="35"/>
      <c r="CN1008" s="35"/>
      <c r="CO1008" s="35"/>
      <c r="CP1008" s="35"/>
      <c r="CQ1008" s="35"/>
      <c r="CR1008" s="35"/>
      <c r="CS1008" s="35"/>
      <c r="CT1008" s="35"/>
      <c r="CU1008" s="35"/>
      <c r="CV1008" s="35"/>
      <c r="CW1008" s="35"/>
      <c r="CX1008" s="35"/>
      <c r="CY1008" s="35"/>
      <c r="CZ1008" s="35"/>
      <c r="DA1008" s="35"/>
      <c r="DB1008" s="35"/>
      <c r="DC1008" s="35"/>
      <c r="DD1008" s="35"/>
      <c r="DE1008" s="35"/>
      <c r="DF1008" s="35"/>
      <c r="DG1008" s="35"/>
      <c r="DH1008" s="35"/>
      <c r="DI1008" s="35"/>
      <c r="DJ1008" s="35"/>
      <c r="DK1008" s="35"/>
      <c r="DL1008" s="35"/>
      <c r="DM1008" s="35"/>
      <c r="DN1008" s="35"/>
      <c r="DO1008" s="35"/>
      <c r="DP1008" s="35"/>
      <c r="DQ1008" s="35"/>
      <c r="DR1008" s="35"/>
      <c r="DS1008" s="35"/>
      <c r="DT1008" s="35"/>
      <c r="DU1008" s="35"/>
      <c r="DV1008" s="35"/>
      <c r="DW1008" s="35"/>
      <c r="DX1008" s="35"/>
      <c r="DY1008" s="35"/>
      <c r="DZ1008" s="35"/>
      <c r="EA1008" s="35"/>
      <c r="EB1008" s="35"/>
      <c r="EC1008" s="35"/>
      <c r="ED1008" s="35"/>
      <c r="EE1008" s="35"/>
      <c r="EF1008" s="35"/>
      <c r="EG1008" s="35"/>
      <c r="EH1008" s="35"/>
      <c r="EI1008" s="35"/>
      <c r="EJ1008" s="35"/>
      <c r="EK1008" s="35"/>
      <c r="EL1008" s="35"/>
      <c r="EM1008" s="35"/>
      <c r="EN1008" s="35"/>
      <c r="EO1008" s="35"/>
      <c r="EP1008" s="35"/>
      <c r="EQ1008" s="35"/>
      <c r="ER1008" s="35"/>
    </row>
    <row r="1009" spans="1:148" ht="11.25">
      <c r="A1009" s="1"/>
      <c r="B1009" s="1"/>
      <c r="C1009" s="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58"/>
      <c r="O1009" s="58"/>
      <c r="P1009" s="58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35"/>
      <c r="AR1009" s="35"/>
      <c r="AS1009" s="35"/>
      <c r="AT1009" s="35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  <c r="BG1009" s="35"/>
      <c r="BH1009" s="35"/>
      <c r="BI1009" s="35"/>
      <c r="BJ1009" s="35"/>
      <c r="BK1009" s="35"/>
      <c r="BL1009" s="35"/>
      <c r="BM1009" s="35"/>
      <c r="BN1009" s="35"/>
      <c r="BO1009" s="35"/>
      <c r="BP1009" s="35"/>
      <c r="BQ1009" s="35"/>
      <c r="BR1009" s="35"/>
      <c r="BS1009" s="35"/>
      <c r="BT1009" s="35"/>
      <c r="BU1009" s="35"/>
      <c r="BV1009" s="35"/>
      <c r="BW1009" s="35"/>
      <c r="BX1009" s="35"/>
      <c r="BY1009" s="35"/>
      <c r="BZ1009" s="35"/>
      <c r="CA1009" s="35"/>
      <c r="CB1009" s="35"/>
      <c r="CC1009" s="35"/>
      <c r="CD1009" s="35"/>
      <c r="CE1009" s="35"/>
      <c r="CF1009" s="35"/>
      <c r="CG1009" s="35"/>
      <c r="CH1009" s="35"/>
      <c r="CI1009" s="35"/>
      <c r="CJ1009" s="35"/>
      <c r="CK1009" s="35"/>
      <c r="CL1009" s="35"/>
      <c r="CM1009" s="35"/>
      <c r="CN1009" s="35"/>
      <c r="CO1009" s="35"/>
      <c r="CP1009" s="35"/>
      <c r="CQ1009" s="35"/>
      <c r="CR1009" s="35"/>
      <c r="CS1009" s="35"/>
      <c r="CT1009" s="35"/>
      <c r="CU1009" s="35"/>
      <c r="CV1009" s="35"/>
      <c r="CW1009" s="35"/>
      <c r="CX1009" s="35"/>
      <c r="CY1009" s="35"/>
      <c r="CZ1009" s="35"/>
      <c r="DA1009" s="35"/>
      <c r="DB1009" s="35"/>
      <c r="DC1009" s="35"/>
      <c r="DD1009" s="35"/>
      <c r="DE1009" s="35"/>
      <c r="DF1009" s="35"/>
      <c r="DG1009" s="35"/>
      <c r="DH1009" s="35"/>
      <c r="DI1009" s="35"/>
      <c r="DJ1009" s="35"/>
      <c r="DK1009" s="35"/>
      <c r="DL1009" s="35"/>
      <c r="DM1009" s="35"/>
      <c r="DN1009" s="35"/>
      <c r="DO1009" s="35"/>
      <c r="DP1009" s="35"/>
      <c r="DQ1009" s="35"/>
      <c r="DR1009" s="35"/>
      <c r="DS1009" s="35"/>
      <c r="DT1009" s="35"/>
      <c r="DU1009" s="35"/>
      <c r="DV1009" s="35"/>
      <c r="DW1009" s="35"/>
      <c r="DX1009" s="35"/>
      <c r="DY1009" s="35"/>
      <c r="DZ1009" s="35"/>
      <c r="EA1009" s="35"/>
      <c r="EB1009" s="35"/>
      <c r="EC1009" s="35"/>
      <c r="ED1009" s="35"/>
      <c r="EE1009" s="35"/>
      <c r="EF1009" s="35"/>
      <c r="EG1009" s="35"/>
      <c r="EH1009" s="35"/>
      <c r="EI1009" s="35"/>
      <c r="EJ1009" s="35"/>
      <c r="EK1009" s="35"/>
      <c r="EL1009" s="35"/>
      <c r="EM1009" s="35"/>
      <c r="EN1009" s="35"/>
      <c r="EO1009" s="35"/>
      <c r="EP1009" s="35"/>
      <c r="EQ1009" s="35"/>
      <c r="ER1009" s="35"/>
    </row>
    <row r="1010" spans="1:148" ht="11.25">
      <c r="A1010" s="1"/>
      <c r="B1010" s="1"/>
      <c r="C1010" s="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58"/>
      <c r="O1010" s="58"/>
      <c r="P1010" s="58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35"/>
      <c r="AR1010" s="35"/>
      <c r="AS1010" s="35"/>
      <c r="AT1010" s="35"/>
      <c r="AU1010" s="35"/>
      <c r="AV1010" s="35"/>
      <c r="AW1010" s="35"/>
      <c r="AX1010" s="35"/>
      <c r="AY1010" s="35"/>
      <c r="AZ1010" s="35"/>
      <c r="BA1010" s="35"/>
      <c r="BB1010" s="35"/>
      <c r="BC1010" s="35"/>
      <c r="BD1010" s="35"/>
      <c r="BE1010" s="35"/>
      <c r="BF1010" s="35"/>
      <c r="BG1010" s="35"/>
      <c r="BH1010" s="35"/>
      <c r="BI1010" s="35"/>
      <c r="BJ1010" s="35"/>
      <c r="BK1010" s="35"/>
      <c r="BL1010" s="35"/>
      <c r="BM1010" s="35"/>
      <c r="BN1010" s="35"/>
      <c r="BO1010" s="35"/>
      <c r="BP1010" s="35"/>
      <c r="BQ1010" s="35"/>
      <c r="BR1010" s="35"/>
      <c r="BS1010" s="35"/>
      <c r="BT1010" s="35"/>
      <c r="BU1010" s="35"/>
      <c r="BV1010" s="35"/>
      <c r="BW1010" s="35"/>
      <c r="BX1010" s="35"/>
      <c r="BY1010" s="35"/>
      <c r="BZ1010" s="35"/>
      <c r="CA1010" s="35"/>
      <c r="CB1010" s="35"/>
      <c r="CC1010" s="35"/>
      <c r="CD1010" s="35"/>
      <c r="CE1010" s="35"/>
      <c r="CF1010" s="35"/>
      <c r="CG1010" s="35"/>
      <c r="CH1010" s="35"/>
      <c r="CI1010" s="35"/>
      <c r="CJ1010" s="35"/>
      <c r="CK1010" s="35"/>
      <c r="CL1010" s="35"/>
      <c r="CM1010" s="35"/>
      <c r="CN1010" s="35"/>
      <c r="CO1010" s="35"/>
      <c r="CP1010" s="35"/>
      <c r="CQ1010" s="35"/>
      <c r="CR1010" s="35"/>
      <c r="CS1010" s="35"/>
      <c r="CT1010" s="35"/>
      <c r="CU1010" s="35"/>
      <c r="CV1010" s="35"/>
      <c r="CW1010" s="35"/>
      <c r="CX1010" s="35"/>
      <c r="CY1010" s="35"/>
      <c r="CZ1010" s="35"/>
      <c r="DA1010" s="35"/>
      <c r="DB1010" s="35"/>
      <c r="DC1010" s="35"/>
      <c r="DD1010" s="35"/>
      <c r="DE1010" s="35"/>
      <c r="DF1010" s="35"/>
      <c r="DG1010" s="35"/>
      <c r="DH1010" s="35"/>
      <c r="DI1010" s="35"/>
      <c r="DJ1010" s="35"/>
      <c r="DK1010" s="35"/>
      <c r="DL1010" s="35"/>
      <c r="DM1010" s="35"/>
      <c r="DN1010" s="35"/>
      <c r="DO1010" s="35"/>
      <c r="DP1010" s="35"/>
      <c r="DQ1010" s="35"/>
      <c r="DR1010" s="35"/>
      <c r="DS1010" s="35"/>
      <c r="DT1010" s="35"/>
      <c r="DU1010" s="35"/>
      <c r="DV1010" s="35"/>
      <c r="DW1010" s="35"/>
      <c r="DX1010" s="35"/>
      <c r="DY1010" s="35"/>
      <c r="DZ1010" s="35"/>
      <c r="EA1010" s="35"/>
      <c r="EB1010" s="35"/>
      <c r="EC1010" s="35"/>
      <c r="ED1010" s="35"/>
      <c r="EE1010" s="35"/>
      <c r="EF1010" s="35"/>
      <c r="EG1010" s="35"/>
      <c r="EH1010" s="35"/>
      <c r="EI1010" s="35"/>
      <c r="EJ1010" s="35"/>
      <c r="EK1010" s="35"/>
      <c r="EL1010" s="35"/>
      <c r="EM1010" s="35"/>
      <c r="EN1010" s="35"/>
      <c r="EO1010" s="35"/>
      <c r="EP1010" s="35"/>
      <c r="EQ1010" s="35"/>
      <c r="ER1010" s="35"/>
    </row>
    <row r="1011" spans="1:148" ht="11.25">
      <c r="A1011" s="1"/>
      <c r="B1011" s="1"/>
      <c r="C1011" s="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58"/>
      <c r="O1011" s="58"/>
      <c r="P1011" s="58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35"/>
      <c r="AR1011" s="35"/>
      <c r="AS1011" s="35"/>
      <c r="AT1011" s="35"/>
      <c r="AU1011" s="35"/>
      <c r="AV1011" s="35"/>
      <c r="AW1011" s="35"/>
      <c r="AX1011" s="35"/>
      <c r="AY1011" s="35"/>
      <c r="AZ1011" s="35"/>
      <c r="BA1011" s="35"/>
      <c r="BB1011" s="35"/>
      <c r="BC1011" s="35"/>
      <c r="BD1011" s="35"/>
      <c r="BE1011" s="35"/>
      <c r="BF1011" s="35"/>
      <c r="BG1011" s="35"/>
      <c r="BH1011" s="35"/>
      <c r="BI1011" s="35"/>
      <c r="BJ1011" s="35"/>
      <c r="BK1011" s="35"/>
      <c r="BL1011" s="35"/>
      <c r="BM1011" s="35"/>
      <c r="BN1011" s="35"/>
      <c r="BO1011" s="35"/>
      <c r="BP1011" s="35"/>
      <c r="BQ1011" s="35"/>
      <c r="BR1011" s="35"/>
      <c r="BS1011" s="35"/>
      <c r="BT1011" s="35"/>
      <c r="BU1011" s="35"/>
      <c r="BV1011" s="35"/>
      <c r="BW1011" s="35"/>
      <c r="BX1011" s="35"/>
      <c r="BY1011" s="35"/>
      <c r="BZ1011" s="35"/>
      <c r="CA1011" s="35"/>
      <c r="CB1011" s="35"/>
      <c r="CC1011" s="35"/>
      <c r="CD1011" s="35"/>
      <c r="CE1011" s="35"/>
      <c r="CF1011" s="35"/>
      <c r="CG1011" s="35"/>
      <c r="CH1011" s="35"/>
      <c r="CI1011" s="35"/>
      <c r="CJ1011" s="35"/>
      <c r="CK1011" s="35"/>
      <c r="CL1011" s="35"/>
      <c r="CM1011" s="35"/>
      <c r="CN1011" s="35"/>
      <c r="CO1011" s="35"/>
      <c r="CP1011" s="35"/>
      <c r="CQ1011" s="35"/>
      <c r="CR1011" s="35"/>
      <c r="CS1011" s="35"/>
      <c r="CT1011" s="35"/>
      <c r="CU1011" s="35"/>
      <c r="CV1011" s="35"/>
      <c r="CW1011" s="35"/>
      <c r="CX1011" s="35"/>
      <c r="CY1011" s="35"/>
      <c r="CZ1011" s="35"/>
      <c r="DA1011" s="35"/>
      <c r="DB1011" s="35"/>
      <c r="DC1011" s="35"/>
      <c r="DD1011" s="35"/>
      <c r="DE1011" s="35"/>
      <c r="DF1011" s="35"/>
      <c r="DG1011" s="35"/>
      <c r="DH1011" s="35"/>
      <c r="DI1011" s="35"/>
      <c r="DJ1011" s="35"/>
      <c r="DK1011" s="35"/>
      <c r="DL1011" s="35"/>
      <c r="DM1011" s="35"/>
      <c r="DN1011" s="35"/>
      <c r="DO1011" s="35"/>
      <c r="DP1011" s="35"/>
      <c r="DQ1011" s="35"/>
      <c r="DR1011" s="35"/>
      <c r="DS1011" s="35"/>
      <c r="DT1011" s="35"/>
      <c r="DU1011" s="35"/>
      <c r="DV1011" s="35"/>
      <c r="DW1011" s="35"/>
      <c r="DX1011" s="35"/>
      <c r="DY1011" s="35"/>
      <c r="DZ1011" s="35"/>
      <c r="EA1011" s="35"/>
      <c r="EB1011" s="35"/>
      <c r="EC1011" s="35"/>
      <c r="ED1011" s="35"/>
      <c r="EE1011" s="35"/>
      <c r="EF1011" s="35"/>
      <c r="EG1011" s="35"/>
      <c r="EH1011" s="35"/>
      <c r="EI1011" s="35"/>
      <c r="EJ1011" s="35"/>
      <c r="EK1011" s="35"/>
      <c r="EL1011" s="35"/>
      <c r="EM1011" s="35"/>
      <c r="EN1011" s="35"/>
      <c r="EO1011" s="35"/>
      <c r="EP1011" s="35"/>
      <c r="EQ1011" s="35"/>
      <c r="ER1011" s="35"/>
    </row>
    <row r="1012" spans="1:148" ht="11.25">
      <c r="A1012" s="1"/>
      <c r="B1012" s="1"/>
      <c r="C1012" s="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58"/>
      <c r="O1012" s="58"/>
      <c r="P1012" s="58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/>
      <c r="AQ1012" s="35"/>
      <c r="AR1012" s="35"/>
      <c r="AS1012" s="35"/>
      <c r="AT1012" s="35"/>
      <c r="AU1012" s="35"/>
      <c r="AV1012" s="35"/>
      <c r="AW1012" s="35"/>
      <c r="AX1012" s="35"/>
      <c r="AY1012" s="35"/>
      <c r="AZ1012" s="35"/>
      <c r="BA1012" s="35"/>
      <c r="BB1012" s="35"/>
      <c r="BC1012" s="35"/>
      <c r="BD1012" s="35"/>
      <c r="BE1012" s="35"/>
      <c r="BF1012" s="35"/>
      <c r="BG1012" s="35"/>
      <c r="BH1012" s="35"/>
      <c r="BI1012" s="35"/>
      <c r="BJ1012" s="35"/>
      <c r="BK1012" s="35"/>
      <c r="BL1012" s="35"/>
      <c r="BM1012" s="35"/>
      <c r="BN1012" s="35"/>
      <c r="BO1012" s="35"/>
      <c r="BP1012" s="35"/>
      <c r="BQ1012" s="35"/>
      <c r="BR1012" s="35"/>
      <c r="BS1012" s="35"/>
      <c r="BT1012" s="35"/>
      <c r="BU1012" s="35"/>
      <c r="BV1012" s="35"/>
      <c r="BW1012" s="35"/>
      <c r="BX1012" s="35"/>
      <c r="BY1012" s="35"/>
      <c r="BZ1012" s="35"/>
      <c r="CA1012" s="35"/>
      <c r="CB1012" s="35"/>
      <c r="CC1012" s="35"/>
      <c r="CD1012" s="35"/>
      <c r="CE1012" s="35"/>
      <c r="CF1012" s="35"/>
      <c r="CG1012" s="35"/>
      <c r="CH1012" s="35"/>
      <c r="CI1012" s="35"/>
      <c r="CJ1012" s="35"/>
      <c r="CK1012" s="35"/>
      <c r="CL1012" s="35"/>
      <c r="CM1012" s="35"/>
      <c r="CN1012" s="35"/>
      <c r="CO1012" s="35"/>
      <c r="CP1012" s="35"/>
      <c r="CQ1012" s="35"/>
      <c r="CR1012" s="35"/>
      <c r="CS1012" s="35"/>
      <c r="CT1012" s="35"/>
      <c r="CU1012" s="35"/>
      <c r="CV1012" s="35"/>
      <c r="CW1012" s="35"/>
      <c r="CX1012" s="35"/>
      <c r="CY1012" s="35"/>
      <c r="CZ1012" s="35"/>
      <c r="DA1012" s="35"/>
      <c r="DB1012" s="35"/>
      <c r="DC1012" s="35"/>
      <c r="DD1012" s="35"/>
      <c r="DE1012" s="35"/>
      <c r="DF1012" s="35"/>
      <c r="DG1012" s="35"/>
      <c r="DH1012" s="35"/>
      <c r="DI1012" s="35"/>
      <c r="DJ1012" s="35"/>
      <c r="DK1012" s="35"/>
      <c r="DL1012" s="35"/>
      <c r="DM1012" s="35"/>
      <c r="DN1012" s="35"/>
      <c r="DO1012" s="35"/>
      <c r="DP1012" s="35"/>
      <c r="DQ1012" s="35"/>
      <c r="DR1012" s="35"/>
      <c r="DS1012" s="35"/>
      <c r="DT1012" s="35"/>
      <c r="DU1012" s="35"/>
      <c r="DV1012" s="35"/>
      <c r="DW1012" s="35"/>
      <c r="DX1012" s="35"/>
      <c r="DY1012" s="35"/>
      <c r="DZ1012" s="35"/>
      <c r="EA1012" s="35"/>
      <c r="EB1012" s="35"/>
      <c r="EC1012" s="35"/>
      <c r="ED1012" s="35"/>
      <c r="EE1012" s="35"/>
      <c r="EF1012" s="35"/>
      <c r="EG1012" s="35"/>
      <c r="EH1012" s="35"/>
      <c r="EI1012" s="35"/>
      <c r="EJ1012" s="35"/>
      <c r="EK1012" s="35"/>
      <c r="EL1012" s="35"/>
      <c r="EM1012" s="35"/>
      <c r="EN1012" s="35"/>
      <c r="EO1012" s="35"/>
      <c r="EP1012" s="35"/>
      <c r="EQ1012" s="35"/>
      <c r="ER1012" s="35"/>
    </row>
    <row r="1013" spans="1:148" ht="11.25">
      <c r="A1013" s="1"/>
      <c r="B1013" s="1"/>
      <c r="C1013" s="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58"/>
      <c r="O1013" s="58"/>
      <c r="P1013" s="58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  <c r="AS1013" s="35"/>
      <c r="AT1013" s="35"/>
      <c r="AU1013" s="35"/>
      <c r="AV1013" s="35"/>
      <c r="AW1013" s="35"/>
      <c r="AX1013" s="35"/>
      <c r="AY1013" s="35"/>
      <c r="AZ1013" s="35"/>
      <c r="BA1013" s="35"/>
      <c r="BB1013" s="35"/>
      <c r="BC1013" s="35"/>
      <c r="BD1013" s="35"/>
      <c r="BE1013" s="35"/>
      <c r="BF1013" s="35"/>
      <c r="BG1013" s="35"/>
      <c r="BH1013" s="35"/>
      <c r="BI1013" s="35"/>
      <c r="BJ1013" s="35"/>
      <c r="BK1013" s="35"/>
      <c r="BL1013" s="35"/>
      <c r="BM1013" s="35"/>
      <c r="BN1013" s="35"/>
      <c r="BO1013" s="35"/>
      <c r="BP1013" s="35"/>
      <c r="BQ1013" s="35"/>
      <c r="BR1013" s="35"/>
      <c r="BS1013" s="35"/>
      <c r="BT1013" s="35"/>
      <c r="BU1013" s="35"/>
      <c r="BV1013" s="35"/>
      <c r="BW1013" s="35"/>
      <c r="BX1013" s="35"/>
      <c r="BY1013" s="35"/>
      <c r="BZ1013" s="35"/>
      <c r="CA1013" s="35"/>
      <c r="CB1013" s="35"/>
      <c r="CC1013" s="35"/>
      <c r="CD1013" s="35"/>
      <c r="CE1013" s="35"/>
      <c r="CF1013" s="35"/>
      <c r="CG1013" s="35"/>
      <c r="CH1013" s="35"/>
      <c r="CI1013" s="35"/>
      <c r="CJ1013" s="35"/>
      <c r="CK1013" s="35"/>
      <c r="CL1013" s="35"/>
      <c r="CM1013" s="35"/>
      <c r="CN1013" s="35"/>
      <c r="CO1013" s="35"/>
      <c r="CP1013" s="35"/>
      <c r="CQ1013" s="35"/>
      <c r="CR1013" s="35"/>
      <c r="CS1013" s="35"/>
      <c r="CT1013" s="35"/>
      <c r="CU1013" s="35"/>
      <c r="CV1013" s="35"/>
      <c r="CW1013" s="35"/>
      <c r="CX1013" s="35"/>
      <c r="CY1013" s="35"/>
      <c r="CZ1013" s="35"/>
      <c r="DA1013" s="35"/>
      <c r="DB1013" s="35"/>
      <c r="DC1013" s="35"/>
      <c r="DD1013" s="35"/>
      <c r="DE1013" s="35"/>
      <c r="DF1013" s="35"/>
      <c r="DG1013" s="35"/>
      <c r="DH1013" s="35"/>
      <c r="DI1013" s="35"/>
      <c r="DJ1013" s="35"/>
      <c r="DK1013" s="35"/>
      <c r="DL1013" s="35"/>
      <c r="DM1013" s="35"/>
      <c r="DN1013" s="35"/>
      <c r="DO1013" s="35"/>
      <c r="DP1013" s="35"/>
      <c r="DQ1013" s="35"/>
      <c r="DR1013" s="35"/>
      <c r="DS1013" s="35"/>
      <c r="DT1013" s="35"/>
      <c r="DU1013" s="35"/>
      <c r="DV1013" s="35"/>
      <c r="DW1013" s="35"/>
      <c r="DX1013" s="35"/>
      <c r="DY1013" s="35"/>
      <c r="DZ1013" s="35"/>
      <c r="EA1013" s="35"/>
      <c r="EB1013" s="35"/>
      <c r="EC1013" s="35"/>
      <c r="ED1013" s="35"/>
      <c r="EE1013" s="35"/>
      <c r="EF1013" s="35"/>
      <c r="EG1013" s="35"/>
      <c r="EH1013" s="35"/>
      <c r="EI1013" s="35"/>
      <c r="EJ1013" s="35"/>
      <c r="EK1013" s="35"/>
      <c r="EL1013" s="35"/>
      <c r="EM1013" s="35"/>
      <c r="EN1013" s="35"/>
      <c r="EO1013" s="35"/>
      <c r="EP1013" s="35"/>
      <c r="EQ1013" s="35"/>
      <c r="ER1013" s="35"/>
    </row>
    <row r="1014" spans="1:148" ht="11.25">
      <c r="A1014" s="1"/>
      <c r="B1014" s="1"/>
      <c r="C1014" s="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58"/>
      <c r="O1014" s="58"/>
      <c r="P1014" s="58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/>
      <c r="AQ1014" s="35"/>
      <c r="AR1014" s="35"/>
      <c r="AS1014" s="35"/>
      <c r="AT1014" s="35"/>
      <c r="AU1014" s="35"/>
      <c r="AV1014" s="35"/>
      <c r="AW1014" s="35"/>
      <c r="AX1014" s="35"/>
      <c r="AY1014" s="35"/>
      <c r="AZ1014" s="35"/>
      <c r="BA1014" s="35"/>
      <c r="BB1014" s="35"/>
      <c r="BC1014" s="35"/>
      <c r="BD1014" s="35"/>
      <c r="BE1014" s="35"/>
      <c r="BF1014" s="35"/>
      <c r="BG1014" s="35"/>
      <c r="BH1014" s="35"/>
      <c r="BI1014" s="35"/>
      <c r="BJ1014" s="35"/>
      <c r="BK1014" s="35"/>
      <c r="BL1014" s="35"/>
      <c r="BM1014" s="35"/>
      <c r="BN1014" s="35"/>
      <c r="BO1014" s="35"/>
      <c r="BP1014" s="35"/>
      <c r="BQ1014" s="35"/>
      <c r="BR1014" s="35"/>
      <c r="BS1014" s="35"/>
      <c r="BT1014" s="35"/>
      <c r="BU1014" s="35"/>
      <c r="BV1014" s="35"/>
      <c r="BW1014" s="35"/>
      <c r="BX1014" s="35"/>
      <c r="BY1014" s="35"/>
      <c r="BZ1014" s="35"/>
      <c r="CA1014" s="35"/>
      <c r="CB1014" s="35"/>
      <c r="CC1014" s="35"/>
      <c r="CD1014" s="35"/>
      <c r="CE1014" s="35"/>
      <c r="CF1014" s="35"/>
      <c r="CG1014" s="35"/>
      <c r="CH1014" s="35"/>
      <c r="CI1014" s="35"/>
      <c r="CJ1014" s="35"/>
      <c r="CK1014" s="35"/>
      <c r="CL1014" s="35"/>
      <c r="CM1014" s="35"/>
      <c r="CN1014" s="35"/>
      <c r="CO1014" s="35"/>
      <c r="CP1014" s="35"/>
      <c r="CQ1014" s="35"/>
      <c r="CR1014" s="35"/>
      <c r="CS1014" s="35"/>
      <c r="CT1014" s="35"/>
      <c r="CU1014" s="35"/>
      <c r="CV1014" s="35"/>
      <c r="CW1014" s="35"/>
      <c r="CX1014" s="35"/>
      <c r="CY1014" s="35"/>
      <c r="CZ1014" s="35"/>
      <c r="DA1014" s="35"/>
      <c r="DB1014" s="35"/>
      <c r="DC1014" s="35"/>
      <c r="DD1014" s="35"/>
      <c r="DE1014" s="35"/>
      <c r="DF1014" s="35"/>
      <c r="DG1014" s="35"/>
      <c r="DH1014" s="35"/>
      <c r="DI1014" s="35"/>
      <c r="DJ1014" s="35"/>
      <c r="DK1014" s="35"/>
      <c r="DL1014" s="35"/>
      <c r="DM1014" s="35"/>
      <c r="DN1014" s="35"/>
      <c r="DO1014" s="35"/>
      <c r="DP1014" s="35"/>
      <c r="DQ1014" s="35"/>
      <c r="DR1014" s="35"/>
      <c r="DS1014" s="35"/>
      <c r="DT1014" s="35"/>
      <c r="DU1014" s="35"/>
      <c r="DV1014" s="35"/>
      <c r="DW1014" s="35"/>
      <c r="DX1014" s="35"/>
      <c r="DY1014" s="35"/>
      <c r="DZ1014" s="35"/>
      <c r="EA1014" s="35"/>
      <c r="EB1014" s="35"/>
      <c r="EC1014" s="35"/>
      <c r="ED1014" s="35"/>
      <c r="EE1014" s="35"/>
      <c r="EF1014" s="35"/>
      <c r="EG1014" s="35"/>
      <c r="EH1014" s="35"/>
      <c r="EI1014" s="35"/>
      <c r="EJ1014" s="35"/>
      <c r="EK1014" s="35"/>
      <c r="EL1014" s="35"/>
      <c r="EM1014" s="35"/>
      <c r="EN1014" s="35"/>
      <c r="EO1014" s="35"/>
      <c r="EP1014" s="35"/>
      <c r="EQ1014" s="35"/>
      <c r="ER1014" s="35"/>
    </row>
    <row r="1015" spans="1:148" ht="11.25">
      <c r="A1015" s="1"/>
      <c r="B1015" s="1"/>
      <c r="C1015" s="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58"/>
      <c r="O1015" s="58"/>
      <c r="P1015" s="58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  <c r="AS1015" s="35"/>
      <c r="AT1015" s="35"/>
      <c r="AU1015" s="35"/>
      <c r="AV1015" s="35"/>
      <c r="AW1015" s="35"/>
      <c r="AX1015" s="35"/>
      <c r="AY1015" s="35"/>
      <c r="AZ1015" s="35"/>
      <c r="BA1015" s="35"/>
      <c r="BB1015" s="35"/>
      <c r="BC1015" s="35"/>
      <c r="BD1015" s="35"/>
      <c r="BE1015" s="35"/>
      <c r="BF1015" s="35"/>
      <c r="BG1015" s="35"/>
      <c r="BH1015" s="35"/>
      <c r="BI1015" s="35"/>
      <c r="BJ1015" s="35"/>
      <c r="BK1015" s="35"/>
      <c r="BL1015" s="35"/>
      <c r="BM1015" s="35"/>
      <c r="BN1015" s="35"/>
      <c r="BO1015" s="35"/>
      <c r="BP1015" s="35"/>
      <c r="BQ1015" s="35"/>
      <c r="BR1015" s="35"/>
      <c r="BS1015" s="35"/>
      <c r="BT1015" s="35"/>
      <c r="BU1015" s="35"/>
      <c r="BV1015" s="35"/>
      <c r="BW1015" s="35"/>
      <c r="BX1015" s="35"/>
      <c r="BY1015" s="35"/>
      <c r="BZ1015" s="35"/>
      <c r="CA1015" s="35"/>
      <c r="CB1015" s="35"/>
      <c r="CC1015" s="35"/>
      <c r="CD1015" s="35"/>
      <c r="CE1015" s="35"/>
      <c r="CF1015" s="35"/>
      <c r="CG1015" s="35"/>
      <c r="CH1015" s="35"/>
      <c r="CI1015" s="35"/>
      <c r="CJ1015" s="35"/>
      <c r="CK1015" s="35"/>
      <c r="CL1015" s="35"/>
      <c r="CM1015" s="35"/>
      <c r="CN1015" s="35"/>
      <c r="CO1015" s="35"/>
      <c r="CP1015" s="35"/>
      <c r="CQ1015" s="35"/>
      <c r="CR1015" s="35"/>
      <c r="CS1015" s="35"/>
      <c r="CT1015" s="35"/>
      <c r="CU1015" s="35"/>
      <c r="CV1015" s="35"/>
      <c r="CW1015" s="35"/>
      <c r="CX1015" s="35"/>
      <c r="CY1015" s="35"/>
      <c r="CZ1015" s="35"/>
      <c r="DA1015" s="35"/>
      <c r="DB1015" s="35"/>
      <c r="DC1015" s="35"/>
      <c r="DD1015" s="35"/>
      <c r="DE1015" s="35"/>
      <c r="DF1015" s="35"/>
      <c r="DG1015" s="35"/>
      <c r="DH1015" s="35"/>
      <c r="DI1015" s="35"/>
      <c r="DJ1015" s="35"/>
      <c r="DK1015" s="35"/>
      <c r="DL1015" s="35"/>
      <c r="DM1015" s="35"/>
      <c r="DN1015" s="35"/>
      <c r="DO1015" s="35"/>
      <c r="DP1015" s="35"/>
      <c r="DQ1015" s="35"/>
      <c r="DR1015" s="35"/>
      <c r="DS1015" s="35"/>
      <c r="DT1015" s="35"/>
      <c r="DU1015" s="35"/>
      <c r="DV1015" s="35"/>
      <c r="DW1015" s="35"/>
      <c r="DX1015" s="35"/>
      <c r="DY1015" s="35"/>
      <c r="DZ1015" s="35"/>
      <c r="EA1015" s="35"/>
      <c r="EB1015" s="35"/>
      <c r="EC1015" s="35"/>
      <c r="ED1015" s="35"/>
      <c r="EE1015" s="35"/>
      <c r="EF1015" s="35"/>
      <c r="EG1015" s="35"/>
      <c r="EH1015" s="35"/>
      <c r="EI1015" s="35"/>
      <c r="EJ1015" s="35"/>
      <c r="EK1015" s="35"/>
      <c r="EL1015" s="35"/>
      <c r="EM1015" s="35"/>
      <c r="EN1015" s="35"/>
      <c r="EO1015" s="35"/>
      <c r="EP1015" s="35"/>
      <c r="EQ1015" s="35"/>
      <c r="ER1015" s="35"/>
    </row>
    <row r="1016" spans="1:148" ht="11.25">
      <c r="A1016" s="1"/>
      <c r="B1016" s="1"/>
      <c r="C1016" s="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58"/>
      <c r="O1016" s="58"/>
      <c r="P1016" s="58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  <c r="AS1016" s="35"/>
      <c r="AT1016" s="35"/>
      <c r="AU1016" s="35"/>
      <c r="AV1016" s="35"/>
      <c r="AW1016" s="35"/>
      <c r="AX1016" s="35"/>
      <c r="AY1016" s="35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  <c r="BK1016" s="35"/>
      <c r="BL1016" s="35"/>
      <c r="BM1016" s="35"/>
      <c r="BN1016" s="35"/>
      <c r="BO1016" s="35"/>
      <c r="BP1016" s="35"/>
      <c r="BQ1016" s="35"/>
      <c r="BR1016" s="35"/>
      <c r="BS1016" s="35"/>
      <c r="BT1016" s="35"/>
      <c r="BU1016" s="35"/>
      <c r="BV1016" s="35"/>
      <c r="BW1016" s="35"/>
      <c r="BX1016" s="35"/>
      <c r="BY1016" s="35"/>
      <c r="BZ1016" s="35"/>
      <c r="CA1016" s="35"/>
      <c r="CB1016" s="35"/>
      <c r="CC1016" s="35"/>
      <c r="CD1016" s="35"/>
      <c r="CE1016" s="35"/>
      <c r="CF1016" s="35"/>
      <c r="CG1016" s="35"/>
      <c r="CH1016" s="35"/>
      <c r="CI1016" s="35"/>
      <c r="CJ1016" s="35"/>
      <c r="CK1016" s="35"/>
      <c r="CL1016" s="35"/>
      <c r="CM1016" s="35"/>
      <c r="CN1016" s="35"/>
      <c r="CO1016" s="35"/>
      <c r="CP1016" s="35"/>
      <c r="CQ1016" s="35"/>
      <c r="CR1016" s="35"/>
      <c r="CS1016" s="35"/>
      <c r="CT1016" s="35"/>
      <c r="CU1016" s="35"/>
      <c r="CV1016" s="35"/>
      <c r="CW1016" s="35"/>
      <c r="CX1016" s="35"/>
      <c r="CY1016" s="35"/>
      <c r="CZ1016" s="35"/>
      <c r="DA1016" s="35"/>
      <c r="DB1016" s="35"/>
      <c r="DC1016" s="35"/>
      <c r="DD1016" s="35"/>
      <c r="DE1016" s="35"/>
      <c r="DF1016" s="35"/>
      <c r="DG1016" s="35"/>
      <c r="DH1016" s="35"/>
      <c r="DI1016" s="35"/>
      <c r="DJ1016" s="35"/>
      <c r="DK1016" s="35"/>
      <c r="DL1016" s="35"/>
      <c r="DM1016" s="35"/>
      <c r="DN1016" s="35"/>
      <c r="DO1016" s="35"/>
      <c r="DP1016" s="35"/>
      <c r="DQ1016" s="35"/>
      <c r="DR1016" s="35"/>
      <c r="DS1016" s="35"/>
      <c r="DT1016" s="35"/>
      <c r="DU1016" s="35"/>
      <c r="DV1016" s="35"/>
      <c r="DW1016" s="35"/>
      <c r="DX1016" s="35"/>
      <c r="DY1016" s="35"/>
      <c r="DZ1016" s="35"/>
      <c r="EA1016" s="35"/>
      <c r="EB1016" s="35"/>
      <c r="EC1016" s="35"/>
      <c r="ED1016" s="35"/>
      <c r="EE1016" s="35"/>
      <c r="EF1016" s="35"/>
      <c r="EG1016" s="35"/>
      <c r="EH1016" s="35"/>
      <c r="EI1016" s="35"/>
      <c r="EJ1016" s="35"/>
      <c r="EK1016" s="35"/>
      <c r="EL1016" s="35"/>
      <c r="EM1016" s="35"/>
      <c r="EN1016" s="35"/>
      <c r="EO1016" s="35"/>
      <c r="EP1016" s="35"/>
      <c r="EQ1016" s="35"/>
      <c r="ER1016" s="35"/>
    </row>
    <row r="1017" spans="1:148" ht="11.25">
      <c r="A1017" s="1"/>
      <c r="B1017" s="1"/>
      <c r="C1017" s="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58"/>
      <c r="O1017" s="58"/>
      <c r="P1017" s="58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  <c r="BK1017" s="35"/>
      <c r="BL1017" s="35"/>
      <c r="BM1017" s="35"/>
      <c r="BN1017" s="35"/>
      <c r="BO1017" s="35"/>
      <c r="BP1017" s="35"/>
      <c r="BQ1017" s="35"/>
      <c r="BR1017" s="35"/>
      <c r="BS1017" s="35"/>
      <c r="BT1017" s="35"/>
      <c r="BU1017" s="35"/>
      <c r="BV1017" s="35"/>
      <c r="BW1017" s="35"/>
      <c r="BX1017" s="35"/>
      <c r="BY1017" s="35"/>
      <c r="BZ1017" s="35"/>
      <c r="CA1017" s="35"/>
      <c r="CB1017" s="35"/>
      <c r="CC1017" s="35"/>
      <c r="CD1017" s="35"/>
      <c r="CE1017" s="35"/>
      <c r="CF1017" s="35"/>
      <c r="CG1017" s="35"/>
      <c r="CH1017" s="35"/>
      <c r="CI1017" s="35"/>
      <c r="CJ1017" s="35"/>
      <c r="CK1017" s="35"/>
      <c r="CL1017" s="35"/>
      <c r="CM1017" s="35"/>
      <c r="CN1017" s="35"/>
      <c r="CO1017" s="35"/>
      <c r="CP1017" s="35"/>
      <c r="CQ1017" s="35"/>
      <c r="CR1017" s="35"/>
      <c r="CS1017" s="35"/>
      <c r="CT1017" s="35"/>
      <c r="CU1017" s="35"/>
      <c r="CV1017" s="35"/>
      <c r="CW1017" s="35"/>
      <c r="CX1017" s="35"/>
      <c r="CY1017" s="35"/>
      <c r="CZ1017" s="35"/>
      <c r="DA1017" s="35"/>
      <c r="DB1017" s="35"/>
      <c r="DC1017" s="35"/>
      <c r="DD1017" s="35"/>
      <c r="DE1017" s="35"/>
      <c r="DF1017" s="35"/>
      <c r="DG1017" s="35"/>
      <c r="DH1017" s="35"/>
      <c r="DI1017" s="35"/>
      <c r="DJ1017" s="35"/>
      <c r="DK1017" s="35"/>
      <c r="DL1017" s="35"/>
      <c r="DM1017" s="35"/>
      <c r="DN1017" s="35"/>
      <c r="DO1017" s="35"/>
      <c r="DP1017" s="35"/>
      <c r="DQ1017" s="35"/>
      <c r="DR1017" s="35"/>
      <c r="DS1017" s="35"/>
      <c r="DT1017" s="35"/>
      <c r="DU1017" s="35"/>
      <c r="DV1017" s="35"/>
      <c r="DW1017" s="35"/>
      <c r="DX1017" s="35"/>
      <c r="DY1017" s="35"/>
      <c r="DZ1017" s="35"/>
      <c r="EA1017" s="35"/>
      <c r="EB1017" s="35"/>
      <c r="EC1017" s="35"/>
      <c r="ED1017" s="35"/>
      <c r="EE1017" s="35"/>
      <c r="EF1017" s="35"/>
      <c r="EG1017" s="35"/>
      <c r="EH1017" s="35"/>
      <c r="EI1017" s="35"/>
      <c r="EJ1017" s="35"/>
      <c r="EK1017" s="35"/>
      <c r="EL1017" s="35"/>
      <c r="EM1017" s="35"/>
      <c r="EN1017" s="35"/>
      <c r="EO1017" s="35"/>
      <c r="EP1017" s="35"/>
      <c r="EQ1017" s="35"/>
      <c r="ER1017" s="35"/>
    </row>
    <row r="1018" spans="1:148" ht="11.25">
      <c r="A1018" s="1"/>
      <c r="B1018" s="1"/>
      <c r="C1018" s="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58"/>
      <c r="O1018" s="58"/>
      <c r="P1018" s="58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  <c r="AS1018" s="35"/>
      <c r="AT1018" s="35"/>
      <c r="AU1018" s="35"/>
      <c r="AV1018" s="35"/>
      <c r="AW1018" s="35"/>
      <c r="AX1018" s="35"/>
      <c r="AY1018" s="35"/>
      <c r="AZ1018" s="35"/>
      <c r="BA1018" s="35"/>
      <c r="BB1018" s="35"/>
      <c r="BC1018" s="35"/>
      <c r="BD1018" s="35"/>
      <c r="BE1018" s="35"/>
      <c r="BF1018" s="35"/>
      <c r="BG1018" s="35"/>
      <c r="BH1018" s="35"/>
      <c r="BI1018" s="35"/>
      <c r="BJ1018" s="35"/>
      <c r="BK1018" s="35"/>
      <c r="BL1018" s="35"/>
      <c r="BM1018" s="35"/>
      <c r="BN1018" s="35"/>
      <c r="BO1018" s="35"/>
      <c r="BP1018" s="35"/>
      <c r="BQ1018" s="35"/>
      <c r="BR1018" s="35"/>
      <c r="BS1018" s="35"/>
      <c r="BT1018" s="35"/>
      <c r="BU1018" s="35"/>
      <c r="BV1018" s="35"/>
      <c r="BW1018" s="35"/>
      <c r="BX1018" s="35"/>
      <c r="BY1018" s="35"/>
      <c r="BZ1018" s="35"/>
      <c r="CA1018" s="35"/>
      <c r="CB1018" s="35"/>
      <c r="CC1018" s="35"/>
      <c r="CD1018" s="35"/>
      <c r="CE1018" s="35"/>
      <c r="CF1018" s="35"/>
      <c r="CG1018" s="35"/>
      <c r="CH1018" s="35"/>
      <c r="CI1018" s="35"/>
      <c r="CJ1018" s="35"/>
      <c r="CK1018" s="35"/>
      <c r="CL1018" s="35"/>
      <c r="CM1018" s="35"/>
      <c r="CN1018" s="35"/>
      <c r="CO1018" s="35"/>
      <c r="CP1018" s="35"/>
      <c r="CQ1018" s="35"/>
      <c r="CR1018" s="35"/>
      <c r="CS1018" s="35"/>
      <c r="CT1018" s="35"/>
      <c r="CU1018" s="35"/>
      <c r="CV1018" s="35"/>
      <c r="CW1018" s="35"/>
      <c r="CX1018" s="35"/>
      <c r="CY1018" s="35"/>
      <c r="CZ1018" s="35"/>
      <c r="DA1018" s="35"/>
      <c r="DB1018" s="35"/>
      <c r="DC1018" s="35"/>
      <c r="DD1018" s="35"/>
      <c r="DE1018" s="35"/>
      <c r="DF1018" s="35"/>
      <c r="DG1018" s="35"/>
      <c r="DH1018" s="35"/>
      <c r="DI1018" s="35"/>
      <c r="DJ1018" s="35"/>
      <c r="DK1018" s="35"/>
      <c r="DL1018" s="35"/>
      <c r="DM1018" s="35"/>
      <c r="DN1018" s="35"/>
      <c r="DO1018" s="35"/>
      <c r="DP1018" s="35"/>
      <c r="DQ1018" s="35"/>
      <c r="DR1018" s="35"/>
      <c r="DS1018" s="35"/>
      <c r="DT1018" s="35"/>
      <c r="DU1018" s="35"/>
      <c r="DV1018" s="35"/>
      <c r="DW1018" s="35"/>
      <c r="DX1018" s="35"/>
      <c r="DY1018" s="35"/>
      <c r="DZ1018" s="35"/>
      <c r="EA1018" s="35"/>
      <c r="EB1018" s="35"/>
      <c r="EC1018" s="35"/>
      <c r="ED1018" s="35"/>
      <c r="EE1018" s="35"/>
      <c r="EF1018" s="35"/>
      <c r="EG1018" s="35"/>
      <c r="EH1018" s="35"/>
      <c r="EI1018" s="35"/>
      <c r="EJ1018" s="35"/>
      <c r="EK1018" s="35"/>
      <c r="EL1018" s="35"/>
      <c r="EM1018" s="35"/>
      <c r="EN1018" s="35"/>
      <c r="EO1018" s="35"/>
      <c r="EP1018" s="35"/>
      <c r="EQ1018" s="35"/>
      <c r="ER1018" s="35"/>
    </row>
    <row r="1019" spans="1:148" ht="11.25">
      <c r="A1019" s="1"/>
      <c r="B1019" s="1"/>
      <c r="C1019" s="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58"/>
      <c r="O1019" s="58"/>
      <c r="P1019" s="58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  <c r="BK1019" s="35"/>
      <c r="BL1019" s="35"/>
      <c r="BM1019" s="35"/>
      <c r="BN1019" s="35"/>
      <c r="BO1019" s="35"/>
      <c r="BP1019" s="35"/>
      <c r="BQ1019" s="35"/>
      <c r="BR1019" s="35"/>
      <c r="BS1019" s="35"/>
      <c r="BT1019" s="35"/>
      <c r="BU1019" s="35"/>
      <c r="BV1019" s="35"/>
      <c r="BW1019" s="35"/>
      <c r="BX1019" s="35"/>
      <c r="BY1019" s="35"/>
      <c r="BZ1019" s="35"/>
      <c r="CA1019" s="35"/>
      <c r="CB1019" s="35"/>
      <c r="CC1019" s="35"/>
      <c r="CD1019" s="35"/>
      <c r="CE1019" s="35"/>
      <c r="CF1019" s="35"/>
      <c r="CG1019" s="35"/>
      <c r="CH1019" s="35"/>
      <c r="CI1019" s="35"/>
      <c r="CJ1019" s="35"/>
      <c r="CK1019" s="35"/>
      <c r="CL1019" s="35"/>
      <c r="CM1019" s="35"/>
      <c r="CN1019" s="35"/>
      <c r="CO1019" s="35"/>
      <c r="CP1019" s="35"/>
      <c r="CQ1019" s="35"/>
      <c r="CR1019" s="35"/>
      <c r="CS1019" s="35"/>
      <c r="CT1019" s="35"/>
      <c r="CU1019" s="35"/>
      <c r="CV1019" s="35"/>
      <c r="CW1019" s="35"/>
      <c r="CX1019" s="35"/>
      <c r="CY1019" s="35"/>
      <c r="CZ1019" s="35"/>
      <c r="DA1019" s="35"/>
      <c r="DB1019" s="35"/>
      <c r="DC1019" s="35"/>
      <c r="DD1019" s="35"/>
      <c r="DE1019" s="35"/>
      <c r="DF1019" s="35"/>
      <c r="DG1019" s="35"/>
      <c r="DH1019" s="35"/>
      <c r="DI1019" s="35"/>
      <c r="DJ1019" s="35"/>
      <c r="DK1019" s="35"/>
      <c r="DL1019" s="35"/>
      <c r="DM1019" s="35"/>
      <c r="DN1019" s="35"/>
      <c r="DO1019" s="35"/>
      <c r="DP1019" s="35"/>
      <c r="DQ1019" s="35"/>
      <c r="DR1019" s="35"/>
      <c r="DS1019" s="35"/>
      <c r="DT1019" s="35"/>
      <c r="DU1019" s="35"/>
      <c r="DV1019" s="35"/>
      <c r="DW1019" s="35"/>
      <c r="DX1019" s="35"/>
      <c r="DY1019" s="35"/>
      <c r="DZ1019" s="35"/>
      <c r="EA1019" s="35"/>
      <c r="EB1019" s="35"/>
      <c r="EC1019" s="35"/>
      <c r="ED1019" s="35"/>
      <c r="EE1019" s="35"/>
      <c r="EF1019" s="35"/>
      <c r="EG1019" s="35"/>
      <c r="EH1019" s="35"/>
      <c r="EI1019" s="35"/>
      <c r="EJ1019" s="35"/>
      <c r="EK1019" s="35"/>
      <c r="EL1019" s="35"/>
      <c r="EM1019" s="35"/>
      <c r="EN1019" s="35"/>
      <c r="EO1019" s="35"/>
      <c r="EP1019" s="35"/>
      <c r="EQ1019" s="35"/>
      <c r="ER1019" s="35"/>
    </row>
    <row r="1020" spans="1:148" ht="11.25">
      <c r="A1020" s="1"/>
      <c r="B1020" s="1"/>
      <c r="C1020" s="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58"/>
      <c r="O1020" s="58"/>
      <c r="P1020" s="58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  <c r="AS1020" s="35"/>
      <c r="AT1020" s="35"/>
      <c r="AU1020" s="35"/>
      <c r="AV1020" s="35"/>
      <c r="AW1020" s="35"/>
      <c r="AX1020" s="35"/>
      <c r="AY1020" s="35"/>
      <c r="AZ1020" s="35"/>
      <c r="BA1020" s="35"/>
      <c r="BB1020" s="35"/>
      <c r="BC1020" s="35"/>
      <c r="BD1020" s="35"/>
      <c r="BE1020" s="35"/>
      <c r="BF1020" s="35"/>
      <c r="BG1020" s="35"/>
      <c r="BH1020" s="35"/>
      <c r="BI1020" s="35"/>
      <c r="BJ1020" s="35"/>
      <c r="BK1020" s="35"/>
      <c r="BL1020" s="35"/>
      <c r="BM1020" s="35"/>
      <c r="BN1020" s="35"/>
      <c r="BO1020" s="35"/>
      <c r="BP1020" s="35"/>
      <c r="BQ1020" s="35"/>
      <c r="BR1020" s="35"/>
      <c r="BS1020" s="35"/>
      <c r="BT1020" s="35"/>
      <c r="BU1020" s="35"/>
      <c r="BV1020" s="35"/>
      <c r="BW1020" s="35"/>
      <c r="BX1020" s="35"/>
      <c r="BY1020" s="35"/>
      <c r="BZ1020" s="35"/>
      <c r="CA1020" s="35"/>
      <c r="CB1020" s="35"/>
      <c r="CC1020" s="35"/>
      <c r="CD1020" s="35"/>
      <c r="CE1020" s="35"/>
      <c r="CF1020" s="35"/>
      <c r="CG1020" s="35"/>
      <c r="CH1020" s="35"/>
      <c r="CI1020" s="35"/>
      <c r="CJ1020" s="35"/>
      <c r="CK1020" s="35"/>
      <c r="CL1020" s="35"/>
      <c r="CM1020" s="35"/>
      <c r="CN1020" s="35"/>
      <c r="CO1020" s="35"/>
      <c r="CP1020" s="35"/>
      <c r="CQ1020" s="35"/>
      <c r="CR1020" s="35"/>
      <c r="CS1020" s="35"/>
      <c r="CT1020" s="35"/>
      <c r="CU1020" s="35"/>
      <c r="CV1020" s="35"/>
      <c r="CW1020" s="35"/>
      <c r="CX1020" s="35"/>
      <c r="CY1020" s="35"/>
      <c r="CZ1020" s="35"/>
      <c r="DA1020" s="35"/>
      <c r="DB1020" s="35"/>
      <c r="DC1020" s="35"/>
      <c r="DD1020" s="35"/>
      <c r="DE1020" s="35"/>
      <c r="DF1020" s="35"/>
      <c r="DG1020" s="35"/>
      <c r="DH1020" s="35"/>
      <c r="DI1020" s="35"/>
      <c r="DJ1020" s="35"/>
      <c r="DK1020" s="35"/>
      <c r="DL1020" s="35"/>
      <c r="DM1020" s="35"/>
      <c r="DN1020" s="35"/>
      <c r="DO1020" s="35"/>
      <c r="DP1020" s="35"/>
      <c r="DQ1020" s="35"/>
      <c r="DR1020" s="35"/>
      <c r="DS1020" s="35"/>
      <c r="DT1020" s="35"/>
      <c r="DU1020" s="35"/>
      <c r="DV1020" s="35"/>
      <c r="DW1020" s="35"/>
      <c r="DX1020" s="35"/>
      <c r="DY1020" s="35"/>
      <c r="DZ1020" s="35"/>
      <c r="EA1020" s="35"/>
      <c r="EB1020" s="35"/>
      <c r="EC1020" s="35"/>
      <c r="ED1020" s="35"/>
      <c r="EE1020" s="35"/>
      <c r="EF1020" s="35"/>
      <c r="EG1020" s="35"/>
      <c r="EH1020" s="35"/>
      <c r="EI1020" s="35"/>
      <c r="EJ1020" s="35"/>
      <c r="EK1020" s="35"/>
      <c r="EL1020" s="35"/>
      <c r="EM1020" s="35"/>
      <c r="EN1020" s="35"/>
      <c r="EO1020" s="35"/>
      <c r="EP1020" s="35"/>
      <c r="EQ1020" s="35"/>
      <c r="ER1020" s="35"/>
    </row>
    <row r="1021" spans="1:148" ht="11.25">
      <c r="A1021" s="1"/>
      <c r="B1021" s="1"/>
      <c r="C1021" s="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58"/>
      <c r="O1021" s="58"/>
      <c r="P1021" s="58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  <c r="AS1021" s="35"/>
      <c r="AT1021" s="35"/>
      <c r="AU1021" s="35"/>
      <c r="AV1021" s="35"/>
      <c r="AW1021" s="35"/>
      <c r="AX1021" s="35"/>
      <c r="AY1021" s="35"/>
      <c r="AZ1021" s="35"/>
      <c r="BA1021" s="35"/>
      <c r="BB1021" s="35"/>
      <c r="BC1021" s="35"/>
      <c r="BD1021" s="35"/>
      <c r="BE1021" s="35"/>
      <c r="BF1021" s="35"/>
      <c r="BG1021" s="35"/>
      <c r="BH1021" s="35"/>
      <c r="BI1021" s="35"/>
      <c r="BJ1021" s="35"/>
      <c r="BK1021" s="35"/>
      <c r="BL1021" s="35"/>
      <c r="BM1021" s="35"/>
      <c r="BN1021" s="35"/>
      <c r="BO1021" s="35"/>
      <c r="BP1021" s="35"/>
      <c r="BQ1021" s="35"/>
      <c r="BR1021" s="35"/>
      <c r="BS1021" s="35"/>
      <c r="BT1021" s="35"/>
      <c r="BU1021" s="35"/>
      <c r="BV1021" s="35"/>
      <c r="BW1021" s="35"/>
      <c r="BX1021" s="35"/>
      <c r="BY1021" s="35"/>
      <c r="BZ1021" s="35"/>
      <c r="CA1021" s="35"/>
      <c r="CB1021" s="35"/>
      <c r="CC1021" s="35"/>
      <c r="CD1021" s="35"/>
      <c r="CE1021" s="35"/>
      <c r="CF1021" s="35"/>
      <c r="CG1021" s="35"/>
      <c r="CH1021" s="35"/>
      <c r="CI1021" s="35"/>
      <c r="CJ1021" s="35"/>
      <c r="CK1021" s="35"/>
      <c r="CL1021" s="35"/>
      <c r="CM1021" s="35"/>
      <c r="CN1021" s="35"/>
      <c r="CO1021" s="35"/>
      <c r="CP1021" s="35"/>
      <c r="CQ1021" s="35"/>
      <c r="CR1021" s="35"/>
      <c r="CS1021" s="35"/>
      <c r="CT1021" s="35"/>
      <c r="CU1021" s="35"/>
      <c r="CV1021" s="35"/>
      <c r="CW1021" s="35"/>
      <c r="CX1021" s="35"/>
      <c r="CY1021" s="35"/>
      <c r="CZ1021" s="35"/>
      <c r="DA1021" s="35"/>
      <c r="DB1021" s="35"/>
      <c r="DC1021" s="35"/>
      <c r="DD1021" s="35"/>
      <c r="DE1021" s="35"/>
      <c r="DF1021" s="35"/>
      <c r="DG1021" s="35"/>
      <c r="DH1021" s="35"/>
      <c r="DI1021" s="35"/>
      <c r="DJ1021" s="35"/>
      <c r="DK1021" s="35"/>
      <c r="DL1021" s="35"/>
      <c r="DM1021" s="35"/>
      <c r="DN1021" s="35"/>
      <c r="DO1021" s="35"/>
      <c r="DP1021" s="35"/>
      <c r="DQ1021" s="35"/>
      <c r="DR1021" s="35"/>
      <c r="DS1021" s="35"/>
      <c r="DT1021" s="35"/>
      <c r="DU1021" s="35"/>
      <c r="DV1021" s="35"/>
      <c r="DW1021" s="35"/>
      <c r="DX1021" s="35"/>
      <c r="DY1021" s="35"/>
      <c r="DZ1021" s="35"/>
      <c r="EA1021" s="35"/>
      <c r="EB1021" s="35"/>
      <c r="EC1021" s="35"/>
      <c r="ED1021" s="35"/>
      <c r="EE1021" s="35"/>
      <c r="EF1021" s="35"/>
      <c r="EG1021" s="35"/>
      <c r="EH1021" s="35"/>
      <c r="EI1021" s="35"/>
      <c r="EJ1021" s="35"/>
      <c r="EK1021" s="35"/>
      <c r="EL1021" s="35"/>
      <c r="EM1021" s="35"/>
      <c r="EN1021" s="35"/>
      <c r="EO1021" s="35"/>
      <c r="EP1021" s="35"/>
      <c r="EQ1021" s="35"/>
      <c r="ER1021" s="35"/>
    </row>
    <row r="1022" spans="1:148" ht="11.25">
      <c r="A1022" s="1"/>
      <c r="B1022" s="1"/>
      <c r="C1022" s="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58"/>
      <c r="O1022" s="58"/>
      <c r="P1022" s="58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/>
      <c r="AQ1022" s="35"/>
      <c r="AR1022" s="35"/>
      <c r="AS1022" s="35"/>
      <c r="AT1022" s="35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  <c r="BG1022" s="35"/>
      <c r="BH1022" s="35"/>
      <c r="BI1022" s="35"/>
      <c r="BJ1022" s="35"/>
      <c r="BK1022" s="35"/>
      <c r="BL1022" s="35"/>
      <c r="BM1022" s="35"/>
      <c r="BN1022" s="35"/>
      <c r="BO1022" s="35"/>
      <c r="BP1022" s="35"/>
      <c r="BQ1022" s="35"/>
      <c r="BR1022" s="35"/>
      <c r="BS1022" s="35"/>
      <c r="BT1022" s="35"/>
      <c r="BU1022" s="35"/>
      <c r="BV1022" s="35"/>
      <c r="BW1022" s="35"/>
      <c r="BX1022" s="35"/>
      <c r="BY1022" s="35"/>
      <c r="BZ1022" s="35"/>
      <c r="CA1022" s="35"/>
      <c r="CB1022" s="35"/>
      <c r="CC1022" s="35"/>
      <c r="CD1022" s="35"/>
      <c r="CE1022" s="35"/>
      <c r="CF1022" s="35"/>
      <c r="CG1022" s="35"/>
      <c r="CH1022" s="35"/>
      <c r="CI1022" s="35"/>
      <c r="CJ1022" s="35"/>
      <c r="CK1022" s="35"/>
      <c r="CL1022" s="35"/>
      <c r="CM1022" s="35"/>
      <c r="CN1022" s="35"/>
      <c r="CO1022" s="35"/>
      <c r="CP1022" s="35"/>
      <c r="CQ1022" s="35"/>
      <c r="CR1022" s="35"/>
      <c r="CS1022" s="35"/>
      <c r="CT1022" s="35"/>
      <c r="CU1022" s="35"/>
      <c r="CV1022" s="35"/>
      <c r="CW1022" s="35"/>
      <c r="CX1022" s="35"/>
      <c r="CY1022" s="35"/>
      <c r="CZ1022" s="35"/>
      <c r="DA1022" s="35"/>
      <c r="DB1022" s="35"/>
      <c r="DC1022" s="35"/>
      <c r="DD1022" s="35"/>
      <c r="DE1022" s="35"/>
      <c r="DF1022" s="35"/>
      <c r="DG1022" s="35"/>
      <c r="DH1022" s="35"/>
      <c r="DI1022" s="35"/>
      <c r="DJ1022" s="35"/>
      <c r="DK1022" s="35"/>
      <c r="DL1022" s="35"/>
      <c r="DM1022" s="35"/>
      <c r="DN1022" s="35"/>
      <c r="DO1022" s="35"/>
      <c r="DP1022" s="35"/>
      <c r="DQ1022" s="35"/>
      <c r="DR1022" s="35"/>
      <c r="DS1022" s="35"/>
      <c r="DT1022" s="35"/>
      <c r="DU1022" s="35"/>
      <c r="DV1022" s="35"/>
      <c r="DW1022" s="35"/>
      <c r="DX1022" s="35"/>
      <c r="DY1022" s="35"/>
      <c r="DZ1022" s="35"/>
      <c r="EA1022" s="35"/>
      <c r="EB1022" s="35"/>
      <c r="EC1022" s="35"/>
      <c r="ED1022" s="35"/>
      <c r="EE1022" s="35"/>
      <c r="EF1022" s="35"/>
      <c r="EG1022" s="35"/>
      <c r="EH1022" s="35"/>
      <c r="EI1022" s="35"/>
      <c r="EJ1022" s="35"/>
      <c r="EK1022" s="35"/>
      <c r="EL1022" s="35"/>
      <c r="EM1022" s="35"/>
      <c r="EN1022" s="35"/>
      <c r="EO1022" s="35"/>
      <c r="EP1022" s="35"/>
      <c r="EQ1022" s="35"/>
      <c r="ER1022" s="35"/>
    </row>
    <row r="1023" spans="1:148" ht="11.25">
      <c r="A1023" s="1"/>
      <c r="B1023" s="1"/>
      <c r="C1023" s="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58"/>
      <c r="O1023" s="58"/>
      <c r="P1023" s="58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/>
      <c r="AQ1023" s="35"/>
      <c r="AR1023" s="35"/>
      <c r="AS1023" s="35"/>
      <c r="AT1023" s="35"/>
      <c r="AU1023" s="35"/>
      <c r="AV1023" s="35"/>
      <c r="AW1023" s="35"/>
      <c r="AX1023" s="35"/>
      <c r="AY1023" s="35"/>
      <c r="AZ1023" s="35"/>
      <c r="BA1023" s="35"/>
      <c r="BB1023" s="35"/>
      <c r="BC1023" s="35"/>
      <c r="BD1023" s="35"/>
      <c r="BE1023" s="35"/>
      <c r="BF1023" s="35"/>
      <c r="BG1023" s="35"/>
      <c r="BH1023" s="35"/>
      <c r="BI1023" s="35"/>
      <c r="BJ1023" s="35"/>
      <c r="BK1023" s="35"/>
      <c r="BL1023" s="35"/>
      <c r="BM1023" s="35"/>
      <c r="BN1023" s="35"/>
      <c r="BO1023" s="35"/>
      <c r="BP1023" s="35"/>
      <c r="BQ1023" s="35"/>
      <c r="BR1023" s="35"/>
      <c r="BS1023" s="35"/>
      <c r="BT1023" s="35"/>
      <c r="BU1023" s="35"/>
      <c r="BV1023" s="35"/>
      <c r="BW1023" s="35"/>
      <c r="BX1023" s="35"/>
      <c r="BY1023" s="35"/>
      <c r="BZ1023" s="35"/>
      <c r="CA1023" s="35"/>
      <c r="CB1023" s="35"/>
      <c r="CC1023" s="35"/>
      <c r="CD1023" s="35"/>
      <c r="CE1023" s="35"/>
      <c r="CF1023" s="35"/>
      <c r="CG1023" s="35"/>
      <c r="CH1023" s="35"/>
      <c r="CI1023" s="35"/>
      <c r="CJ1023" s="35"/>
      <c r="CK1023" s="35"/>
      <c r="CL1023" s="35"/>
      <c r="CM1023" s="35"/>
      <c r="CN1023" s="35"/>
      <c r="CO1023" s="35"/>
      <c r="CP1023" s="35"/>
      <c r="CQ1023" s="35"/>
      <c r="CR1023" s="35"/>
      <c r="CS1023" s="35"/>
      <c r="CT1023" s="35"/>
      <c r="CU1023" s="35"/>
      <c r="CV1023" s="35"/>
      <c r="CW1023" s="35"/>
      <c r="CX1023" s="35"/>
      <c r="CY1023" s="35"/>
      <c r="CZ1023" s="35"/>
      <c r="DA1023" s="35"/>
      <c r="DB1023" s="35"/>
      <c r="DC1023" s="35"/>
      <c r="DD1023" s="35"/>
      <c r="DE1023" s="35"/>
      <c r="DF1023" s="35"/>
      <c r="DG1023" s="35"/>
      <c r="DH1023" s="35"/>
      <c r="DI1023" s="35"/>
      <c r="DJ1023" s="35"/>
      <c r="DK1023" s="35"/>
      <c r="DL1023" s="35"/>
      <c r="DM1023" s="35"/>
      <c r="DN1023" s="35"/>
      <c r="DO1023" s="35"/>
      <c r="DP1023" s="35"/>
      <c r="DQ1023" s="35"/>
      <c r="DR1023" s="35"/>
      <c r="DS1023" s="35"/>
      <c r="DT1023" s="35"/>
      <c r="DU1023" s="35"/>
      <c r="DV1023" s="35"/>
      <c r="DW1023" s="35"/>
      <c r="DX1023" s="35"/>
      <c r="DY1023" s="35"/>
      <c r="DZ1023" s="35"/>
      <c r="EA1023" s="35"/>
      <c r="EB1023" s="35"/>
      <c r="EC1023" s="35"/>
      <c r="ED1023" s="35"/>
      <c r="EE1023" s="35"/>
      <c r="EF1023" s="35"/>
      <c r="EG1023" s="35"/>
      <c r="EH1023" s="35"/>
      <c r="EI1023" s="35"/>
      <c r="EJ1023" s="35"/>
      <c r="EK1023" s="35"/>
      <c r="EL1023" s="35"/>
      <c r="EM1023" s="35"/>
      <c r="EN1023" s="35"/>
      <c r="EO1023" s="35"/>
      <c r="EP1023" s="35"/>
      <c r="EQ1023" s="35"/>
      <c r="ER1023" s="35"/>
    </row>
    <row r="1024" spans="1:148" ht="11.25">
      <c r="A1024" s="1"/>
      <c r="B1024" s="1"/>
      <c r="C1024" s="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58"/>
      <c r="O1024" s="58"/>
      <c r="P1024" s="58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/>
      <c r="AQ1024" s="35"/>
      <c r="AR1024" s="35"/>
      <c r="AS1024" s="35"/>
      <c r="AT1024" s="35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  <c r="BG1024" s="35"/>
      <c r="BH1024" s="35"/>
      <c r="BI1024" s="35"/>
      <c r="BJ1024" s="35"/>
      <c r="BK1024" s="35"/>
      <c r="BL1024" s="35"/>
      <c r="BM1024" s="35"/>
      <c r="BN1024" s="35"/>
      <c r="BO1024" s="35"/>
      <c r="BP1024" s="35"/>
      <c r="BQ1024" s="35"/>
      <c r="BR1024" s="35"/>
      <c r="BS1024" s="35"/>
      <c r="BT1024" s="35"/>
      <c r="BU1024" s="35"/>
      <c r="BV1024" s="35"/>
      <c r="BW1024" s="35"/>
      <c r="BX1024" s="35"/>
      <c r="BY1024" s="35"/>
      <c r="BZ1024" s="35"/>
      <c r="CA1024" s="35"/>
      <c r="CB1024" s="35"/>
      <c r="CC1024" s="35"/>
      <c r="CD1024" s="35"/>
      <c r="CE1024" s="35"/>
      <c r="CF1024" s="35"/>
      <c r="CG1024" s="35"/>
      <c r="CH1024" s="35"/>
      <c r="CI1024" s="35"/>
      <c r="CJ1024" s="35"/>
      <c r="CK1024" s="35"/>
      <c r="CL1024" s="35"/>
      <c r="CM1024" s="35"/>
      <c r="CN1024" s="35"/>
      <c r="CO1024" s="35"/>
      <c r="CP1024" s="35"/>
      <c r="CQ1024" s="35"/>
      <c r="CR1024" s="35"/>
      <c r="CS1024" s="35"/>
      <c r="CT1024" s="35"/>
      <c r="CU1024" s="35"/>
      <c r="CV1024" s="35"/>
      <c r="CW1024" s="35"/>
      <c r="CX1024" s="35"/>
      <c r="CY1024" s="35"/>
      <c r="CZ1024" s="35"/>
      <c r="DA1024" s="35"/>
      <c r="DB1024" s="35"/>
      <c r="DC1024" s="35"/>
      <c r="DD1024" s="35"/>
      <c r="DE1024" s="35"/>
      <c r="DF1024" s="35"/>
      <c r="DG1024" s="35"/>
      <c r="DH1024" s="35"/>
      <c r="DI1024" s="35"/>
      <c r="DJ1024" s="35"/>
      <c r="DK1024" s="35"/>
      <c r="DL1024" s="35"/>
      <c r="DM1024" s="35"/>
      <c r="DN1024" s="35"/>
      <c r="DO1024" s="35"/>
      <c r="DP1024" s="35"/>
      <c r="DQ1024" s="35"/>
      <c r="DR1024" s="35"/>
      <c r="DS1024" s="35"/>
      <c r="DT1024" s="35"/>
      <c r="DU1024" s="35"/>
      <c r="DV1024" s="35"/>
      <c r="DW1024" s="35"/>
      <c r="DX1024" s="35"/>
      <c r="DY1024" s="35"/>
      <c r="DZ1024" s="35"/>
      <c r="EA1024" s="35"/>
      <c r="EB1024" s="35"/>
      <c r="EC1024" s="35"/>
      <c r="ED1024" s="35"/>
      <c r="EE1024" s="35"/>
      <c r="EF1024" s="35"/>
      <c r="EG1024" s="35"/>
      <c r="EH1024" s="35"/>
      <c r="EI1024" s="35"/>
      <c r="EJ1024" s="35"/>
      <c r="EK1024" s="35"/>
      <c r="EL1024" s="35"/>
      <c r="EM1024" s="35"/>
      <c r="EN1024" s="35"/>
      <c r="EO1024" s="35"/>
      <c r="EP1024" s="35"/>
      <c r="EQ1024" s="35"/>
      <c r="ER1024" s="35"/>
    </row>
    <row r="1025" spans="1:148" ht="11.25">
      <c r="A1025" s="1"/>
      <c r="B1025" s="1"/>
      <c r="C1025" s="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58"/>
      <c r="O1025" s="58"/>
      <c r="P1025" s="58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/>
      <c r="AQ1025" s="35"/>
      <c r="AR1025" s="35"/>
      <c r="AS1025" s="35"/>
      <c r="AT1025" s="35"/>
      <c r="AU1025" s="35"/>
      <c r="AV1025" s="35"/>
      <c r="AW1025" s="35"/>
      <c r="AX1025" s="35"/>
      <c r="AY1025" s="35"/>
      <c r="AZ1025" s="35"/>
      <c r="BA1025" s="35"/>
      <c r="BB1025" s="35"/>
      <c r="BC1025" s="35"/>
      <c r="BD1025" s="35"/>
      <c r="BE1025" s="35"/>
      <c r="BF1025" s="35"/>
      <c r="BG1025" s="35"/>
      <c r="BH1025" s="35"/>
      <c r="BI1025" s="35"/>
      <c r="BJ1025" s="35"/>
      <c r="BK1025" s="35"/>
      <c r="BL1025" s="35"/>
      <c r="BM1025" s="35"/>
      <c r="BN1025" s="35"/>
      <c r="BO1025" s="35"/>
      <c r="BP1025" s="35"/>
      <c r="BQ1025" s="35"/>
      <c r="BR1025" s="35"/>
      <c r="BS1025" s="35"/>
      <c r="BT1025" s="35"/>
      <c r="BU1025" s="35"/>
      <c r="BV1025" s="35"/>
      <c r="BW1025" s="35"/>
      <c r="BX1025" s="35"/>
      <c r="BY1025" s="35"/>
      <c r="BZ1025" s="35"/>
      <c r="CA1025" s="35"/>
      <c r="CB1025" s="35"/>
      <c r="CC1025" s="35"/>
      <c r="CD1025" s="35"/>
      <c r="CE1025" s="35"/>
      <c r="CF1025" s="35"/>
      <c r="CG1025" s="35"/>
      <c r="CH1025" s="35"/>
      <c r="CI1025" s="35"/>
      <c r="CJ1025" s="35"/>
      <c r="CK1025" s="35"/>
      <c r="CL1025" s="35"/>
      <c r="CM1025" s="35"/>
      <c r="CN1025" s="35"/>
      <c r="CO1025" s="35"/>
      <c r="CP1025" s="35"/>
      <c r="CQ1025" s="35"/>
      <c r="CR1025" s="35"/>
      <c r="CS1025" s="35"/>
      <c r="CT1025" s="35"/>
      <c r="CU1025" s="35"/>
      <c r="CV1025" s="35"/>
      <c r="CW1025" s="35"/>
      <c r="CX1025" s="35"/>
      <c r="CY1025" s="35"/>
      <c r="CZ1025" s="35"/>
      <c r="DA1025" s="35"/>
      <c r="DB1025" s="35"/>
      <c r="DC1025" s="35"/>
      <c r="DD1025" s="35"/>
      <c r="DE1025" s="35"/>
      <c r="DF1025" s="35"/>
      <c r="DG1025" s="35"/>
      <c r="DH1025" s="35"/>
      <c r="DI1025" s="35"/>
      <c r="DJ1025" s="35"/>
      <c r="DK1025" s="35"/>
      <c r="DL1025" s="35"/>
      <c r="DM1025" s="35"/>
      <c r="DN1025" s="35"/>
      <c r="DO1025" s="35"/>
      <c r="DP1025" s="35"/>
      <c r="DQ1025" s="35"/>
      <c r="DR1025" s="35"/>
      <c r="DS1025" s="35"/>
      <c r="DT1025" s="35"/>
      <c r="DU1025" s="35"/>
      <c r="DV1025" s="35"/>
      <c r="DW1025" s="35"/>
      <c r="DX1025" s="35"/>
      <c r="DY1025" s="35"/>
      <c r="DZ1025" s="35"/>
      <c r="EA1025" s="35"/>
      <c r="EB1025" s="35"/>
      <c r="EC1025" s="35"/>
      <c r="ED1025" s="35"/>
      <c r="EE1025" s="35"/>
      <c r="EF1025" s="35"/>
      <c r="EG1025" s="35"/>
      <c r="EH1025" s="35"/>
      <c r="EI1025" s="35"/>
      <c r="EJ1025" s="35"/>
      <c r="EK1025" s="35"/>
      <c r="EL1025" s="35"/>
      <c r="EM1025" s="35"/>
      <c r="EN1025" s="35"/>
      <c r="EO1025" s="35"/>
      <c r="EP1025" s="35"/>
      <c r="EQ1025" s="35"/>
      <c r="ER1025" s="35"/>
    </row>
    <row r="1026" spans="1:148" ht="11.25">
      <c r="A1026" s="1"/>
      <c r="B1026" s="1"/>
      <c r="C1026" s="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58"/>
      <c r="O1026" s="58"/>
      <c r="P1026" s="58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  <c r="AS1026" s="35"/>
      <c r="AT1026" s="35"/>
      <c r="AU1026" s="35"/>
      <c r="AV1026" s="35"/>
      <c r="AW1026" s="35"/>
      <c r="AX1026" s="35"/>
      <c r="AY1026" s="35"/>
      <c r="AZ1026" s="35"/>
      <c r="BA1026" s="35"/>
      <c r="BB1026" s="35"/>
      <c r="BC1026" s="35"/>
      <c r="BD1026" s="35"/>
      <c r="BE1026" s="35"/>
      <c r="BF1026" s="35"/>
      <c r="BG1026" s="35"/>
      <c r="BH1026" s="35"/>
      <c r="BI1026" s="35"/>
      <c r="BJ1026" s="35"/>
      <c r="BK1026" s="35"/>
      <c r="BL1026" s="35"/>
      <c r="BM1026" s="35"/>
      <c r="BN1026" s="35"/>
      <c r="BO1026" s="35"/>
      <c r="BP1026" s="35"/>
      <c r="BQ1026" s="35"/>
      <c r="BR1026" s="35"/>
      <c r="BS1026" s="35"/>
      <c r="BT1026" s="35"/>
      <c r="BU1026" s="35"/>
      <c r="BV1026" s="35"/>
      <c r="BW1026" s="35"/>
      <c r="BX1026" s="35"/>
      <c r="BY1026" s="35"/>
      <c r="BZ1026" s="35"/>
      <c r="CA1026" s="35"/>
      <c r="CB1026" s="35"/>
      <c r="CC1026" s="35"/>
      <c r="CD1026" s="35"/>
      <c r="CE1026" s="35"/>
      <c r="CF1026" s="35"/>
      <c r="CG1026" s="35"/>
      <c r="CH1026" s="35"/>
      <c r="CI1026" s="35"/>
      <c r="CJ1026" s="35"/>
      <c r="CK1026" s="35"/>
      <c r="CL1026" s="35"/>
      <c r="CM1026" s="35"/>
      <c r="CN1026" s="35"/>
      <c r="CO1026" s="35"/>
      <c r="CP1026" s="35"/>
      <c r="CQ1026" s="35"/>
      <c r="CR1026" s="35"/>
      <c r="CS1026" s="35"/>
      <c r="CT1026" s="35"/>
      <c r="CU1026" s="35"/>
      <c r="CV1026" s="35"/>
      <c r="CW1026" s="35"/>
      <c r="CX1026" s="35"/>
      <c r="CY1026" s="35"/>
      <c r="CZ1026" s="35"/>
      <c r="DA1026" s="35"/>
      <c r="DB1026" s="35"/>
      <c r="DC1026" s="35"/>
      <c r="DD1026" s="35"/>
      <c r="DE1026" s="35"/>
      <c r="DF1026" s="35"/>
      <c r="DG1026" s="35"/>
      <c r="DH1026" s="35"/>
      <c r="DI1026" s="35"/>
      <c r="DJ1026" s="35"/>
      <c r="DK1026" s="35"/>
      <c r="DL1026" s="35"/>
      <c r="DM1026" s="35"/>
      <c r="DN1026" s="35"/>
      <c r="DO1026" s="35"/>
      <c r="DP1026" s="35"/>
      <c r="DQ1026" s="35"/>
      <c r="DR1026" s="35"/>
      <c r="DS1026" s="35"/>
      <c r="DT1026" s="35"/>
      <c r="DU1026" s="35"/>
      <c r="DV1026" s="35"/>
      <c r="DW1026" s="35"/>
      <c r="DX1026" s="35"/>
      <c r="DY1026" s="35"/>
      <c r="DZ1026" s="35"/>
      <c r="EA1026" s="35"/>
      <c r="EB1026" s="35"/>
      <c r="EC1026" s="35"/>
      <c r="ED1026" s="35"/>
      <c r="EE1026" s="35"/>
      <c r="EF1026" s="35"/>
      <c r="EG1026" s="35"/>
      <c r="EH1026" s="35"/>
      <c r="EI1026" s="35"/>
      <c r="EJ1026" s="35"/>
      <c r="EK1026" s="35"/>
      <c r="EL1026" s="35"/>
      <c r="EM1026" s="35"/>
      <c r="EN1026" s="35"/>
      <c r="EO1026" s="35"/>
      <c r="EP1026" s="35"/>
      <c r="EQ1026" s="35"/>
      <c r="ER1026" s="35"/>
    </row>
    <row r="1027" spans="1:148" ht="11.25">
      <c r="A1027" s="1"/>
      <c r="B1027" s="1"/>
      <c r="C1027" s="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58"/>
      <c r="O1027" s="58"/>
      <c r="P1027" s="58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  <c r="AP1027" s="35"/>
      <c r="AQ1027" s="35"/>
      <c r="AR1027" s="35"/>
      <c r="AS1027" s="35"/>
      <c r="AT1027" s="35"/>
      <c r="AU1027" s="35"/>
      <c r="AV1027" s="35"/>
      <c r="AW1027" s="35"/>
      <c r="AX1027" s="35"/>
      <c r="AY1027" s="35"/>
      <c r="AZ1027" s="35"/>
      <c r="BA1027" s="35"/>
      <c r="BB1027" s="35"/>
      <c r="BC1027" s="35"/>
      <c r="BD1027" s="35"/>
      <c r="BE1027" s="35"/>
      <c r="BF1027" s="35"/>
      <c r="BG1027" s="35"/>
      <c r="BH1027" s="35"/>
      <c r="BI1027" s="35"/>
      <c r="BJ1027" s="35"/>
      <c r="BK1027" s="35"/>
      <c r="BL1027" s="35"/>
      <c r="BM1027" s="35"/>
      <c r="BN1027" s="35"/>
      <c r="BO1027" s="35"/>
      <c r="BP1027" s="35"/>
      <c r="BQ1027" s="35"/>
      <c r="BR1027" s="35"/>
      <c r="BS1027" s="35"/>
      <c r="BT1027" s="35"/>
      <c r="BU1027" s="35"/>
      <c r="BV1027" s="35"/>
      <c r="BW1027" s="35"/>
      <c r="BX1027" s="35"/>
      <c r="BY1027" s="35"/>
      <c r="BZ1027" s="35"/>
      <c r="CA1027" s="35"/>
      <c r="CB1027" s="35"/>
      <c r="CC1027" s="35"/>
      <c r="CD1027" s="35"/>
      <c r="CE1027" s="35"/>
      <c r="CF1027" s="35"/>
      <c r="CG1027" s="35"/>
      <c r="CH1027" s="35"/>
      <c r="CI1027" s="35"/>
      <c r="CJ1027" s="35"/>
      <c r="CK1027" s="35"/>
      <c r="CL1027" s="35"/>
      <c r="CM1027" s="35"/>
      <c r="CN1027" s="35"/>
      <c r="CO1027" s="35"/>
      <c r="CP1027" s="35"/>
      <c r="CQ1027" s="35"/>
      <c r="CR1027" s="35"/>
      <c r="CS1027" s="35"/>
      <c r="CT1027" s="35"/>
      <c r="CU1027" s="35"/>
      <c r="CV1027" s="35"/>
      <c r="CW1027" s="35"/>
      <c r="CX1027" s="35"/>
      <c r="CY1027" s="35"/>
      <c r="CZ1027" s="35"/>
      <c r="DA1027" s="35"/>
      <c r="DB1027" s="35"/>
      <c r="DC1027" s="35"/>
      <c r="DD1027" s="35"/>
      <c r="DE1027" s="35"/>
      <c r="DF1027" s="35"/>
      <c r="DG1027" s="35"/>
      <c r="DH1027" s="35"/>
      <c r="DI1027" s="35"/>
      <c r="DJ1027" s="35"/>
      <c r="DK1027" s="35"/>
      <c r="DL1027" s="35"/>
      <c r="DM1027" s="35"/>
      <c r="DN1027" s="35"/>
      <c r="DO1027" s="35"/>
      <c r="DP1027" s="35"/>
      <c r="DQ1027" s="35"/>
      <c r="DR1027" s="35"/>
      <c r="DS1027" s="35"/>
      <c r="DT1027" s="35"/>
      <c r="DU1027" s="35"/>
      <c r="DV1027" s="35"/>
      <c r="DW1027" s="35"/>
      <c r="DX1027" s="35"/>
      <c r="DY1027" s="35"/>
      <c r="DZ1027" s="35"/>
      <c r="EA1027" s="35"/>
      <c r="EB1027" s="35"/>
      <c r="EC1027" s="35"/>
      <c r="ED1027" s="35"/>
      <c r="EE1027" s="35"/>
      <c r="EF1027" s="35"/>
      <c r="EG1027" s="35"/>
      <c r="EH1027" s="35"/>
      <c r="EI1027" s="35"/>
      <c r="EJ1027" s="35"/>
      <c r="EK1027" s="35"/>
      <c r="EL1027" s="35"/>
      <c r="EM1027" s="35"/>
      <c r="EN1027" s="35"/>
      <c r="EO1027" s="35"/>
      <c r="EP1027" s="35"/>
      <c r="EQ1027" s="35"/>
      <c r="ER1027" s="35"/>
    </row>
    <row r="1028" spans="1:148" ht="11.25">
      <c r="A1028" s="1"/>
      <c r="B1028" s="1"/>
      <c r="C1028" s="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58"/>
      <c r="O1028" s="58"/>
      <c r="P1028" s="58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  <c r="AP1028" s="35"/>
      <c r="AQ1028" s="35"/>
      <c r="AR1028" s="35"/>
      <c r="AS1028" s="35"/>
      <c r="AT1028" s="35"/>
      <c r="AU1028" s="35"/>
      <c r="AV1028" s="35"/>
      <c r="AW1028" s="35"/>
      <c r="AX1028" s="35"/>
      <c r="AY1028" s="35"/>
      <c r="AZ1028" s="35"/>
      <c r="BA1028" s="35"/>
      <c r="BB1028" s="35"/>
      <c r="BC1028" s="35"/>
      <c r="BD1028" s="35"/>
      <c r="BE1028" s="35"/>
      <c r="BF1028" s="35"/>
      <c r="BG1028" s="35"/>
      <c r="BH1028" s="35"/>
      <c r="BI1028" s="35"/>
      <c r="BJ1028" s="35"/>
      <c r="BK1028" s="35"/>
      <c r="BL1028" s="35"/>
      <c r="BM1028" s="35"/>
      <c r="BN1028" s="35"/>
      <c r="BO1028" s="35"/>
      <c r="BP1028" s="35"/>
      <c r="BQ1028" s="35"/>
      <c r="BR1028" s="35"/>
      <c r="BS1028" s="35"/>
      <c r="BT1028" s="35"/>
      <c r="BU1028" s="35"/>
      <c r="BV1028" s="35"/>
      <c r="BW1028" s="35"/>
      <c r="BX1028" s="35"/>
      <c r="BY1028" s="35"/>
      <c r="BZ1028" s="35"/>
      <c r="CA1028" s="35"/>
      <c r="CB1028" s="35"/>
      <c r="CC1028" s="35"/>
      <c r="CD1028" s="35"/>
      <c r="CE1028" s="35"/>
      <c r="CF1028" s="35"/>
      <c r="CG1028" s="35"/>
      <c r="CH1028" s="35"/>
      <c r="CI1028" s="35"/>
      <c r="CJ1028" s="35"/>
      <c r="CK1028" s="35"/>
      <c r="CL1028" s="35"/>
      <c r="CM1028" s="35"/>
      <c r="CN1028" s="35"/>
      <c r="CO1028" s="35"/>
      <c r="CP1028" s="35"/>
      <c r="CQ1028" s="35"/>
      <c r="CR1028" s="35"/>
      <c r="CS1028" s="35"/>
      <c r="CT1028" s="35"/>
      <c r="CU1028" s="35"/>
      <c r="CV1028" s="35"/>
      <c r="CW1028" s="35"/>
      <c r="CX1028" s="35"/>
      <c r="CY1028" s="35"/>
      <c r="CZ1028" s="35"/>
      <c r="DA1028" s="35"/>
      <c r="DB1028" s="35"/>
      <c r="DC1028" s="35"/>
      <c r="DD1028" s="35"/>
      <c r="DE1028" s="35"/>
      <c r="DF1028" s="35"/>
      <c r="DG1028" s="35"/>
      <c r="DH1028" s="35"/>
      <c r="DI1028" s="35"/>
      <c r="DJ1028" s="35"/>
      <c r="DK1028" s="35"/>
      <c r="DL1028" s="35"/>
      <c r="DM1028" s="35"/>
      <c r="DN1028" s="35"/>
      <c r="DO1028" s="35"/>
      <c r="DP1028" s="35"/>
      <c r="DQ1028" s="35"/>
      <c r="DR1028" s="35"/>
      <c r="DS1028" s="35"/>
      <c r="DT1028" s="35"/>
      <c r="DU1028" s="35"/>
      <c r="DV1028" s="35"/>
      <c r="DW1028" s="35"/>
      <c r="DX1028" s="35"/>
      <c r="DY1028" s="35"/>
      <c r="DZ1028" s="35"/>
      <c r="EA1028" s="35"/>
      <c r="EB1028" s="35"/>
      <c r="EC1028" s="35"/>
      <c r="ED1028" s="35"/>
      <c r="EE1028" s="35"/>
      <c r="EF1028" s="35"/>
      <c r="EG1028" s="35"/>
      <c r="EH1028" s="35"/>
      <c r="EI1028" s="35"/>
      <c r="EJ1028" s="35"/>
      <c r="EK1028" s="35"/>
      <c r="EL1028" s="35"/>
      <c r="EM1028" s="35"/>
      <c r="EN1028" s="35"/>
      <c r="EO1028" s="35"/>
      <c r="EP1028" s="35"/>
      <c r="EQ1028" s="35"/>
      <c r="ER1028" s="35"/>
    </row>
    <row r="1029" spans="1:148" ht="11.25">
      <c r="A1029" s="1"/>
      <c r="B1029" s="1"/>
      <c r="C1029" s="1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58"/>
      <c r="O1029" s="58"/>
      <c r="P1029" s="58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5"/>
      <c r="AM1029" s="35"/>
      <c r="AN1029" s="35"/>
      <c r="AO1029" s="35"/>
      <c r="AP1029" s="35"/>
      <c r="AQ1029" s="35"/>
      <c r="AR1029" s="35"/>
      <c r="AS1029" s="35"/>
      <c r="AT1029" s="35"/>
      <c r="AU1029" s="35"/>
      <c r="AV1029" s="35"/>
      <c r="AW1029" s="35"/>
      <c r="AX1029" s="35"/>
      <c r="AY1029" s="35"/>
      <c r="AZ1029" s="35"/>
      <c r="BA1029" s="35"/>
      <c r="BB1029" s="35"/>
      <c r="BC1029" s="35"/>
      <c r="BD1029" s="35"/>
      <c r="BE1029" s="35"/>
      <c r="BF1029" s="35"/>
      <c r="BG1029" s="35"/>
      <c r="BH1029" s="35"/>
      <c r="BI1029" s="35"/>
      <c r="BJ1029" s="35"/>
      <c r="BK1029" s="35"/>
      <c r="BL1029" s="35"/>
      <c r="BM1029" s="35"/>
      <c r="BN1029" s="35"/>
      <c r="BO1029" s="35"/>
      <c r="BP1029" s="35"/>
      <c r="BQ1029" s="35"/>
      <c r="BR1029" s="35"/>
      <c r="BS1029" s="35"/>
      <c r="BT1029" s="35"/>
      <c r="BU1029" s="35"/>
      <c r="BV1029" s="35"/>
      <c r="BW1029" s="35"/>
      <c r="BX1029" s="35"/>
      <c r="BY1029" s="35"/>
      <c r="BZ1029" s="35"/>
      <c r="CA1029" s="35"/>
      <c r="CB1029" s="35"/>
      <c r="CC1029" s="35"/>
      <c r="CD1029" s="35"/>
      <c r="CE1029" s="35"/>
      <c r="CF1029" s="35"/>
      <c r="CG1029" s="35"/>
      <c r="CH1029" s="35"/>
      <c r="CI1029" s="35"/>
      <c r="CJ1029" s="35"/>
      <c r="CK1029" s="35"/>
      <c r="CL1029" s="35"/>
      <c r="CM1029" s="35"/>
      <c r="CN1029" s="35"/>
      <c r="CO1029" s="35"/>
      <c r="CP1029" s="35"/>
      <c r="CQ1029" s="35"/>
      <c r="CR1029" s="35"/>
      <c r="CS1029" s="35"/>
      <c r="CT1029" s="35"/>
      <c r="CU1029" s="35"/>
      <c r="CV1029" s="35"/>
      <c r="CW1029" s="35"/>
      <c r="CX1029" s="35"/>
      <c r="CY1029" s="35"/>
      <c r="CZ1029" s="35"/>
      <c r="DA1029" s="35"/>
      <c r="DB1029" s="35"/>
      <c r="DC1029" s="35"/>
      <c r="DD1029" s="35"/>
      <c r="DE1029" s="35"/>
      <c r="DF1029" s="35"/>
      <c r="DG1029" s="35"/>
      <c r="DH1029" s="35"/>
      <c r="DI1029" s="35"/>
      <c r="DJ1029" s="35"/>
      <c r="DK1029" s="35"/>
      <c r="DL1029" s="35"/>
      <c r="DM1029" s="35"/>
      <c r="DN1029" s="35"/>
      <c r="DO1029" s="35"/>
      <c r="DP1029" s="35"/>
      <c r="DQ1029" s="35"/>
      <c r="DR1029" s="35"/>
      <c r="DS1029" s="35"/>
      <c r="DT1029" s="35"/>
      <c r="DU1029" s="35"/>
      <c r="DV1029" s="35"/>
      <c r="DW1029" s="35"/>
      <c r="DX1029" s="35"/>
      <c r="DY1029" s="35"/>
      <c r="DZ1029" s="35"/>
      <c r="EA1029" s="35"/>
      <c r="EB1029" s="35"/>
      <c r="EC1029" s="35"/>
      <c r="ED1029" s="35"/>
      <c r="EE1029" s="35"/>
      <c r="EF1029" s="35"/>
      <c r="EG1029" s="35"/>
      <c r="EH1029" s="35"/>
      <c r="EI1029" s="35"/>
      <c r="EJ1029" s="35"/>
      <c r="EK1029" s="35"/>
      <c r="EL1029" s="35"/>
      <c r="EM1029" s="35"/>
      <c r="EN1029" s="35"/>
      <c r="EO1029" s="35"/>
      <c r="EP1029" s="35"/>
      <c r="EQ1029" s="35"/>
      <c r="ER1029" s="35"/>
    </row>
    <row r="1030" spans="1:148" ht="11.25">
      <c r="A1030" s="1"/>
      <c r="B1030" s="1"/>
      <c r="C1030" s="1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58"/>
      <c r="O1030" s="58"/>
      <c r="P1030" s="58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5"/>
      <c r="AM1030" s="35"/>
      <c r="AN1030" s="35"/>
      <c r="AO1030" s="35"/>
      <c r="AP1030" s="35"/>
      <c r="AQ1030" s="35"/>
      <c r="AR1030" s="35"/>
      <c r="AS1030" s="35"/>
      <c r="AT1030" s="35"/>
      <c r="AU1030" s="35"/>
      <c r="AV1030" s="35"/>
      <c r="AW1030" s="35"/>
      <c r="AX1030" s="35"/>
      <c r="AY1030" s="35"/>
      <c r="AZ1030" s="35"/>
      <c r="BA1030" s="35"/>
      <c r="BB1030" s="35"/>
      <c r="BC1030" s="35"/>
      <c r="BD1030" s="35"/>
      <c r="BE1030" s="35"/>
      <c r="BF1030" s="35"/>
      <c r="BG1030" s="35"/>
      <c r="BH1030" s="35"/>
      <c r="BI1030" s="35"/>
      <c r="BJ1030" s="35"/>
      <c r="BK1030" s="35"/>
      <c r="BL1030" s="35"/>
      <c r="BM1030" s="35"/>
      <c r="BN1030" s="35"/>
      <c r="BO1030" s="35"/>
      <c r="BP1030" s="35"/>
      <c r="BQ1030" s="35"/>
      <c r="BR1030" s="35"/>
      <c r="BS1030" s="35"/>
      <c r="BT1030" s="35"/>
      <c r="BU1030" s="35"/>
      <c r="BV1030" s="35"/>
      <c r="BW1030" s="35"/>
      <c r="BX1030" s="35"/>
      <c r="BY1030" s="35"/>
      <c r="BZ1030" s="35"/>
      <c r="CA1030" s="35"/>
      <c r="CB1030" s="35"/>
      <c r="CC1030" s="35"/>
      <c r="CD1030" s="35"/>
      <c r="CE1030" s="35"/>
      <c r="CF1030" s="35"/>
      <c r="CG1030" s="35"/>
      <c r="CH1030" s="35"/>
      <c r="CI1030" s="35"/>
      <c r="CJ1030" s="35"/>
      <c r="CK1030" s="35"/>
      <c r="CL1030" s="35"/>
      <c r="CM1030" s="35"/>
      <c r="CN1030" s="35"/>
      <c r="CO1030" s="35"/>
      <c r="CP1030" s="35"/>
      <c r="CQ1030" s="35"/>
      <c r="CR1030" s="35"/>
      <c r="CS1030" s="35"/>
      <c r="CT1030" s="35"/>
      <c r="CU1030" s="35"/>
      <c r="CV1030" s="35"/>
      <c r="CW1030" s="35"/>
      <c r="CX1030" s="35"/>
      <c r="CY1030" s="35"/>
      <c r="CZ1030" s="35"/>
      <c r="DA1030" s="35"/>
      <c r="DB1030" s="35"/>
      <c r="DC1030" s="35"/>
      <c r="DD1030" s="35"/>
      <c r="DE1030" s="35"/>
      <c r="DF1030" s="35"/>
      <c r="DG1030" s="35"/>
      <c r="DH1030" s="35"/>
      <c r="DI1030" s="35"/>
      <c r="DJ1030" s="35"/>
      <c r="DK1030" s="35"/>
      <c r="DL1030" s="35"/>
      <c r="DM1030" s="35"/>
      <c r="DN1030" s="35"/>
      <c r="DO1030" s="35"/>
      <c r="DP1030" s="35"/>
      <c r="DQ1030" s="35"/>
      <c r="DR1030" s="35"/>
      <c r="DS1030" s="35"/>
      <c r="DT1030" s="35"/>
      <c r="DU1030" s="35"/>
      <c r="DV1030" s="35"/>
      <c r="DW1030" s="35"/>
      <c r="DX1030" s="35"/>
      <c r="DY1030" s="35"/>
      <c r="DZ1030" s="35"/>
      <c r="EA1030" s="35"/>
      <c r="EB1030" s="35"/>
      <c r="EC1030" s="35"/>
      <c r="ED1030" s="35"/>
      <c r="EE1030" s="35"/>
      <c r="EF1030" s="35"/>
      <c r="EG1030" s="35"/>
      <c r="EH1030" s="35"/>
      <c r="EI1030" s="35"/>
      <c r="EJ1030" s="35"/>
      <c r="EK1030" s="35"/>
      <c r="EL1030" s="35"/>
      <c r="EM1030" s="35"/>
      <c r="EN1030" s="35"/>
      <c r="EO1030" s="35"/>
      <c r="EP1030" s="35"/>
      <c r="EQ1030" s="35"/>
      <c r="ER1030" s="35"/>
    </row>
    <row r="1031" spans="1:148" ht="11.25">
      <c r="A1031" s="1"/>
      <c r="B1031" s="1"/>
      <c r="C1031" s="1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58"/>
      <c r="O1031" s="58"/>
      <c r="P1031" s="58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5"/>
      <c r="AM1031" s="35"/>
      <c r="AN1031" s="35"/>
      <c r="AO1031" s="35"/>
      <c r="AP1031" s="35"/>
      <c r="AQ1031" s="35"/>
      <c r="AR1031" s="35"/>
      <c r="AS1031" s="35"/>
      <c r="AT1031" s="35"/>
      <c r="AU1031" s="35"/>
      <c r="AV1031" s="35"/>
      <c r="AW1031" s="35"/>
      <c r="AX1031" s="35"/>
      <c r="AY1031" s="35"/>
      <c r="AZ1031" s="35"/>
      <c r="BA1031" s="35"/>
      <c r="BB1031" s="35"/>
      <c r="BC1031" s="35"/>
      <c r="BD1031" s="35"/>
      <c r="BE1031" s="35"/>
      <c r="BF1031" s="35"/>
      <c r="BG1031" s="35"/>
      <c r="BH1031" s="35"/>
      <c r="BI1031" s="35"/>
      <c r="BJ1031" s="35"/>
      <c r="BK1031" s="35"/>
      <c r="BL1031" s="35"/>
      <c r="BM1031" s="35"/>
      <c r="BN1031" s="35"/>
      <c r="BO1031" s="35"/>
      <c r="BP1031" s="35"/>
      <c r="BQ1031" s="35"/>
      <c r="BR1031" s="35"/>
      <c r="BS1031" s="35"/>
      <c r="BT1031" s="35"/>
      <c r="BU1031" s="35"/>
      <c r="BV1031" s="35"/>
      <c r="BW1031" s="35"/>
      <c r="BX1031" s="35"/>
      <c r="BY1031" s="35"/>
      <c r="BZ1031" s="35"/>
      <c r="CA1031" s="35"/>
      <c r="CB1031" s="35"/>
      <c r="CC1031" s="35"/>
      <c r="CD1031" s="35"/>
      <c r="CE1031" s="35"/>
      <c r="CF1031" s="35"/>
      <c r="CG1031" s="35"/>
      <c r="CH1031" s="35"/>
      <c r="CI1031" s="35"/>
      <c r="CJ1031" s="35"/>
      <c r="CK1031" s="35"/>
      <c r="CL1031" s="35"/>
      <c r="CM1031" s="35"/>
      <c r="CN1031" s="35"/>
      <c r="CO1031" s="35"/>
      <c r="CP1031" s="35"/>
      <c r="CQ1031" s="35"/>
      <c r="CR1031" s="35"/>
      <c r="CS1031" s="35"/>
      <c r="CT1031" s="35"/>
      <c r="CU1031" s="35"/>
      <c r="CV1031" s="35"/>
      <c r="CW1031" s="35"/>
      <c r="CX1031" s="35"/>
      <c r="CY1031" s="35"/>
      <c r="CZ1031" s="35"/>
      <c r="DA1031" s="35"/>
      <c r="DB1031" s="35"/>
      <c r="DC1031" s="35"/>
      <c r="DD1031" s="35"/>
      <c r="DE1031" s="35"/>
      <c r="DF1031" s="35"/>
      <c r="DG1031" s="35"/>
      <c r="DH1031" s="35"/>
      <c r="DI1031" s="35"/>
      <c r="DJ1031" s="35"/>
      <c r="DK1031" s="35"/>
      <c r="DL1031" s="35"/>
      <c r="DM1031" s="35"/>
      <c r="DN1031" s="35"/>
      <c r="DO1031" s="35"/>
      <c r="DP1031" s="35"/>
      <c r="DQ1031" s="35"/>
      <c r="DR1031" s="35"/>
      <c r="DS1031" s="35"/>
      <c r="DT1031" s="35"/>
      <c r="DU1031" s="35"/>
      <c r="DV1031" s="35"/>
      <c r="DW1031" s="35"/>
      <c r="DX1031" s="35"/>
      <c r="DY1031" s="35"/>
      <c r="DZ1031" s="35"/>
      <c r="EA1031" s="35"/>
      <c r="EB1031" s="35"/>
      <c r="EC1031" s="35"/>
      <c r="ED1031" s="35"/>
      <c r="EE1031" s="35"/>
      <c r="EF1031" s="35"/>
      <c r="EG1031" s="35"/>
      <c r="EH1031" s="35"/>
      <c r="EI1031" s="35"/>
      <c r="EJ1031" s="35"/>
      <c r="EK1031" s="35"/>
      <c r="EL1031" s="35"/>
      <c r="EM1031" s="35"/>
      <c r="EN1031" s="35"/>
      <c r="EO1031" s="35"/>
      <c r="EP1031" s="35"/>
      <c r="EQ1031" s="35"/>
      <c r="ER1031" s="35"/>
    </row>
    <row r="1032" spans="1:148" ht="11.25">
      <c r="A1032" s="1"/>
      <c r="B1032" s="1"/>
      <c r="C1032" s="1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58"/>
      <c r="O1032" s="58"/>
      <c r="P1032" s="58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5"/>
      <c r="AM1032" s="35"/>
      <c r="AN1032" s="35"/>
      <c r="AO1032" s="35"/>
      <c r="AP1032" s="35"/>
      <c r="AQ1032" s="35"/>
      <c r="AR1032" s="35"/>
      <c r="AS1032" s="35"/>
      <c r="AT1032" s="35"/>
      <c r="AU1032" s="35"/>
      <c r="AV1032" s="35"/>
      <c r="AW1032" s="35"/>
      <c r="AX1032" s="35"/>
      <c r="AY1032" s="35"/>
      <c r="AZ1032" s="35"/>
      <c r="BA1032" s="35"/>
      <c r="BB1032" s="35"/>
      <c r="BC1032" s="35"/>
      <c r="BD1032" s="35"/>
      <c r="BE1032" s="35"/>
      <c r="BF1032" s="35"/>
      <c r="BG1032" s="35"/>
      <c r="BH1032" s="35"/>
      <c r="BI1032" s="35"/>
      <c r="BJ1032" s="35"/>
      <c r="BK1032" s="35"/>
      <c r="BL1032" s="35"/>
      <c r="BM1032" s="35"/>
      <c r="BN1032" s="35"/>
      <c r="BO1032" s="35"/>
      <c r="BP1032" s="35"/>
      <c r="BQ1032" s="35"/>
      <c r="BR1032" s="35"/>
      <c r="BS1032" s="35"/>
      <c r="BT1032" s="35"/>
      <c r="BU1032" s="35"/>
      <c r="BV1032" s="35"/>
      <c r="BW1032" s="35"/>
      <c r="BX1032" s="35"/>
      <c r="BY1032" s="35"/>
      <c r="BZ1032" s="35"/>
      <c r="CA1032" s="35"/>
      <c r="CB1032" s="35"/>
      <c r="CC1032" s="35"/>
      <c r="CD1032" s="35"/>
      <c r="CE1032" s="35"/>
      <c r="CF1032" s="35"/>
      <c r="CG1032" s="35"/>
      <c r="CH1032" s="35"/>
      <c r="CI1032" s="35"/>
      <c r="CJ1032" s="35"/>
      <c r="CK1032" s="35"/>
      <c r="CL1032" s="35"/>
      <c r="CM1032" s="35"/>
      <c r="CN1032" s="35"/>
      <c r="CO1032" s="35"/>
      <c r="CP1032" s="35"/>
      <c r="CQ1032" s="35"/>
      <c r="CR1032" s="35"/>
      <c r="CS1032" s="35"/>
      <c r="CT1032" s="35"/>
      <c r="CU1032" s="35"/>
      <c r="CV1032" s="35"/>
      <c r="CW1032" s="35"/>
      <c r="CX1032" s="35"/>
      <c r="CY1032" s="35"/>
      <c r="CZ1032" s="35"/>
      <c r="DA1032" s="35"/>
      <c r="DB1032" s="35"/>
      <c r="DC1032" s="35"/>
      <c r="DD1032" s="35"/>
      <c r="DE1032" s="35"/>
      <c r="DF1032" s="35"/>
      <c r="DG1032" s="35"/>
      <c r="DH1032" s="35"/>
      <c r="DI1032" s="35"/>
      <c r="DJ1032" s="35"/>
      <c r="DK1032" s="35"/>
      <c r="DL1032" s="35"/>
      <c r="DM1032" s="35"/>
      <c r="DN1032" s="35"/>
      <c r="DO1032" s="35"/>
      <c r="DP1032" s="35"/>
      <c r="DQ1032" s="35"/>
      <c r="DR1032" s="35"/>
      <c r="DS1032" s="35"/>
      <c r="DT1032" s="35"/>
      <c r="DU1032" s="35"/>
      <c r="DV1032" s="35"/>
      <c r="DW1032" s="35"/>
      <c r="DX1032" s="35"/>
      <c r="DY1032" s="35"/>
      <c r="DZ1032" s="35"/>
      <c r="EA1032" s="35"/>
      <c r="EB1032" s="35"/>
      <c r="EC1032" s="35"/>
      <c r="ED1032" s="35"/>
      <c r="EE1032" s="35"/>
      <c r="EF1032" s="35"/>
      <c r="EG1032" s="35"/>
      <c r="EH1032" s="35"/>
      <c r="EI1032" s="35"/>
      <c r="EJ1032" s="35"/>
      <c r="EK1032" s="35"/>
      <c r="EL1032" s="35"/>
      <c r="EM1032" s="35"/>
      <c r="EN1032" s="35"/>
      <c r="EO1032" s="35"/>
      <c r="EP1032" s="35"/>
      <c r="EQ1032" s="35"/>
      <c r="ER1032" s="35"/>
    </row>
    <row r="1033" spans="1:148" ht="11.25">
      <c r="A1033" s="1"/>
      <c r="B1033" s="1"/>
      <c r="C1033" s="1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58"/>
      <c r="O1033" s="58"/>
      <c r="P1033" s="58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/>
      <c r="AN1033" s="35"/>
      <c r="AO1033" s="35"/>
      <c r="AP1033" s="35"/>
      <c r="AQ1033" s="35"/>
      <c r="AR1033" s="35"/>
      <c r="AS1033" s="35"/>
      <c r="AT1033" s="35"/>
      <c r="AU1033" s="35"/>
      <c r="AV1033" s="35"/>
      <c r="AW1033" s="35"/>
      <c r="AX1033" s="35"/>
      <c r="AY1033" s="35"/>
      <c r="AZ1033" s="35"/>
      <c r="BA1033" s="35"/>
      <c r="BB1033" s="35"/>
      <c r="BC1033" s="35"/>
      <c r="BD1033" s="35"/>
      <c r="BE1033" s="35"/>
      <c r="BF1033" s="35"/>
      <c r="BG1033" s="35"/>
      <c r="BH1033" s="35"/>
      <c r="BI1033" s="35"/>
      <c r="BJ1033" s="35"/>
      <c r="BK1033" s="35"/>
      <c r="BL1033" s="35"/>
      <c r="BM1033" s="35"/>
      <c r="BN1033" s="35"/>
      <c r="BO1033" s="35"/>
      <c r="BP1033" s="35"/>
      <c r="BQ1033" s="35"/>
      <c r="BR1033" s="35"/>
      <c r="BS1033" s="35"/>
      <c r="BT1033" s="35"/>
      <c r="BU1033" s="35"/>
      <c r="BV1033" s="35"/>
      <c r="BW1033" s="35"/>
      <c r="BX1033" s="35"/>
      <c r="BY1033" s="35"/>
      <c r="BZ1033" s="35"/>
      <c r="CA1033" s="35"/>
      <c r="CB1033" s="35"/>
      <c r="CC1033" s="35"/>
      <c r="CD1033" s="35"/>
      <c r="CE1033" s="35"/>
      <c r="CF1033" s="35"/>
      <c r="CG1033" s="35"/>
      <c r="CH1033" s="35"/>
      <c r="CI1033" s="35"/>
      <c r="CJ1033" s="35"/>
      <c r="CK1033" s="35"/>
      <c r="CL1033" s="35"/>
      <c r="CM1033" s="35"/>
      <c r="CN1033" s="35"/>
      <c r="CO1033" s="35"/>
      <c r="CP1033" s="35"/>
      <c r="CQ1033" s="35"/>
      <c r="CR1033" s="35"/>
      <c r="CS1033" s="35"/>
      <c r="CT1033" s="35"/>
      <c r="CU1033" s="35"/>
      <c r="CV1033" s="35"/>
      <c r="CW1033" s="35"/>
      <c r="CX1033" s="35"/>
      <c r="CY1033" s="35"/>
      <c r="CZ1033" s="35"/>
      <c r="DA1033" s="35"/>
      <c r="DB1033" s="35"/>
      <c r="DC1033" s="35"/>
      <c r="DD1033" s="35"/>
      <c r="DE1033" s="35"/>
      <c r="DF1033" s="35"/>
      <c r="DG1033" s="35"/>
      <c r="DH1033" s="35"/>
      <c r="DI1033" s="35"/>
      <c r="DJ1033" s="35"/>
      <c r="DK1033" s="35"/>
      <c r="DL1033" s="35"/>
      <c r="DM1033" s="35"/>
      <c r="DN1033" s="35"/>
      <c r="DO1033" s="35"/>
      <c r="DP1033" s="35"/>
      <c r="DQ1033" s="35"/>
      <c r="DR1033" s="35"/>
      <c r="DS1033" s="35"/>
      <c r="DT1033" s="35"/>
      <c r="DU1033" s="35"/>
      <c r="DV1033" s="35"/>
      <c r="DW1033" s="35"/>
      <c r="DX1033" s="35"/>
      <c r="DY1033" s="35"/>
      <c r="DZ1033" s="35"/>
      <c r="EA1033" s="35"/>
      <c r="EB1033" s="35"/>
      <c r="EC1033" s="35"/>
      <c r="ED1033" s="35"/>
      <c r="EE1033" s="35"/>
      <c r="EF1033" s="35"/>
      <c r="EG1033" s="35"/>
      <c r="EH1033" s="35"/>
      <c r="EI1033" s="35"/>
      <c r="EJ1033" s="35"/>
      <c r="EK1033" s="35"/>
      <c r="EL1033" s="35"/>
      <c r="EM1033" s="35"/>
      <c r="EN1033" s="35"/>
      <c r="EO1033" s="35"/>
      <c r="EP1033" s="35"/>
      <c r="EQ1033" s="35"/>
      <c r="ER1033" s="35"/>
    </row>
    <row r="1034" spans="1:148" ht="11.25">
      <c r="A1034" s="1"/>
      <c r="B1034" s="1"/>
      <c r="C1034" s="1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58"/>
      <c r="O1034" s="58"/>
      <c r="P1034" s="58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  <c r="AM1034" s="35"/>
      <c r="AN1034" s="35"/>
      <c r="AO1034" s="35"/>
      <c r="AP1034" s="35"/>
      <c r="AQ1034" s="35"/>
      <c r="AR1034" s="35"/>
      <c r="AS1034" s="35"/>
      <c r="AT1034" s="35"/>
      <c r="AU1034" s="35"/>
      <c r="AV1034" s="35"/>
      <c r="AW1034" s="35"/>
      <c r="AX1034" s="35"/>
      <c r="AY1034" s="35"/>
      <c r="AZ1034" s="35"/>
      <c r="BA1034" s="35"/>
      <c r="BB1034" s="35"/>
      <c r="BC1034" s="35"/>
      <c r="BD1034" s="35"/>
      <c r="BE1034" s="35"/>
      <c r="BF1034" s="35"/>
      <c r="BG1034" s="35"/>
      <c r="BH1034" s="35"/>
      <c r="BI1034" s="35"/>
      <c r="BJ1034" s="35"/>
      <c r="BK1034" s="35"/>
      <c r="BL1034" s="35"/>
      <c r="BM1034" s="35"/>
      <c r="BN1034" s="35"/>
      <c r="BO1034" s="35"/>
      <c r="BP1034" s="35"/>
      <c r="BQ1034" s="35"/>
      <c r="BR1034" s="35"/>
      <c r="BS1034" s="35"/>
      <c r="BT1034" s="35"/>
      <c r="BU1034" s="35"/>
      <c r="BV1034" s="35"/>
      <c r="BW1034" s="35"/>
      <c r="BX1034" s="35"/>
      <c r="BY1034" s="35"/>
      <c r="BZ1034" s="35"/>
      <c r="CA1034" s="35"/>
      <c r="CB1034" s="35"/>
      <c r="CC1034" s="35"/>
      <c r="CD1034" s="35"/>
      <c r="CE1034" s="35"/>
      <c r="CF1034" s="35"/>
      <c r="CG1034" s="35"/>
      <c r="CH1034" s="35"/>
      <c r="CI1034" s="35"/>
      <c r="CJ1034" s="35"/>
      <c r="CK1034" s="35"/>
      <c r="CL1034" s="35"/>
      <c r="CM1034" s="35"/>
      <c r="CN1034" s="35"/>
      <c r="CO1034" s="35"/>
      <c r="CP1034" s="35"/>
      <c r="CQ1034" s="35"/>
      <c r="CR1034" s="35"/>
      <c r="CS1034" s="35"/>
      <c r="CT1034" s="35"/>
      <c r="CU1034" s="35"/>
      <c r="CV1034" s="35"/>
      <c r="CW1034" s="35"/>
      <c r="CX1034" s="35"/>
      <c r="CY1034" s="35"/>
      <c r="CZ1034" s="35"/>
      <c r="DA1034" s="35"/>
      <c r="DB1034" s="35"/>
      <c r="DC1034" s="35"/>
      <c r="DD1034" s="35"/>
      <c r="DE1034" s="35"/>
      <c r="DF1034" s="35"/>
      <c r="DG1034" s="35"/>
      <c r="DH1034" s="35"/>
      <c r="DI1034" s="35"/>
      <c r="DJ1034" s="35"/>
      <c r="DK1034" s="35"/>
      <c r="DL1034" s="35"/>
      <c r="DM1034" s="35"/>
      <c r="DN1034" s="35"/>
      <c r="DO1034" s="35"/>
      <c r="DP1034" s="35"/>
      <c r="DQ1034" s="35"/>
      <c r="DR1034" s="35"/>
      <c r="DS1034" s="35"/>
      <c r="DT1034" s="35"/>
      <c r="DU1034" s="35"/>
      <c r="DV1034" s="35"/>
      <c r="DW1034" s="35"/>
      <c r="DX1034" s="35"/>
      <c r="DY1034" s="35"/>
      <c r="DZ1034" s="35"/>
      <c r="EA1034" s="35"/>
      <c r="EB1034" s="35"/>
      <c r="EC1034" s="35"/>
      <c r="ED1034" s="35"/>
      <c r="EE1034" s="35"/>
      <c r="EF1034" s="35"/>
      <c r="EG1034" s="35"/>
      <c r="EH1034" s="35"/>
      <c r="EI1034" s="35"/>
      <c r="EJ1034" s="35"/>
      <c r="EK1034" s="35"/>
      <c r="EL1034" s="35"/>
      <c r="EM1034" s="35"/>
      <c r="EN1034" s="35"/>
      <c r="EO1034" s="35"/>
      <c r="EP1034" s="35"/>
      <c r="EQ1034" s="35"/>
      <c r="ER1034" s="35"/>
    </row>
    <row r="1035" spans="1:148" ht="11.25">
      <c r="A1035" s="1"/>
      <c r="B1035" s="1"/>
      <c r="C1035" s="1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58"/>
      <c r="O1035" s="58"/>
      <c r="P1035" s="58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5"/>
      <c r="AM1035" s="35"/>
      <c r="AN1035" s="35"/>
      <c r="AO1035" s="35"/>
      <c r="AP1035" s="35"/>
      <c r="AQ1035" s="35"/>
      <c r="AR1035" s="35"/>
      <c r="AS1035" s="35"/>
      <c r="AT1035" s="35"/>
      <c r="AU1035" s="35"/>
      <c r="AV1035" s="35"/>
      <c r="AW1035" s="35"/>
      <c r="AX1035" s="35"/>
      <c r="AY1035" s="35"/>
      <c r="AZ1035" s="35"/>
      <c r="BA1035" s="35"/>
      <c r="BB1035" s="35"/>
      <c r="BC1035" s="35"/>
      <c r="BD1035" s="35"/>
      <c r="BE1035" s="35"/>
      <c r="BF1035" s="35"/>
      <c r="BG1035" s="35"/>
      <c r="BH1035" s="35"/>
      <c r="BI1035" s="35"/>
      <c r="BJ1035" s="35"/>
      <c r="BK1035" s="35"/>
      <c r="BL1035" s="35"/>
      <c r="BM1035" s="35"/>
      <c r="BN1035" s="35"/>
      <c r="BO1035" s="35"/>
      <c r="BP1035" s="35"/>
      <c r="BQ1035" s="35"/>
      <c r="BR1035" s="35"/>
      <c r="BS1035" s="35"/>
      <c r="BT1035" s="35"/>
      <c r="BU1035" s="35"/>
      <c r="BV1035" s="35"/>
      <c r="BW1035" s="35"/>
      <c r="BX1035" s="35"/>
      <c r="BY1035" s="35"/>
      <c r="BZ1035" s="35"/>
      <c r="CA1035" s="35"/>
      <c r="CB1035" s="35"/>
      <c r="CC1035" s="35"/>
      <c r="CD1035" s="35"/>
      <c r="CE1035" s="35"/>
      <c r="CF1035" s="35"/>
      <c r="CG1035" s="35"/>
      <c r="CH1035" s="35"/>
      <c r="CI1035" s="35"/>
      <c r="CJ1035" s="35"/>
      <c r="CK1035" s="35"/>
      <c r="CL1035" s="35"/>
      <c r="CM1035" s="35"/>
      <c r="CN1035" s="35"/>
      <c r="CO1035" s="35"/>
      <c r="CP1035" s="35"/>
      <c r="CQ1035" s="35"/>
      <c r="CR1035" s="35"/>
      <c r="CS1035" s="35"/>
      <c r="CT1035" s="35"/>
      <c r="CU1035" s="35"/>
      <c r="CV1035" s="35"/>
      <c r="CW1035" s="35"/>
      <c r="CX1035" s="35"/>
      <c r="CY1035" s="35"/>
      <c r="CZ1035" s="35"/>
      <c r="DA1035" s="35"/>
      <c r="DB1035" s="35"/>
      <c r="DC1035" s="35"/>
      <c r="DD1035" s="35"/>
      <c r="DE1035" s="35"/>
      <c r="DF1035" s="35"/>
      <c r="DG1035" s="35"/>
      <c r="DH1035" s="35"/>
      <c r="DI1035" s="35"/>
      <c r="DJ1035" s="35"/>
      <c r="DK1035" s="35"/>
      <c r="DL1035" s="35"/>
      <c r="DM1035" s="35"/>
      <c r="DN1035" s="35"/>
      <c r="DO1035" s="35"/>
      <c r="DP1035" s="35"/>
      <c r="DQ1035" s="35"/>
      <c r="DR1035" s="35"/>
      <c r="DS1035" s="35"/>
      <c r="DT1035" s="35"/>
      <c r="DU1035" s="35"/>
      <c r="DV1035" s="35"/>
      <c r="DW1035" s="35"/>
      <c r="DX1035" s="35"/>
      <c r="DY1035" s="35"/>
      <c r="DZ1035" s="35"/>
      <c r="EA1035" s="35"/>
      <c r="EB1035" s="35"/>
      <c r="EC1035" s="35"/>
      <c r="ED1035" s="35"/>
      <c r="EE1035" s="35"/>
      <c r="EF1035" s="35"/>
      <c r="EG1035" s="35"/>
      <c r="EH1035" s="35"/>
      <c r="EI1035" s="35"/>
      <c r="EJ1035" s="35"/>
      <c r="EK1035" s="35"/>
      <c r="EL1035" s="35"/>
      <c r="EM1035" s="35"/>
      <c r="EN1035" s="35"/>
      <c r="EO1035" s="35"/>
      <c r="EP1035" s="35"/>
      <c r="EQ1035" s="35"/>
      <c r="ER1035" s="35"/>
    </row>
    <row r="1036" spans="1:148" ht="11.25">
      <c r="A1036" s="1"/>
      <c r="B1036" s="1"/>
      <c r="C1036" s="1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58"/>
      <c r="O1036" s="58"/>
      <c r="P1036" s="58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5"/>
      <c r="AM1036" s="35"/>
      <c r="AN1036" s="35"/>
      <c r="AO1036" s="35"/>
      <c r="AP1036" s="35"/>
      <c r="AQ1036" s="35"/>
      <c r="AR1036" s="35"/>
      <c r="AS1036" s="35"/>
      <c r="AT1036" s="35"/>
      <c r="AU1036" s="35"/>
      <c r="AV1036" s="35"/>
      <c r="AW1036" s="35"/>
      <c r="AX1036" s="35"/>
      <c r="AY1036" s="35"/>
      <c r="AZ1036" s="35"/>
      <c r="BA1036" s="35"/>
      <c r="BB1036" s="35"/>
      <c r="BC1036" s="35"/>
      <c r="BD1036" s="35"/>
      <c r="BE1036" s="35"/>
      <c r="BF1036" s="35"/>
      <c r="BG1036" s="35"/>
      <c r="BH1036" s="35"/>
      <c r="BI1036" s="35"/>
      <c r="BJ1036" s="35"/>
      <c r="BK1036" s="35"/>
      <c r="BL1036" s="35"/>
      <c r="BM1036" s="35"/>
      <c r="BN1036" s="35"/>
      <c r="BO1036" s="35"/>
      <c r="BP1036" s="35"/>
      <c r="BQ1036" s="35"/>
      <c r="BR1036" s="35"/>
      <c r="BS1036" s="35"/>
      <c r="BT1036" s="35"/>
      <c r="BU1036" s="35"/>
      <c r="BV1036" s="35"/>
      <c r="BW1036" s="35"/>
      <c r="BX1036" s="35"/>
      <c r="BY1036" s="35"/>
      <c r="BZ1036" s="35"/>
      <c r="CA1036" s="35"/>
      <c r="CB1036" s="35"/>
      <c r="CC1036" s="35"/>
      <c r="CD1036" s="35"/>
      <c r="CE1036" s="35"/>
      <c r="CF1036" s="35"/>
      <c r="CG1036" s="35"/>
      <c r="CH1036" s="35"/>
      <c r="CI1036" s="35"/>
      <c r="CJ1036" s="35"/>
      <c r="CK1036" s="35"/>
      <c r="CL1036" s="35"/>
      <c r="CM1036" s="35"/>
      <c r="CN1036" s="35"/>
      <c r="CO1036" s="35"/>
      <c r="CP1036" s="35"/>
      <c r="CQ1036" s="35"/>
      <c r="CR1036" s="35"/>
      <c r="CS1036" s="35"/>
      <c r="CT1036" s="35"/>
      <c r="CU1036" s="35"/>
      <c r="CV1036" s="35"/>
      <c r="CW1036" s="35"/>
      <c r="CX1036" s="35"/>
      <c r="CY1036" s="35"/>
      <c r="CZ1036" s="35"/>
      <c r="DA1036" s="35"/>
      <c r="DB1036" s="35"/>
      <c r="DC1036" s="35"/>
      <c r="DD1036" s="35"/>
      <c r="DE1036" s="35"/>
      <c r="DF1036" s="35"/>
      <c r="DG1036" s="35"/>
      <c r="DH1036" s="35"/>
      <c r="DI1036" s="35"/>
      <c r="DJ1036" s="35"/>
      <c r="DK1036" s="35"/>
      <c r="DL1036" s="35"/>
      <c r="DM1036" s="35"/>
      <c r="DN1036" s="35"/>
      <c r="DO1036" s="35"/>
      <c r="DP1036" s="35"/>
      <c r="DQ1036" s="35"/>
      <c r="DR1036" s="35"/>
      <c r="DS1036" s="35"/>
      <c r="DT1036" s="35"/>
      <c r="DU1036" s="35"/>
      <c r="DV1036" s="35"/>
      <c r="DW1036" s="35"/>
      <c r="DX1036" s="35"/>
      <c r="DY1036" s="35"/>
      <c r="DZ1036" s="35"/>
      <c r="EA1036" s="35"/>
      <c r="EB1036" s="35"/>
      <c r="EC1036" s="35"/>
      <c r="ED1036" s="35"/>
      <c r="EE1036" s="35"/>
      <c r="EF1036" s="35"/>
      <c r="EG1036" s="35"/>
      <c r="EH1036" s="35"/>
      <c r="EI1036" s="35"/>
      <c r="EJ1036" s="35"/>
      <c r="EK1036" s="35"/>
      <c r="EL1036" s="35"/>
      <c r="EM1036" s="35"/>
      <c r="EN1036" s="35"/>
      <c r="EO1036" s="35"/>
      <c r="EP1036" s="35"/>
      <c r="EQ1036" s="35"/>
      <c r="ER1036" s="35"/>
    </row>
    <row r="1037" spans="1:148" ht="11.25">
      <c r="A1037" s="1"/>
      <c r="B1037" s="1"/>
      <c r="C1037" s="1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58"/>
      <c r="O1037" s="58"/>
      <c r="P1037" s="58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5"/>
      <c r="AM1037" s="35"/>
      <c r="AN1037" s="35"/>
      <c r="AO1037" s="35"/>
      <c r="AP1037" s="35"/>
      <c r="AQ1037" s="35"/>
      <c r="AR1037" s="35"/>
      <c r="AS1037" s="35"/>
      <c r="AT1037" s="35"/>
      <c r="AU1037" s="35"/>
      <c r="AV1037" s="35"/>
      <c r="AW1037" s="35"/>
      <c r="AX1037" s="35"/>
      <c r="AY1037" s="35"/>
      <c r="AZ1037" s="35"/>
      <c r="BA1037" s="35"/>
      <c r="BB1037" s="35"/>
      <c r="BC1037" s="35"/>
      <c r="BD1037" s="35"/>
      <c r="BE1037" s="35"/>
      <c r="BF1037" s="35"/>
      <c r="BG1037" s="35"/>
      <c r="BH1037" s="35"/>
      <c r="BI1037" s="35"/>
      <c r="BJ1037" s="35"/>
      <c r="BK1037" s="35"/>
      <c r="BL1037" s="35"/>
      <c r="BM1037" s="35"/>
      <c r="BN1037" s="35"/>
      <c r="BO1037" s="35"/>
      <c r="BP1037" s="35"/>
      <c r="BQ1037" s="35"/>
      <c r="BR1037" s="35"/>
      <c r="BS1037" s="35"/>
      <c r="BT1037" s="35"/>
      <c r="BU1037" s="35"/>
      <c r="BV1037" s="35"/>
      <c r="BW1037" s="35"/>
      <c r="BX1037" s="35"/>
      <c r="BY1037" s="35"/>
      <c r="BZ1037" s="35"/>
      <c r="CA1037" s="35"/>
      <c r="CB1037" s="35"/>
      <c r="CC1037" s="35"/>
      <c r="CD1037" s="35"/>
      <c r="CE1037" s="35"/>
      <c r="CF1037" s="35"/>
      <c r="CG1037" s="35"/>
      <c r="CH1037" s="35"/>
      <c r="CI1037" s="35"/>
      <c r="CJ1037" s="35"/>
      <c r="CK1037" s="35"/>
      <c r="CL1037" s="35"/>
      <c r="CM1037" s="35"/>
      <c r="CN1037" s="35"/>
      <c r="CO1037" s="35"/>
      <c r="CP1037" s="35"/>
      <c r="CQ1037" s="35"/>
      <c r="CR1037" s="35"/>
      <c r="CS1037" s="35"/>
      <c r="CT1037" s="35"/>
      <c r="CU1037" s="35"/>
      <c r="CV1037" s="35"/>
      <c r="CW1037" s="35"/>
      <c r="CX1037" s="35"/>
      <c r="CY1037" s="35"/>
      <c r="CZ1037" s="35"/>
      <c r="DA1037" s="35"/>
      <c r="DB1037" s="35"/>
      <c r="DC1037" s="35"/>
      <c r="DD1037" s="35"/>
      <c r="DE1037" s="35"/>
      <c r="DF1037" s="35"/>
      <c r="DG1037" s="35"/>
      <c r="DH1037" s="35"/>
      <c r="DI1037" s="35"/>
      <c r="DJ1037" s="35"/>
      <c r="DK1037" s="35"/>
      <c r="DL1037" s="35"/>
      <c r="DM1037" s="35"/>
      <c r="DN1037" s="35"/>
      <c r="DO1037" s="35"/>
      <c r="DP1037" s="35"/>
      <c r="DQ1037" s="35"/>
      <c r="DR1037" s="35"/>
      <c r="DS1037" s="35"/>
      <c r="DT1037" s="35"/>
      <c r="DU1037" s="35"/>
      <c r="DV1037" s="35"/>
      <c r="DW1037" s="35"/>
      <c r="DX1037" s="35"/>
      <c r="DY1037" s="35"/>
      <c r="DZ1037" s="35"/>
      <c r="EA1037" s="35"/>
      <c r="EB1037" s="35"/>
      <c r="EC1037" s="35"/>
      <c r="ED1037" s="35"/>
      <c r="EE1037" s="35"/>
      <c r="EF1037" s="35"/>
      <c r="EG1037" s="35"/>
      <c r="EH1037" s="35"/>
      <c r="EI1037" s="35"/>
      <c r="EJ1037" s="35"/>
      <c r="EK1037" s="35"/>
      <c r="EL1037" s="35"/>
      <c r="EM1037" s="35"/>
      <c r="EN1037" s="35"/>
      <c r="EO1037" s="35"/>
      <c r="EP1037" s="35"/>
      <c r="EQ1037" s="35"/>
      <c r="ER1037" s="35"/>
    </row>
    <row r="1038" spans="1:148" ht="11.25">
      <c r="A1038" s="1"/>
      <c r="B1038" s="1"/>
      <c r="C1038" s="1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58"/>
      <c r="O1038" s="58"/>
      <c r="P1038" s="58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5"/>
      <c r="AM1038" s="35"/>
      <c r="AN1038" s="35"/>
      <c r="AO1038" s="35"/>
      <c r="AP1038" s="35"/>
      <c r="AQ1038" s="35"/>
      <c r="AR1038" s="35"/>
      <c r="AS1038" s="35"/>
      <c r="AT1038" s="35"/>
      <c r="AU1038" s="35"/>
      <c r="AV1038" s="35"/>
      <c r="AW1038" s="35"/>
      <c r="AX1038" s="35"/>
      <c r="AY1038" s="35"/>
      <c r="AZ1038" s="35"/>
      <c r="BA1038" s="35"/>
      <c r="BB1038" s="35"/>
      <c r="BC1038" s="35"/>
      <c r="BD1038" s="35"/>
      <c r="BE1038" s="35"/>
      <c r="BF1038" s="35"/>
      <c r="BG1038" s="35"/>
      <c r="BH1038" s="35"/>
      <c r="BI1038" s="35"/>
      <c r="BJ1038" s="35"/>
      <c r="BK1038" s="35"/>
      <c r="BL1038" s="35"/>
      <c r="BM1038" s="35"/>
      <c r="BN1038" s="35"/>
      <c r="BO1038" s="35"/>
      <c r="BP1038" s="35"/>
      <c r="BQ1038" s="35"/>
      <c r="BR1038" s="35"/>
      <c r="BS1038" s="35"/>
      <c r="BT1038" s="35"/>
      <c r="BU1038" s="35"/>
      <c r="BV1038" s="35"/>
      <c r="BW1038" s="35"/>
      <c r="BX1038" s="35"/>
      <c r="BY1038" s="35"/>
      <c r="BZ1038" s="35"/>
      <c r="CA1038" s="35"/>
      <c r="CB1038" s="35"/>
      <c r="CC1038" s="35"/>
      <c r="CD1038" s="35"/>
      <c r="CE1038" s="35"/>
      <c r="CF1038" s="35"/>
      <c r="CG1038" s="35"/>
      <c r="CH1038" s="35"/>
      <c r="CI1038" s="35"/>
      <c r="CJ1038" s="35"/>
      <c r="CK1038" s="35"/>
      <c r="CL1038" s="35"/>
      <c r="CM1038" s="35"/>
      <c r="CN1038" s="35"/>
      <c r="CO1038" s="35"/>
      <c r="CP1038" s="35"/>
      <c r="CQ1038" s="35"/>
      <c r="CR1038" s="35"/>
      <c r="CS1038" s="35"/>
      <c r="CT1038" s="35"/>
      <c r="CU1038" s="35"/>
      <c r="CV1038" s="35"/>
      <c r="CW1038" s="35"/>
      <c r="CX1038" s="35"/>
      <c r="CY1038" s="35"/>
      <c r="CZ1038" s="35"/>
      <c r="DA1038" s="35"/>
      <c r="DB1038" s="35"/>
      <c r="DC1038" s="35"/>
      <c r="DD1038" s="35"/>
      <c r="DE1038" s="35"/>
      <c r="DF1038" s="35"/>
      <c r="DG1038" s="35"/>
      <c r="DH1038" s="35"/>
      <c r="DI1038" s="35"/>
      <c r="DJ1038" s="35"/>
      <c r="DK1038" s="35"/>
      <c r="DL1038" s="35"/>
      <c r="DM1038" s="35"/>
      <c r="DN1038" s="35"/>
      <c r="DO1038" s="35"/>
      <c r="DP1038" s="35"/>
      <c r="DQ1038" s="35"/>
      <c r="DR1038" s="35"/>
      <c r="DS1038" s="35"/>
      <c r="DT1038" s="35"/>
      <c r="DU1038" s="35"/>
      <c r="DV1038" s="35"/>
      <c r="DW1038" s="35"/>
      <c r="DX1038" s="35"/>
      <c r="DY1038" s="35"/>
      <c r="DZ1038" s="35"/>
      <c r="EA1038" s="35"/>
      <c r="EB1038" s="35"/>
      <c r="EC1038" s="35"/>
      <c r="ED1038" s="35"/>
      <c r="EE1038" s="35"/>
      <c r="EF1038" s="35"/>
      <c r="EG1038" s="35"/>
      <c r="EH1038" s="35"/>
      <c r="EI1038" s="35"/>
      <c r="EJ1038" s="35"/>
      <c r="EK1038" s="35"/>
      <c r="EL1038" s="35"/>
      <c r="EM1038" s="35"/>
      <c r="EN1038" s="35"/>
      <c r="EO1038" s="35"/>
      <c r="EP1038" s="35"/>
      <c r="EQ1038" s="35"/>
      <c r="ER1038" s="35"/>
    </row>
    <row r="1039" spans="1:148" ht="11.25">
      <c r="A1039" s="1"/>
      <c r="B1039" s="1"/>
      <c r="C1039" s="1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58"/>
      <c r="O1039" s="58"/>
      <c r="P1039" s="58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5"/>
      <c r="AM1039" s="35"/>
      <c r="AN1039" s="35"/>
      <c r="AO1039" s="35"/>
      <c r="AP1039" s="35"/>
      <c r="AQ1039" s="35"/>
      <c r="AR1039" s="35"/>
      <c r="AS1039" s="35"/>
      <c r="AT1039" s="35"/>
      <c r="AU1039" s="35"/>
      <c r="AV1039" s="35"/>
      <c r="AW1039" s="35"/>
      <c r="AX1039" s="35"/>
      <c r="AY1039" s="35"/>
      <c r="AZ1039" s="35"/>
      <c r="BA1039" s="35"/>
      <c r="BB1039" s="35"/>
      <c r="BC1039" s="35"/>
      <c r="BD1039" s="35"/>
      <c r="BE1039" s="35"/>
      <c r="BF1039" s="35"/>
      <c r="BG1039" s="35"/>
      <c r="BH1039" s="35"/>
      <c r="BI1039" s="35"/>
      <c r="BJ1039" s="35"/>
      <c r="BK1039" s="35"/>
      <c r="BL1039" s="35"/>
      <c r="BM1039" s="35"/>
      <c r="BN1039" s="35"/>
      <c r="BO1039" s="35"/>
      <c r="BP1039" s="35"/>
      <c r="BQ1039" s="35"/>
      <c r="BR1039" s="35"/>
      <c r="BS1039" s="35"/>
      <c r="BT1039" s="35"/>
      <c r="BU1039" s="35"/>
      <c r="BV1039" s="35"/>
      <c r="BW1039" s="35"/>
      <c r="BX1039" s="35"/>
      <c r="BY1039" s="35"/>
      <c r="BZ1039" s="35"/>
      <c r="CA1039" s="35"/>
      <c r="CB1039" s="35"/>
      <c r="CC1039" s="35"/>
      <c r="CD1039" s="35"/>
      <c r="CE1039" s="35"/>
      <c r="CF1039" s="35"/>
      <c r="CG1039" s="35"/>
      <c r="CH1039" s="35"/>
      <c r="CI1039" s="35"/>
      <c r="CJ1039" s="35"/>
      <c r="CK1039" s="35"/>
      <c r="CL1039" s="35"/>
      <c r="CM1039" s="35"/>
      <c r="CN1039" s="35"/>
      <c r="CO1039" s="35"/>
      <c r="CP1039" s="35"/>
      <c r="CQ1039" s="35"/>
      <c r="CR1039" s="35"/>
      <c r="CS1039" s="35"/>
      <c r="CT1039" s="35"/>
      <c r="CU1039" s="35"/>
      <c r="CV1039" s="35"/>
      <c r="CW1039" s="35"/>
      <c r="CX1039" s="35"/>
      <c r="CY1039" s="35"/>
      <c r="CZ1039" s="35"/>
      <c r="DA1039" s="35"/>
      <c r="DB1039" s="35"/>
      <c r="DC1039" s="35"/>
      <c r="DD1039" s="35"/>
      <c r="DE1039" s="35"/>
      <c r="DF1039" s="35"/>
      <c r="DG1039" s="35"/>
      <c r="DH1039" s="35"/>
      <c r="DI1039" s="35"/>
      <c r="DJ1039" s="35"/>
      <c r="DK1039" s="35"/>
      <c r="DL1039" s="35"/>
      <c r="DM1039" s="35"/>
      <c r="DN1039" s="35"/>
      <c r="DO1039" s="35"/>
      <c r="DP1039" s="35"/>
      <c r="DQ1039" s="35"/>
      <c r="DR1039" s="35"/>
      <c r="DS1039" s="35"/>
      <c r="DT1039" s="35"/>
      <c r="DU1039" s="35"/>
      <c r="DV1039" s="35"/>
      <c r="DW1039" s="35"/>
      <c r="DX1039" s="35"/>
      <c r="DY1039" s="35"/>
      <c r="DZ1039" s="35"/>
      <c r="EA1039" s="35"/>
      <c r="EB1039" s="35"/>
      <c r="EC1039" s="35"/>
      <c r="ED1039" s="35"/>
      <c r="EE1039" s="35"/>
      <c r="EF1039" s="35"/>
      <c r="EG1039" s="35"/>
      <c r="EH1039" s="35"/>
      <c r="EI1039" s="35"/>
      <c r="EJ1039" s="35"/>
      <c r="EK1039" s="35"/>
      <c r="EL1039" s="35"/>
      <c r="EM1039" s="35"/>
      <c r="EN1039" s="35"/>
      <c r="EO1039" s="35"/>
      <c r="EP1039" s="35"/>
      <c r="EQ1039" s="35"/>
      <c r="ER1039" s="35"/>
    </row>
    <row r="1040" spans="1:148" ht="11.25">
      <c r="A1040" s="1"/>
      <c r="B1040" s="1"/>
      <c r="C1040" s="1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58"/>
      <c r="O1040" s="58"/>
      <c r="P1040" s="58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5"/>
      <c r="AM1040" s="35"/>
      <c r="AN1040" s="35"/>
      <c r="AO1040" s="35"/>
      <c r="AP1040" s="35"/>
      <c r="AQ1040" s="35"/>
      <c r="AR1040" s="35"/>
      <c r="AS1040" s="35"/>
      <c r="AT1040" s="35"/>
      <c r="AU1040" s="35"/>
      <c r="AV1040" s="35"/>
      <c r="AW1040" s="35"/>
      <c r="AX1040" s="35"/>
      <c r="AY1040" s="35"/>
      <c r="AZ1040" s="35"/>
      <c r="BA1040" s="35"/>
      <c r="BB1040" s="35"/>
      <c r="BC1040" s="35"/>
      <c r="BD1040" s="35"/>
      <c r="BE1040" s="35"/>
      <c r="BF1040" s="35"/>
      <c r="BG1040" s="35"/>
      <c r="BH1040" s="35"/>
      <c r="BI1040" s="35"/>
      <c r="BJ1040" s="35"/>
      <c r="BK1040" s="35"/>
      <c r="BL1040" s="35"/>
      <c r="BM1040" s="35"/>
      <c r="BN1040" s="35"/>
      <c r="BO1040" s="35"/>
      <c r="BP1040" s="35"/>
      <c r="BQ1040" s="35"/>
      <c r="BR1040" s="35"/>
      <c r="BS1040" s="35"/>
      <c r="BT1040" s="35"/>
      <c r="BU1040" s="35"/>
      <c r="BV1040" s="35"/>
      <c r="BW1040" s="35"/>
      <c r="BX1040" s="35"/>
      <c r="BY1040" s="35"/>
      <c r="BZ1040" s="35"/>
      <c r="CA1040" s="35"/>
      <c r="CB1040" s="35"/>
      <c r="CC1040" s="35"/>
      <c r="CD1040" s="35"/>
      <c r="CE1040" s="35"/>
      <c r="CF1040" s="35"/>
      <c r="CG1040" s="35"/>
      <c r="CH1040" s="35"/>
      <c r="CI1040" s="35"/>
      <c r="CJ1040" s="35"/>
      <c r="CK1040" s="35"/>
      <c r="CL1040" s="35"/>
      <c r="CM1040" s="35"/>
      <c r="CN1040" s="35"/>
      <c r="CO1040" s="35"/>
      <c r="CP1040" s="35"/>
      <c r="CQ1040" s="35"/>
      <c r="CR1040" s="35"/>
      <c r="CS1040" s="35"/>
      <c r="CT1040" s="35"/>
      <c r="CU1040" s="35"/>
      <c r="CV1040" s="35"/>
      <c r="CW1040" s="35"/>
      <c r="CX1040" s="35"/>
      <c r="CY1040" s="35"/>
      <c r="CZ1040" s="35"/>
      <c r="DA1040" s="35"/>
      <c r="DB1040" s="35"/>
      <c r="DC1040" s="35"/>
      <c r="DD1040" s="35"/>
      <c r="DE1040" s="35"/>
      <c r="DF1040" s="35"/>
      <c r="DG1040" s="35"/>
      <c r="DH1040" s="35"/>
      <c r="DI1040" s="35"/>
      <c r="DJ1040" s="35"/>
      <c r="DK1040" s="35"/>
      <c r="DL1040" s="35"/>
      <c r="DM1040" s="35"/>
      <c r="DN1040" s="35"/>
      <c r="DO1040" s="35"/>
      <c r="DP1040" s="35"/>
      <c r="DQ1040" s="35"/>
      <c r="DR1040" s="35"/>
      <c r="DS1040" s="35"/>
      <c r="DT1040" s="35"/>
      <c r="DU1040" s="35"/>
      <c r="DV1040" s="35"/>
      <c r="DW1040" s="35"/>
      <c r="DX1040" s="35"/>
      <c r="DY1040" s="35"/>
      <c r="DZ1040" s="35"/>
      <c r="EA1040" s="35"/>
      <c r="EB1040" s="35"/>
      <c r="EC1040" s="35"/>
      <c r="ED1040" s="35"/>
      <c r="EE1040" s="35"/>
      <c r="EF1040" s="35"/>
      <c r="EG1040" s="35"/>
      <c r="EH1040" s="35"/>
      <c r="EI1040" s="35"/>
      <c r="EJ1040" s="35"/>
      <c r="EK1040" s="35"/>
      <c r="EL1040" s="35"/>
      <c r="EM1040" s="35"/>
      <c r="EN1040" s="35"/>
      <c r="EO1040" s="35"/>
      <c r="EP1040" s="35"/>
      <c r="EQ1040" s="35"/>
      <c r="ER1040" s="35"/>
    </row>
    <row r="1041" spans="1:148" ht="11.25">
      <c r="A1041" s="1"/>
      <c r="B1041" s="1"/>
      <c r="C1041" s="1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58"/>
      <c r="O1041" s="58"/>
      <c r="P1041" s="58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5"/>
      <c r="AM1041" s="35"/>
      <c r="AN1041" s="35"/>
      <c r="AO1041" s="35"/>
      <c r="AP1041" s="35"/>
      <c r="AQ1041" s="35"/>
      <c r="AR1041" s="35"/>
      <c r="AS1041" s="35"/>
      <c r="AT1041" s="35"/>
      <c r="AU1041" s="35"/>
      <c r="AV1041" s="35"/>
      <c r="AW1041" s="35"/>
      <c r="AX1041" s="35"/>
      <c r="AY1041" s="35"/>
      <c r="AZ1041" s="35"/>
      <c r="BA1041" s="35"/>
      <c r="BB1041" s="35"/>
      <c r="BC1041" s="35"/>
      <c r="BD1041" s="35"/>
      <c r="BE1041" s="35"/>
      <c r="BF1041" s="35"/>
      <c r="BG1041" s="35"/>
      <c r="BH1041" s="35"/>
      <c r="BI1041" s="35"/>
      <c r="BJ1041" s="35"/>
      <c r="BK1041" s="35"/>
      <c r="BL1041" s="35"/>
      <c r="BM1041" s="35"/>
      <c r="BN1041" s="35"/>
      <c r="BO1041" s="35"/>
      <c r="BP1041" s="35"/>
      <c r="BQ1041" s="35"/>
      <c r="BR1041" s="35"/>
      <c r="BS1041" s="35"/>
      <c r="BT1041" s="35"/>
      <c r="BU1041" s="35"/>
      <c r="BV1041" s="35"/>
      <c r="BW1041" s="35"/>
      <c r="BX1041" s="35"/>
      <c r="BY1041" s="35"/>
      <c r="BZ1041" s="35"/>
      <c r="CA1041" s="35"/>
      <c r="CB1041" s="35"/>
      <c r="CC1041" s="35"/>
      <c r="CD1041" s="35"/>
      <c r="CE1041" s="35"/>
      <c r="CF1041" s="35"/>
      <c r="CG1041" s="35"/>
      <c r="CH1041" s="35"/>
      <c r="CI1041" s="35"/>
      <c r="CJ1041" s="35"/>
      <c r="CK1041" s="35"/>
      <c r="CL1041" s="35"/>
      <c r="CM1041" s="35"/>
      <c r="CN1041" s="35"/>
      <c r="CO1041" s="35"/>
      <c r="CP1041" s="35"/>
      <c r="CQ1041" s="35"/>
      <c r="CR1041" s="35"/>
      <c r="CS1041" s="35"/>
      <c r="CT1041" s="35"/>
      <c r="CU1041" s="35"/>
      <c r="CV1041" s="35"/>
      <c r="CW1041" s="35"/>
      <c r="CX1041" s="35"/>
      <c r="CY1041" s="35"/>
      <c r="CZ1041" s="35"/>
      <c r="DA1041" s="35"/>
      <c r="DB1041" s="35"/>
      <c r="DC1041" s="35"/>
      <c r="DD1041" s="35"/>
      <c r="DE1041" s="35"/>
      <c r="DF1041" s="35"/>
      <c r="DG1041" s="35"/>
      <c r="DH1041" s="35"/>
      <c r="DI1041" s="35"/>
      <c r="DJ1041" s="35"/>
      <c r="DK1041" s="35"/>
      <c r="DL1041" s="35"/>
      <c r="DM1041" s="35"/>
      <c r="DN1041" s="35"/>
      <c r="DO1041" s="35"/>
      <c r="DP1041" s="35"/>
      <c r="DQ1041" s="35"/>
      <c r="DR1041" s="35"/>
      <c r="DS1041" s="35"/>
      <c r="DT1041" s="35"/>
      <c r="DU1041" s="35"/>
      <c r="DV1041" s="35"/>
      <c r="DW1041" s="35"/>
      <c r="DX1041" s="35"/>
      <c r="DY1041" s="35"/>
      <c r="DZ1041" s="35"/>
      <c r="EA1041" s="35"/>
      <c r="EB1041" s="35"/>
      <c r="EC1041" s="35"/>
      <c r="ED1041" s="35"/>
      <c r="EE1041" s="35"/>
      <c r="EF1041" s="35"/>
      <c r="EG1041" s="35"/>
      <c r="EH1041" s="35"/>
      <c r="EI1041" s="35"/>
      <c r="EJ1041" s="35"/>
      <c r="EK1041" s="35"/>
      <c r="EL1041" s="35"/>
      <c r="EM1041" s="35"/>
      <c r="EN1041" s="35"/>
      <c r="EO1041" s="35"/>
      <c r="EP1041" s="35"/>
      <c r="EQ1041" s="35"/>
      <c r="ER1041" s="35"/>
    </row>
    <row r="1042" spans="1:148" ht="11.25">
      <c r="A1042" s="1"/>
      <c r="B1042" s="1"/>
      <c r="C1042" s="1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58"/>
      <c r="O1042" s="58"/>
      <c r="P1042" s="58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  <c r="AL1042" s="35"/>
      <c r="AM1042" s="35"/>
      <c r="AN1042" s="35"/>
      <c r="AO1042" s="35"/>
      <c r="AP1042" s="35"/>
      <c r="AQ1042" s="35"/>
      <c r="AR1042" s="35"/>
      <c r="AS1042" s="35"/>
      <c r="AT1042" s="35"/>
      <c r="AU1042" s="35"/>
      <c r="AV1042" s="35"/>
      <c r="AW1042" s="35"/>
      <c r="AX1042" s="35"/>
      <c r="AY1042" s="35"/>
      <c r="AZ1042" s="35"/>
      <c r="BA1042" s="35"/>
      <c r="BB1042" s="35"/>
      <c r="BC1042" s="35"/>
      <c r="BD1042" s="35"/>
      <c r="BE1042" s="35"/>
      <c r="BF1042" s="35"/>
      <c r="BG1042" s="35"/>
      <c r="BH1042" s="35"/>
      <c r="BI1042" s="35"/>
      <c r="BJ1042" s="35"/>
      <c r="BK1042" s="35"/>
      <c r="BL1042" s="35"/>
      <c r="BM1042" s="35"/>
      <c r="BN1042" s="35"/>
      <c r="BO1042" s="35"/>
      <c r="BP1042" s="35"/>
      <c r="BQ1042" s="35"/>
      <c r="BR1042" s="35"/>
      <c r="BS1042" s="35"/>
      <c r="BT1042" s="35"/>
      <c r="BU1042" s="35"/>
      <c r="BV1042" s="35"/>
      <c r="BW1042" s="35"/>
      <c r="BX1042" s="35"/>
      <c r="BY1042" s="35"/>
      <c r="BZ1042" s="35"/>
      <c r="CA1042" s="35"/>
      <c r="CB1042" s="35"/>
      <c r="CC1042" s="35"/>
      <c r="CD1042" s="35"/>
      <c r="CE1042" s="35"/>
      <c r="CF1042" s="35"/>
      <c r="CG1042" s="35"/>
      <c r="CH1042" s="35"/>
      <c r="CI1042" s="35"/>
      <c r="CJ1042" s="35"/>
      <c r="CK1042" s="35"/>
      <c r="CL1042" s="35"/>
      <c r="CM1042" s="35"/>
      <c r="CN1042" s="35"/>
      <c r="CO1042" s="35"/>
      <c r="CP1042" s="35"/>
      <c r="CQ1042" s="35"/>
      <c r="CR1042" s="35"/>
      <c r="CS1042" s="35"/>
      <c r="CT1042" s="35"/>
      <c r="CU1042" s="35"/>
      <c r="CV1042" s="35"/>
      <c r="CW1042" s="35"/>
      <c r="CX1042" s="35"/>
      <c r="CY1042" s="35"/>
      <c r="CZ1042" s="35"/>
      <c r="DA1042" s="35"/>
      <c r="DB1042" s="35"/>
      <c r="DC1042" s="35"/>
      <c r="DD1042" s="35"/>
      <c r="DE1042" s="35"/>
      <c r="DF1042" s="35"/>
      <c r="DG1042" s="35"/>
      <c r="DH1042" s="35"/>
      <c r="DI1042" s="35"/>
      <c r="DJ1042" s="35"/>
      <c r="DK1042" s="35"/>
      <c r="DL1042" s="35"/>
      <c r="DM1042" s="35"/>
      <c r="DN1042" s="35"/>
      <c r="DO1042" s="35"/>
      <c r="DP1042" s="35"/>
      <c r="DQ1042" s="35"/>
      <c r="DR1042" s="35"/>
      <c r="DS1042" s="35"/>
      <c r="DT1042" s="35"/>
      <c r="DU1042" s="35"/>
      <c r="DV1042" s="35"/>
      <c r="DW1042" s="35"/>
      <c r="DX1042" s="35"/>
      <c r="DY1042" s="35"/>
      <c r="DZ1042" s="35"/>
      <c r="EA1042" s="35"/>
      <c r="EB1042" s="35"/>
      <c r="EC1042" s="35"/>
      <c r="ED1042" s="35"/>
      <c r="EE1042" s="35"/>
      <c r="EF1042" s="35"/>
      <c r="EG1042" s="35"/>
      <c r="EH1042" s="35"/>
      <c r="EI1042" s="35"/>
      <c r="EJ1042" s="35"/>
      <c r="EK1042" s="35"/>
      <c r="EL1042" s="35"/>
      <c r="EM1042" s="35"/>
      <c r="EN1042" s="35"/>
      <c r="EO1042" s="35"/>
      <c r="EP1042" s="35"/>
      <c r="EQ1042" s="35"/>
      <c r="ER1042" s="35"/>
    </row>
    <row r="1043" spans="1:148" ht="11.25">
      <c r="A1043" s="1"/>
      <c r="B1043" s="1"/>
      <c r="C1043" s="1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58"/>
      <c r="O1043" s="58"/>
      <c r="P1043" s="58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  <c r="AL1043" s="35"/>
      <c r="AM1043" s="35"/>
      <c r="AN1043" s="35"/>
      <c r="AO1043" s="35"/>
      <c r="AP1043" s="35"/>
      <c r="AQ1043" s="35"/>
      <c r="AR1043" s="35"/>
      <c r="AS1043" s="35"/>
      <c r="AT1043" s="35"/>
      <c r="AU1043" s="35"/>
      <c r="AV1043" s="35"/>
      <c r="AW1043" s="35"/>
      <c r="AX1043" s="35"/>
      <c r="AY1043" s="35"/>
      <c r="AZ1043" s="35"/>
      <c r="BA1043" s="35"/>
      <c r="BB1043" s="35"/>
      <c r="BC1043" s="35"/>
      <c r="BD1043" s="35"/>
      <c r="BE1043" s="35"/>
      <c r="BF1043" s="35"/>
      <c r="BG1043" s="35"/>
      <c r="BH1043" s="35"/>
      <c r="BI1043" s="35"/>
      <c r="BJ1043" s="35"/>
      <c r="BK1043" s="35"/>
      <c r="BL1043" s="35"/>
      <c r="BM1043" s="35"/>
      <c r="BN1043" s="35"/>
      <c r="BO1043" s="35"/>
      <c r="BP1043" s="35"/>
      <c r="BQ1043" s="35"/>
      <c r="BR1043" s="35"/>
      <c r="BS1043" s="35"/>
      <c r="BT1043" s="35"/>
      <c r="BU1043" s="35"/>
      <c r="BV1043" s="35"/>
      <c r="BW1043" s="35"/>
      <c r="BX1043" s="35"/>
      <c r="BY1043" s="35"/>
      <c r="BZ1043" s="35"/>
      <c r="CA1043" s="35"/>
      <c r="CB1043" s="35"/>
      <c r="CC1043" s="35"/>
      <c r="CD1043" s="35"/>
      <c r="CE1043" s="35"/>
      <c r="CF1043" s="35"/>
      <c r="CG1043" s="35"/>
      <c r="CH1043" s="35"/>
      <c r="CI1043" s="35"/>
      <c r="CJ1043" s="35"/>
      <c r="CK1043" s="35"/>
      <c r="CL1043" s="35"/>
      <c r="CM1043" s="35"/>
      <c r="CN1043" s="35"/>
      <c r="CO1043" s="35"/>
      <c r="CP1043" s="35"/>
      <c r="CQ1043" s="35"/>
      <c r="CR1043" s="35"/>
      <c r="CS1043" s="35"/>
      <c r="CT1043" s="35"/>
      <c r="CU1043" s="35"/>
      <c r="CV1043" s="35"/>
      <c r="CW1043" s="35"/>
      <c r="CX1043" s="35"/>
      <c r="CY1043" s="35"/>
      <c r="CZ1043" s="35"/>
      <c r="DA1043" s="35"/>
      <c r="DB1043" s="35"/>
      <c r="DC1043" s="35"/>
      <c r="DD1043" s="35"/>
      <c r="DE1043" s="35"/>
      <c r="DF1043" s="35"/>
      <c r="DG1043" s="35"/>
      <c r="DH1043" s="35"/>
      <c r="DI1043" s="35"/>
      <c r="DJ1043" s="35"/>
      <c r="DK1043" s="35"/>
      <c r="DL1043" s="35"/>
      <c r="DM1043" s="35"/>
      <c r="DN1043" s="35"/>
      <c r="DO1043" s="35"/>
      <c r="DP1043" s="35"/>
      <c r="DQ1043" s="35"/>
      <c r="DR1043" s="35"/>
      <c r="DS1043" s="35"/>
      <c r="DT1043" s="35"/>
      <c r="DU1043" s="35"/>
      <c r="DV1043" s="35"/>
      <c r="DW1043" s="35"/>
      <c r="DX1043" s="35"/>
      <c r="DY1043" s="35"/>
      <c r="DZ1043" s="35"/>
      <c r="EA1043" s="35"/>
      <c r="EB1043" s="35"/>
      <c r="EC1043" s="35"/>
      <c r="ED1043" s="35"/>
      <c r="EE1043" s="35"/>
      <c r="EF1043" s="35"/>
      <c r="EG1043" s="35"/>
      <c r="EH1043" s="35"/>
      <c r="EI1043" s="35"/>
      <c r="EJ1043" s="35"/>
      <c r="EK1043" s="35"/>
      <c r="EL1043" s="35"/>
      <c r="EM1043" s="35"/>
      <c r="EN1043" s="35"/>
      <c r="EO1043" s="35"/>
      <c r="EP1043" s="35"/>
      <c r="EQ1043" s="35"/>
      <c r="ER1043" s="35"/>
    </row>
    <row r="1044" spans="1:148" ht="11.25">
      <c r="A1044" s="1"/>
      <c r="B1044" s="1"/>
      <c r="C1044" s="1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58"/>
      <c r="O1044" s="58"/>
      <c r="P1044" s="58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  <c r="AP1044" s="35"/>
      <c r="AQ1044" s="35"/>
      <c r="AR1044" s="35"/>
      <c r="AS1044" s="35"/>
      <c r="AT1044" s="35"/>
      <c r="AU1044" s="35"/>
      <c r="AV1044" s="35"/>
      <c r="AW1044" s="35"/>
      <c r="AX1044" s="35"/>
      <c r="AY1044" s="35"/>
      <c r="AZ1044" s="35"/>
      <c r="BA1044" s="35"/>
      <c r="BB1044" s="35"/>
      <c r="BC1044" s="35"/>
      <c r="BD1044" s="35"/>
      <c r="BE1044" s="35"/>
      <c r="BF1044" s="35"/>
      <c r="BG1044" s="35"/>
      <c r="BH1044" s="35"/>
      <c r="BI1044" s="35"/>
      <c r="BJ1044" s="35"/>
      <c r="BK1044" s="35"/>
      <c r="BL1044" s="35"/>
      <c r="BM1044" s="35"/>
      <c r="BN1044" s="35"/>
      <c r="BO1044" s="35"/>
      <c r="BP1044" s="35"/>
      <c r="BQ1044" s="35"/>
      <c r="BR1044" s="35"/>
      <c r="BS1044" s="35"/>
      <c r="BT1044" s="35"/>
      <c r="BU1044" s="35"/>
      <c r="BV1044" s="35"/>
      <c r="BW1044" s="35"/>
      <c r="BX1044" s="35"/>
      <c r="BY1044" s="35"/>
      <c r="BZ1044" s="35"/>
      <c r="CA1044" s="35"/>
      <c r="CB1044" s="35"/>
      <c r="CC1044" s="35"/>
      <c r="CD1044" s="35"/>
      <c r="CE1044" s="35"/>
      <c r="CF1044" s="35"/>
      <c r="CG1044" s="35"/>
      <c r="CH1044" s="35"/>
      <c r="CI1044" s="35"/>
      <c r="CJ1044" s="35"/>
      <c r="CK1044" s="35"/>
      <c r="CL1044" s="35"/>
      <c r="CM1044" s="35"/>
      <c r="CN1044" s="35"/>
      <c r="CO1044" s="35"/>
      <c r="CP1044" s="35"/>
      <c r="CQ1044" s="35"/>
      <c r="CR1044" s="35"/>
      <c r="CS1044" s="35"/>
      <c r="CT1044" s="35"/>
      <c r="CU1044" s="35"/>
      <c r="CV1044" s="35"/>
      <c r="CW1044" s="35"/>
      <c r="CX1044" s="35"/>
      <c r="CY1044" s="35"/>
      <c r="CZ1044" s="35"/>
      <c r="DA1044" s="35"/>
      <c r="DB1044" s="35"/>
      <c r="DC1044" s="35"/>
      <c r="DD1044" s="35"/>
      <c r="DE1044" s="35"/>
      <c r="DF1044" s="35"/>
      <c r="DG1044" s="35"/>
      <c r="DH1044" s="35"/>
      <c r="DI1044" s="35"/>
      <c r="DJ1044" s="35"/>
      <c r="DK1044" s="35"/>
      <c r="DL1044" s="35"/>
      <c r="DM1044" s="35"/>
      <c r="DN1044" s="35"/>
      <c r="DO1044" s="35"/>
      <c r="DP1044" s="35"/>
      <c r="DQ1044" s="35"/>
      <c r="DR1044" s="35"/>
      <c r="DS1044" s="35"/>
      <c r="DT1044" s="35"/>
      <c r="DU1044" s="35"/>
      <c r="DV1044" s="35"/>
      <c r="DW1044" s="35"/>
      <c r="DX1044" s="35"/>
      <c r="DY1044" s="35"/>
      <c r="DZ1044" s="35"/>
      <c r="EA1044" s="35"/>
      <c r="EB1044" s="35"/>
      <c r="EC1044" s="35"/>
      <c r="ED1044" s="35"/>
      <c r="EE1044" s="35"/>
      <c r="EF1044" s="35"/>
      <c r="EG1044" s="35"/>
      <c r="EH1044" s="35"/>
      <c r="EI1044" s="35"/>
      <c r="EJ1044" s="35"/>
      <c r="EK1044" s="35"/>
      <c r="EL1044" s="35"/>
      <c r="EM1044" s="35"/>
      <c r="EN1044" s="35"/>
      <c r="EO1044" s="35"/>
      <c r="EP1044" s="35"/>
      <c r="EQ1044" s="35"/>
      <c r="ER1044" s="35"/>
    </row>
    <row r="1045" spans="1:148" ht="11.25">
      <c r="A1045" s="1"/>
      <c r="B1045" s="1"/>
      <c r="C1045" s="1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58"/>
      <c r="O1045" s="58"/>
      <c r="P1045" s="58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5"/>
      <c r="AM1045" s="35"/>
      <c r="AN1045" s="35"/>
      <c r="AO1045" s="35"/>
      <c r="AP1045" s="35"/>
      <c r="AQ1045" s="35"/>
      <c r="AR1045" s="35"/>
      <c r="AS1045" s="35"/>
      <c r="AT1045" s="35"/>
      <c r="AU1045" s="35"/>
      <c r="AV1045" s="35"/>
      <c r="AW1045" s="35"/>
      <c r="AX1045" s="35"/>
      <c r="AY1045" s="35"/>
      <c r="AZ1045" s="35"/>
      <c r="BA1045" s="35"/>
      <c r="BB1045" s="35"/>
      <c r="BC1045" s="35"/>
      <c r="BD1045" s="35"/>
      <c r="BE1045" s="35"/>
      <c r="BF1045" s="35"/>
      <c r="BG1045" s="35"/>
      <c r="BH1045" s="35"/>
      <c r="BI1045" s="35"/>
      <c r="BJ1045" s="35"/>
      <c r="BK1045" s="35"/>
      <c r="BL1045" s="35"/>
      <c r="BM1045" s="35"/>
      <c r="BN1045" s="35"/>
      <c r="BO1045" s="35"/>
      <c r="BP1045" s="35"/>
      <c r="BQ1045" s="35"/>
      <c r="BR1045" s="35"/>
      <c r="BS1045" s="35"/>
      <c r="BT1045" s="35"/>
      <c r="BU1045" s="35"/>
      <c r="BV1045" s="35"/>
      <c r="BW1045" s="35"/>
      <c r="BX1045" s="35"/>
      <c r="BY1045" s="35"/>
      <c r="BZ1045" s="35"/>
      <c r="CA1045" s="35"/>
      <c r="CB1045" s="35"/>
      <c r="CC1045" s="35"/>
      <c r="CD1045" s="35"/>
      <c r="CE1045" s="35"/>
      <c r="CF1045" s="35"/>
      <c r="CG1045" s="35"/>
      <c r="CH1045" s="35"/>
      <c r="CI1045" s="35"/>
      <c r="CJ1045" s="35"/>
      <c r="CK1045" s="35"/>
      <c r="CL1045" s="35"/>
      <c r="CM1045" s="35"/>
      <c r="CN1045" s="35"/>
      <c r="CO1045" s="35"/>
      <c r="CP1045" s="35"/>
      <c r="CQ1045" s="35"/>
      <c r="CR1045" s="35"/>
      <c r="CS1045" s="35"/>
      <c r="CT1045" s="35"/>
      <c r="CU1045" s="35"/>
      <c r="CV1045" s="35"/>
      <c r="CW1045" s="35"/>
      <c r="CX1045" s="35"/>
      <c r="CY1045" s="35"/>
      <c r="CZ1045" s="35"/>
      <c r="DA1045" s="35"/>
      <c r="DB1045" s="35"/>
      <c r="DC1045" s="35"/>
      <c r="DD1045" s="35"/>
      <c r="DE1045" s="35"/>
      <c r="DF1045" s="35"/>
      <c r="DG1045" s="35"/>
      <c r="DH1045" s="35"/>
      <c r="DI1045" s="35"/>
      <c r="DJ1045" s="35"/>
      <c r="DK1045" s="35"/>
      <c r="DL1045" s="35"/>
      <c r="DM1045" s="35"/>
      <c r="DN1045" s="35"/>
      <c r="DO1045" s="35"/>
      <c r="DP1045" s="35"/>
      <c r="DQ1045" s="35"/>
      <c r="DR1045" s="35"/>
      <c r="DS1045" s="35"/>
      <c r="DT1045" s="35"/>
      <c r="DU1045" s="35"/>
      <c r="DV1045" s="35"/>
      <c r="DW1045" s="35"/>
      <c r="DX1045" s="35"/>
      <c r="DY1045" s="35"/>
      <c r="DZ1045" s="35"/>
      <c r="EA1045" s="35"/>
      <c r="EB1045" s="35"/>
      <c r="EC1045" s="35"/>
      <c r="ED1045" s="35"/>
      <c r="EE1045" s="35"/>
      <c r="EF1045" s="35"/>
      <c r="EG1045" s="35"/>
      <c r="EH1045" s="35"/>
      <c r="EI1045" s="35"/>
      <c r="EJ1045" s="35"/>
      <c r="EK1045" s="35"/>
      <c r="EL1045" s="35"/>
      <c r="EM1045" s="35"/>
      <c r="EN1045" s="35"/>
      <c r="EO1045" s="35"/>
      <c r="EP1045" s="35"/>
      <c r="EQ1045" s="35"/>
      <c r="ER1045" s="35"/>
    </row>
    <row r="1046" spans="1:148" ht="11.25">
      <c r="A1046" s="1"/>
      <c r="B1046" s="1"/>
      <c r="C1046" s="1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58"/>
      <c r="O1046" s="58"/>
      <c r="P1046" s="58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5"/>
      <c r="AM1046" s="35"/>
      <c r="AN1046" s="35"/>
      <c r="AO1046" s="35"/>
      <c r="AP1046" s="35"/>
      <c r="AQ1046" s="35"/>
      <c r="AR1046" s="35"/>
      <c r="AS1046" s="35"/>
      <c r="AT1046" s="35"/>
      <c r="AU1046" s="35"/>
      <c r="AV1046" s="35"/>
      <c r="AW1046" s="35"/>
      <c r="AX1046" s="35"/>
      <c r="AY1046" s="35"/>
      <c r="AZ1046" s="35"/>
      <c r="BA1046" s="35"/>
      <c r="BB1046" s="35"/>
      <c r="BC1046" s="35"/>
      <c r="BD1046" s="35"/>
      <c r="BE1046" s="35"/>
      <c r="BF1046" s="35"/>
      <c r="BG1046" s="35"/>
      <c r="BH1046" s="35"/>
      <c r="BI1046" s="35"/>
      <c r="BJ1046" s="35"/>
      <c r="BK1046" s="35"/>
      <c r="BL1046" s="35"/>
      <c r="BM1046" s="35"/>
      <c r="BN1046" s="35"/>
      <c r="BO1046" s="35"/>
      <c r="BP1046" s="35"/>
      <c r="BQ1046" s="35"/>
      <c r="BR1046" s="35"/>
      <c r="BS1046" s="35"/>
      <c r="BT1046" s="35"/>
      <c r="BU1046" s="35"/>
      <c r="BV1046" s="35"/>
      <c r="BW1046" s="35"/>
      <c r="BX1046" s="35"/>
      <c r="BY1046" s="35"/>
      <c r="BZ1046" s="35"/>
      <c r="CA1046" s="35"/>
      <c r="CB1046" s="35"/>
      <c r="CC1046" s="35"/>
      <c r="CD1046" s="35"/>
      <c r="CE1046" s="35"/>
      <c r="CF1046" s="35"/>
      <c r="CG1046" s="35"/>
      <c r="CH1046" s="35"/>
      <c r="CI1046" s="35"/>
      <c r="CJ1046" s="35"/>
      <c r="CK1046" s="35"/>
      <c r="CL1046" s="35"/>
      <c r="CM1046" s="35"/>
      <c r="CN1046" s="35"/>
      <c r="CO1046" s="35"/>
      <c r="CP1046" s="35"/>
      <c r="CQ1046" s="35"/>
      <c r="CR1046" s="35"/>
      <c r="CS1046" s="35"/>
      <c r="CT1046" s="35"/>
      <c r="CU1046" s="35"/>
      <c r="CV1046" s="35"/>
      <c r="CW1046" s="35"/>
      <c r="CX1046" s="35"/>
      <c r="CY1046" s="35"/>
      <c r="CZ1046" s="35"/>
      <c r="DA1046" s="35"/>
      <c r="DB1046" s="35"/>
      <c r="DC1046" s="35"/>
      <c r="DD1046" s="35"/>
      <c r="DE1046" s="35"/>
      <c r="DF1046" s="35"/>
      <c r="DG1046" s="35"/>
      <c r="DH1046" s="35"/>
      <c r="DI1046" s="35"/>
      <c r="DJ1046" s="35"/>
      <c r="DK1046" s="35"/>
      <c r="DL1046" s="35"/>
      <c r="DM1046" s="35"/>
      <c r="DN1046" s="35"/>
      <c r="DO1046" s="35"/>
      <c r="DP1046" s="35"/>
      <c r="DQ1046" s="35"/>
      <c r="DR1046" s="35"/>
      <c r="DS1046" s="35"/>
      <c r="DT1046" s="35"/>
      <c r="DU1046" s="35"/>
      <c r="DV1046" s="35"/>
      <c r="DW1046" s="35"/>
      <c r="DX1046" s="35"/>
      <c r="DY1046" s="35"/>
      <c r="DZ1046" s="35"/>
      <c r="EA1046" s="35"/>
      <c r="EB1046" s="35"/>
      <c r="EC1046" s="35"/>
      <c r="ED1046" s="35"/>
      <c r="EE1046" s="35"/>
      <c r="EF1046" s="35"/>
      <c r="EG1046" s="35"/>
      <c r="EH1046" s="35"/>
      <c r="EI1046" s="35"/>
      <c r="EJ1046" s="35"/>
      <c r="EK1046" s="35"/>
      <c r="EL1046" s="35"/>
      <c r="EM1046" s="35"/>
      <c r="EN1046" s="35"/>
      <c r="EO1046" s="35"/>
      <c r="EP1046" s="35"/>
      <c r="EQ1046" s="35"/>
      <c r="ER1046" s="35"/>
    </row>
    <row r="1047" spans="1:148" ht="11.25">
      <c r="A1047" s="1"/>
      <c r="B1047" s="1"/>
      <c r="C1047" s="1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58"/>
      <c r="O1047" s="58"/>
      <c r="P1047" s="58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5"/>
      <c r="AM1047" s="35"/>
      <c r="AN1047" s="35"/>
      <c r="AO1047" s="35"/>
      <c r="AP1047" s="35"/>
      <c r="AQ1047" s="35"/>
      <c r="AR1047" s="35"/>
      <c r="AS1047" s="35"/>
      <c r="AT1047" s="35"/>
      <c r="AU1047" s="35"/>
      <c r="AV1047" s="35"/>
      <c r="AW1047" s="35"/>
      <c r="AX1047" s="35"/>
      <c r="AY1047" s="35"/>
      <c r="AZ1047" s="35"/>
      <c r="BA1047" s="35"/>
      <c r="BB1047" s="35"/>
      <c r="BC1047" s="35"/>
      <c r="BD1047" s="35"/>
      <c r="BE1047" s="35"/>
      <c r="BF1047" s="35"/>
      <c r="BG1047" s="35"/>
      <c r="BH1047" s="35"/>
      <c r="BI1047" s="35"/>
      <c r="BJ1047" s="35"/>
      <c r="BK1047" s="35"/>
      <c r="BL1047" s="35"/>
      <c r="BM1047" s="35"/>
      <c r="BN1047" s="35"/>
      <c r="BO1047" s="35"/>
      <c r="BP1047" s="35"/>
      <c r="BQ1047" s="35"/>
      <c r="BR1047" s="35"/>
      <c r="BS1047" s="35"/>
      <c r="BT1047" s="35"/>
      <c r="BU1047" s="35"/>
      <c r="BV1047" s="35"/>
      <c r="BW1047" s="35"/>
      <c r="BX1047" s="35"/>
      <c r="BY1047" s="35"/>
      <c r="BZ1047" s="35"/>
      <c r="CA1047" s="35"/>
      <c r="CB1047" s="35"/>
      <c r="CC1047" s="35"/>
      <c r="CD1047" s="35"/>
      <c r="CE1047" s="35"/>
      <c r="CF1047" s="35"/>
      <c r="CG1047" s="35"/>
      <c r="CH1047" s="35"/>
      <c r="CI1047" s="35"/>
      <c r="CJ1047" s="35"/>
      <c r="CK1047" s="35"/>
      <c r="CL1047" s="35"/>
      <c r="CM1047" s="35"/>
      <c r="CN1047" s="35"/>
      <c r="CO1047" s="35"/>
      <c r="CP1047" s="35"/>
      <c r="CQ1047" s="35"/>
      <c r="CR1047" s="35"/>
      <c r="CS1047" s="35"/>
      <c r="CT1047" s="35"/>
      <c r="CU1047" s="35"/>
      <c r="CV1047" s="35"/>
      <c r="CW1047" s="35"/>
      <c r="CX1047" s="35"/>
      <c r="CY1047" s="35"/>
      <c r="CZ1047" s="35"/>
      <c r="DA1047" s="35"/>
      <c r="DB1047" s="35"/>
      <c r="DC1047" s="35"/>
      <c r="DD1047" s="35"/>
      <c r="DE1047" s="35"/>
      <c r="DF1047" s="35"/>
      <c r="DG1047" s="35"/>
      <c r="DH1047" s="35"/>
      <c r="DI1047" s="35"/>
      <c r="DJ1047" s="35"/>
      <c r="DK1047" s="35"/>
      <c r="DL1047" s="35"/>
      <c r="DM1047" s="35"/>
      <c r="DN1047" s="35"/>
      <c r="DO1047" s="35"/>
      <c r="DP1047" s="35"/>
      <c r="DQ1047" s="35"/>
      <c r="DR1047" s="35"/>
      <c r="DS1047" s="35"/>
      <c r="DT1047" s="35"/>
      <c r="DU1047" s="35"/>
      <c r="DV1047" s="35"/>
      <c r="DW1047" s="35"/>
      <c r="DX1047" s="35"/>
      <c r="DY1047" s="35"/>
      <c r="DZ1047" s="35"/>
      <c r="EA1047" s="35"/>
      <c r="EB1047" s="35"/>
      <c r="EC1047" s="35"/>
      <c r="ED1047" s="35"/>
      <c r="EE1047" s="35"/>
      <c r="EF1047" s="35"/>
      <c r="EG1047" s="35"/>
      <c r="EH1047" s="35"/>
      <c r="EI1047" s="35"/>
      <c r="EJ1047" s="35"/>
      <c r="EK1047" s="35"/>
      <c r="EL1047" s="35"/>
      <c r="EM1047" s="35"/>
      <c r="EN1047" s="35"/>
      <c r="EO1047" s="35"/>
      <c r="EP1047" s="35"/>
      <c r="EQ1047" s="35"/>
      <c r="ER1047" s="35"/>
    </row>
    <row r="1048" spans="1:148" ht="11.25">
      <c r="A1048" s="1"/>
      <c r="B1048" s="1"/>
      <c r="C1048" s="1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58"/>
      <c r="O1048" s="58"/>
      <c r="P1048" s="58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F1048" s="35"/>
      <c r="AG1048" s="35"/>
      <c r="AH1048" s="35"/>
      <c r="AI1048" s="35"/>
      <c r="AJ1048" s="35"/>
      <c r="AK1048" s="35"/>
      <c r="AL1048" s="35"/>
      <c r="AM1048" s="35"/>
      <c r="AN1048" s="35"/>
      <c r="AO1048" s="35"/>
      <c r="AP1048" s="35"/>
      <c r="AQ1048" s="35"/>
      <c r="AR1048" s="35"/>
      <c r="AS1048" s="35"/>
      <c r="AT1048" s="35"/>
      <c r="AU1048" s="35"/>
      <c r="AV1048" s="35"/>
      <c r="AW1048" s="35"/>
      <c r="AX1048" s="35"/>
      <c r="AY1048" s="35"/>
      <c r="AZ1048" s="35"/>
      <c r="BA1048" s="35"/>
      <c r="BB1048" s="35"/>
      <c r="BC1048" s="35"/>
      <c r="BD1048" s="35"/>
      <c r="BE1048" s="35"/>
      <c r="BF1048" s="35"/>
      <c r="BG1048" s="35"/>
      <c r="BH1048" s="35"/>
      <c r="BI1048" s="35"/>
      <c r="BJ1048" s="35"/>
      <c r="BK1048" s="35"/>
      <c r="BL1048" s="35"/>
      <c r="BM1048" s="35"/>
      <c r="BN1048" s="35"/>
      <c r="BO1048" s="35"/>
      <c r="BP1048" s="35"/>
      <c r="BQ1048" s="35"/>
      <c r="BR1048" s="35"/>
      <c r="BS1048" s="35"/>
      <c r="BT1048" s="35"/>
      <c r="BU1048" s="35"/>
      <c r="BV1048" s="35"/>
      <c r="BW1048" s="35"/>
      <c r="BX1048" s="35"/>
      <c r="BY1048" s="35"/>
      <c r="BZ1048" s="35"/>
      <c r="CA1048" s="35"/>
      <c r="CB1048" s="35"/>
      <c r="CC1048" s="35"/>
      <c r="CD1048" s="35"/>
      <c r="CE1048" s="35"/>
      <c r="CF1048" s="35"/>
      <c r="CG1048" s="35"/>
      <c r="CH1048" s="35"/>
      <c r="CI1048" s="35"/>
      <c r="CJ1048" s="35"/>
      <c r="CK1048" s="35"/>
      <c r="CL1048" s="35"/>
      <c r="CM1048" s="35"/>
      <c r="CN1048" s="35"/>
      <c r="CO1048" s="35"/>
      <c r="CP1048" s="35"/>
      <c r="CQ1048" s="35"/>
      <c r="CR1048" s="35"/>
      <c r="CS1048" s="35"/>
      <c r="CT1048" s="35"/>
      <c r="CU1048" s="35"/>
      <c r="CV1048" s="35"/>
      <c r="CW1048" s="35"/>
      <c r="CX1048" s="35"/>
      <c r="CY1048" s="35"/>
      <c r="CZ1048" s="35"/>
      <c r="DA1048" s="35"/>
      <c r="DB1048" s="35"/>
      <c r="DC1048" s="35"/>
      <c r="DD1048" s="35"/>
      <c r="DE1048" s="35"/>
      <c r="DF1048" s="35"/>
      <c r="DG1048" s="35"/>
      <c r="DH1048" s="35"/>
      <c r="DI1048" s="35"/>
      <c r="DJ1048" s="35"/>
      <c r="DK1048" s="35"/>
      <c r="DL1048" s="35"/>
      <c r="DM1048" s="35"/>
      <c r="DN1048" s="35"/>
      <c r="DO1048" s="35"/>
      <c r="DP1048" s="35"/>
      <c r="DQ1048" s="35"/>
      <c r="DR1048" s="35"/>
      <c r="DS1048" s="35"/>
      <c r="DT1048" s="35"/>
      <c r="DU1048" s="35"/>
      <c r="DV1048" s="35"/>
      <c r="DW1048" s="35"/>
      <c r="DX1048" s="35"/>
      <c r="DY1048" s="35"/>
      <c r="DZ1048" s="35"/>
      <c r="EA1048" s="35"/>
      <c r="EB1048" s="35"/>
      <c r="EC1048" s="35"/>
      <c r="ED1048" s="35"/>
      <c r="EE1048" s="35"/>
      <c r="EF1048" s="35"/>
      <c r="EG1048" s="35"/>
      <c r="EH1048" s="35"/>
      <c r="EI1048" s="35"/>
      <c r="EJ1048" s="35"/>
      <c r="EK1048" s="35"/>
      <c r="EL1048" s="35"/>
      <c r="EM1048" s="35"/>
      <c r="EN1048" s="35"/>
      <c r="EO1048" s="35"/>
      <c r="EP1048" s="35"/>
      <c r="EQ1048" s="35"/>
      <c r="ER1048" s="35"/>
    </row>
    <row r="1049" spans="1:148" ht="11.25">
      <c r="A1049" s="1"/>
      <c r="B1049" s="1"/>
      <c r="C1049" s="1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58"/>
      <c r="O1049" s="58"/>
      <c r="P1049" s="58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5"/>
      <c r="AM1049" s="35"/>
      <c r="AN1049" s="35"/>
      <c r="AO1049" s="35"/>
      <c r="AP1049" s="35"/>
      <c r="AQ1049" s="35"/>
      <c r="AR1049" s="35"/>
      <c r="AS1049" s="35"/>
      <c r="AT1049" s="35"/>
      <c r="AU1049" s="35"/>
      <c r="AV1049" s="35"/>
      <c r="AW1049" s="35"/>
      <c r="AX1049" s="35"/>
      <c r="AY1049" s="35"/>
      <c r="AZ1049" s="35"/>
      <c r="BA1049" s="35"/>
      <c r="BB1049" s="35"/>
      <c r="BC1049" s="35"/>
      <c r="BD1049" s="35"/>
      <c r="BE1049" s="35"/>
      <c r="BF1049" s="35"/>
      <c r="BG1049" s="35"/>
      <c r="BH1049" s="35"/>
      <c r="BI1049" s="35"/>
      <c r="BJ1049" s="35"/>
      <c r="BK1049" s="35"/>
      <c r="BL1049" s="35"/>
      <c r="BM1049" s="35"/>
      <c r="BN1049" s="35"/>
      <c r="BO1049" s="35"/>
      <c r="BP1049" s="35"/>
      <c r="BQ1049" s="35"/>
      <c r="BR1049" s="35"/>
      <c r="BS1049" s="35"/>
      <c r="BT1049" s="35"/>
      <c r="BU1049" s="35"/>
      <c r="BV1049" s="35"/>
      <c r="BW1049" s="35"/>
      <c r="BX1049" s="35"/>
      <c r="BY1049" s="35"/>
      <c r="BZ1049" s="35"/>
      <c r="CA1049" s="35"/>
      <c r="CB1049" s="35"/>
      <c r="CC1049" s="35"/>
      <c r="CD1049" s="35"/>
      <c r="CE1049" s="35"/>
      <c r="CF1049" s="35"/>
      <c r="CG1049" s="35"/>
      <c r="CH1049" s="35"/>
      <c r="CI1049" s="35"/>
      <c r="CJ1049" s="35"/>
      <c r="CK1049" s="35"/>
      <c r="CL1049" s="35"/>
      <c r="CM1049" s="35"/>
      <c r="CN1049" s="35"/>
      <c r="CO1049" s="35"/>
      <c r="CP1049" s="35"/>
      <c r="CQ1049" s="35"/>
      <c r="CR1049" s="35"/>
      <c r="CS1049" s="35"/>
      <c r="CT1049" s="35"/>
      <c r="CU1049" s="35"/>
      <c r="CV1049" s="35"/>
      <c r="CW1049" s="35"/>
      <c r="CX1049" s="35"/>
      <c r="CY1049" s="35"/>
      <c r="CZ1049" s="35"/>
      <c r="DA1049" s="35"/>
      <c r="DB1049" s="35"/>
      <c r="DC1049" s="35"/>
      <c r="DD1049" s="35"/>
      <c r="DE1049" s="35"/>
      <c r="DF1049" s="35"/>
      <c r="DG1049" s="35"/>
      <c r="DH1049" s="35"/>
      <c r="DI1049" s="35"/>
      <c r="DJ1049" s="35"/>
      <c r="DK1049" s="35"/>
      <c r="DL1049" s="35"/>
      <c r="DM1049" s="35"/>
      <c r="DN1049" s="35"/>
      <c r="DO1049" s="35"/>
      <c r="DP1049" s="35"/>
      <c r="DQ1049" s="35"/>
      <c r="DR1049" s="35"/>
      <c r="DS1049" s="35"/>
      <c r="DT1049" s="35"/>
      <c r="DU1049" s="35"/>
      <c r="DV1049" s="35"/>
      <c r="DW1049" s="35"/>
      <c r="DX1049" s="35"/>
      <c r="DY1049" s="35"/>
      <c r="DZ1049" s="35"/>
      <c r="EA1049" s="35"/>
      <c r="EB1049" s="35"/>
      <c r="EC1049" s="35"/>
      <c r="ED1049" s="35"/>
      <c r="EE1049" s="35"/>
      <c r="EF1049" s="35"/>
      <c r="EG1049" s="35"/>
      <c r="EH1049" s="35"/>
      <c r="EI1049" s="35"/>
      <c r="EJ1049" s="35"/>
      <c r="EK1049" s="35"/>
      <c r="EL1049" s="35"/>
      <c r="EM1049" s="35"/>
      <c r="EN1049" s="35"/>
      <c r="EO1049" s="35"/>
      <c r="EP1049" s="35"/>
      <c r="EQ1049" s="35"/>
      <c r="ER1049" s="35"/>
    </row>
    <row r="1050" spans="1:148" ht="11.25">
      <c r="A1050" s="1"/>
      <c r="B1050" s="1"/>
      <c r="C1050" s="1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58"/>
      <c r="O1050" s="58"/>
      <c r="P1050" s="58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5"/>
      <c r="AM1050" s="35"/>
      <c r="AN1050" s="35"/>
      <c r="AO1050" s="35"/>
      <c r="AP1050" s="35"/>
      <c r="AQ1050" s="35"/>
      <c r="AR1050" s="35"/>
      <c r="AS1050" s="35"/>
      <c r="AT1050" s="35"/>
      <c r="AU1050" s="35"/>
      <c r="AV1050" s="35"/>
      <c r="AW1050" s="35"/>
      <c r="AX1050" s="35"/>
      <c r="AY1050" s="35"/>
      <c r="AZ1050" s="35"/>
      <c r="BA1050" s="35"/>
      <c r="BB1050" s="35"/>
      <c r="BC1050" s="35"/>
      <c r="BD1050" s="35"/>
      <c r="BE1050" s="35"/>
      <c r="BF1050" s="35"/>
      <c r="BG1050" s="35"/>
      <c r="BH1050" s="35"/>
      <c r="BI1050" s="35"/>
      <c r="BJ1050" s="35"/>
      <c r="BK1050" s="35"/>
      <c r="BL1050" s="35"/>
      <c r="BM1050" s="35"/>
      <c r="BN1050" s="35"/>
      <c r="BO1050" s="35"/>
      <c r="BP1050" s="35"/>
      <c r="BQ1050" s="35"/>
      <c r="BR1050" s="35"/>
      <c r="BS1050" s="35"/>
      <c r="BT1050" s="35"/>
      <c r="BU1050" s="35"/>
      <c r="BV1050" s="35"/>
      <c r="BW1050" s="35"/>
      <c r="BX1050" s="35"/>
      <c r="BY1050" s="35"/>
      <c r="BZ1050" s="35"/>
      <c r="CA1050" s="35"/>
      <c r="CB1050" s="35"/>
      <c r="CC1050" s="35"/>
      <c r="CD1050" s="35"/>
      <c r="CE1050" s="35"/>
      <c r="CF1050" s="35"/>
      <c r="CG1050" s="35"/>
      <c r="CH1050" s="35"/>
      <c r="CI1050" s="35"/>
      <c r="CJ1050" s="35"/>
      <c r="CK1050" s="35"/>
      <c r="CL1050" s="35"/>
      <c r="CM1050" s="35"/>
      <c r="CN1050" s="35"/>
      <c r="CO1050" s="35"/>
      <c r="CP1050" s="35"/>
      <c r="CQ1050" s="35"/>
      <c r="CR1050" s="35"/>
      <c r="CS1050" s="35"/>
      <c r="CT1050" s="35"/>
      <c r="CU1050" s="35"/>
      <c r="CV1050" s="35"/>
      <c r="CW1050" s="35"/>
      <c r="CX1050" s="35"/>
      <c r="CY1050" s="35"/>
      <c r="CZ1050" s="35"/>
      <c r="DA1050" s="35"/>
      <c r="DB1050" s="35"/>
      <c r="DC1050" s="35"/>
      <c r="DD1050" s="35"/>
      <c r="DE1050" s="35"/>
      <c r="DF1050" s="35"/>
      <c r="DG1050" s="35"/>
      <c r="DH1050" s="35"/>
      <c r="DI1050" s="35"/>
      <c r="DJ1050" s="35"/>
      <c r="DK1050" s="35"/>
      <c r="DL1050" s="35"/>
      <c r="DM1050" s="35"/>
      <c r="DN1050" s="35"/>
      <c r="DO1050" s="35"/>
      <c r="DP1050" s="35"/>
      <c r="DQ1050" s="35"/>
      <c r="DR1050" s="35"/>
      <c r="DS1050" s="35"/>
      <c r="DT1050" s="35"/>
      <c r="DU1050" s="35"/>
      <c r="DV1050" s="35"/>
      <c r="DW1050" s="35"/>
      <c r="DX1050" s="35"/>
      <c r="DY1050" s="35"/>
      <c r="DZ1050" s="35"/>
      <c r="EA1050" s="35"/>
      <c r="EB1050" s="35"/>
      <c r="EC1050" s="35"/>
      <c r="ED1050" s="35"/>
      <c r="EE1050" s="35"/>
      <c r="EF1050" s="35"/>
      <c r="EG1050" s="35"/>
      <c r="EH1050" s="35"/>
      <c r="EI1050" s="35"/>
      <c r="EJ1050" s="35"/>
      <c r="EK1050" s="35"/>
      <c r="EL1050" s="35"/>
      <c r="EM1050" s="35"/>
      <c r="EN1050" s="35"/>
      <c r="EO1050" s="35"/>
      <c r="EP1050" s="35"/>
      <c r="EQ1050" s="35"/>
      <c r="ER1050" s="35"/>
    </row>
    <row r="1051" spans="1:148" ht="11.25">
      <c r="A1051" s="1"/>
      <c r="B1051" s="1"/>
      <c r="C1051" s="1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58"/>
      <c r="O1051" s="58"/>
      <c r="P1051" s="58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F1051" s="35"/>
      <c r="AG1051" s="35"/>
      <c r="AH1051" s="35"/>
      <c r="AI1051" s="35"/>
      <c r="AJ1051" s="35"/>
      <c r="AK1051" s="35"/>
      <c r="AL1051" s="35"/>
      <c r="AM1051" s="35"/>
      <c r="AN1051" s="35"/>
      <c r="AO1051" s="35"/>
      <c r="AP1051" s="35"/>
      <c r="AQ1051" s="35"/>
      <c r="AR1051" s="35"/>
      <c r="AS1051" s="35"/>
      <c r="AT1051" s="35"/>
      <c r="AU1051" s="35"/>
      <c r="AV1051" s="35"/>
      <c r="AW1051" s="35"/>
      <c r="AX1051" s="35"/>
      <c r="AY1051" s="35"/>
      <c r="AZ1051" s="35"/>
      <c r="BA1051" s="35"/>
      <c r="BB1051" s="35"/>
      <c r="BC1051" s="35"/>
      <c r="BD1051" s="35"/>
      <c r="BE1051" s="35"/>
      <c r="BF1051" s="35"/>
      <c r="BG1051" s="35"/>
      <c r="BH1051" s="35"/>
      <c r="BI1051" s="35"/>
      <c r="BJ1051" s="35"/>
      <c r="BK1051" s="35"/>
      <c r="BL1051" s="35"/>
      <c r="BM1051" s="35"/>
      <c r="BN1051" s="35"/>
      <c r="BO1051" s="35"/>
      <c r="BP1051" s="35"/>
      <c r="BQ1051" s="35"/>
      <c r="BR1051" s="35"/>
      <c r="BS1051" s="35"/>
      <c r="BT1051" s="35"/>
      <c r="BU1051" s="35"/>
      <c r="BV1051" s="35"/>
      <c r="BW1051" s="35"/>
      <c r="BX1051" s="35"/>
      <c r="BY1051" s="35"/>
      <c r="BZ1051" s="35"/>
      <c r="CA1051" s="35"/>
      <c r="CB1051" s="35"/>
      <c r="CC1051" s="35"/>
      <c r="CD1051" s="35"/>
      <c r="CE1051" s="35"/>
      <c r="CF1051" s="35"/>
      <c r="CG1051" s="35"/>
      <c r="CH1051" s="35"/>
      <c r="CI1051" s="35"/>
      <c r="CJ1051" s="35"/>
      <c r="CK1051" s="35"/>
      <c r="CL1051" s="35"/>
      <c r="CM1051" s="35"/>
      <c r="CN1051" s="35"/>
      <c r="CO1051" s="35"/>
      <c r="CP1051" s="35"/>
      <c r="CQ1051" s="35"/>
      <c r="CR1051" s="35"/>
      <c r="CS1051" s="35"/>
      <c r="CT1051" s="35"/>
      <c r="CU1051" s="35"/>
      <c r="CV1051" s="35"/>
      <c r="CW1051" s="35"/>
      <c r="CX1051" s="35"/>
      <c r="CY1051" s="35"/>
      <c r="CZ1051" s="35"/>
      <c r="DA1051" s="35"/>
      <c r="DB1051" s="35"/>
      <c r="DC1051" s="35"/>
      <c r="DD1051" s="35"/>
      <c r="DE1051" s="35"/>
      <c r="DF1051" s="35"/>
      <c r="DG1051" s="35"/>
      <c r="DH1051" s="35"/>
      <c r="DI1051" s="35"/>
      <c r="DJ1051" s="35"/>
      <c r="DK1051" s="35"/>
      <c r="DL1051" s="35"/>
      <c r="DM1051" s="35"/>
      <c r="DN1051" s="35"/>
      <c r="DO1051" s="35"/>
      <c r="DP1051" s="35"/>
      <c r="DQ1051" s="35"/>
      <c r="DR1051" s="35"/>
      <c r="DS1051" s="35"/>
      <c r="DT1051" s="35"/>
      <c r="DU1051" s="35"/>
      <c r="DV1051" s="35"/>
      <c r="DW1051" s="35"/>
      <c r="DX1051" s="35"/>
      <c r="DY1051" s="35"/>
      <c r="DZ1051" s="35"/>
      <c r="EA1051" s="35"/>
      <c r="EB1051" s="35"/>
      <c r="EC1051" s="35"/>
      <c r="ED1051" s="35"/>
      <c r="EE1051" s="35"/>
      <c r="EF1051" s="35"/>
      <c r="EG1051" s="35"/>
      <c r="EH1051" s="35"/>
      <c r="EI1051" s="35"/>
      <c r="EJ1051" s="35"/>
      <c r="EK1051" s="35"/>
      <c r="EL1051" s="35"/>
      <c r="EM1051" s="35"/>
      <c r="EN1051" s="35"/>
      <c r="EO1051" s="35"/>
      <c r="EP1051" s="35"/>
      <c r="EQ1051" s="35"/>
      <c r="ER1051" s="35"/>
    </row>
    <row r="1052" spans="1:148" ht="11.25">
      <c r="A1052" s="1"/>
      <c r="B1052" s="1"/>
      <c r="C1052" s="1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58"/>
      <c r="O1052" s="58"/>
      <c r="P1052" s="58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  <c r="AL1052" s="35"/>
      <c r="AM1052" s="35"/>
      <c r="AN1052" s="35"/>
      <c r="AO1052" s="35"/>
      <c r="AP1052" s="35"/>
      <c r="AQ1052" s="35"/>
      <c r="AR1052" s="35"/>
      <c r="AS1052" s="35"/>
      <c r="AT1052" s="35"/>
      <c r="AU1052" s="35"/>
      <c r="AV1052" s="35"/>
      <c r="AW1052" s="35"/>
      <c r="AX1052" s="35"/>
      <c r="AY1052" s="35"/>
      <c r="AZ1052" s="35"/>
      <c r="BA1052" s="35"/>
      <c r="BB1052" s="35"/>
      <c r="BC1052" s="35"/>
      <c r="BD1052" s="35"/>
      <c r="BE1052" s="35"/>
      <c r="BF1052" s="35"/>
      <c r="BG1052" s="35"/>
      <c r="BH1052" s="35"/>
      <c r="BI1052" s="35"/>
      <c r="BJ1052" s="35"/>
      <c r="BK1052" s="35"/>
      <c r="BL1052" s="35"/>
      <c r="BM1052" s="35"/>
      <c r="BN1052" s="35"/>
      <c r="BO1052" s="35"/>
      <c r="BP1052" s="35"/>
      <c r="BQ1052" s="35"/>
      <c r="BR1052" s="35"/>
      <c r="BS1052" s="35"/>
      <c r="BT1052" s="35"/>
      <c r="BU1052" s="35"/>
      <c r="BV1052" s="35"/>
      <c r="BW1052" s="35"/>
      <c r="BX1052" s="35"/>
      <c r="BY1052" s="35"/>
      <c r="BZ1052" s="35"/>
      <c r="CA1052" s="35"/>
      <c r="CB1052" s="35"/>
      <c r="CC1052" s="35"/>
      <c r="CD1052" s="35"/>
      <c r="CE1052" s="35"/>
      <c r="CF1052" s="35"/>
      <c r="CG1052" s="35"/>
      <c r="CH1052" s="35"/>
      <c r="CI1052" s="35"/>
      <c r="CJ1052" s="35"/>
      <c r="CK1052" s="35"/>
      <c r="CL1052" s="35"/>
      <c r="CM1052" s="35"/>
      <c r="CN1052" s="35"/>
      <c r="CO1052" s="35"/>
      <c r="CP1052" s="35"/>
      <c r="CQ1052" s="35"/>
      <c r="CR1052" s="35"/>
      <c r="CS1052" s="35"/>
      <c r="CT1052" s="35"/>
      <c r="CU1052" s="35"/>
      <c r="CV1052" s="35"/>
      <c r="CW1052" s="35"/>
      <c r="CX1052" s="35"/>
      <c r="CY1052" s="35"/>
      <c r="CZ1052" s="35"/>
      <c r="DA1052" s="35"/>
      <c r="DB1052" s="35"/>
      <c r="DC1052" s="35"/>
      <c r="DD1052" s="35"/>
      <c r="DE1052" s="35"/>
      <c r="DF1052" s="35"/>
      <c r="DG1052" s="35"/>
      <c r="DH1052" s="35"/>
      <c r="DI1052" s="35"/>
      <c r="DJ1052" s="35"/>
      <c r="DK1052" s="35"/>
      <c r="DL1052" s="35"/>
      <c r="DM1052" s="35"/>
      <c r="DN1052" s="35"/>
      <c r="DO1052" s="35"/>
      <c r="DP1052" s="35"/>
      <c r="DQ1052" s="35"/>
      <c r="DR1052" s="35"/>
      <c r="DS1052" s="35"/>
      <c r="DT1052" s="35"/>
      <c r="DU1052" s="35"/>
      <c r="DV1052" s="35"/>
      <c r="DW1052" s="35"/>
      <c r="DX1052" s="35"/>
      <c r="DY1052" s="35"/>
      <c r="DZ1052" s="35"/>
      <c r="EA1052" s="35"/>
      <c r="EB1052" s="35"/>
      <c r="EC1052" s="35"/>
      <c r="ED1052" s="35"/>
      <c r="EE1052" s="35"/>
      <c r="EF1052" s="35"/>
      <c r="EG1052" s="35"/>
      <c r="EH1052" s="35"/>
      <c r="EI1052" s="35"/>
      <c r="EJ1052" s="35"/>
      <c r="EK1052" s="35"/>
      <c r="EL1052" s="35"/>
      <c r="EM1052" s="35"/>
      <c r="EN1052" s="35"/>
      <c r="EO1052" s="35"/>
      <c r="EP1052" s="35"/>
      <c r="EQ1052" s="35"/>
      <c r="ER1052" s="35"/>
    </row>
    <row r="1053" spans="1:148" ht="11.25">
      <c r="A1053" s="1"/>
      <c r="B1053" s="1"/>
      <c r="C1053" s="1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58"/>
      <c r="O1053" s="58"/>
      <c r="P1053" s="58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F1053" s="35"/>
      <c r="AG1053" s="35"/>
      <c r="AH1053" s="35"/>
      <c r="AI1053" s="35"/>
      <c r="AJ1053" s="35"/>
      <c r="AK1053" s="35"/>
      <c r="AL1053" s="35"/>
      <c r="AM1053" s="35"/>
      <c r="AN1053" s="35"/>
      <c r="AO1053" s="35"/>
      <c r="AP1053" s="35"/>
      <c r="AQ1053" s="35"/>
      <c r="AR1053" s="35"/>
      <c r="AS1053" s="35"/>
      <c r="AT1053" s="35"/>
      <c r="AU1053" s="35"/>
      <c r="AV1053" s="35"/>
      <c r="AW1053" s="35"/>
      <c r="AX1053" s="35"/>
      <c r="AY1053" s="35"/>
      <c r="AZ1053" s="35"/>
      <c r="BA1053" s="35"/>
      <c r="BB1053" s="35"/>
      <c r="BC1053" s="35"/>
      <c r="BD1053" s="35"/>
      <c r="BE1053" s="35"/>
      <c r="BF1053" s="35"/>
      <c r="BG1053" s="35"/>
      <c r="BH1053" s="35"/>
      <c r="BI1053" s="35"/>
      <c r="BJ1053" s="35"/>
      <c r="BK1053" s="35"/>
      <c r="BL1053" s="35"/>
      <c r="BM1053" s="35"/>
      <c r="BN1053" s="35"/>
      <c r="BO1053" s="35"/>
      <c r="BP1053" s="35"/>
      <c r="BQ1053" s="35"/>
      <c r="BR1053" s="35"/>
      <c r="BS1053" s="35"/>
      <c r="BT1053" s="35"/>
      <c r="BU1053" s="35"/>
      <c r="BV1053" s="35"/>
      <c r="BW1053" s="35"/>
      <c r="BX1053" s="35"/>
      <c r="BY1053" s="35"/>
      <c r="BZ1053" s="35"/>
      <c r="CA1053" s="35"/>
      <c r="CB1053" s="35"/>
      <c r="CC1053" s="35"/>
      <c r="CD1053" s="35"/>
      <c r="CE1053" s="35"/>
      <c r="CF1053" s="35"/>
      <c r="CG1053" s="35"/>
      <c r="CH1053" s="35"/>
      <c r="CI1053" s="35"/>
      <c r="CJ1053" s="35"/>
      <c r="CK1053" s="35"/>
      <c r="CL1053" s="35"/>
      <c r="CM1053" s="35"/>
      <c r="CN1053" s="35"/>
      <c r="CO1053" s="35"/>
      <c r="CP1053" s="35"/>
      <c r="CQ1053" s="35"/>
      <c r="CR1053" s="35"/>
      <c r="CS1053" s="35"/>
      <c r="CT1053" s="35"/>
      <c r="CU1053" s="35"/>
      <c r="CV1053" s="35"/>
      <c r="CW1053" s="35"/>
      <c r="CX1053" s="35"/>
      <c r="CY1053" s="35"/>
      <c r="CZ1053" s="35"/>
      <c r="DA1053" s="35"/>
      <c r="DB1053" s="35"/>
      <c r="DC1053" s="35"/>
      <c r="DD1053" s="35"/>
      <c r="DE1053" s="35"/>
      <c r="DF1053" s="35"/>
      <c r="DG1053" s="35"/>
      <c r="DH1053" s="35"/>
      <c r="DI1053" s="35"/>
      <c r="DJ1053" s="35"/>
      <c r="DK1053" s="35"/>
      <c r="DL1053" s="35"/>
      <c r="DM1053" s="35"/>
      <c r="DN1053" s="35"/>
      <c r="DO1053" s="35"/>
      <c r="DP1053" s="35"/>
      <c r="DQ1053" s="35"/>
      <c r="DR1053" s="35"/>
      <c r="DS1053" s="35"/>
      <c r="DT1053" s="35"/>
      <c r="DU1053" s="35"/>
      <c r="DV1053" s="35"/>
      <c r="DW1053" s="35"/>
      <c r="DX1053" s="35"/>
      <c r="DY1053" s="35"/>
      <c r="DZ1053" s="35"/>
      <c r="EA1053" s="35"/>
      <c r="EB1053" s="35"/>
      <c r="EC1053" s="35"/>
      <c r="ED1053" s="35"/>
      <c r="EE1053" s="35"/>
      <c r="EF1053" s="35"/>
      <c r="EG1053" s="35"/>
      <c r="EH1053" s="35"/>
      <c r="EI1053" s="35"/>
      <c r="EJ1053" s="35"/>
      <c r="EK1053" s="35"/>
      <c r="EL1053" s="35"/>
      <c r="EM1053" s="35"/>
      <c r="EN1053" s="35"/>
      <c r="EO1053" s="35"/>
      <c r="EP1053" s="35"/>
      <c r="EQ1053" s="35"/>
      <c r="ER1053" s="35"/>
    </row>
    <row r="1054" spans="1:148" ht="11.25">
      <c r="A1054" s="1"/>
      <c r="B1054" s="1"/>
      <c r="C1054" s="1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58"/>
      <c r="O1054" s="58"/>
      <c r="P1054" s="58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F1054" s="35"/>
      <c r="AG1054" s="35"/>
      <c r="AH1054" s="35"/>
      <c r="AI1054" s="35"/>
      <c r="AJ1054" s="35"/>
      <c r="AK1054" s="35"/>
      <c r="AL1054" s="35"/>
      <c r="AM1054" s="35"/>
      <c r="AN1054" s="35"/>
      <c r="AO1054" s="35"/>
      <c r="AP1054" s="35"/>
      <c r="AQ1054" s="35"/>
      <c r="AR1054" s="35"/>
      <c r="AS1054" s="35"/>
      <c r="AT1054" s="35"/>
      <c r="AU1054" s="35"/>
      <c r="AV1054" s="35"/>
      <c r="AW1054" s="35"/>
      <c r="AX1054" s="35"/>
      <c r="AY1054" s="35"/>
      <c r="AZ1054" s="35"/>
      <c r="BA1054" s="35"/>
      <c r="BB1054" s="35"/>
      <c r="BC1054" s="35"/>
      <c r="BD1054" s="35"/>
      <c r="BE1054" s="35"/>
      <c r="BF1054" s="35"/>
      <c r="BG1054" s="35"/>
      <c r="BH1054" s="35"/>
      <c r="BI1054" s="35"/>
      <c r="BJ1054" s="35"/>
      <c r="BK1054" s="35"/>
      <c r="BL1054" s="35"/>
      <c r="BM1054" s="35"/>
      <c r="BN1054" s="35"/>
      <c r="BO1054" s="35"/>
      <c r="BP1054" s="35"/>
      <c r="BQ1054" s="35"/>
      <c r="BR1054" s="35"/>
      <c r="BS1054" s="35"/>
      <c r="BT1054" s="35"/>
      <c r="BU1054" s="35"/>
      <c r="BV1054" s="35"/>
      <c r="BW1054" s="35"/>
      <c r="BX1054" s="35"/>
      <c r="BY1054" s="35"/>
      <c r="BZ1054" s="35"/>
      <c r="CA1054" s="35"/>
      <c r="CB1054" s="35"/>
      <c r="CC1054" s="35"/>
      <c r="CD1054" s="35"/>
      <c r="CE1054" s="35"/>
      <c r="CF1054" s="35"/>
      <c r="CG1054" s="35"/>
      <c r="CH1054" s="35"/>
      <c r="CI1054" s="35"/>
      <c r="CJ1054" s="35"/>
      <c r="CK1054" s="35"/>
      <c r="CL1054" s="35"/>
      <c r="CM1054" s="35"/>
      <c r="CN1054" s="35"/>
      <c r="CO1054" s="35"/>
      <c r="CP1054" s="35"/>
      <c r="CQ1054" s="35"/>
      <c r="CR1054" s="35"/>
      <c r="CS1054" s="35"/>
      <c r="CT1054" s="35"/>
      <c r="CU1054" s="35"/>
      <c r="CV1054" s="35"/>
      <c r="CW1054" s="35"/>
      <c r="CX1054" s="35"/>
      <c r="CY1054" s="35"/>
      <c r="CZ1054" s="35"/>
      <c r="DA1054" s="35"/>
      <c r="DB1054" s="35"/>
      <c r="DC1054" s="35"/>
      <c r="DD1054" s="35"/>
      <c r="DE1054" s="35"/>
      <c r="DF1054" s="35"/>
      <c r="DG1054" s="35"/>
      <c r="DH1054" s="35"/>
      <c r="DI1054" s="35"/>
      <c r="DJ1054" s="35"/>
      <c r="DK1054" s="35"/>
      <c r="DL1054" s="35"/>
      <c r="DM1054" s="35"/>
      <c r="DN1054" s="35"/>
      <c r="DO1054" s="35"/>
      <c r="DP1054" s="35"/>
      <c r="DQ1054" s="35"/>
      <c r="DR1054" s="35"/>
      <c r="DS1054" s="35"/>
      <c r="DT1054" s="35"/>
      <c r="DU1054" s="35"/>
      <c r="DV1054" s="35"/>
      <c r="DW1054" s="35"/>
      <c r="DX1054" s="35"/>
      <c r="DY1054" s="35"/>
      <c r="DZ1054" s="35"/>
      <c r="EA1054" s="35"/>
      <c r="EB1054" s="35"/>
      <c r="EC1054" s="35"/>
      <c r="ED1054" s="35"/>
      <c r="EE1054" s="35"/>
      <c r="EF1054" s="35"/>
      <c r="EG1054" s="35"/>
      <c r="EH1054" s="35"/>
      <c r="EI1054" s="35"/>
      <c r="EJ1054" s="35"/>
      <c r="EK1054" s="35"/>
      <c r="EL1054" s="35"/>
      <c r="EM1054" s="35"/>
      <c r="EN1054" s="35"/>
      <c r="EO1054" s="35"/>
      <c r="EP1054" s="35"/>
      <c r="EQ1054" s="35"/>
      <c r="ER1054" s="35"/>
    </row>
    <row r="1055" spans="1:148" ht="11.25">
      <c r="A1055" s="1"/>
      <c r="B1055" s="1"/>
      <c r="C1055" s="1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58"/>
      <c r="O1055" s="58"/>
      <c r="P1055" s="58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5"/>
      <c r="AF1055" s="35"/>
      <c r="AG1055" s="35"/>
      <c r="AH1055" s="35"/>
      <c r="AI1055" s="35"/>
      <c r="AJ1055" s="35"/>
      <c r="AK1055" s="35"/>
      <c r="AL1055" s="35"/>
      <c r="AM1055" s="35"/>
      <c r="AN1055" s="35"/>
      <c r="AO1055" s="35"/>
      <c r="AP1055" s="35"/>
      <c r="AQ1055" s="35"/>
      <c r="AR1055" s="35"/>
      <c r="AS1055" s="35"/>
      <c r="AT1055" s="35"/>
      <c r="AU1055" s="35"/>
      <c r="AV1055" s="35"/>
      <c r="AW1055" s="35"/>
      <c r="AX1055" s="35"/>
      <c r="AY1055" s="35"/>
      <c r="AZ1055" s="35"/>
      <c r="BA1055" s="35"/>
      <c r="BB1055" s="35"/>
      <c r="BC1055" s="35"/>
      <c r="BD1055" s="35"/>
      <c r="BE1055" s="35"/>
      <c r="BF1055" s="35"/>
      <c r="BG1055" s="35"/>
      <c r="BH1055" s="35"/>
      <c r="BI1055" s="35"/>
      <c r="BJ1055" s="35"/>
      <c r="BK1055" s="35"/>
      <c r="BL1055" s="35"/>
      <c r="BM1055" s="35"/>
      <c r="BN1055" s="35"/>
      <c r="BO1055" s="35"/>
      <c r="BP1055" s="35"/>
      <c r="BQ1055" s="35"/>
      <c r="BR1055" s="35"/>
      <c r="BS1055" s="35"/>
      <c r="BT1055" s="35"/>
      <c r="BU1055" s="35"/>
      <c r="BV1055" s="35"/>
      <c r="BW1055" s="35"/>
      <c r="BX1055" s="35"/>
      <c r="BY1055" s="35"/>
      <c r="BZ1055" s="35"/>
      <c r="CA1055" s="35"/>
      <c r="CB1055" s="35"/>
      <c r="CC1055" s="35"/>
      <c r="CD1055" s="35"/>
      <c r="CE1055" s="35"/>
      <c r="CF1055" s="35"/>
      <c r="CG1055" s="35"/>
      <c r="CH1055" s="35"/>
      <c r="CI1055" s="35"/>
      <c r="CJ1055" s="35"/>
      <c r="CK1055" s="35"/>
      <c r="CL1055" s="35"/>
      <c r="CM1055" s="35"/>
      <c r="CN1055" s="35"/>
      <c r="CO1055" s="35"/>
      <c r="CP1055" s="35"/>
      <c r="CQ1055" s="35"/>
      <c r="CR1055" s="35"/>
      <c r="CS1055" s="35"/>
      <c r="CT1055" s="35"/>
      <c r="CU1055" s="35"/>
      <c r="CV1055" s="35"/>
      <c r="CW1055" s="35"/>
      <c r="CX1055" s="35"/>
      <c r="CY1055" s="35"/>
      <c r="CZ1055" s="35"/>
      <c r="DA1055" s="35"/>
      <c r="DB1055" s="35"/>
      <c r="DC1055" s="35"/>
      <c r="DD1055" s="35"/>
      <c r="DE1055" s="35"/>
      <c r="DF1055" s="35"/>
      <c r="DG1055" s="35"/>
      <c r="DH1055" s="35"/>
      <c r="DI1055" s="35"/>
      <c r="DJ1055" s="35"/>
      <c r="DK1055" s="35"/>
      <c r="DL1055" s="35"/>
      <c r="DM1055" s="35"/>
      <c r="DN1055" s="35"/>
      <c r="DO1055" s="35"/>
      <c r="DP1055" s="35"/>
      <c r="DQ1055" s="35"/>
      <c r="DR1055" s="35"/>
      <c r="DS1055" s="35"/>
      <c r="DT1055" s="35"/>
      <c r="DU1055" s="35"/>
      <c r="DV1055" s="35"/>
      <c r="DW1055" s="35"/>
      <c r="DX1055" s="35"/>
      <c r="DY1055" s="35"/>
      <c r="DZ1055" s="35"/>
      <c r="EA1055" s="35"/>
      <c r="EB1055" s="35"/>
      <c r="EC1055" s="35"/>
      <c r="ED1055" s="35"/>
      <c r="EE1055" s="35"/>
      <c r="EF1055" s="35"/>
      <c r="EG1055" s="35"/>
      <c r="EH1055" s="35"/>
      <c r="EI1055" s="35"/>
      <c r="EJ1055" s="35"/>
      <c r="EK1055" s="35"/>
      <c r="EL1055" s="35"/>
      <c r="EM1055" s="35"/>
      <c r="EN1055" s="35"/>
      <c r="EO1055" s="35"/>
      <c r="EP1055" s="35"/>
      <c r="EQ1055" s="35"/>
      <c r="ER1055" s="35"/>
    </row>
    <row r="1056" spans="1:148" ht="11.25">
      <c r="A1056" s="1"/>
      <c r="B1056" s="1"/>
      <c r="C1056" s="1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58"/>
      <c r="O1056" s="58"/>
      <c r="P1056" s="58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F1056" s="35"/>
      <c r="AG1056" s="35"/>
      <c r="AH1056" s="35"/>
      <c r="AI1056" s="35"/>
      <c r="AJ1056" s="35"/>
      <c r="AK1056" s="35"/>
      <c r="AL1056" s="35"/>
      <c r="AM1056" s="35"/>
      <c r="AN1056" s="35"/>
      <c r="AO1056" s="35"/>
      <c r="AP1056" s="35"/>
      <c r="AQ1056" s="35"/>
      <c r="AR1056" s="35"/>
      <c r="AS1056" s="35"/>
      <c r="AT1056" s="35"/>
      <c r="AU1056" s="35"/>
      <c r="AV1056" s="35"/>
      <c r="AW1056" s="35"/>
      <c r="AX1056" s="35"/>
      <c r="AY1056" s="35"/>
      <c r="AZ1056" s="35"/>
      <c r="BA1056" s="35"/>
      <c r="BB1056" s="35"/>
      <c r="BC1056" s="35"/>
      <c r="BD1056" s="35"/>
      <c r="BE1056" s="35"/>
      <c r="BF1056" s="35"/>
      <c r="BG1056" s="35"/>
      <c r="BH1056" s="35"/>
      <c r="BI1056" s="35"/>
      <c r="BJ1056" s="35"/>
      <c r="BK1056" s="35"/>
      <c r="BL1056" s="35"/>
      <c r="BM1056" s="35"/>
      <c r="BN1056" s="35"/>
      <c r="BO1056" s="35"/>
      <c r="BP1056" s="35"/>
      <c r="BQ1056" s="35"/>
      <c r="BR1056" s="35"/>
      <c r="BS1056" s="35"/>
      <c r="BT1056" s="35"/>
      <c r="BU1056" s="35"/>
      <c r="BV1056" s="35"/>
      <c r="BW1056" s="35"/>
      <c r="BX1056" s="35"/>
      <c r="BY1056" s="35"/>
      <c r="BZ1056" s="35"/>
      <c r="CA1056" s="35"/>
      <c r="CB1056" s="35"/>
      <c r="CC1056" s="35"/>
      <c r="CD1056" s="35"/>
      <c r="CE1056" s="35"/>
      <c r="CF1056" s="35"/>
      <c r="CG1056" s="35"/>
      <c r="CH1056" s="35"/>
      <c r="CI1056" s="35"/>
      <c r="CJ1056" s="35"/>
      <c r="CK1056" s="35"/>
      <c r="CL1056" s="35"/>
      <c r="CM1056" s="35"/>
      <c r="CN1056" s="35"/>
      <c r="CO1056" s="35"/>
      <c r="CP1056" s="35"/>
      <c r="CQ1056" s="35"/>
      <c r="CR1056" s="35"/>
      <c r="CS1056" s="35"/>
      <c r="CT1056" s="35"/>
      <c r="CU1056" s="35"/>
      <c r="CV1056" s="35"/>
      <c r="CW1056" s="35"/>
      <c r="CX1056" s="35"/>
      <c r="CY1056" s="35"/>
      <c r="CZ1056" s="35"/>
      <c r="DA1056" s="35"/>
      <c r="DB1056" s="35"/>
      <c r="DC1056" s="35"/>
      <c r="DD1056" s="35"/>
      <c r="DE1056" s="35"/>
      <c r="DF1056" s="35"/>
      <c r="DG1056" s="35"/>
      <c r="DH1056" s="35"/>
      <c r="DI1056" s="35"/>
      <c r="DJ1056" s="35"/>
      <c r="DK1056" s="35"/>
      <c r="DL1056" s="35"/>
      <c r="DM1056" s="35"/>
      <c r="DN1056" s="35"/>
      <c r="DO1056" s="35"/>
      <c r="DP1056" s="35"/>
      <c r="DQ1056" s="35"/>
      <c r="DR1056" s="35"/>
      <c r="DS1056" s="35"/>
      <c r="DT1056" s="35"/>
      <c r="DU1056" s="35"/>
      <c r="DV1056" s="35"/>
      <c r="DW1056" s="35"/>
      <c r="DX1056" s="35"/>
      <c r="DY1056" s="35"/>
      <c r="DZ1056" s="35"/>
      <c r="EA1056" s="35"/>
      <c r="EB1056" s="35"/>
      <c r="EC1056" s="35"/>
      <c r="ED1056" s="35"/>
      <c r="EE1056" s="35"/>
      <c r="EF1056" s="35"/>
      <c r="EG1056" s="35"/>
      <c r="EH1056" s="35"/>
      <c r="EI1056" s="35"/>
      <c r="EJ1056" s="35"/>
      <c r="EK1056" s="35"/>
      <c r="EL1056" s="35"/>
      <c r="EM1056" s="35"/>
      <c r="EN1056" s="35"/>
      <c r="EO1056" s="35"/>
      <c r="EP1056" s="35"/>
      <c r="EQ1056" s="35"/>
      <c r="ER1056" s="35"/>
    </row>
    <row r="1057" spans="1:148" ht="11.25">
      <c r="A1057" s="1"/>
      <c r="B1057" s="1"/>
      <c r="C1057" s="1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58"/>
      <c r="O1057" s="58"/>
      <c r="P1057" s="58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F1057" s="35"/>
      <c r="AG1057" s="35"/>
      <c r="AH1057" s="35"/>
      <c r="AI1057" s="35"/>
      <c r="AJ1057" s="35"/>
      <c r="AK1057" s="35"/>
      <c r="AL1057" s="35"/>
      <c r="AM1057" s="35"/>
      <c r="AN1057" s="35"/>
      <c r="AO1057" s="35"/>
      <c r="AP1057" s="35"/>
      <c r="AQ1057" s="35"/>
      <c r="AR1057" s="35"/>
      <c r="AS1057" s="35"/>
      <c r="AT1057" s="35"/>
      <c r="AU1057" s="35"/>
      <c r="AV1057" s="35"/>
      <c r="AW1057" s="35"/>
      <c r="AX1057" s="35"/>
      <c r="AY1057" s="35"/>
      <c r="AZ1057" s="35"/>
      <c r="BA1057" s="35"/>
      <c r="BB1057" s="35"/>
      <c r="BC1057" s="35"/>
      <c r="BD1057" s="35"/>
      <c r="BE1057" s="35"/>
      <c r="BF1057" s="35"/>
      <c r="BG1057" s="35"/>
      <c r="BH1057" s="35"/>
      <c r="BI1057" s="35"/>
      <c r="BJ1057" s="35"/>
      <c r="BK1057" s="35"/>
      <c r="BL1057" s="35"/>
      <c r="BM1057" s="35"/>
      <c r="BN1057" s="35"/>
      <c r="BO1057" s="35"/>
      <c r="BP1057" s="35"/>
      <c r="BQ1057" s="35"/>
      <c r="BR1057" s="35"/>
      <c r="BS1057" s="35"/>
      <c r="BT1057" s="35"/>
      <c r="BU1057" s="35"/>
      <c r="BV1057" s="35"/>
      <c r="BW1057" s="35"/>
      <c r="BX1057" s="35"/>
      <c r="BY1057" s="35"/>
      <c r="BZ1057" s="35"/>
      <c r="CA1057" s="35"/>
      <c r="CB1057" s="35"/>
      <c r="CC1057" s="35"/>
      <c r="CD1057" s="35"/>
      <c r="CE1057" s="35"/>
      <c r="CF1057" s="35"/>
      <c r="CG1057" s="35"/>
      <c r="CH1057" s="35"/>
      <c r="CI1057" s="35"/>
      <c r="CJ1057" s="35"/>
      <c r="CK1057" s="35"/>
      <c r="CL1057" s="35"/>
      <c r="CM1057" s="35"/>
      <c r="CN1057" s="35"/>
      <c r="CO1057" s="35"/>
      <c r="CP1057" s="35"/>
      <c r="CQ1057" s="35"/>
      <c r="CR1057" s="35"/>
      <c r="CS1057" s="35"/>
      <c r="CT1057" s="35"/>
      <c r="CU1057" s="35"/>
      <c r="CV1057" s="35"/>
      <c r="CW1057" s="35"/>
      <c r="CX1057" s="35"/>
      <c r="CY1057" s="35"/>
      <c r="CZ1057" s="35"/>
      <c r="DA1057" s="35"/>
      <c r="DB1057" s="35"/>
      <c r="DC1057" s="35"/>
      <c r="DD1057" s="35"/>
      <c r="DE1057" s="35"/>
      <c r="DF1057" s="35"/>
      <c r="DG1057" s="35"/>
      <c r="DH1057" s="35"/>
      <c r="DI1057" s="35"/>
      <c r="DJ1057" s="35"/>
      <c r="DK1057" s="35"/>
      <c r="DL1057" s="35"/>
      <c r="DM1057" s="35"/>
      <c r="DN1057" s="35"/>
      <c r="DO1057" s="35"/>
      <c r="DP1057" s="35"/>
      <c r="DQ1057" s="35"/>
      <c r="DR1057" s="35"/>
      <c r="DS1057" s="35"/>
      <c r="DT1057" s="35"/>
      <c r="DU1057" s="35"/>
      <c r="DV1057" s="35"/>
      <c r="DW1057" s="35"/>
      <c r="DX1057" s="35"/>
      <c r="DY1057" s="35"/>
      <c r="DZ1057" s="35"/>
      <c r="EA1057" s="35"/>
      <c r="EB1057" s="35"/>
      <c r="EC1057" s="35"/>
      <c r="ED1057" s="35"/>
      <c r="EE1057" s="35"/>
      <c r="EF1057" s="35"/>
      <c r="EG1057" s="35"/>
      <c r="EH1057" s="35"/>
      <c r="EI1057" s="35"/>
      <c r="EJ1057" s="35"/>
      <c r="EK1057" s="35"/>
      <c r="EL1057" s="35"/>
      <c r="EM1057" s="35"/>
      <c r="EN1057" s="35"/>
      <c r="EO1057" s="35"/>
      <c r="EP1057" s="35"/>
      <c r="EQ1057" s="35"/>
      <c r="ER1057" s="35"/>
    </row>
    <row r="1058" spans="1:148" ht="11.25">
      <c r="A1058" s="1"/>
      <c r="B1058" s="1"/>
      <c r="C1058" s="1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58"/>
      <c r="O1058" s="58"/>
      <c r="P1058" s="58"/>
      <c r="Q1058" s="35"/>
      <c r="R1058" s="35"/>
      <c r="S1058" s="35"/>
      <c r="T1058" s="35"/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F1058" s="35"/>
      <c r="AG1058" s="35"/>
      <c r="AH1058" s="35"/>
      <c r="AI1058" s="35"/>
      <c r="AJ1058" s="35"/>
      <c r="AK1058" s="35"/>
      <c r="AL1058" s="35"/>
      <c r="AM1058" s="35"/>
      <c r="AN1058" s="35"/>
      <c r="AO1058" s="35"/>
      <c r="AP1058" s="35"/>
      <c r="AQ1058" s="35"/>
      <c r="AR1058" s="35"/>
      <c r="AS1058" s="35"/>
      <c r="AT1058" s="35"/>
      <c r="AU1058" s="35"/>
      <c r="AV1058" s="35"/>
      <c r="AW1058" s="35"/>
      <c r="AX1058" s="35"/>
      <c r="AY1058" s="35"/>
      <c r="AZ1058" s="35"/>
      <c r="BA1058" s="35"/>
      <c r="BB1058" s="35"/>
      <c r="BC1058" s="35"/>
      <c r="BD1058" s="35"/>
      <c r="BE1058" s="35"/>
      <c r="BF1058" s="35"/>
      <c r="BG1058" s="35"/>
      <c r="BH1058" s="35"/>
      <c r="BI1058" s="35"/>
      <c r="BJ1058" s="35"/>
      <c r="BK1058" s="35"/>
      <c r="BL1058" s="35"/>
      <c r="BM1058" s="35"/>
      <c r="BN1058" s="35"/>
      <c r="BO1058" s="35"/>
      <c r="BP1058" s="35"/>
      <c r="BQ1058" s="35"/>
      <c r="BR1058" s="35"/>
      <c r="BS1058" s="35"/>
      <c r="BT1058" s="35"/>
      <c r="BU1058" s="35"/>
      <c r="BV1058" s="35"/>
      <c r="BW1058" s="35"/>
      <c r="BX1058" s="35"/>
      <c r="BY1058" s="35"/>
      <c r="BZ1058" s="35"/>
      <c r="CA1058" s="35"/>
      <c r="CB1058" s="35"/>
      <c r="CC1058" s="35"/>
      <c r="CD1058" s="35"/>
      <c r="CE1058" s="35"/>
      <c r="CF1058" s="35"/>
      <c r="CG1058" s="35"/>
      <c r="CH1058" s="35"/>
      <c r="CI1058" s="35"/>
      <c r="CJ1058" s="35"/>
      <c r="CK1058" s="35"/>
      <c r="CL1058" s="35"/>
      <c r="CM1058" s="35"/>
      <c r="CN1058" s="35"/>
      <c r="CO1058" s="35"/>
      <c r="CP1058" s="35"/>
      <c r="CQ1058" s="35"/>
      <c r="CR1058" s="35"/>
      <c r="CS1058" s="35"/>
      <c r="CT1058" s="35"/>
      <c r="CU1058" s="35"/>
      <c r="CV1058" s="35"/>
      <c r="CW1058" s="35"/>
      <c r="CX1058" s="35"/>
      <c r="CY1058" s="35"/>
      <c r="CZ1058" s="35"/>
      <c r="DA1058" s="35"/>
      <c r="DB1058" s="35"/>
      <c r="DC1058" s="35"/>
      <c r="DD1058" s="35"/>
      <c r="DE1058" s="35"/>
      <c r="DF1058" s="35"/>
      <c r="DG1058" s="35"/>
      <c r="DH1058" s="35"/>
      <c r="DI1058" s="35"/>
      <c r="DJ1058" s="35"/>
      <c r="DK1058" s="35"/>
      <c r="DL1058" s="35"/>
      <c r="DM1058" s="35"/>
      <c r="DN1058" s="35"/>
      <c r="DO1058" s="35"/>
      <c r="DP1058" s="35"/>
      <c r="DQ1058" s="35"/>
      <c r="DR1058" s="35"/>
      <c r="DS1058" s="35"/>
      <c r="DT1058" s="35"/>
      <c r="DU1058" s="35"/>
      <c r="DV1058" s="35"/>
      <c r="DW1058" s="35"/>
      <c r="DX1058" s="35"/>
      <c r="DY1058" s="35"/>
      <c r="DZ1058" s="35"/>
      <c r="EA1058" s="35"/>
      <c r="EB1058" s="35"/>
      <c r="EC1058" s="35"/>
      <c r="ED1058" s="35"/>
      <c r="EE1058" s="35"/>
      <c r="EF1058" s="35"/>
      <c r="EG1058" s="35"/>
      <c r="EH1058" s="35"/>
      <c r="EI1058" s="35"/>
      <c r="EJ1058" s="35"/>
      <c r="EK1058" s="35"/>
      <c r="EL1058" s="35"/>
      <c r="EM1058" s="35"/>
      <c r="EN1058" s="35"/>
      <c r="EO1058" s="35"/>
      <c r="EP1058" s="35"/>
      <c r="EQ1058" s="35"/>
      <c r="ER1058" s="35"/>
    </row>
    <row r="1059" spans="1:148" ht="11.25">
      <c r="A1059" s="1"/>
      <c r="B1059" s="1"/>
      <c r="C1059" s="1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58"/>
      <c r="O1059" s="58"/>
      <c r="P1059" s="58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F1059" s="35"/>
      <c r="AG1059" s="35"/>
      <c r="AH1059" s="35"/>
      <c r="AI1059" s="35"/>
      <c r="AJ1059" s="35"/>
      <c r="AK1059" s="35"/>
      <c r="AL1059" s="35"/>
      <c r="AM1059" s="35"/>
      <c r="AN1059" s="35"/>
      <c r="AO1059" s="35"/>
      <c r="AP1059" s="35"/>
      <c r="AQ1059" s="35"/>
      <c r="AR1059" s="35"/>
      <c r="AS1059" s="35"/>
      <c r="AT1059" s="35"/>
      <c r="AU1059" s="35"/>
      <c r="AV1059" s="35"/>
      <c r="AW1059" s="35"/>
      <c r="AX1059" s="35"/>
      <c r="AY1059" s="35"/>
      <c r="AZ1059" s="35"/>
      <c r="BA1059" s="35"/>
      <c r="BB1059" s="35"/>
      <c r="BC1059" s="35"/>
      <c r="BD1059" s="35"/>
      <c r="BE1059" s="35"/>
      <c r="BF1059" s="35"/>
      <c r="BG1059" s="35"/>
      <c r="BH1059" s="35"/>
      <c r="BI1059" s="35"/>
      <c r="BJ1059" s="35"/>
      <c r="BK1059" s="35"/>
      <c r="BL1059" s="35"/>
      <c r="BM1059" s="35"/>
      <c r="BN1059" s="35"/>
      <c r="BO1059" s="35"/>
      <c r="BP1059" s="35"/>
      <c r="BQ1059" s="35"/>
      <c r="BR1059" s="35"/>
      <c r="BS1059" s="35"/>
      <c r="BT1059" s="35"/>
      <c r="BU1059" s="35"/>
      <c r="BV1059" s="35"/>
      <c r="BW1059" s="35"/>
      <c r="BX1059" s="35"/>
      <c r="BY1059" s="35"/>
      <c r="BZ1059" s="35"/>
      <c r="CA1059" s="35"/>
      <c r="CB1059" s="35"/>
      <c r="CC1059" s="35"/>
      <c r="CD1059" s="35"/>
      <c r="CE1059" s="35"/>
      <c r="CF1059" s="35"/>
      <c r="CG1059" s="35"/>
      <c r="CH1059" s="35"/>
      <c r="CI1059" s="35"/>
      <c r="CJ1059" s="35"/>
      <c r="CK1059" s="35"/>
      <c r="CL1059" s="35"/>
      <c r="CM1059" s="35"/>
      <c r="CN1059" s="35"/>
      <c r="CO1059" s="35"/>
      <c r="CP1059" s="35"/>
      <c r="CQ1059" s="35"/>
      <c r="CR1059" s="35"/>
      <c r="CS1059" s="35"/>
      <c r="CT1059" s="35"/>
      <c r="CU1059" s="35"/>
      <c r="CV1059" s="35"/>
      <c r="CW1059" s="35"/>
      <c r="CX1059" s="35"/>
      <c r="CY1059" s="35"/>
      <c r="CZ1059" s="35"/>
      <c r="DA1059" s="35"/>
      <c r="DB1059" s="35"/>
      <c r="DC1059" s="35"/>
      <c r="DD1059" s="35"/>
      <c r="DE1059" s="35"/>
      <c r="DF1059" s="35"/>
      <c r="DG1059" s="35"/>
      <c r="DH1059" s="35"/>
      <c r="DI1059" s="35"/>
      <c r="DJ1059" s="35"/>
      <c r="DK1059" s="35"/>
      <c r="DL1059" s="35"/>
      <c r="DM1059" s="35"/>
      <c r="DN1059" s="35"/>
      <c r="DO1059" s="35"/>
      <c r="DP1059" s="35"/>
      <c r="DQ1059" s="35"/>
      <c r="DR1059" s="35"/>
      <c r="DS1059" s="35"/>
      <c r="DT1059" s="35"/>
      <c r="DU1059" s="35"/>
      <c r="DV1059" s="35"/>
      <c r="DW1059" s="35"/>
      <c r="DX1059" s="35"/>
      <c r="DY1059" s="35"/>
      <c r="DZ1059" s="35"/>
      <c r="EA1059" s="35"/>
      <c r="EB1059" s="35"/>
      <c r="EC1059" s="35"/>
      <c r="ED1059" s="35"/>
      <c r="EE1059" s="35"/>
      <c r="EF1059" s="35"/>
      <c r="EG1059" s="35"/>
      <c r="EH1059" s="35"/>
      <c r="EI1059" s="35"/>
      <c r="EJ1059" s="35"/>
      <c r="EK1059" s="35"/>
      <c r="EL1059" s="35"/>
      <c r="EM1059" s="35"/>
      <c r="EN1059" s="35"/>
      <c r="EO1059" s="35"/>
      <c r="EP1059" s="35"/>
      <c r="EQ1059" s="35"/>
      <c r="ER1059" s="35"/>
    </row>
    <row r="1060" spans="1:148" ht="11.25">
      <c r="A1060" s="1"/>
      <c r="B1060" s="1"/>
      <c r="C1060" s="1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58"/>
      <c r="O1060" s="58"/>
      <c r="P1060" s="58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F1060" s="35"/>
      <c r="AG1060" s="35"/>
      <c r="AH1060" s="35"/>
      <c r="AI1060" s="35"/>
      <c r="AJ1060" s="35"/>
      <c r="AK1060" s="35"/>
      <c r="AL1060" s="35"/>
      <c r="AM1060" s="35"/>
      <c r="AN1060" s="35"/>
      <c r="AO1060" s="35"/>
      <c r="AP1060" s="35"/>
      <c r="AQ1060" s="35"/>
      <c r="AR1060" s="35"/>
      <c r="AS1060" s="35"/>
      <c r="AT1060" s="35"/>
      <c r="AU1060" s="35"/>
      <c r="AV1060" s="35"/>
      <c r="AW1060" s="35"/>
      <c r="AX1060" s="35"/>
      <c r="AY1060" s="35"/>
      <c r="AZ1060" s="35"/>
      <c r="BA1060" s="35"/>
      <c r="BB1060" s="35"/>
      <c r="BC1060" s="35"/>
      <c r="BD1060" s="35"/>
      <c r="BE1060" s="35"/>
      <c r="BF1060" s="35"/>
      <c r="BG1060" s="35"/>
      <c r="BH1060" s="35"/>
      <c r="BI1060" s="35"/>
      <c r="BJ1060" s="35"/>
      <c r="BK1060" s="35"/>
      <c r="BL1060" s="35"/>
      <c r="BM1060" s="35"/>
      <c r="BN1060" s="35"/>
      <c r="BO1060" s="35"/>
      <c r="BP1060" s="35"/>
      <c r="BQ1060" s="35"/>
      <c r="BR1060" s="35"/>
      <c r="BS1060" s="35"/>
      <c r="BT1060" s="35"/>
      <c r="BU1060" s="35"/>
      <c r="BV1060" s="35"/>
      <c r="BW1060" s="35"/>
      <c r="BX1060" s="35"/>
      <c r="BY1060" s="35"/>
      <c r="BZ1060" s="35"/>
      <c r="CA1060" s="35"/>
      <c r="CB1060" s="35"/>
      <c r="CC1060" s="35"/>
      <c r="CD1060" s="35"/>
      <c r="CE1060" s="35"/>
      <c r="CF1060" s="35"/>
      <c r="CG1060" s="35"/>
      <c r="CH1060" s="35"/>
      <c r="CI1060" s="35"/>
      <c r="CJ1060" s="35"/>
      <c r="CK1060" s="35"/>
      <c r="CL1060" s="35"/>
      <c r="CM1060" s="35"/>
      <c r="CN1060" s="35"/>
      <c r="CO1060" s="35"/>
      <c r="CP1060" s="35"/>
      <c r="CQ1060" s="35"/>
      <c r="CR1060" s="35"/>
      <c r="CS1060" s="35"/>
      <c r="CT1060" s="35"/>
      <c r="CU1060" s="35"/>
      <c r="CV1060" s="35"/>
      <c r="CW1060" s="35"/>
      <c r="CX1060" s="35"/>
      <c r="CY1060" s="35"/>
      <c r="CZ1060" s="35"/>
      <c r="DA1060" s="35"/>
      <c r="DB1060" s="35"/>
      <c r="DC1060" s="35"/>
      <c r="DD1060" s="35"/>
      <c r="DE1060" s="35"/>
      <c r="DF1060" s="35"/>
      <c r="DG1060" s="35"/>
      <c r="DH1060" s="35"/>
      <c r="DI1060" s="35"/>
      <c r="DJ1060" s="35"/>
      <c r="DK1060" s="35"/>
      <c r="DL1060" s="35"/>
      <c r="DM1060" s="35"/>
      <c r="DN1060" s="35"/>
      <c r="DO1060" s="35"/>
      <c r="DP1060" s="35"/>
      <c r="DQ1060" s="35"/>
      <c r="DR1060" s="35"/>
      <c r="DS1060" s="35"/>
      <c r="DT1060" s="35"/>
      <c r="DU1060" s="35"/>
      <c r="DV1060" s="35"/>
      <c r="DW1060" s="35"/>
      <c r="DX1060" s="35"/>
      <c r="DY1060" s="35"/>
      <c r="DZ1060" s="35"/>
      <c r="EA1060" s="35"/>
      <c r="EB1060" s="35"/>
      <c r="EC1060" s="35"/>
      <c r="ED1060" s="35"/>
      <c r="EE1060" s="35"/>
      <c r="EF1060" s="35"/>
      <c r="EG1060" s="35"/>
      <c r="EH1060" s="35"/>
      <c r="EI1060" s="35"/>
      <c r="EJ1060" s="35"/>
      <c r="EK1060" s="35"/>
      <c r="EL1060" s="35"/>
      <c r="EM1060" s="35"/>
      <c r="EN1060" s="35"/>
      <c r="EO1060" s="35"/>
      <c r="EP1060" s="35"/>
      <c r="EQ1060" s="35"/>
      <c r="ER1060" s="35"/>
    </row>
    <row r="1061" spans="1:148" ht="11.25">
      <c r="A1061" s="1"/>
      <c r="B1061" s="1"/>
      <c r="C1061" s="1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58"/>
      <c r="O1061" s="58"/>
      <c r="P1061" s="58"/>
      <c r="Q1061" s="35"/>
      <c r="R1061" s="35"/>
      <c r="S1061" s="35"/>
      <c r="T1061" s="35"/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F1061" s="35"/>
      <c r="AG1061" s="35"/>
      <c r="AH1061" s="35"/>
      <c r="AI1061" s="35"/>
      <c r="AJ1061" s="35"/>
      <c r="AK1061" s="35"/>
      <c r="AL1061" s="35"/>
      <c r="AM1061" s="35"/>
      <c r="AN1061" s="35"/>
      <c r="AO1061" s="35"/>
      <c r="AP1061" s="35"/>
      <c r="AQ1061" s="35"/>
      <c r="AR1061" s="35"/>
      <c r="AS1061" s="35"/>
      <c r="AT1061" s="35"/>
      <c r="AU1061" s="35"/>
      <c r="AV1061" s="35"/>
      <c r="AW1061" s="35"/>
      <c r="AX1061" s="35"/>
      <c r="AY1061" s="35"/>
      <c r="AZ1061" s="35"/>
      <c r="BA1061" s="35"/>
      <c r="BB1061" s="35"/>
      <c r="BC1061" s="35"/>
      <c r="BD1061" s="35"/>
      <c r="BE1061" s="35"/>
      <c r="BF1061" s="35"/>
      <c r="BG1061" s="35"/>
      <c r="BH1061" s="35"/>
      <c r="BI1061" s="35"/>
      <c r="BJ1061" s="35"/>
      <c r="BK1061" s="35"/>
      <c r="BL1061" s="35"/>
      <c r="BM1061" s="35"/>
      <c r="BN1061" s="35"/>
      <c r="BO1061" s="35"/>
      <c r="BP1061" s="35"/>
      <c r="BQ1061" s="35"/>
      <c r="BR1061" s="35"/>
      <c r="BS1061" s="35"/>
      <c r="BT1061" s="35"/>
      <c r="BU1061" s="35"/>
      <c r="BV1061" s="35"/>
      <c r="BW1061" s="35"/>
      <c r="BX1061" s="35"/>
      <c r="BY1061" s="35"/>
      <c r="BZ1061" s="35"/>
      <c r="CA1061" s="35"/>
      <c r="CB1061" s="35"/>
      <c r="CC1061" s="35"/>
      <c r="CD1061" s="35"/>
      <c r="CE1061" s="35"/>
      <c r="CF1061" s="35"/>
      <c r="CG1061" s="35"/>
      <c r="CH1061" s="35"/>
      <c r="CI1061" s="35"/>
      <c r="CJ1061" s="35"/>
      <c r="CK1061" s="35"/>
      <c r="CL1061" s="35"/>
      <c r="CM1061" s="35"/>
      <c r="CN1061" s="35"/>
      <c r="CO1061" s="35"/>
      <c r="CP1061" s="35"/>
      <c r="CQ1061" s="35"/>
      <c r="CR1061" s="35"/>
      <c r="CS1061" s="35"/>
      <c r="CT1061" s="35"/>
      <c r="CU1061" s="35"/>
      <c r="CV1061" s="35"/>
      <c r="CW1061" s="35"/>
      <c r="CX1061" s="35"/>
      <c r="CY1061" s="35"/>
      <c r="CZ1061" s="35"/>
      <c r="DA1061" s="35"/>
      <c r="DB1061" s="35"/>
      <c r="DC1061" s="35"/>
      <c r="DD1061" s="35"/>
      <c r="DE1061" s="35"/>
      <c r="DF1061" s="35"/>
      <c r="DG1061" s="35"/>
      <c r="DH1061" s="35"/>
      <c r="DI1061" s="35"/>
      <c r="DJ1061" s="35"/>
      <c r="DK1061" s="35"/>
      <c r="DL1061" s="35"/>
      <c r="DM1061" s="35"/>
      <c r="DN1061" s="35"/>
      <c r="DO1061" s="35"/>
      <c r="DP1061" s="35"/>
      <c r="DQ1061" s="35"/>
      <c r="DR1061" s="35"/>
      <c r="DS1061" s="35"/>
      <c r="DT1061" s="35"/>
      <c r="DU1061" s="35"/>
      <c r="DV1061" s="35"/>
      <c r="DW1061" s="35"/>
      <c r="DX1061" s="35"/>
      <c r="DY1061" s="35"/>
      <c r="DZ1061" s="35"/>
      <c r="EA1061" s="35"/>
      <c r="EB1061" s="35"/>
      <c r="EC1061" s="35"/>
      <c r="ED1061" s="35"/>
      <c r="EE1061" s="35"/>
      <c r="EF1061" s="35"/>
      <c r="EG1061" s="35"/>
      <c r="EH1061" s="35"/>
      <c r="EI1061" s="35"/>
      <c r="EJ1061" s="35"/>
      <c r="EK1061" s="35"/>
      <c r="EL1061" s="35"/>
      <c r="EM1061" s="35"/>
      <c r="EN1061" s="35"/>
      <c r="EO1061" s="35"/>
      <c r="EP1061" s="35"/>
      <c r="EQ1061" s="35"/>
      <c r="ER1061" s="35"/>
    </row>
    <row r="1062" spans="1:148" ht="11.25">
      <c r="A1062" s="1"/>
      <c r="B1062" s="1"/>
      <c r="C1062" s="1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58"/>
      <c r="O1062" s="58"/>
      <c r="P1062" s="58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F1062" s="35"/>
      <c r="AG1062" s="35"/>
      <c r="AH1062" s="35"/>
      <c r="AI1062" s="35"/>
      <c r="AJ1062" s="35"/>
      <c r="AK1062" s="35"/>
      <c r="AL1062" s="35"/>
      <c r="AM1062" s="35"/>
      <c r="AN1062" s="35"/>
      <c r="AO1062" s="35"/>
      <c r="AP1062" s="35"/>
      <c r="AQ1062" s="35"/>
      <c r="AR1062" s="35"/>
      <c r="AS1062" s="35"/>
      <c r="AT1062" s="35"/>
      <c r="AU1062" s="35"/>
      <c r="AV1062" s="35"/>
      <c r="AW1062" s="35"/>
      <c r="AX1062" s="35"/>
      <c r="AY1062" s="35"/>
      <c r="AZ1062" s="35"/>
      <c r="BA1062" s="35"/>
      <c r="BB1062" s="35"/>
      <c r="BC1062" s="35"/>
      <c r="BD1062" s="35"/>
      <c r="BE1062" s="35"/>
      <c r="BF1062" s="35"/>
      <c r="BG1062" s="35"/>
      <c r="BH1062" s="35"/>
      <c r="BI1062" s="35"/>
      <c r="BJ1062" s="35"/>
      <c r="BK1062" s="35"/>
      <c r="BL1062" s="35"/>
      <c r="BM1062" s="35"/>
      <c r="BN1062" s="35"/>
      <c r="BO1062" s="35"/>
      <c r="BP1062" s="35"/>
      <c r="BQ1062" s="35"/>
      <c r="BR1062" s="35"/>
      <c r="BS1062" s="35"/>
      <c r="BT1062" s="35"/>
      <c r="BU1062" s="35"/>
      <c r="BV1062" s="35"/>
      <c r="BW1062" s="35"/>
      <c r="BX1062" s="35"/>
      <c r="BY1062" s="35"/>
      <c r="BZ1062" s="35"/>
      <c r="CA1062" s="35"/>
      <c r="CB1062" s="35"/>
      <c r="CC1062" s="35"/>
      <c r="CD1062" s="35"/>
      <c r="CE1062" s="35"/>
      <c r="CF1062" s="35"/>
      <c r="CG1062" s="35"/>
      <c r="CH1062" s="35"/>
      <c r="CI1062" s="35"/>
      <c r="CJ1062" s="35"/>
      <c r="CK1062" s="35"/>
      <c r="CL1062" s="35"/>
      <c r="CM1062" s="35"/>
      <c r="CN1062" s="35"/>
      <c r="CO1062" s="35"/>
      <c r="CP1062" s="35"/>
      <c r="CQ1062" s="35"/>
      <c r="CR1062" s="35"/>
      <c r="CS1062" s="35"/>
      <c r="CT1062" s="35"/>
      <c r="CU1062" s="35"/>
      <c r="CV1062" s="35"/>
      <c r="CW1062" s="35"/>
      <c r="CX1062" s="35"/>
      <c r="CY1062" s="35"/>
      <c r="CZ1062" s="35"/>
      <c r="DA1062" s="35"/>
      <c r="DB1062" s="35"/>
      <c r="DC1062" s="35"/>
      <c r="DD1062" s="35"/>
      <c r="DE1062" s="35"/>
      <c r="DF1062" s="35"/>
      <c r="DG1062" s="35"/>
      <c r="DH1062" s="35"/>
      <c r="DI1062" s="35"/>
      <c r="DJ1062" s="35"/>
      <c r="DK1062" s="35"/>
      <c r="DL1062" s="35"/>
      <c r="DM1062" s="35"/>
      <c r="DN1062" s="35"/>
      <c r="DO1062" s="35"/>
      <c r="DP1062" s="35"/>
      <c r="DQ1062" s="35"/>
      <c r="DR1062" s="35"/>
      <c r="DS1062" s="35"/>
      <c r="DT1062" s="35"/>
      <c r="DU1062" s="35"/>
      <c r="DV1062" s="35"/>
      <c r="DW1062" s="35"/>
      <c r="DX1062" s="35"/>
      <c r="DY1062" s="35"/>
      <c r="DZ1062" s="35"/>
      <c r="EA1062" s="35"/>
      <c r="EB1062" s="35"/>
      <c r="EC1062" s="35"/>
      <c r="ED1062" s="35"/>
      <c r="EE1062" s="35"/>
      <c r="EF1062" s="35"/>
      <c r="EG1062" s="35"/>
      <c r="EH1062" s="35"/>
      <c r="EI1062" s="35"/>
      <c r="EJ1062" s="35"/>
      <c r="EK1062" s="35"/>
      <c r="EL1062" s="35"/>
      <c r="EM1062" s="35"/>
      <c r="EN1062" s="35"/>
      <c r="EO1062" s="35"/>
      <c r="EP1062" s="35"/>
      <c r="EQ1062" s="35"/>
      <c r="ER1062" s="35"/>
    </row>
    <row r="1063" spans="1:148" ht="11.25">
      <c r="A1063" s="1"/>
      <c r="B1063" s="1"/>
      <c r="C1063" s="1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58"/>
      <c r="O1063" s="58"/>
      <c r="P1063" s="58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F1063" s="35"/>
      <c r="AG1063" s="35"/>
      <c r="AH1063" s="35"/>
      <c r="AI1063" s="35"/>
      <c r="AJ1063" s="35"/>
      <c r="AK1063" s="35"/>
      <c r="AL1063" s="35"/>
      <c r="AM1063" s="35"/>
      <c r="AN1063" s="35"/>
      <c r="AO1063" s="35"/>
      <c r="AP1063" s="35"/>
      <c r="AQ1063" s="35"/>
      <c r="AR1063" s="35"/>
      <c r="AS1063" s="35"/>
      <c r="AT1063" s="35"/>
      <c r="AU1063" s="35"/>
      <c r="AV1063" s="35"/>
      <c r="AW1063" s="35"/>
      <c r="AX1063" s="35"/>
      <c r="AY1063" s="35"/>
      <c r="AZ1063" s="35"/>
      <c r="BA1063" s="35"/>
      <c r="BB1063" s="35"/>
      <c r="BC1063" s="35"/>
      <c r="BD1063" s="35"/>
      <c r="BE1063" s="35"/>
      <c r="BF1063" s="35"/>
      <c r="BG1063" s="35"/>
      <c r="BH1063" s="35"/>
      <c r="BI1063" s="35"/>
      <c r="BJ1063" s="35"/>
      <c r="BK1063" s="35"/>
      <c r="BL1063" s="35"/>
      <c r="BM1063" s="35"/>
      <c r="BN1063" s="35"/>
      <c r="BO1063" s="35"/>
      <c r="BP1063" s="35"/>
      <c r="BQ1063" s="35"/>
      <c r="BR1063" s="35"/>
      <c r="BS1063" s="35"/>
      <c r="BT1063" s="35"/>
      <c r="BU1063" s="35"/>
      <c r="BV1063" s="35"/>
      <c r="BW1063" s="35"/>
      <c r="BX1063" s="35"/>
      <c r="BY1063" s="35"/>
      <c r="BZ1063" s="35"/>
      <c r="CA1063" s="35"/>
      <c r="CB1063" s="35"/>
      <c r="CC1063" s="35"/>
      <c r="CD1063" s="35"/>
      <c r="CE1063" s="35"/>
      <c r="CF1063" s="35"/>
      <c r="CG1063" s="35"/>
      <c r="CH1063" s="35"/>
      <c r="CI1063" s="35"/>
      <c r="CJ1063" s="35"/>
      <c r="CK1063" s="35"/>
      <c r="CL1063" s="35"/>
      <c r="CM1063" s="35"/>
      <c r="CN1063" s="35"/>
      <c r="CO1063" s="35"/>
      <c r="CP1063" s="35"/>
      <c r="CQ1063" s="35"/>
      <c r="CR1063" s="35"/>
      <c r="CS1063" s="35"/>
      <c r="CT1063" s="35"/>
      <c r="CU1063" s="35"/>
      <c r="CV1063" s="35"/>
      <c r="CW1063" s="35"/>
      <c r="CX1063" s="35"/>
      <c r="CY1063" s="35"/>
      <c r="CZ1063" s="35"/>
      <c r="DA1063" s="35"/>
      <c r="DB1063" s="35"/>
      <c r="DC1063" s="35"/>
      <c r="DD1063" s="35"/>
      <c r="DE1063" s="35"/>
      <c r="DF1063" s="35"/>
      <c r="DG1063" s="35"/>
      <c r="DH1063" s="35"/>
      <c r="DI1063" s="35"/>
      <c r="DJ1063" s="35"/>
      <c r="DK1063" s="35"/>
      <c r="DL1063" s="35"/>
      <c r="DM1063" s="35"/>
      <c r="DN1063" s="35"/>
      <c r="DO1063" s="35"/>
      <c r="DP1063" s="35"/>
      <c r="DQ1063" s="35"/>
      <c r="DR1063" s="35"/>
      <c r="DS1063" s="35"/>
      <c r="DT1063" s="35"/>
      <c r="DU1063" s="35"/>
      <c r="DV1063" s="35"/>
      <c r="DW1063" s="35"/>
      <c r="DX1063" s="35"/>
      <c r="DY1063" s="35"/>
      <c r="DZ1063" s="35"/>
      <c r="EA1063" s="35"/>
      <c r="EB1063" s="35"/>
      <c r="EC1063" s="35"/>
      <c r="ED1063" s="35"/>
      <c r="EE1063" s="35"/>
      <c r="EF1063" s="35"/>
      <c r="EG1063" s="35"/>
      <c r="EH1063" s="35"/>
      <c r="EI1063" s="35"/>
      <c r="EJ1063" s="35"/>
      <c r="EK1063" s="35"/>
      <c r="EL1063" s="35"/>
      <c r="EM1063" s="35"/>
      <c r="EN1063" s="35"/>
      <c r="EO1063" s="35"/>
      <c r="EP1063" s="35"/>
      <c r="EQ1063" s="35"/>
      <c r="ER1063" s="35"/>
    </row>
    <row r="1064" spans="1:148" ht="11.25">
      <c r="A1064" s="1"/>
      <c r="B1064" s="1"/>
      <c r="C1064" s="1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58"/>
      <c r="O1064" s="58"/>
      <c r="P1064" s="58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F1064" s="35"/>
      <c r="AG1064" s="35"/>
      <c r="AH1064" s="35"/>
      <c r="AI1064" s="35"/>
      <c r="AJ1064" s="35"/>
      <c r="AK1064" s="35"/>
      <c r="AL1064" s="35"/>
      <c r="AM1064" s="35"/>
      <c r="AN1064" s="35"/>
      <c r="AO1064" s="35"/>
      <c r="AP1064" s="35"/>
      <c r="AQ1064" s="35"/>
      <c r="AR1064" s="35"/>
      <c r="AS1064" s="35"/>
      <c r="AT1064" s="35"/>
      <c r="AU1064" s="35"/>
      <c r="AV1064" s="35"/>
      <c r="AW1064" s="35"/>
      <c r="AX1064" s="35"/>
      <c r="AY1064" s="35"/>
      <c r="AZ1064" s="35"/>
      <c r="BA1064" s="35"/>
      <c r="BB1064" s="35"/>
      <c r="BC1064" s="35"/>
      <c r="BD1064" s="35"/>
      <c r="BE1064" s="35"/>
      <c r="BF1064" s="35"/>
      <c r="BG1064" s="35"/>
      <c r="BH1064" s="35"/>
      <c r="BI1064" s="35"/>
      <c r="BJ1064" s="35"/>
      <c r="BK1064" s="35"/>
      <c r="BL1064" s="35"/>
      <c r="BM1064" s="35"/>
      <c r="BN1064" s="35"/>
      <c r="BO1064" s="35"/>
      <c r="BP1064" s="35"/>
      <c r="BQ1064" s="35"/>
      <c r="BR1064" s="35"/>
      <c r="BS1064" s="35"/>
      <c r="BT1064" s="35"/>
      <c r="BU1064" s="35"/>
      <c r="BV1064" s="35"/>
      <c r="BW1064" s="35"/>
      <c r="BX1064" s="35"/>
      <c r="BY1064" s="35"/>
      <c r="BZ1064" s="35"/>
      <c r="CA1064" s="35"/>
      <c r="CB1064" s="35"/>
      <c r="CC1064" s="35"/>
      <c r="CD1064" s="35"/>
      <c r="CE1064" s="35"/>
      <c r="CF1064" s="35"/>
      <c r="CG1064" s="35"/>
      <c r="CH1064" s="35"/>
      <c r="CI1064" s="35"/>
      <c r="CJ1064" s="35"/>
      <c r="CK1064" s="35"/>
      <c r="CL1064" s="35"/>
      <c r="CM1064" s="35"/>
      <c r="CN1064" s="35"/>
      <c r="CO1064" s="35"/>
      <c r="CP1064" s="35"/>
      <c r="CQ1064" s="35"/>
      <c r="CR1064" s="35"/>
      <c r="CS1064" s="35"/>
      <c r="CT1064" s="35"/>
      <c r="CU1064" s="35"/>
      <c r="CV1064" s="35"/>
      <c r="CW1064" s="35"/>
      <c r="CX1064" s="35"/>
      <c r="CY1064" s="35"/>
      <c r="CZ1064" s="35"/>
      <c r="DA1064" s="35"/>
      <c r="DB1064" s="35"/>
      <c r="DC1064" s="35"/>
      <c r="DD1064" s="35"/>
      <c r="DE1064" s="35"/>
      <c r="DF1064" s="35"/>
      <c r="DG1064" s="35"/>
      <c r="DH1064" s="35"/>
      <c r="DI1064" s="35"/>
      <c r="DJ1064" s="35"/>
      <c r="DK1064" s="35"/>
      <c r="DL1064" s="35"/>
      <c r="DM1064" s="35"/>
      <c r="DN1064" s="35"/>
      <c r="DO1064" s="35"/>
      <c r="DP1064" s="35"/>
      <c r="DQ1064" s="35"/>
      <c r="DR1064" s="35"/>
      <c r="DS1064" s="35"/>
      <c r="DT1064" s="35"/>
      <c r="DU1064" s="35"/>
      <c r="DV1064" s="35"/>
      <c r="DW1064" s="35"/>
      <c r="DX1064" s="35"/>
      <c r="DY1064" s="35"/>
      <c r="DZ1064" s="35"/>
      <c r="EA1064" s="35"/>
      <c r="EB1064" s="35"/>
      <c r="EC1064" s="35"/>
      <c r="ED1064" s="35"/>
      <c r="EE1064" s="35"/>
      <c r="EF1064" s="35"/>
      <c r="EG1064" s="35"/>
      <c r="EH1064" s="35"/>
      <c r="EI1064" s="35"/>
      <c r="EJ1064" s="35"/>
      <c r="EK1064" s="35"/>
      <c r="EL1064" s="35"/>
      <c r="EM1064" s="35"/>
      <c r="EN1064" s="35"/>
      <c r="EO1064" s="35"/>
      <c r="EP1064" s="35"/>
      <c r="EQ1064" s="35"/>
      <c r="ER1064" s="35"/>
    </row>
    <row r="1065" spans="1:148" ht="11.25">
      <c r="A1065" s="1"/>
      <c r="B1065" s="1"/>
      <c r="C1065" s="1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58"/>
      <c r="O1065" s="58"/>
      <c r="P1065" s="58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  <c r="AL1065" s="35"/>
      <c r="AM1065" s="35"/>
      <c r="AN1065" s="35"/>
      <c r="AO1065" s="35"/>
      <c r="AP1065" s="35"/>
      <c r="AQ1065" s="35"/>
      <c r="AR1065" s="35"/>
      <c r="AS1065" s="35"/>
      <c r="AT1065" s="35"/>
      <c r="AU1065" s="35"/>
      <c r="AV1065" s="35"/>
      <c r="AW1065" s="35"/>
      <c r="AX1065" s="35"/>
      <c r="AY1065" s="35"/>
      <c r="AZ1065" s="35"/>
      <c r="BA1065" s="35"/>
      <c r="BB1065" s="35"/>
      <c r="BC1065" s="35"/>
      <c r="BD1065" s="35"/>
      <c r="BE1065" s="35"/>
      <c r="BF1065" s="35"/>
      <c r="BG1065" s="35"/>
      <c r="BH1065" s="35"/>
      <c r="BI1065" s="35"/>
      <c r="BJ1065" s="35"/>
      <c r="BK1065" s="35"/>
      <c r="BL1065" s="35"/>
      <c r="BM1065" s="35"/>
      <c r="BN1065" s="35"/>
      <c r="BO1065" s="35"/>
      <c r="BP1065" s="35"/>
      <c r="BQ1065" s="35"/>
      <c r="BR1065" s="35"/>
      <c r="BS1065" s="35"/>
      <c r="BT1065" s="35"/>
      <c r="BU1065" s="35"/>
      <c r="BV1065" s="35"/>
      <c r="BW1065" s="35"/>
      <c r="BX1065" s="35"/>
      <c r="BY1065" s="35"/>
      <c r="BZ1065" s="35"/>
      <c r="CA1065" s="35"/>
      <c r="CB1065" s="35"/>
      <c r="CC1065" s="35"/>
      <c r="CD1065" s="35"/>
      <c r="CE1065" s="35"/>
      <c r="CF1065" s="35"/>
      <c r="CG1065" s="35"/>
      <c r="CH1065" s="35"/>
      <c r="CI1065" s="35"/>
      <c r="CJ1065" s="35"/>
      <c r="CK1065" s="35"/>
      <c r="CL1065" s="35"/>
      <c r="CM1065" s="35"/>
      <c r="CN1065" s="35"/>
      <c r="CO1065" s="35"/>
      <c r="CP1065" s="35"/>
      <c r="CQ1065" s="35"/>
      <c r="CR1065" s="35"/>
      <c r="CS1065" s="35"/>
      <c r="CT1065" s="35"/>
      <c r="CU1065" s="35"/>
      <c r="CV1065" s="35"/>
      <c r="CW1065" s="35"/>
      <c r="CX1065" s="35"/>
      <c r="CY1065" s="35"/>
      <c r="CZ1065" s="35"/>
      <c r="DA1065" s="35"/>
      <c r="DB1065" s="35"/>
      <c r="DC1065" s="35"/>
      <c r="DD1065" s="35"/>
      <c r="DE1065" s="35"/>
      <c r="DF1065" s="35"/>
      <c r="DG1065" s="35"/>
      <c r="DH1065" s="35"/>
      <c r="DI1065" s="35"/>
      <c r="DJ1065" s="35"/>
      <c r="DK1065" s="35"/>
      <c r="DL1065" s="35"/>
      <c r="DM1065" s="35"/>
      <c r="DN1065" s="35"/>
      <c r="DO1065" s="35"/>
      <c r="DP1065" s="35"/>
      <c r="DQ1065" s="35"/>
      <c r="DR1065" s="35"/>
      <c r="DS1065" s="35"/>
      <c r="DT1065" s="35"/>
      <c r="DU1065" s="35"/>
      <c r="DV1065" s="35"/>
      <c r="DW1065" s="35"/>
      <c r="DX1065" s="35"/>
      <c r="DY1065" s="35"/>
      <c r="DZ1065" s="35"/>
      <c r="EA1065" s="35"/>
      <c r="EB1065" s="35"/>
      <c r="EC1065" s="35"/>
      <c r="ED1065" s="35"/>
      <c r="EE1065" s="35"/>
      <c r="EF1065" s="35"/>
      <c r="EG1065" s="35"/>
      <c r="EH1065" s="35"/>
      <c r="EI1065" s="35"/>
      <c r="EJ1065" s="35"/>
      <c r="EK1065" s="35"/>
      <c r="EL1065" s="35"/>
      <c r="EM1065" s="35"/>
      <c r="EN1065" s="35"/>
      <c r="EO1065" s="35"/>
      <c r="EP1065" s="35"/>
      <c r="EQ1065" s="35"/>
      <c r="ER1065" s="35"/>
    </row>
    <row r="1066" spans="1:148" ht="11.25">
      <c r="A1066" s="1"/>
      <c r="B1066" s="1"/>
      <c r="C1066" s="1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58"/>
      <c r="O1066" s="58"/>
      <c r="P1066" s="58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5"/>
      <c r="AK1066" s="35"/>
      <c r="AL1066" s="35"/>
      <c r="AM1066" s="35"/>
      <c r="AN1066" s="35"/>
      <c r="AO1066" s="35"/>
      <c r="AP1066" s="35"/>
      <c r="AQ1066" s="35"/>
      <c r="AR1066" s="35"/>
      <c r="AS1066" s="35"/>
      <c r="AT1066" s="35"/>
      <c r="AU1066" s="35"/>
      <c r="AV1066" s="35"/>
      <c r="AW1066" s="35"/>
      <c r="AX1066" s="35"/>
      <c r="AY1066" s="35"/>
      <c r="AZ1066" s="35"/>
      <c r="BA1066" s="35"/>
      <c r="BB1066" s="35"/>
      <c r="BC1066" s="35"/>
      <c r="BD1066" s="35"/>
      <c r="BE1066" s="35"/>
      <c r="BF1066" s="35"/>
      <c r="BG1066" s="35"/>
      <c r="BH1066" s="35"/>
      <c r="BI1066" s="35"/>
      <c r="BJ1066" s="35"/>
      <c r="BK1066" s="35"/>
      <c r="BL1066" s="35"/>
      <c r="BM1066" s="35"/>
      <c r="BN1066" s="35"/>
      <c r="BO1066" s="35"/>
      <c r="BP1066" s="35"/>
      <c r="BQ1066" s="35"/>
      <c r="BR1066" s="35"/>
      <c r="BS1066" s="35"/>
      <c r="BT1066" s="35"/>
      <c r="BU1066" s="35"/>
      <c r="BV1066" s="35"/>
      <c r="BW1066" s="35"/>
      <c r="BX1066" s="35"/>
      <c r="BY1066" s="35"/>
      <c r="BZ1066" s="35"/>
      <c r="CA1066" s="35"/>
      <c r="CB1066" s="35"/>
      <c r="CC1066" s="35"/>
      <c r="CD1066" s="35"/>
      <c r="CE1066" s="35"/>
      <c r="CF1066" s="35"/>
      <c r="CG1066" s="35"/>
      <c r="CH1066" s="35"/>
      <c r="CI1066" s="35"/>
      <c r="CJ1066" s="35"/>
      <c r="CK1066" s="35"/>
      <c r="CL1066" s="35"/>
      <c r="CM1066" s="35"/>
      <c r="CN1066" s="35"/>
      <c r="CO1066" s="35"/>
      <c r="CP1066" s="35"/>
      <c r="CQ1066" s="35"/>
      <c r="CR1066" s="35"/>
      <c r="CS1066" s="35"/>
      <c r="CT1066" s="35"/>
      <c r="CU1066" s="35"/>
      <c r="CV1066" s="35"/>
      <c r="CW1066" s="35"/>
      <c r="CX1066" s="35"/>
      <c r="CY1066" s="35"/>
      <c r="CZ1066" s="35"/>
      <c r="DA1066" s="35"/>
      <c r="DB1066" s="35"/>
      <c r="DC1066" s="35"/>
      <c r="DD1066" s="35"/>
      <c r="DE1066" s="35"/>
      <c r="DF1066" s="35"/>
      <c r="DG1066" s="35"/>
      <c r="DH1066" s="35"/>
      <c r="DI1066" s="35"/>
      <c r="DJ1066" s="35"/>
      <c r="DK1066" s="35"/>
      <c r="DL1066" s="35"/>
      <c r="DM1066" s="35"/>
      <c r="DN1066" s="35"/>
      <c r="DO1066" s="35"/>
      <c r="DP1066" s="35"/>
      <c r="DQ1066" s="35"/>
      <c r="DR1066" s="35"/>
      <c r="DS1066" s="35"/>
      <c r="DT1066" s="35"/>
      <c r="DU1066" s="35"/>
      <c r="DV1066" s="35"/>
      <c r="DW1066" s="35"/>
      <c r="DX1066" s="35"/>
      <c r="DY1066" s="35"/>
      <c r="DZ1066" s="35"/>
      <c r="EA1066" s="35"/>
      <c r="EB1066" s="35"/>
      <c r="EC1066" s="35"/>
      <c r="ED1066" s="35"/>
      <c r="EE1066" s="35"/>
      <c r="EF1066" s="35"/>
      <c r="EG1066" s="35"/>
      <c r="EH1066" s="35"/>
      <c r="EI1066" s="35"/>
      <c r="EJ1066" s="35"/>
      <c r="EK1066" s="35"/>
      <c r="EL1066" s="35"/>
      <c r="EM1066" s="35"/>
      <c r="EN1066" s="35"/>
      <c r="EO1066" s="35"/>
      <c r="EP1066" s="35"/>
      <c r="EQ1066" s="35"/>
      <c r="ER1066" s="35"/>
    </row>
    <row r="1067" spans="1:148" ht="11.25">
      <c r="A1067" s="1"/>
      <c r="B1067" s="1"/>
      <c r="C1067" s="1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58"/>
      <c r="O1067" s="58"/>
      <c r="P1067" s="58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  <c r="AF1067" s="35"/>
      <c r="AG1067" s="35"/>
      <c r="AH1067" s="35"/>
      <c r="AI1067" s="35"/>
      <c r="AJ1067" s="35"/>
      <c r="AK1067" s="35"/>
      <c r="AL1067" s="35"/>
      <c r="AM1067" s="35"/>
      <c r="AN1067" s="35"/>
      <c r="AO1067" s="35"/>
      <c r="AP1067" s="35"/>
      <c r="AQ1067" s="35"/>
      <c r="AR1067" s="35"/>
      <c r="AS1067" s="35"/>
      <c r="AT1067" s="35"/>
      <c r="AU1067" s="35"/>
      <c r="AV1067" s="35"/>
      <c r="AW1067" s="35"/>
      <c r="AX1067" s="35"/>
      <c r="AY1067" s="35"/>
      <c r="AZ1067" s="35"/>
      <c r="BA1067" s="35"/>
      <c r="BB1067" s="35"/>
      <c r="BC1067" s="35"/>
      <c r="BD1067" s="35"/>
      <c r="BE1067" s="35"/>
      <c r="BF1067" s="35"/>
      <c r="BG1067" s="35"/>
      <c r="BH1067" s="35"/>
      <c r="BI1067" s="35"/>
      <c r="BJ1067" s="35"/>
      <c r="BK1067" s="35"/>
      <c r="BL1067" s="35"/>
      <c r="BM1067" s="35"/>
      <c r="BN1067" s="35"/>
      <c r="BO1067" s="35"/>
      <c r="BP1067" s="35"/>
      <c r="BQ1067" s="35"/>
      <c r="BR1067" s="35"/>
      <c r="BS1067" s="35"/>
      <c r="BT1067" s="35"/>
      <c r="BU1067" s="35"/>
      <c r="BV1067" s="35"/>
      <c r="BW1067" s="35"/>
      <c r="BX1067" s="35"/>
      <c r="BY1067" s="35"/>
      <c r="BZ1067" s="35"/>
      <c r="CA1067" s="35"/>
      <c r="CB1067" s="35"/>
      <c r="CC1067" s="35"/>
      <c r="CD1067" s="35"/>
      <c r="CE1067" s="35"/>
      <c r="CF1067" s="35"/>
      <c r="CG1067" s="35"/>
      <c r="CH1067" s="35"/>
      <c r="CI1067" s="35"/>
      <c r="CJ1067" s="35"/>
      <c r="CK1067" s="35"/>
      <c r="CL1067" s="35"/>
      <c r="CM1067" s="35"/>
      <c r="CN1067" s="35"/>
      <c r="CO1067" s="35"/>
      <c r="CP1067" s="35"/>
      <c r="CQ1067" s="35"/>
      <c r="CR1067" s="35"/>
      <c r="CS1067" s="35"/>
      <c r="CT1067" s="35"/>
      <c r="CU1067" s="35"/>
      <c r="CV1067" s="35"/>
      <c r="CW1067" s="35"/>
      <c r="CX1067" s="35"/>
      <c r="CY1067" s="35"/>
      <c r="CZ1067" s="35"/>
      <c r="DA1067" s="35"/>
      <c r="DB1067" s="35"/>
      <c r="DC1067" s="35"/>
      <c r="DD1067" s="35"/>
      <c r="DE1067" s="35"/>
      <c r="DF1067" s="35"/>
      <c r="DG1067" s="35"/>
      <c r="DH1067" s="35"/>
      <c r="DI1067" s="35"/>
      <c r="DJ1067" s="35"/>
      <c r="DK1067" s="35"/>
      <c r="DL1067" s="35"/>
      <c r="DM1067" s="35"/>
      <c r="DN1067" s="35"/>
      <c r="DO1067" s="35"/>
      <c r="DP1067" s="35"/>
      <c r="DQ1067" s="35"/>
      <c r="DR1067" s="35"/>
      <c r="DS1067" s="35"/>
      <c r="DT1067" s="35"/>
      <c r="DU1067" s="35"/>
      <c r="DV1067" s="35"/>
      <c r="DW1067" s="35"/>
      <c r="DX1067" s="35"/>
      <c r="DY1067" s="35"/>
      <c r="DZ1067" s="35"/>
      <c r="EA1067" s="35"/>
      <c r="EB1067" s="35"/>
      <c r="EC1067" s="35"/>
      <c r="ED1067" s="35"/>
      <c r="EE1067" s="35"/>
      <c r="EF1067" s="35"/>
      <c r="EG1067" s="35"/>
      <c r="EH1067" s="35"/>
      <c r="EI1067" s="35"/>
      <c r="EJ1067" s="35"/>
      <c r="EK1067" s="35"/>
      <c r="EL1067" s="35"/>
      <c r="EM1067" s="35"/>
      <c r="EN1067" s="35"/>
      <c r="EO1067" s="35"/>
      <c r="EP1067" s="35"/>
      <c r="EQ1067" s="35"/>
      <c r="ER1067" s="35"/>
    </row>
  </sheetData>
  <sheetProtection/>
  <mergeCells count="21">
    <mergeCell ref="O966:P966"/>
    <mergeCell ref="N14:P14"/>
    <mergeCell ref="N15:O15"/>
    <mergeCell ref="P15:P16"/>
    <mergeCell ref="K15:M15"/>
    <mergeCell ref="D15:E15"/>
    <mergeCell ref="N2:P2"/>
    <mergeCell ref="D3:G9"/>
    <mergeCell ref="F13:G13"/>
    <mergeCell ref="J2:L2"/>
    <mergeCell ref="A12:P12"/>
    <mergeCell ref="J15:J16"/>
    <mergeCell ref="G14:J14"/>
    <mergeCell ref="A969:B969"/>
    <mergeCell ref="F15:F16"/>
    <mergeCell ref="D14:F14"/>
    <mergeCell ref="G15:I15"/>
    <mergeCell ref="A966:D966"/>
    <mergeCell ref="A14:A16"/>
    <mergeCell ref="B14:B16"/>
    <mergeCell ref="C14:C16"/>
  </mergeCells>
  <printOptions horizontalCentered="1"/>
  <pageMargins left="0" right="0" top="0.9448818897637796" bottom="0.15748031496062992" header="0" footer="0"/>
  <pageSetup fitToHeight="2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Іванченко Яна Юріївна</cp:lastModifiedBy>
  <cp:lastPrinted>2021-05-31T10:23:04Z</cp:lastPrinted>
  <dcterms:created xsi:type="dcterms:W3CDTF">2014-04-22T08:24:49Z</dcterms:created>
  <dcterms:modified xsi:type="dcterms:W3CDTF">2021-05-31T10:25:01Z</dcterms:modified>
  <cp:category/>
  <cp:version/>
  <cp:contentType/>
  <cp:contentStatus/>
</cp:coreProperties>
</file>