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590" firstSheet="1" activeTab="1"/>
  </bookViews>
  <sheets>
    <sheet name="Лист1" sheetId="1" r:id="rId1"/>
    <sheet name="дод.1" sheetId="2" r:id="rId2"/>
  </sheets>
  <definedNames>
    <definedName name="OLE_LINK1" localSheetId="1">'дод.1'!#REF!</definedName>
    <definedName name="OLE_LINK1" localSheetId="0">'Лист1'!#REF!</definedName>
    <definedName name="_xlnm.Print_Titles" localSheetId="1">'дод.1'!$5:$6</definedName>
    <definedName name="_xlnm.Print_Titles" localSheetId="0">'Лист1'!$4:$4</definedName>
    <definedName name="_xlnm.Print_Area" localSheetId="1">'дод.1'!$A$1:$Y$83</definedName>
    <definedName name="_xlnm.Print_Area" localSheetId="0">'Лист1'!$A$1:$O$62</definedName>
  </definedNames>
  <calcPr fullCalcOnLoad="1"/>
</workbook>
</file>

<file path=xl/comments2.xml><?xml version="1.0" encoding="utf-8"?>
<comments xmlns="http://schemas.openxmlformats.org/spreadsheetml/2006/main">
  <authors>
    <author>Автор</author>
  </authors>
  <commentList>
    <comment ref="Q9" authorId="0">
      <text>
        <r>
          <rPr>
            <b/>
            <sz val="20"/>
            <rFont val="Tahoma"/>
            <family val="2"/>
          </rPr>
          <t>Автор:</t>
        </r>
        <r>
          <rPr>
            <sz val="20"/>
            <rFont val="Tahoma"/>
            <family val="2"/>
          </rPr>
          <t xml:space="preserve">
ДНЗ №30 - 500,0
співфінансування - 8312,441
комісія - 220,311
сняли 7700,0</t>
        </r>
      </text>
    </comment>
    <comment ref="Q12" authorId="0">
      <text>
        <r>
          <rPr>
            <b/>
            <sz val="20"/>
            <rFont val="Tahoma"/>
            <family val="2"/>
          </rPr>
          <t>Автор:</t>
        </r>
        <r>
          <rPr>
            <sz val="20"/>
            <rFont val="Tahoma"/>
            <family val="2"/>
          </rPr>
          <t xml:space="preserve">
ссш №7 - 3732,928+47,467=3780,395
ССШ №9 - 7855,414
ССШ №20 - 389,558
послуги Ломака, Максимовський, коміс ія банку, дні сталої енергіїї - 1507,700
(зі змінами)
</t>
        </r>
      </text>
    </comment>
  </commentList>
</comments>
</file>

<file path=xl/sharedStrings.xml><?xml version="1.0" encoding="utf-8"?>
<sst xmlns="http://schemas.openxmlformats.org/spreadsheetml/2006/main" count="454" uniqueCount="220">
  <si>
    <t>№ з/п</t>
  </si>
  <si>
    <t>Пріоритетні завдання</t>
  </si>
  <si>
    <t>Заходи Програми</t>
  </si>
  <si>
    <t>Строк виконання, роки</t>
  </si>
  <si>
    <t>Відповідальні виконавці</t>
  </si>
  <si>
    <t>Джерела фінансування</t>
  </si>
  <si>
    <t>1.</t>
  </si>
  <si>
    <t>Управління капітального будівництва та дорожнього господарства СМР</t>
  </si>
  <si>
    <t>Управління освіти і науки СМР</t>
  </si>
  <si>
    <t>Модернізація систем опалення</t>
  </si>
  <si>
    <t>6.</t>
  </si>
  <si>
    <t>Всього по галузі «Охорона здоров’я»</t>
  </si>
  <si>
    <t>Всього по Програмі</t>
  </si>
  <si>
    <t>Всього по галузі «Культура і мистецтво»</t>
  </si>
  <si>
    <t>Участь у Добровільному об’єднанні органів місцевого самоврядуван-             ня – Асоціації «Енергоефекти-вні міста України»</t>
  </si>
  <si>
    <t>Залучені кошти (кредит Європейського інвестиційного банку)</t>
  </si>
  <si>
    <t>Залучені кошти (грант Європейського Союзу)</t>
  </si>
  <si>
    <t>кредит НЕФКО</t>
  </si>
  <si>
    <t>Реалізація Проекту "Впровадження Європейської Енергетичної відзнаки в Україні"</t>
  </si>
  <si>
    <t>Відділ охорони здоров`я Сумської міської ради, комунальне некомерційне підприємство "Дитяча клінічна лікарня Святої Зінаїди" СМР</t>
  </si>
  <si>
    <t>Всього по галузі «Освіта», в т.ч.</t>
  </si>
  <si>
    <t>по головному розпоряднику коштів</t>
  </si>
  <si>
    <t>департамент фінансів, економіки та інвестицій Сумської міської ради</t>
  </si>
  <si>
    <t>виконавчий комітет Сумської міської ради</t>
  </si>
  <si>
    <t>в тому числі по головним розпорядникам</t>
  </si>
  <si>
    <t>відділ охорони здоров҆я Сумської міської ради</t>
  </si>
  <si>
    <t>Реалізація інвестиційних проектів</t>
  </si>
  <si>
    <t>2020-2022</t>
  </si>
  <si>
    <t xml:space="preserve">2. </t>
  </si>
  <si>
    <t>Заклади та установи галузі «Освіта»</t>
  </si>
  <si>
    <t>Відділ охорони здоров`я Сумської міської ради</t>
  </si>
  <si>
    <t>Заклади та установи галузі «Культура і мистецтво»</t>
  </si>
  <si>
    <t>Установи галузі «Охорона здоров’я»</t>
  </si>
  <si>
    <t>Інші заходи</t>
  </si>
  <si>
    <t>Впровадження автоматизованої системи дистанційного моніторингу енергоспожи-           вання в бюджетній сфері</t>
  </si>
  <si>
    <t>Департамент фінансів, економіки та інвестицій СМР</t>
  </si>
  <si>
    <t>Модернізація системи опалення</t>
  </si>
  <si>
    <t>Виконавчий комітет СМР</t>
  </si>
  <si>
    <t>Разом</t>
  </si>
  <si>
    <t>Термомодерніза-ція будівель</t>
  </si>
  <si>
    <t xml:space="preserve">Термомодерніза-ція будівель </t>
  </si>
  <si>
    <t>в т ч по міському бюджету</t>
  </si>
  <si>
    <t>в т ч по міському бюджету без співфінансування</t>
  </si>
  <si>
    <t>1.1. Реалізація проекту "Підвищення енергоефективності в дошкільних навчальних закладах міста Суми"</t>
  </si>
  <si>
    <t>1.2.  Реалізація проекту "Підвищення енергоефективності в освітніх закладах                     м. Суми"</t>
  </si>
  <si>
    <t xml:space="preserve">2.1. Реконструкція будівлі КУ СЗОШ І-ІІІ ступенів № 22 по вул. Ковпака, 57 </t>
  </si>
  <si>
    <t xml:space="preserve">3. </t>
  </si>
  <si>
    <t>3.1. Капітальний ремонт теплопунктів (облаштування системи автоматичного регулювання споживання тепла)  в Комунальній установі Сумська загальноосвітня школа І-ІІІ ступенів № 4 імені Героя України Олександра Аніщенка  Сумської міської ради</t>
  </si>
  <si>
    <t xml:space="preserve">4. </t>
  </si>
  <si>
    <t xml:space="preserve">5. </t>
  </si>
  <si>
    <t>5.1. Капітальний ремонт будівель (утеплення фасаду, цоколю) консультативно-діагностичного відділення № 2 КНП "ДКЛ Святої Зінаїди" Сумської міської ради за адресою: вул. І. Сірка, 3</t>
  </si>
  <si>
    <t>6.1. Капітальний ремонт теплопункту (облаштування системи автоматичного регулювання споживання тепла)   консультативно-діагностичного відділення № 2 КНП "ДКЛ Святої Зінаїди" Сумської міської ради за адресою: вул. І. Сірка, 3</t>
  </si>
  <si>
    <t>8.</t>
  </si>
  <si>
    <t>8.1. Енергоефективна термомодернізація (капітальний ремонт) будівлі стаціонару (новий корпус,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t>
  </si>
  <si>
    <t>9.</t>
  </si>
  <si>
    <t>11.</t>
  </si>
  <si>
    <t>12.</t>
  </si>
  <si>
    <t>13.</t>
  </si>
  <si>
    <t>13.1. Сплата щорічного внеску за членство в "Європейській Енергетичній Відзнаці"</t>
  </si>
  <si>
    <t>14.</t>
  </si>
  <si>
    <t>15.</t>
  </si>
  <si>
    <t xml:space="preserve">15.1. Проведення навчання енергоменеджерів бюджетної сфери </t>
  </si>
  <si>
    <t>Бюджет ОТГ</t>
  </si>
  <si>
    <t>Проведення навчань для енергоменед-жерів бюджетних закладів та установ</t>
  </si>
  <si>
    <t>3.3. Капітальний ремонт теплопунктів (облаштування системи автоматичного регулювання споживання тепла) в Комунальній установі "Сумська спеціалізована школа І-ІІІ ступенів № 29, м. Суми, Сумської області</t>
  </si>
  <si>
    <t>2.3. Капітальний ремонт  будівлі (утеплення фасаду) комунальної установи Сумська спеціалізована школа І-ІІІ ступенів № 2 ім. Д. Косаренка м. Суми, Сумської області</t>
  </si>
  <si>
    <t>2.4.  Капітальний ремонт  будівлі (утеплення фасаду) комунальної установи Сумська спеціалізована школа І-ІІІ ступенів № 10 ім. Героя Радянського Союзу О.А. Бутка, м. Суми, Сумської області</t>
  </si>
  <si>
    <t>2.5. Капітальний ремонт будівлі (утеплення цоколю) Сумського дошкільного навчального закладу (центр розвитку дитини) № 14 "Золотий півник" Сумської міської ради</t>
  </si>
  <si>
    <t>Відділ культури  СМР</t>
  </si>
  <si>
    <t>2020-2021</t>
  </si>
  <si>
    <t>10.5.  Капітальний ремонт (утеплення покрівлі з заміною покрівельного килиму) в дитячій музичній школі № 1</t>
  </si>
  <si>
    <t>5.3. Капітальний ремонт будівлі (утеплення фасаду) комунального некомерційного підприємства "Центральна міська клінічна лікарня" Сумської міської ради по вул. 20 років Перемоги, 13, м. Суми</t>
  </si>
  <si>
    <t xml:space="preserve">Реалізація інвестиційних проектів </t>
  </si>
  <si>
    <t>3.2. Капітальний ремонт теплопункту (облаштування системи автоматичного регулювання споживання тепла)  в Комунальній установі Сумська загальноосвітня школа І-ІІІ ступенів № 18 Сумської міської ради</t>
  </si>
  <si>
    <t>департамент фінансів, економіки та інвестицій СМР</t>
  </si>
  <si>
    <t xml:space="preserve">Популяризація ідеї сталого енергетичного розвитку </t>
  </si>
  <si>
    <t>2.7. Капітальний ремонт покрівлі з утепленням в Комунальній установі Сумський спеціальний реабілітаційний навчально-виховний комплекс "Загальноосвітня школа І ступеня - дошкільний навчальний заклад № 34" Сумської міської ради за адресою: м. Суми, вул. Раскової, 130</t>
  </si>
  <si>
    <t xml:space="preserve">4.2. Обслуговування Сумської міської системи моніторингу теплоспоживання будівель в освітніх закладах та установах
</t>
  </si>
  <si>
    <t>5.2. Енергоефективна термомодернізація (капітальний ремонт будівлі) КНП "Дитяча клінічна лікарня Святої Зінаїди" Сумської міської ради за адресою: м. Суми, вул. Троїцька, 28" (стаціонар, 2 -х поверхова будівля)</t>
  </si>
  <si>
    <t>Перевірка системи енергетичного менеджменту в бюджетній сфері</t>
  </si>
  <si>
    <t xml:space="preserve">11.1. Наглядовий аудит системи енергетичного менеджменту в бюджетній сфері </t>
  </si>
  <si>
    <t>12.1. Сплата членських внесків органами місцевого самоврядування Асоціації «Енергоефективні міста України»</t>
  </si>
  <si>
    <t xml:space="preserve"> 14.1. Проведення заходу "Дні Сталої енергії"</t>
  </si>
  <si>
    <t>управління освіти і науки СМР</t>
  </si>
  <si>
    <t>управління капітального будівництва та дорожнього господарства СМР</t>
  </si>
  <si>
    <t>8.2 «Енергоефективна термомодернізація (капітальний ремонт) будівлі стаціонару (старий корпус А2,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t>
  </si>
  <si>
    <t>Грант GIZ</t>
  </si>
  <si>
    <t>КПКВК</t>
  </si>
  <si>
    <t>4.1. Впровадження Сумської міської системи моніторингу теплоспоживання будівель в освітніх закладах та установах (12 од)</t>
  </si>
  <si>
    <t xml:space="preserve">5.5. Капітальний ремонт переходу між будівлями старого та нового корпусів комунального некомерційного підприємства «Дитяча клінічна лікарня Святої Зінаїди» Сумської міської ради за адресою: м. Суми,
вул. Троїцька,28
</t>
  </si>
  <si>
    <t>Відділ охорони здоров'я Сумської міської ради</t>
  </si>
  <si>
    <t>9.1. Капітальний ремонт теплопункту (облаштування системи автоматичного регулювання споживання тепла) у дитячій художній школі ім. М.Г. Лисенка по вул. Псільська, 7</t>
  </si>
  <si>
    <t>9.3. Капітальний ремонт теплопункту (облаштування системи автоматичного регулювання споживання тепла) у дитячій музичній школі № 2 по вул. М. Вовчок, 31</t>
  </si>
  <si>
    <t>Передбачено в міському бюджеті на 2020 рік, тис. грн.</t>
  </si>
  <si>
    <t>Планові обсяги фінансування відповідно до Програми, тис. грн. на 2020 рік</t>
  </si>
  <si>
    <t>Фактичні обсяги фінансування, тис. грн. (касові видатки)</t>
  </si>
  <si>
    <t>Стан виконання заходів (результативні показники виконання Програми)</t>
  </si>
  <si>
    <t xml:space="preserve">Усього </t>
  </si>
  <si>
    <t>Інші джерела фінансування</t>
  </si>
  <si>
    <t>Державний бюджет</t>
  </si>
  <si>
    <t>Сплачено  за проектні роботи по капітальному ремонту будівлі ДНЗ №30 «Чебурашка» за адресою: м. Суми вул. Р. Атаманюка, 13а.</t>
  </si>
  <si>
    <t xml:space="preserve">Оплачено послуги технічного експерта, експерта з комунікацій проекту «Підвищення енергоефективності в освітніх закладах м. Суми», комісії за продаж іноземної валюти та за розрахункове обслуговування поточного рахунку </t>
  </si>
  <si>
    <t>Виконано роботи з утеплення фасадів мінеральними плитами товщиною 100 мм на площі 168 м2, утеплення віконних відкосів мінеральними плитами товщиною 30 мм на площі 24,8 м2.</t>
  </si>
  <si>
    <t>Укладено договір з підрядником на виконання робіт.</t>
  </si>
  <si>
    <t xml:space="preserve">Виконано техобстеження будівель. </t>
  </si>
  <si>
    <t>Виготовлення ПКД ФОП Дунаєв О.А. №01-20 від 27.01.2020 на сумму - 460,0тис.грн.</t>
  </si>
  <si>
    <t>Виготовлення ПКД ФОП Дунаєв О.А. № 02-20 від 27.01.2020 на сумму - 54,2 тис.грн.</t>
  </si>
  <si>
    <t xml:space="preserve">Ведуться підрядні роботи, договір укладено з ТОВ БК "Сумиславбуд" №20 від 11.02.2020                               на сумму 1 046,5тис.грн., авторський нагляд ТОВ "МК-ГРАНД 2015" № 03-20/А від 17.02.2020 на суму - 4,2тис.грн.,                            технічний нагляд ФОП Глух В.П. № 15120-1 від 11.02.2020 на сумму - 14,5тис.грн. </t>
  </si>
  <si>
    <r>
      <t>Виконано</t>
    </r>
    <r>
      <rPr>
        <b/>
        <sz val="24"/>
        <rFont val="Times New Roman"/>
        <family val="1"/>
      </rPr>
      <t>.</t>
    </r>
    <r>
      <rPr>
        <sz val="24"/>
        <rFont val="Times New Roman"/>
        <family val="1"/>
      </rPr>
      <t xml:space="preserve"> За участі представників німецької фірми TUV SUD з представництвом в Україні   проведено другий наглядовий аудит (перевірку) системи енергетичного менеджменту в бюджетній сфері міста Суми, за результатами якого підтверджено сертифікат відповідності системи енергетичного менеджменту вимогам  ISO 50001:2011 </t>
    </r>
  </si>
  <si>
    <t>Сплачено за послуги пересилання документації до Німеччини.</t>
  </si>
  <si>
    <t>1517640</t>
  </si>
  <si>
    <t>0617640</t>
  </si>
  <si>
    <t xml:space="preserve">Звіт про виконання Програми підвищення енергоефективності в бюджетній  сфері  Сумської міської об`єднаної територіальної громади на 2020 - 2022 роки»   за 1 квартал 2020 року    </t>
  </si>
  <si>
    <t>0717640</t>
  </si>
  <si>
    <t>0717700</t>
  </si>
  <si>
    <t>0217680</t>
  </si>
  <si>
    <t>Кошти на виконання заходу не замовлялися головним розпорядником коштів</t>
  </si>
  <si>
    <t>Міський бюджет</t>
  </si>
  <si>
    <t>2.7. Капітальний ремонт покрівлі з утепленням комунальної установи Сумський спеціальний реабілітаційний навчально-виховний комплекс «Загальноосвітня школа І–ступеня ― дошкільний навчальний заклад № 34» Сумської міської ради по вул. Раскової, 130, м. Суми</t>
  </si>
  <si>
    <t>0617363</t>
  </si>
  <si>
    <t>всього</t>
  </si>
  <si>
    <r>
      <t>Виконано</t>
    </r>
    <r>
      <rPr>
        <b/>
        <sz val="23"/>
        <rFont val="Times New Roman"/>
        <family val="1"/>
      </rPr>
      <t>.</t>
    </r>
    <r>
      <rPr>
        <sz val="23"/>
        <rFont val="Times New Roman"/>
        <family val="1"/>
      </rPr>
      <t xml:space="preserve"> За участі представників німецької фірми TUV SUD з представництвом в Україні   проведено другий наглядовий аудит (перевірку) системи енергетичного менеджменту в бюджетній сфері міста Суми, за результатами якого підтверджено сертифікат відповідності системи енергетичного менеджменту вимогам  ISO 50001:2011 </t>
    </r>
  </si>
  <si>
    <r>
      <rPr>
        <b/>
        <sz val="23"/>
        <color indexed="8"/>
        <rFont val="Times New Roman"/>
        <family val="1"/>
      </rPr>
      <t xml:space="preserve">Виконано. </t>
    </r>
    <r>
      <rPr>
        <sz val="23"/>
        <color indexed="8"/>
        <rFont val="Times New Roman"/>
        <family val="1"/>
      </rPr>
      <t>Захід проведено в онлайн режимі</t>
    </r>
  </si>
  <si>
    <t>Термомодерні-зація будівель</t>
  </si>
  <si>
    <t>ПКВКМБ 1517640</t>
  </si>
  <si>
    <t>ПКВКМБ 1510160</t>
  </si>
  <si>
    <t>ПКВКМБ 3710160</t>
  </si>
  <si>
    <t xml:space="preserve">Завдання 1. Реалізація інвестиційних проєктів </t>
  </si>
  <si>
    <t>Завдання 2. Термомодернізація будівель</t>
  </si>
  <si>
    <t>Завдання 3. Модернізація системи опалення</t>
  </si>
  <si>
    <t>Завдання 4. Впровадження автоматизованої системи дистанційного моніторингу енергоспоживання в бюджетній сфері</t>
  </si>
  <si>
    <t xml:space="preserve">Завдання 5. Термомодернізація будівель </t>
  </si>
  <si>
    <t>Завдання 6. Модернізація системи опалення</t>
  </si>
  <si>
    <t>Завдання 8. Реалізація інвестиційних проєктів</t>
  </si>
  <si>
    <t>ПКВКМБ 0717700</t>
  </si>
  <si>
    <t>ПКВКМБ 0717640</t>
  </si>
  <si>
    <t>ПКВКМБ 3717640</t>
  </si>
  <si>
    <t>Всього по галузі «Освіта»</t>
  </si>
  <si>
    <t>Завдання 9. Модернізація систем опалення</t>
  </si>
  <si>
    <t>Завдання 11. Перевірка системи енергетичного менеджменту в бюджетній сфері</t>
  </si>
  <si>
    <t>Завдання 12. Участь у Добровільному об’єднанні органів місцевого самоврядування – Асоціації «Енергоефективні міста України»</t>
  </si>
  <si>
    <t>Завдання 13. Реалізація Проєкту "Впровадження Європейської Енергетичної відзнаки в Україні"</t>
  </si>
  <si>
    <t xml:space="preserve">Завдання 14. Популяризація ідеї сталого енергетичного розвитку </t>
  </si>
  <si>
    <t xml:space="preserve">Сумський міський голова </t>
  </si>
  <si>
    <t>О.М. Лисенко</t>
  </si>
  <si>
    <t>Виконавець: Співакова Л.І.</t>
  </si>
  <si>
    <t>Виконавець: Липова С.А.</t>
  </si>
  <si>
    <t>1.1.</t>
  </si>
  <si>
    <t>1.2.</t>
  </si>
  <si>
    <t>Реалізація проєкту "Підвищення енергоефективності в дошкільних навчальних закладах міста Суми" (ПКВКМБ 1517640)</t>
  </si>
  <si>
    <t xml:space="preserve">2.1. </t>
  </si>
  <si>
    <t>Реконструкція будівлі КУ СЗОШ І-ІІІ ступенів № 22 по вул. Ковпака, 57 (ПКВКМБ 1517640)</t>
  </si>
  <si>
    <t>2.5.</t>
  </si>
  <si>
    <t xml:space="preserve"> Капітальний ремонт будівлі (утеплення цоколю) Сумського дошкільного навчального закладу (центр розвитку дитини) № 14 "Золотий півник" Сумської міської ради (ПКВКМБ 0617640)</t>
  </si>
  <si>
    <t>2.12.</t>
  </si>
  <si>
    <t>Капітальний ремонт будівлі (заміна віконних блоків) Сумського дошкільного навчального закладу (ясла-садок) №35 «Дюймовочка», м.Суми, Сумської області (ПКВКМБ 0617640)</t>
  </si>
  <si>
    <t>2.13.</t>
  </si>
  <si>
    <t>Капітальний ремонт будівлі із заміною вікон на металопластикові Сумського дошкільного навчального закладу (ясла-садок) №39 «Теремок» м.Суми, Сумської області по вул.Металургів, 7/А, м. Суми (ПКВКМБ 0617363)</t>
  </si>
  <si>
    <t>2.14.</t>
  </si>
  <si>
    <t>Капітальний ремонт будівлі із заміною вікон та дверей на металопластикові Сумського дошкільного навчального закладу (ясла-садок) №15 «Перлинка» Сумської області за адресою: вул.Нахімова, 17, м.Суми (ПКВКМБ 0617363)</t>
  </si>
  <si>
    <t>2.15.</t>
  </si>
  <si>
    <t>Капітальний ремонт покрівлі з утепленням Комунальної установи Сумська спеціалізована школа І-ІІІ ступенів №29, м. Суми, Сумської області за адресою: вул.Заливна, 25 в м.Суми (ПКВКМБ 0617640)</t>
  </si>
  <si>
    <t>3.1.</t>
  </si>
  <si>
    <t>Капітальний ремонт теплопункту (облаштування системи автоматичного регулювання споживання тепла)  в Комунальній установі Сумська загальноосвітня школа І-ІІІ ступенів № 18 Сумської міської ради (ПКВКМБ 0617640)</t>
  </si>
  <si>
    <t>3.2.</t>
  </si>
  <si>
    <t>Капітальний ремонт теплопунктів (облаштування системи автоматичного регулювання споживання тепла) в Комунальній установі "Сумська спеціалізована школа І-ІІІ ступенів № 29, м. Суми, Сумської області (ПКВКМБ 0617640)</t>
  </si>
  <si>
    <t>4.1.</t>
  </si>
  <si>
    <t>Впровадження Сумської міської системи моніторингу теплоспоживання будівель в освітніх закладах та установах (12 од) (ПКВКМБ 0617640)</t>
  </si>
  <si>
    <t>4.2.</t>
  </si>
  <si>
    <t xml:space="preserve">Обслуговування Сумської міської системи моніторингу теплоспоживання будівель в освітніх закладах та установах (ПКВКМБ 0617640)
</t>
  </si>
  <si>
    <t>5.1.</t>
  </si>
  <si>
    <t>Капітальний ремонт будівель (утеплення фасаду, цоколю) консультативно-діагностичного відділення № 2 КНП "ДКЛ Святої Зінаїди" Сумської міської ради за адресою: вул. І. Сірка, 3                 (ПКВКМБ 0717640)</t>
  </si>
  <si>
    <t>5.2.</t>
  </si>
  <si>
    <t>Капітальний ремонт будівлі (утеплення фасаду) комунального некомерційного підприємства "Центральна міська клінічна лікарня" Сумської міської ради по вул. 20 років Перемоги, 13, м. Суми             (ПКВКМБ 0717640)</t>
  </si>
  <si>
    <t>5.4.</t>
  </si>
  <si>
    <t xml:space="preserve">Капітальний ремонт переходу між будівлями старого та нового корпусів комунального некомерційного підприємства «Дитяча клінічна лікарня Святої Зінаїди» Сумської міської ради за адресою: м. Суми,
вул. Троїцька,28 (ПКВКМБ 0717640)
</t>
  </si>
  <si>
    <t>6.1.</t>
  </si>
  <si>
    <t>Капітальний ремонт теплопункту (облаштування системи автоматичного регулювання споживання тепла)   консультативно-діагностичного відділення № 2 КНП "ДКЛ Святої Зінаїди" Сумської міської ради за адресою: вул. І. Сірка, 3                    (ПКВКМБ 0717640)</t>
  </si>
  <si>
    <t>8.1.</t>
  </si>
  <si>
    <t xml:space="preserve">Енергоефективна термомодернізація (капітальний ремонт) будівлі стаціонару (новий корпус,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        (ПКВКМБ 0717640) </t>
  </si>
  <si>
    <t>8.2.</t>
  </si>
  <si>
    <t>9.1.</t>
  </si>
  <si>
    <t>Капітальний ремонт теплопункту (облаштування системи автоматичного регулювання споживання тепла) у дитячій художній школі ім. М.Г. Лисенка по вул. Псільська, 7 (ПКВКМБ 1017640)</t>
  </si>
  <si>
    <t>9.3.</t>
  </si>
  <si>
    <t>Капітальний ремонт теплопункту (облаштування системи автоматичного регулювання споживання тепла) у дитячій музичній школі № 2 по вул. М. Вовчок, 31  (ПКВКМБ 1017640)</t>
  </si>
  <si>
    <t>11.1.</t>
  </si>
  <si>
    <t>Наглядовий аудит системи енергетичного менеджменту в бюджетній сфері (ПКВКМБ 3717640)</t>
  </si>
  <si>
    <t>Сплата членських внесків органами місцевого самоврядування Асоціації «Енергоефективні міста України» (ПКВКМБ 0217680)</t>
  </si>
  <si>
    <t>12.1.</t>
  </si>
  <si>
    <t>13.2.</t>
  </si>
  <si>
    <t>Оплата усних та письмових послуг перекладача з англійської мови  (ПКВКМБ 3717640)</t>
  </si>
  <si>
    <t>14.1.</t>
  </si>
  <si>
    <t>Проведення заходу "Дні Сталої енергії"</t>
  </si>
  <si>
    <t xml:space="preserve">4. Напрями діяльності, завдання та заходи Програми підвищення енергоефективності в бюджетній сфері Сумської міської територіальної громади на 2020 рік </t>
  </si>
  <si>
    <t xml:space="preserve">Планові обсяги фінансування відповідно до Програми, тис. грн. </t>
  </si>
  <si>
    <t xml:space="preserve">Фактичні обсяги фінансування, тис. грн. </t>
  </si>
  <si>
    <t>Реалізація проєкту "Підвищення енергоефективності в освітніх закладах                     м. Суми", в т.ч.:</t>
  </si>
  <si>
    <r>
      <t xml:space="preserve">Виконується. </t>
    </r>
    <r>
      <rPr>
        <sz val="23"/>
        <rFont val="Times New Roman"/>
        <family val="1"/>
      </rPr>
      <t>Сплачено за проєктні роботи та експертизу проєктної документації по капітальному ремонту будівлі ДНЗ №30 «Чебурашка» за адресою: м. Суми вул. Р. Атаманюка, 13а</t>
    </r>
  </si>
  <si>
    <r>
      <t xml:space="preserve">Виконується. </t>
    </r>
    <r>
      <rPr>
        <sz val="23"/>
        <rFont val="Times New Roman"/>
        <family val="1"/>
      </rPr>
      <t>В КУ ССШ №9 виконано роботи по заміні дверних блоків площею 7,56 кв.м, віконних блоків - 1197,66 кв.м, утеплено  фундамент - 159 кв.м, цоколь - 233,18 кв.м, покрівлю - 870,2 кв.м. В КУ ССШ №7 ім. М.Савченка СМР по вул. Лесі Українки, 23 в м. Суми виконано роботи по заміні  віконних блоків площею 1208,68 кв.м,  утеплено фундамент площею 189 кв.м,  цоколь - 116,5 кв.м,  стіни -  1074,3 кв.м. Сплачено за проєктні роботи по капітальному ремонту системи освітлення КУ Сумська ЗОШ №20 по вул. Металургів, 71 в м. Суми, послуги технічного експерта, експерта з комунікацій проєкту «Підвищення енергоефективності в освітніх закладах м. Суми», послуги по створенню та розміщенню рекламної та інформаційної продукції по проєкту «Підвищення енергоефективності в освітніх закладах м. Суми», аудит використання коштів, комісії за продаж іноземної валюти та за розрахункове обслуговування поточного рахунку. Крім того, за рахунок коштів бюджету СМТГ виплачено заробітну плату бухгалтеру проєкту та спеціалісту із закупівель, менеджеру проєкту</t>
    </r>
  </si>
  <si>
    <r>
      <t xml:space="preserve">Виконано. </t>
    </r>
    <r>
      <rPr>
        <sz val="23"/>
        <rFont val="Times New Roman"/>
        <family val="1"/>
      </rPr>
      <t>Виконано роботи з утеплення фасадів мінеральними плитами товщиною 100 мм на площі 1537,1  кв.м, утеплення віконних відкосів мінеральними плитами товщиною 30 мм на площі 220,9 кв.м</t>
    </r>
  </si>
  <si>
    <r>
      <t xml:space="preserve">Виконано. </t>
    </r>
    <r>
      <rPr>
        <sz val="23"/>
        <rFont val="Times New Roman"/>
        <family val="1"/>
      </rPr>
      <t>Утеплено цоколь площею 483 кв.м піносклом та пінополістеролом</t>
    </r>
  </si>
  <si>
    <r>
      <rPr>
        <b/>
        <sz val="23"/>
        <color indexed="8"/>
        <rFont val="Times New Roman"/>
        <family val="1"/>
      </rPr>
      <t>Виконано.</t>
    </r>
    <r>
      <rPr>
        <sz val="23"/>
        <color indexed="8"/>
        <rFont val="Times New Roman"/>
        <family val="1"/>
      </rPr>
      <t xml:space="preserve"> Виготовлено проєктно-кошторисну документацію та виконано експертизу проєкту</t>
    </r>
  </si>
  <si>
    <r>
      <t xml:space="preserve">Виконано. </t>
    </r>
    <r>
      <rPr>
        <sz val="23"/>
        <rFont val="Times New Roman"/>
        <family val="1"/>
      </rPr>
      <t>Встановлено: автоматичний регулятор перепаду тиску AVP б/н, електронний регулятор ECL Comfort 310 б/н, модульний блок системи опалення б/н, насос циркуляційний Lowara 40-125/11-2  б/н 2 шт., регулятор температури VB-2 1 шт. б/н, регулятор перепаду тиску AVP-1 комплект б/н, щит керування QFDS 2x400 B б/н</t>
    </r>
  </si>
  <si>
    <r>
      <t xml:space="preserve">Виконано. </t>
    </r>
    <r>
      <rPr>
        <sz val="22"/>
        <rFont val="Times New Roman"/>
        <family val="1"/>
      </rPr>
      <t>Закуплено та встановлено теплообчислювачі, модеми, модулі для дистанційного збору та передачі показників теплоспоживання (ДНЗ №№ 1, 3, 5, 13, 28, 33,  НВК №16, ССПШ №31, ЗОШ №№8, 13, класична гімназія)</t>
    </r>
  </si>
  <si>
    <r>
      <rPr>
        <b/>
        <sz val="23"/>
        <color indexed="8"/>
        <rFont val="Times New Roman"/>
        <family val="1"/>
      </rPr>
      <t xml:space="preserve">Виконано. </t>
    </r>
    <r>
      <rPr>
        <sz val="23"/>
        <color indexed="8"/>
        <rFont val="Times New Roman"/>
        <family val="1"/>
      </rPr>
      <t>Сплачено за послуги з обслуговування Сумської міської системи моніторингу теплоспоживання будівель закладів та установ (ССШ №№ 1, 2,</t>
    </r>
    <r>
      <rPr>
        <sz val="23"/>
        <rFont val="Times New Roman"/>
        <family val="1"/>
      </rPr>
      <t xml:space="preserve"> 7, 17, 25, 29, 30, ЗОШ №№ 4, 5, 6, 13, 15, 18, 22, 23, 24,  ССПШ №31, ЗЗСО №19, гімназія №1, НВК №№ 11, 9,41,42, ДНЗ №№ 2, 7, 14, 17, 19, 21, 22, 23, 28, 29, 38)</t>
    </r>
  </si>
  <si>
    <r>
      <t>Виконано.</t>
    </r>
    <r>
      <rPr>
        <sz val="23"/>
        <rFont val="Times New Roman"/>
        <family val="1"/>
      </rPr>
      <t xml:space="preserve"> Утеплено зовнішні стіни площею 265,56 кв.м, цоколь - 77,21 кв.м. Отримано енергетичний сертифікат будівлі</t>
    </r>
  </si>
  <si>
    <r>
      <rPr>
        <b/>
        <sz val="23"/>
        <color indexed="8"/>
        <rFont val="Times New Roman"/>
        <family val="1"/>
      </rPr>
      <t>Виконується.</t>
    </r>
    <r>
      <rPr>
        <sz val="23"/>
        <color indexed="8"/>
        <rFont val="Times New Roman"/>
        <family val="1"/>
      </rPr>
      <t xml:space="preserve"> Замінено 158 кв. м віконних блоків, утеплено 201,35 кв. м цоколю (підземна, надземна частини), 3825,7 кв. м фасаду, 139,4 кв.м віконних укосів, 599,07 кв.м горища, виконано роботи по облаштуванню системи погодного регулювання тепла та модулю підготовки гарячої води. Виконано роботи по улаштуванню нового гідроізоляційного покриття даху будівлі площею 1930 кв. м. Отримано енергетичний сертифікат будівлі</t>
    </r>
  </si>
  <si>
    <r>
      <rPr>
        <b/>
        <sz val="23"/>
        <color indexed="8"/>
        <rFont val="Times New Roman"/>
        <family val="1"/>
      </rPr>
      <t>Виконано</t>
    </r>
    <r>
      <rPr>
        <sz val="23"/>
        <color indexed="8"/>
        <rFont val="Times New Roman"/>
        <family val="1"/>
      </rPr>
      <t>. Сплачено за роботи виконані у 2019 році. Отримано сертифікат відповідності закінченого будівництвом об’єкта проєктній документації, сплачено за послуги технічного нагляду. Сплачено за послуги пересилання документації до Німеччини, конвертацію валюти, обслуговування валютного рахунку</t>
    </r>
  </si>
  <si>
    <t>«Енергоефективна термомодернізація (капітальний ремонт) будівлі стаціонару (старий корпус А2,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 в т.ч.:</t>
  </si>
  <si>
    <r>
      <t>Виконано.</t>
    </r>
    <r>
      <rPr>
        <sz val="23"/>
        <color indexed="8"/>
        <rFont val="Times New Roman"/>
        <family val="1"/>
      </rPr>
      <t xml:space="preserve"> Завершено роботи з облаштування теплопункту системою автоматичного регулювання тепла, які було розпочато у 2019 році</t>
    </r>
  </si>
  <si>
    <r>
      <rPr>
        <b/>
        <sz val="23"/>
        <color indexed="8"/>
        <rFont val="Times New Roman"/>
        <family val="1"/>
      </rPr>
      <t>Виконано.</t>
    </r>
    <r>
      <rPr>
        <sz val="23"/>
        <color indexed="8"/>
        <rFont val="Times New Roman"/>
        <family val="1"/>
      </rPr>
      <t xml:space="preserve"> Сплачено членські внески за участь в Асоціації «Енергоефективні міста України»</t>
    </r>
  </si>
  <si>
    <r>
      <rPr>
        <b/>
        <sz val="23"/>
        <color indexed="8"/>
        <rFont val="Times New Roman"/>
        <family val="1"/>
      </rPr>
      <t>Виконано.</t>
    </r>
    <r>
      <rPr>
        <sz val="23"/>
        <color indexed="8"/>
        <rFont val="Times New Roman"/>
        <family val="1"/>
      </rPr>
      <t xml:space="preserve"> Сплачено за послуги з перекладу з англійської мови в рамках реалізації проєкту "Впровадження Європейської Енергетичної відзнаки в Україні"</t>
    </r>
  </si>
  <si>
    <r>
      <t>Виконано.</t>
    </r>
    <r>
      <rPr>
        <sz val="23"/>
        <rFont val="Times New Roman"/>
        <family val="1"/>
      </rPr>
      <t xml:space="preserve"> Виконано технічне обстеження будівель лікувальної установи</t>
    </r>
  </si>
  <si>
    <r>
      <t xml:space="preserve">Виконується. </t>
    </r>
    <r>
      <rPr>
        <sz val="23"/>
        <rFont val="Times New Roman"/>
        <family val="1"/>
      </rPr>
      <t>Закуплено блок теплообмінний модульний системи опалення Техноприлад О-80/80-369. До складу системи автоматичного регулювання тепла входять: пластини для теплообмінників, насоси, регулюючі клапани тиску і температури теплового потоку, запірна та регулююча трубопровідна арматура, щити автоматичного управління.  Встановлення та підключення заплановано у 2021 році</t>
    </r>
  </si>
  <si>
    <r>
      <rPr>
        <b/>
        <sz val="23"/>
        <color indexed="8"/>
        <rFont val="Times New Roman"/>
        <family val="1"/>
      </rPr>
      <t>Виконано.</t>
    </r>
    <r>
      <rPr>
        <sz val="23"/>
        <color indexed="8"/>
        <rFont val="Times New Roman"/>
        <family val="1"/>
      </rPr>
      <t>Завершено роботи з облаштування теплопункту системою автоматичного регулювання тепла</t>
    </r>
  </si>
  <si>
    <r>
      <rPr>
        <b/>
        <sz val="23"/>
        <color indexed="8"/>
        <rFont val="Times New Roman"/>
        <family val="1"/>
      </rPr>
      <t>Виконано.</t>
    </r>
    <r>
      <rPr>
        <sz val="23"/>
        <color indexed="8"/>
        <rFont val="Times New Roman"/>
        <family val="1"/>
      </rPr>
      <t xml:space="preserve"> Замінено 33 кв.м. віконних блоків (6-камерний металопластиковий профіль з двокамерним склопакетом з коефіцієнтом опору теплопередачі 0,78 м2 К/Вт )</t>
    </r>
  </si>
  <si>
    <r>
      <rPr>
        <b/>
        <sz val="23"/>
        <color indexed="8"/>
        <rFont val="Times New Roman"/>
        <family val="1"/>
      </rPr>
      <t xml:space="preserve">Виконано. </t>
    </r>
    <r>
      <rPr>
        <sz val="23"/>
        <color indexed="8"/>
        <rFont val="Times New Roman"/>
        <family val="1"/>
      </rPr>
      <t>Замінено 397,11 кв.м. віконних блоків (6-камерний металопластиковий профіль з двокамерним склопакетом з коефіцієнтом опору теплопередачі 1,04 м2 К/Вт )</t>
    </r>
  </si>
  <si>
    <r>
      <rPr>
        <b/>
        <sz val="23"/>
        <rFont val="Times New Roman"/>
        <family val="1"/>
      </rPr>
      <t>Виконано</t>
    </r>
    <r>
      <rPr>
        <sz val="23"/>
        <rFont val="Times New Roman"/>
        <family val="1"/>
      </rPr>
      <t>.Замінено 336,32 кв.м. віконних блоків ( 6-камерний металопластиковий профіль з двокамерним склопакетом з коефіцієнтом опору теплопередачі 1,16 м2 К/Вт ) та 13,76 кв.м. дверних блоків</t>
    </r>
  </si>
  <si>
    <r>
      <t>Виконано.</t>
    </r>
    <r>
      <rPr>
        <sz val="23"/>
        <rFont val="Times New Roman"/>
        <family val="1"/>
      </rPr>
      <t xml:space="preserve"> Встановлено: модуль системи опалення, щит керування (QFDS2х1,5х400В), грязьовик вертикальний фланцевий ДУ 100/80, теплоообмінник пластинчатий Р-Р0092-0,83-19-993), автоматичний регулятор перепаду тиску AVP, AMV335,435, седельні регулюючі клапани VM2,VB2, ECL Comfort 310, A390</t>
    </r>
  </si>
  <si>
    <r>
      <rPr>
        <b/>
        <sz val="23"/>
        <color indexed="8"/>
        <rFont val="Times New Roman"/>
        <family val="1"/>
      </rPr>
      <t>Виконано.</t>
    </r>
    <r>
      <rPr>
        <sz val="23"/>
        <color indexed="8"/>
        <rFont val="Times New Roman"/>
        <family val="1"/>
      </rPr>
      <t xml:space="preserve"> Утеплено покрівлю площею 32 кв.м., фасад - 83 кв.м, підсилено перехід</t>
    </r>
  </si>
</sst>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_-* #,##0.0\ _г_р_н_._-;\-* #,##0.0\ _г_р_н_._-;_-* &quot;-&quot;??\ _г_р_н_._-;_-@_-"/>
    <numFmt numFmtId="197" formatCode="_-* #,##0.000\ _г_р_н_._-;\-* #,##0.000\ _г_р_н_._-;_-* &quot;-&quot;??\ _г_р_н_._-;_-@_-"/>
    <numFmt numFmtId="198" formatCode="[$-422]d\ mmmm\ yyyy&quot; р.&quot;"/>
    <numFmt numFmtId="199" formatCode="0.0"/>
    <numFmt numFmtId="200" formatCode="_-* #,##0.000_₴_-;\-* #,##0.000_₴_-;_-* &quot;-&quot;???_₴_-;_-@_-"/>
    <numFmt numFmtId="201" formatCode="_-* #,##0.0000\ _г_р_н_._-;\-* #,##0.0000\ _г_р_н_._-;_-* &quot;-&quot;??\ _г_р_н_._-;_-@_-"/>
    <numFmt numFmtId="202" formatCode="_-* #,##0.000\ _₽_-;\-* #,##0.000\ _₽_-;_-* &quot;-&quot;???\ _₽_-;_-@_-"/>
    <numFmt numFmtId="203" formatCode="[$-FC19]d\ mmmm\ yyyy\ &quot;г.&quot;"/>
    <numFmt numFmtId="204" formatCode="_-* #,##0\ _г_р_н_._-;\-* #,##0\ _г_р_н_._-;_-* &quot;-&quot;??\ _г_р_н_._-;_-@_-"/>
    <numFmt numFmtId="205" formatCode="_-* #,##0.00000\ _г_р_н_._-;\-* #,##0.00000\ _г_р_н_._-;_-* &quot;-&quot;??\ _г_р_н_._-;_-@_-"/>
    <numFmt numFmtId="206" formatCode="_-* #,##0.000000\ _г_р_н_._-;\-* #,##0.000000\ _г_р_н_._-;_-* &quot;-&quot;??\ _г_р_н_._-;_-@_-"/>
    <numFmt numFmtId="207" formatCode="_-* #,##0.00000\ _₽_-;\-* #,##0.00000\ _₽_-;_-* &quot;-&quot;?????\ _₽_-;_-@_-"/>
    <numFmt numFmtId="208" formatCode="_-* #,##0.0000000\ _г_р_н_._-;\-* #,##0.0000000\ _г_р_н_._-;_-* &quot;-&quot;??\ _г_р_н_._-;_-@_-"/>
    <numFmt numFmtId="209" formatCode="_-* #,##0.00000000\ _г_р_н_._-;\-* #,##0.00000000\ _г_р_н_._-;_-* &quot;-&quot;??\ _г_р_н_._-;_-@_-"/>
    <numFmt numFmtId="210" formatCode="0.000"/>
    <numFmt numFmtId="211" formatCode="_-* #,##0.0000\ _₽_-;\-* #,##0.0000\ _₽_-;_-* &quot;-&quot;????\ _₽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_-* #,##0.00\ _₴_-;\-* #,##0.00\ _₴_-;_-* &quot;-&quot;??\ _₴_-;_-@_-"/>
    <numFmt numFmtId="217" formatCode="_-* #,##0.000\ _₴_-;\-* #,##0.000\ _₴_-;_-* &quot;-&quot;???\ _₴_-;_-@_-"/>
    <numFmt numFmtId="218" formatCode="_-* #,##0.000_р_._-;\-* #,##0.000_р_._-;_-* &quot;-&quot;???_р_._-;_-@_-"/>
    <numFmt numFmtId="219" formatCode="_-* #,##0.0_р_._-;\-* #,##0.0_р_._-;_-* &quot;-&quot;?_р_._-;_-@_-"/>
    <numFmt numFmtId="220" formatCode="_-* #,##0.0\ _₽_-;\-* #,##0.0\ _₽_-;_-* &quot;-&quot;?\ _₽_-;_-@_-"/>
  </numFmts>
  <fonts count="96">
    <font>
      <sz val="11"/>
      <color theme="1"/>
      <name val="Calibri"/>
      <family val="2"/>
    </font>
    <font>
      <sz val="11"/>
      <color indexed="8"/>
      <name val="Calibri"/>
      <family val="2"/>
    </font>
    <font>
      <sz val="16"/>
      <color indexed="8"/>
      <name val="Calibri"/>
      <family val="2"/>
    </font>
    <font>
      <b/>
      <sz val="11"/>
      <color indexed="8"/>
      <name val="Calibri"/>
      <family val="2"/>
    </font>
    <font>
      <sz val="8"/>
      <name val="Calibri"/>
      <family val="2"/>
    </font>
    <font>
      <sz val="18"/>
      <color indexed="8"/>
      <name val="Times New Roman"/>
      <family val="1"/>
    </font>
    <font>
      <b/>
      <sz val="18"/>
      <color indexed="8"/>
      <name val="Calibri"/>
      <family val="2"/>
    </font>
    <font>
      <b/>
      <sz val="18"/>
      <color indexed="8"/>
      <name val="Times New Roman"/>
      <family val="1"/>
    </font>
    <font>
      <b/>
      <sz val="22"/>
      <color indexed="8"/>
      <name val="Times New Roman"/>
      <family val="1"/>
    </font>
    <font>
      <sz val="24"/>
      <color indexed="8"/>
      <name val="Times New Roman"/>
      <family val="1"/>
    </font>
    <font>
      <b/>
      <sz val="18"/>
      <name val="Times New Roman"/>
      <family val="1"/>
    </font>
    <font>
      <b/>
      <sz val="24"/>
      <color indexed="8"/>
      <name val="Times New Roman"/>
      <family val="1"/>
    </font>
    <font>
      <b/>
      <sz val="28"/>
      <color indexed="8"/>
      <name val="Times New Roman"/>
      <family val="1"/>
    </font>
    <font>
      <b/>
      <sz val="24"/>
      <name val="Times New Roman"/>
      <family val="1"/>
    </font>
    <font>
      <sz val="18"/>
      <color indexed="8"/>
      <name val="Calibri"/>
      <family val="2"/>
    </font>
    <font>
      <sz val="14"/>
      <color indexed="8"/>
      <name val="Calibri"/>
      <family val="2"/>
    </font>
    <font>
      <sz val="26"/>
      <color indexed="8"/>
      <name val="Calibri"/>
      <family val="2"/>
    </font>
    <font>
      <sz val="24"/>
      <color indexed="8"/>
      <name val="Calibri"/>
      <family val="2"/>
    </font>
    <font>
      <sz val="48"/>
      <color indexed="8"/>
      <name val="Times New Roman"/>
      <family val="1"/>
    </font>
    <font>
      <sz val="48"/>
      <color indexed="8"/>
      <name val="Calibri"/>
      <family val="2"/>
    </font>
    <font>
      <sz val="20"/>
      <color indexed="10"/>
      <name val="Times New Roman"/>
      <family val="1"/>
    </font>
    <font>
      <sz val="22"/>
      <color indexed="8"/>
      <name val="Times New Roman"/>
      <family val="1"/>
    </font>
    <font>
      <sz val="26"/>
      <color indexed="8"/>
      <name val="Times New Roman"/>
      <family val="1"/>
    </font>
    <font>
      <sz val="14"/>
      <color indexed="8"/>
      <name val="Times New Roman"/>
      <family val="1"/>
    </font>
    <font>
      <sz val="20"/>
      <color indexed="8"/>
      <name val="Times New Roman"/>
      <family val="1"/>
    </font>
    <font>
      <b/>
      <sz val="20"/>
      <name val="Times New Roman"/>
      <family val="1"/>
    </font>
    <font>
      <sz val="11"/>
      <color indexed="8"/>
      <name val="Times New Roman"/>
      <family val="1"/>
    </font>
    <font>
      <sz val="24"/>
      <name val="Times New Roman"/>
      <family val="1"/>
    </font>
    <font>
      <sz val="22"/>
      <color indexed="8"/>
      <name val="Calibri"/>
      <family val="2"/>
    </font>
    <font>
      <b/>
      <sz val="22"/>
      <name val="Times New Roman"/>
      <family val="1"/>
    </font>
    <font>
      <sz val="22"/>
      <name val="Times New Roman"/>
      <family val="1"/>
    </font>
    <font>
      <sz val="20"/>
      <name val="Tahoma"/>
      <family val="2"/>
    </font>
    <font>
      <b/>
      <sz val="20"/>
      <name val="Tahoma"/>
      <family val="2"/>
    </font>
    <font>
      <sz val="23"/>
      <color indexed="8"/>
      <name val="Calibri"/>
      <family val="2"/>
    </font>
    <font>
      <b/>
      <sz val="23"/>
      <color indexed="8"/>
      <name val="Times New Roman"/>
      <family val="1"/>
    </font>
    <font>
      <b/>
      <sz val="23"/>
      <name val="Times New Roman"/>
      <family val="1"/>
    </font>
    <font>
      <sz val="23"/>
      <name val="Times New Roman"/>
      <family val="1"/>
    </font>
    <font>
      <sz val="23"/>
      <color indexed="8"/>
      <name val="Times New Roman"/>
      <family val="1"/>
    </font>
    <font>
      <b/>
      <sz val="26"/>
      <name val="Times New Roman"/>
      <family val="1"/>
    </font>
    <font>
      <b/>
      <sz val="26"/>
      <color indexed="8"/>
      <name val="Times New Roman"/>
      <family val="1"/>
    </font>
    <font>
      <b/>
      <sz val="17.5"/>
      <color indexed="8"/>
      <name val="Times New Roman"/>
      <family val="1"/>
    </font>
    <font>
      <sz val="30"/>
      <color indexed="8"/>
      <name val="Times New Roman"/>
      <family val="1"/>
    </font>
    <font>
      <sz val="26"/>
      <name val="Times New Roman"/>
      <family val="1"/>
    </font>
    <font>
      <b/>
      <sz val="25"/>
      <color indexed="8"/>
      <name val="Times New Roman"/>
      <family val="1"/>
    </font>
    <font>
      <b/>
      <sz val="25"/>
      <color indexed="8"/>
      <name val="Calibri"/>
      <family val="2"/>
    </font>
    <font>
      <b/>
      <sz val="2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2"/>
      <color indexed="10"/>
      <name val="Times New Roman"/>
      <family val="1"/>
    </font>
    <font>
      <sz val="26"/>
      <color indexed="10"/>
      <name val="Times New Roman"/>
      <family val="1"/>
    </font>
    <font>
      <b/>
      <sz val="14"/>
      <color indexed="8"/>
      <name val="Times New Roman"/>
      <family val="1"/>
    </font>
    <font>
      <sz val="32"/>
      <color indexed="8"/>
      <name val="Times New Roman"/>
      <family val="1"/>
    </font>
    <font>
      <b/>
      <sz val="3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2"/>
      <color rgb="FFFF0000"/>
      <name val="Times New Roman"/>
      <family val="1"/>
    </font>
    <font>
      <sz val="22"/>
      <color theme="1"/>
      <name val="Calibri"/>
      <family val="2"/>
    </font>
    <font>
      <sz val="26"/>
      <color rgb="FFFF0000"/>
      <name val="Times New Roman"/>
      <family val="1"/>
    </font>
    <font>
      <b/>
      <sz val="25"/>
      <color theme="1"/>
      <name val="Calibri"/>
      <family val="2"/>
    </font>
    <font>
      <sz val="14"/>
      <color theme="1"/>
      <name val="Times New Roman"/>
      <family val="1"/>
    </font>
    <font>
      <b/>
      <sz val="14"/>
      <color theme="1"/>
      <name val="Times New Roman"/>
      <family val="1"/>
    </font>
    <font>
      <sz val="22"/>
      <color theme="1"/>
      <name val="Times New Roman"/>
      <family val="1"/>
    </font>
    <font>
      <sz val="32"/>
      <color theme="1"/>
      <name val="Times New Roman"/>
      <family val="1"/>
    </font>
    <font>
      <b/>
      <sz val="3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7" borderId="1" applyNumberFormat="0" applyAlignment="0" applyProtection="0"/>
    <xf numFmtId="0" fontId="72" fillId="0" borderId="0" applyNumberFormat="0" applyFill="0" applyBorder="0" applyAlignment="0" applyProtection="0"/>
    <xf numFmtId="194" fontId="1" fillId="0" borderId="0" applyFont="0" applyFill="0" applyBorder="0" applyAlignment="0" applyProtection="0"/>
    <xf numFmtId="192" fontId="1"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0" applyNumberFormat="0" applyFill="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95" fontId="1" fillId="0" borderId="0" applyFont="0" applyFill="0" applyBorder="0" applyAlignment="0" applyProtection="0"/>
    <xf numFmtId="193" fontId="1" fillId="0" borderId="0" applyFont="0" applyFill="0" applyBorder="0" applyAlignment="0" applyProtection="0"/>
    <xf numFmtId="0" fontId="85" fillId="32" borderId="0" applyNumberFormat="0" applyBorder="0" applyAlignment="0" applyProtection="0"/>
  </cellStyleXfs>
  <cellXfs count="511">
    <xf numFmtId="0" fontId="0"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xf>
    <xf numFmtId="0" fontId="5" fillId="33" borderId="10" xfId="0" applyFont="1" applyFill="1" applyBorder="1" applyAlignment="1">
      <alignment vertical="center" wrapText="1"/>
    </xf>
    <xf numFmtId="0" fontId="0" fillId="33" borderId="0" xfId="0" applyFill="1" applyAlignment="1">
      <alignment/>
    </xf>
    <xf numFmtId="0" fontId="6" fillId="33" borderId="0" xfId="0" applyFont="1" applyFill="1" applyAlignment="1">
      <alignment horizontal="center"/>
    </xf>
    <xf numFmtId="0" fontId="3" fillId="33" borderId="0" xfId="0" applyFont="1" applyFill="1" applyAlignment="1">
      <alignment/>
    </xf>
    <xf numFmtId="0" fontId="14" fillId="33" borderId="0" xfId="0" applyFont="1" applyFill="1" applyAlignment="1">
      <alignment horizontal="center"/>
    </xf>
    <xf numFmtId="0" fontId="14" fillId="33" borderId="0" xfId="0" applyFont="1" applyFill="1" applyAlignment="1">
      <alignment/>
    </xf>
    <xf numFmtId="0" fontId="6" fillId="33" borderId="0" xfId="0" applyFont="1" applyFill="1" applyAlignment="1">
      <alignment horizontal="center" vertical="center"/>
    </xf>
    <xf numFmtId="187" fontId="2" fillId="33" borderId="0" xfId="0" applyNumberFormat="1" applyFont="1" applyFill="1" applyAlignment="1">
      <alignment/>
    </xf>
    <xf numFmtId="0" fontId="2" fillId="33" borderId="0" xfId="0" applyFont="1" applyFill="1" applyAlignment="1">
      <alignment/>
    </xf>
    <xf numFmtId="0" fontId="7" fillId="33" borderId="10" xfId="0" applyFont="1" applyFill="1" applyBorder="1" applyAlignment="1">
      <alignment horizontal="center" vertical="center" wrapText="1"/>
    </xf>
    <xf numFmtId="187" fontId="0" fillId="33" borderId="0" xfId="0" applyNumberFormat="1" applyFill="1" applyAlignment="1">
      <alignment/>
    </xf>
    <xf numFmtId="0" fontId="5" fillId="33" borderId="10" xfId="0" applyFont="1" applyFill="1" applyBorder="1" applyAlignment="1">
      <alignment horizontal="center" vertical="center" wrapText="1"/>
    </xf>
    <xf numFmtId="187" fontId="15" fillId="33" borderId="0" xfId="0" applyNumberFormat="1" applyFont="1" applyFill="1" applyAlignment="1">
      <alignment/>
    </xf>
    <xf numFmtId="0" fontId="7" fillId="33" borderId="10" xfId="0" applyFont="1" applyFill="1" applyBorder="1" applyAlignment="1">
      <alignment vertical="center" wrapText="1"/>
    </xf>
    <xf numFmtId="0" fontId="16" fillId="0" borderId="0" xfId="0" applyFont="1" applyAlignment="1">
      <alignment/>
    </xf>
    <xf numFmtId="0" fontId="7" fillId="33" borderId="10" xfId="0" applyFont="1" applyFill="1" applyBorder="1" applyAlignment="1">
      <alignment vertical="top" wrapText="1"/>
    </xf>
    <xf numFmtId="0" fontId="7" fillId="33" borderId="11" xfId="0" applyFont="1" applyFill="1" applyBorder="1" applyAlignment="1">
      <alignment horizontal="left" vertical="top" wrapText="1"/>
    </xf>
    <xf numFmtId="0" fontId="7" fillId="33" borderId="10" xfId="0" applyFont="1" applyFill="1" applyBorder="1" applyAlignment="1">
      <alignment horizontal="left" vertical="top" wrapText="1"/>
    </xf>
    <xf numFmtId="0" fontId="5" fillId="33" borderId="10" xfId="0" applyFont="1" applyFill="1" applyBorder="1" applyAlignment="1">
      <alignment horizontal="center" vertical="top" wrapText="1"/>
    </xf>
    <xf numFmtId="0" fontId="7" fillId="33" borderId="11" xfId="0" applyFont="1" applyFill="1" applyBorder="1" applyAlignment="1">
      <alignment vertical="top"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7" fillId="33" borderId="14" xfId="0" applyFont="1" applyFill="1" applyBorder="1" applyAlignment="1">
      <alignment vertical="center" wrapText="1"/>
    </xf>
    <xf numFmtId="0" fontId="17" fillId="0" borderId="0" xfId="0" applyFont="1" applyAlignment="1">
      <alignment horizontal="center"/>
    </xf>
    <xf numFmtId="0" fontId="17" fillId="0" borderId="0" xfId="0" applyFont="1" applyAlignment="1">
      <alignment/>
    </xf>
    <xf numFmtId="0" fontId="18" fillId="0" borderId="0" xfId="0" applyFont="1" applyAlignment="1">
      <alignment horizontal="left"/>
    </xf>
    <xf numFmtId="0" fontId="19" fillId="0" borderId="0" xfId="0" applyFont="1" applyAlignment="1">
      <alignment/>
    </xf>
    <xf numFmtId="0" fontId="5" fillId="33" borderId="11" xfId="0" applyFont="1" applyFill="1" applyBorder="1" applyAlignment="1">
      <alignment vertical="center" wrapText="1"/>
    </xf>
    <xf numFmtId="0" fontId="7" fillId="33" borderId="14" xfId="0" applyFont="1" applyFill="1" applyBorder="1" applyAlignment="1">
      <alignment vertical="top" wrapText="1"/>
    </xf>
    <xf numFmtId="0" fontId="5" fillId="33" borderId="15" xfId="0" applyFont="1" applyFill="1" applyBorder="1" applyAlignment="1">
      <alignment vertical="center" wrapText="1"/>
    </xf>
    <xf numFmtId="0" fontId="7" fillId="33" borderId="15" xfId="0" applyFont="1" applyFill="1" applyBorder="1" applyAlignment="1">
      <alignment vertical="top" wrapText="1"/>
    </xf>
    <xf numFmtId="0" fontId="5" fillId="33" borderId="15" xfId="0" applyFont="1" applyFill="1" applyBorder="1" applyAlignment="1">
      <alignment horizontal="center" vertical="center" wrapText="1"/>
    </xf>
    <xf numFmtId="0" fontId="7" fillId="33" borderId="15" xfId="0" applyFont="1" applyFill="1" applyBorder="1" applyAlignment="1">
      <alignment horizontal="left" vertical="top" wrapText="1"/>
    </xf>
    <xf numFmtId="0" fontId="7" fillId="33" borderId="11" xfId="0" applyFont="1" applyFill="1" applyBorder="1" applyAlignment="1">
      <alignment horizontal="center" vertical="center" wrapText="1"/>
    </xf>
    <xf numFmtId="0" fontId="20" fillId="0" borderId="0" xfId="0" applyFont="1" applyAlignment="1">
      <alignment/>
    </xf>
    <xf numFmtId="0" fontId="5" fillId="33" borderId="11" xfId="0" applyFont="1" applyFill="1" applyBorder="1" applyAlignment="1">
      <alignment vertical="top" wrapText="1"/>
    </xf>
    <xf numFmtId="0" fontId="0" fillId="0" borderId="10" xfId="0" applyBorder="1" applyAlignment="1">
      <alignment/>
    </xf>
    <xf numFmtId="0" fontId="5" fillId="33" borderId="12" xfId="0" applyFont="1" applyFill="1" applyBorder="1" applyAlignment="1">
      <alignment horizontal="left" vertical="top" wrapText="1"/>
    </xf>
    <xf numFmtId="0" fontId="5" fillId="33" borderId="13" xfId="0" applyFont="1" applyFill="1" applyBorder="1" applyAlignment="1">
      <alignment horizontal="left" vertical="top" wrapText="1"/>
    </xf>
    <xf numFmtId="0" fontId="0" fillId="0" borderId="0" xfId="0" applyFont="1" applyAlignment="1">
      <alignment/>
    </xf>
    <xf numFmtId="0" fontId="0" fillId="0" borderId="10" xfId="0" applyBorder="1" applyAlignment="1">
      <alignment horizontal="center"/>
    </xf>
    <xf numFmtId="0" fontId="7" fillId="33" borderId="14" xfId="0" applyFont="1" applyFill="1" applyBorder="1" applyAlignment="1">
      <alignment horizontal="left" vertical="top" wrapText="1"/>
    </xf>
    <xf numFmtId="0" fontId="5" fillId="33" borderId="11" xfId="0" applyFont="1" applyFill="1" applyBorder="1" applyAlignment="1">
      <alignment horizontal="left" vertical="top" wrapText="1"/>
    </xf>
    <xf numFmtId="0" fontId="7" fillId="33" borderId="11" xfId="0" applyFont="1" applyFill="1" applyBorder="1" applyAlignment="1">
      <alignment vertical="center" wrapText="1"/>
    </xf>
    <xf numFmtId="0" fontId="7" fillId="33" borderId="15" xfId="0" applyFont="1" applyFill="1" applyBorder="1" applyAlignment="1">
      <alignment horizontal="center" vertical="top" wrapText="1"/>
    </xf>
    <xf numFmtId="195" fontId="11" fillId="33" borderId="10" xfId="60" applyFont="1" applyFill="1" applyBorder="1" applyAlignment="1">
      <alignment vertical="center" wrapText="1"/>
    </xf>
    <xf numFmtId="196" fontId="11" fillId="33" borderId="10" xfId="60" applyNumberFormat="1" applyFont="1" applyFill="1" applyBorder="1" applyAlignment="1">
      <alignment vertical="center" wrapText="1"/>
    </xf>
    <xf numFmtId="195" fontId="11" fillId="33" borderId="10" xfId="60" applyNumberFormat="1" applyFont="1" applyFill="1" applyBorder="1" applyAlignment="1">
      <alignment vertical="center" wrapText="1"/>
    </xf>
    <xf numFmtId="195" fontId="11" fillId="33" borderId="10" xfId="60" applyNumberFormat="1" applyFont="1" applyFill="1" applyBorder="1" applyAlignment="1">
      <alignment horizontal="center" vertical="center" wrapText="1"/>
    </xf>
    <xf numFmtId="195" fontId="11" fillId="33" borderId="10" xfId="60" applyFont="1" applyFill="1" applyBorder="1" applyAlignment="1">
      <alignment horizontal="center" vertical="center" wrapText="1"/>
    </xf>
    <xf numFmtId="195" fontId="13" fillId="33" borderId="10" xfId="60" applyFont="1" applyFill="1" applyBorder="1" applyAlignment="1">
      <alignment vertical="center" wrapText="1"/>
    </xf>
    <xf numFmtId="195" fontId="9" fillId="33" borderId="10" xfId="60" applyFont="1" applyFill="1" applyBorder="1" applyAlignment="1">
      <alignment horizontal="center" vertical="center" wrapText="1"/>
    </xf>
    <xf numFmtId="195" fontId="9" fillId="33" borderId="10" xfId="60" applyNumberFormat="1" applyFont="1" applyFill="1" applyBorder="1" applyAlignment="1">
      <alignment horizontal="center" vertical="center" wrapText="1"/>
    </xf>
    <xf numFmtId="196" fontId="9" fillId="33" borderId="10" xfId="60" applyNumberFormat="1" applyFont="1" applyFill="1" applyBorder="1" applyAlignment="1">
      <alignment horizontal="center" vertical="center" wrapText="1"/>
    </xf>
    <xf numFmtId="197" fontId="11" fillId="33" borderId="10" xfId="60" applyNumberFormat="1" applyFont="1" applyFill="1" applyBorder="1" applyAlignment="1">
      <alignment horizontal="center" vertical="center" wrapText="1"/>
    </xf>
    <xf numFmtId="197" fontId="11" fillId="33" borderId="10" xfId="60" applyNumberFormat="1" applyFont="1" applyFill="1" applyBorder="1" applyAlignment="1">
      <alignment vertical="center" wrapText="1"/>
    </xf>
    <xf numFmtId="0" fontId="7" fillId="33" borderId="11" xfId="0" applyFont="1" applyFill="1" applyBorder="1" applyAlignment="1">
      <alignment horizontal="center" vertical="top" wrapText="1"/>
    </xf>
    <xf numFmtId="195" fontId="11" fillId="0" borderId="10" xfId="60" applyFont="1" applyFill="1" applyBorder="1" applyAlignment="1">
      <alignment horizontal="center" vertical="center" wrapText="1"/>
    </xf>
    <xf numFmtId="0" fontId="17" fillId="33" borderId="0" xfId="0" applyFont="1" applyFill="1" applyAlignment="1">
      <alignment/>
    </xf>
    <xf numFmtId="0" fontId="11" fillId="33" borderId="10" xfId="0" applyFont="1" applyFill="1" applyBorder="1" applyAlignment="1">
      <alignment vertical="center" wrapText="1"/>
    </xf>
    <xf numFmtId="197" fontId="11" fillId="0" borderId="10" xfId="60" applyNumberFormat="1" applyFont="1" applyFill="1" applyBorder="1" applyAlignment="1">
      <alignment horizontal="center" vertical="center" wrapText="1"/>
    </xf>
    <xf numFmtId="196" fontId="11" fillId="34" borderId="10" xfId="60" applyNumberFormat="1" applyFont="1" applyFill="1" applyBorder="1" applyAlignment="1">
      <alignment vertical="center" wrapText="1"/>
    </xf>
    <xf numFmtId="0" fontId="9" fillId="33" borderId="14" xfId="0" applyFont="1" applyFill="1" applyBorder="1" applyAlignment="1">
      <alignment horizontal="left" vertical="center" wrapText="1"/>
    </xf>
    <xf numFmtId="0" fontId="24" fillId="33" borderId="0" xfId="0" applyFont="1" applyFill="1" applyAlignment="1">
      <alignment horizontal="center" vertical="center" textRotation="180"/>
    </xf>
    <xf numFmtId="0" fontId="9" fillId="33" borderId="10" xfId="0" applyFont="1" applyFill="1" applyBorder="1" applyAlignment="1">
      <alignment horizontal="center" vertical="center" textRotation="180"/>
    </xf>
    <xf numFmtId="0" fontId="26" fillId="0" borderId="0" xfId="0" applyFont="1" applyAlignment="1">
      <alignment/>
    </xf>
    <xf numFmtId="0" fontId="9" fillId="0" borderId="0" xfId="0" applyFont="1" applyAlignment="1">
      <alignment/>
    </xf>
    <xf numFmtId="2" fontId="27" fillId="0" borderId="10" xfId="0" applyNumberFormat="1" applyFont="1" applyBorder="1" applyAlignment="1">
      <alignment horizontal="left" vertical="top" wrapText="1"/>
    </xf>
    <xf numFmtId="0" fontId="9" fillId="33" borderId="10" xfId="0" applyFont="1" applyFill="1" applyBorder="1" applyAlignment="1">
      <alignment textRotation="180"/>
    </xf>
    <xf numFmtId="187" fontId="9" fillId="33" borderId="10" xfId="0" applyNumberFormat="1" applyFont="1" applyFill="1" applyBorder="1" applyAlignment="1">
      <alignment textRotation="180"/>
    </xf>
    <xf numFmtId="187" fontId="9" fillId="33" borderId="10" xfId="0" applyNumberFormat="1" applyFont="1" applyFill="1" applyBorder="1" applyAlignment="1">
      <alignment/>
    </xf>
    <xf numFmtId="187" fontId="9" fillId="33" borderId="0" xfId="0" applyNumberFormat="1" applyFont="1" applyFill="1" applyAlignment="1">
      <alignment/>
    </xf>
    <xf numFmtId="0" fontId="9" fillId="0" borderId="10" xfId="0" applyFont="1" applyBorder="1" applyAlignment="1">
      <alignment vertical="top" wrapText="1"/>
    </xf>
    <xf numFmtId="0" fontId="11" fillId="0" borderId="10" xfId="0" applyFont="1" applyBorder="1" applyAlignment="1">
      <alignment vertical="top" wrapText="1"/>
    </xf>
    <xf numFmtId="2" fontId="27" fillId="0" borderId="10" xfId="0" applyNumberFormat="1" applyFont="1" applyFill="1" applyBorder="1" applyAlignment="1">
      <alignment horizontal="left" vertical="top" wrapText="1"/>
    </xf>
    <xf numFmtId="195" fontId="9" fillId="0" borderId="10" xfId="60" applyFont="1" applyFill="1" applyBorder="1" applyAlignment="1">
      <alignment horizontal="center" vertical="center" wrapText="1"/>
    </xf>
    <xf numFmtId="0" fontId="17" fillId="0" borderId="0" xfId="0" applyFont="1" applyFill="1" applyAlignment="1">
      <alignment/>
    </xf>
    <xf numFmtId="0" fontId="5" fillId="0" borderId="10" xfId="0" applyFont="1" applyFill="1" applyBorder="1" applyAlignment="1">
      <alignment horizontal="center" vertical="center" wrapText="1"/>
    </xf>
    <xf numFmtId="195" fontId="9" fillId="0" borderId="10" xfId="60" applyNumberFormat="1" applyFont="1" applyFill="1" applyBorder="1" applyAlignment="1">
      <alignment horizontal="center" vertical="center" wrapText="1"/>
    </xf>
    <xf numFmtId="195" fontId="11" fillId="0" borderId="10" xfId="60" applyNumberFormat="1" applyFont="1" applyFill="1" applyBorder="1" applyAlignment="1">
      <alignment horizontal="center" vertical="center" wrapText="1"/>
    </xf>
    <xf numFmtId="196" fontId="11" fillId="0" borderId="10" xfId="60" applyNumberFormat="1" applyFont="1" applyFill="1" applyBorder="1" applyAlignment="1">
      <alignment vertical="center" wrapText="1"/>
    </xf>
    <xf numFmtId="195" fontId="9" fillId="0" borderId="10" xfId="60" applyFont="1" applyFill="1" applyBorder="1" applyAlignment="1">
      <alignment vertical="center" wrapText="1"/>
    </xf>
    <xf numFmtId="195" fontId="11" fillId="0" borderId="10" xfId="60" applyFont="1" applyFill="1" applyBorder="1" applyAlignment="1">
      <alignment vertical="center" wrapText="1"/>
    </xf>
    <xf numFmtId="0" fontId="0" fillId="35" borderId="0" xfId="0" applyFill="1" applyAlignment="1">
      <alignment/>
    </xf>
    <xf numFmtId="0" fontId="17" fillId="35" borderId="0" xfId="0" applyFont="1" applyFill="1" applyAlignment="1">
      <alignment/>
    </xf>
    <xf numFmtId="187" fontId="0" fillId="35" borderId="0" xfId="0" applyNumberFormat="1" applyFill="1" applyAlignment="1">
      <alignment/>
    </xf>
    <xf numFmtId="196" fontId="11" fillId="35" borderId="10" xfId="60" applyNumberFormat="1" applyFont="1" applyFill="1" applyBorder="1" applyAlignment="1">
      <alignment vertical="center" wrapText="1"/>
    </xf>
    <xf numFmtId="195" fontId="9" fillId="35" borderId="10" xfId="60" applyFont="1" applyFill="1" applyBorder="1" applyAlignment="1">
      <alignment vertical="center" wrapText="1"/>
    </xf>
    <xf numFmtId="195" fontId="11" fillId="35" borderId="10" xfId="60" applyFont="1" applyFill="1" applyBorder="1" applyAlignment="1">
      <alignment vertical="center" wrapText="1"/>
    </xf>
    <xf numFmtId="187" fontId="15" fillId="35" borderId="0" xfId="0" applyNumberFormat="1" applyFont="1" applyFill="1" applyAlignment="1">
      <alignment/>
    </xf>
    <xf numFmtId="197" fontId="11" fillId="35" borderId="10" xfId="60" applyNumberFormat="1" applyFont="1" applyFill="1" applyBorder="1" applyAlignment="1">
      <alignment vertical="center" wrapText="1"/>
    </xf>
    <xf numFmtId="197" fontId="9" fillId="35" borderId="10" xfId="60" applyNumberFormat="1" applyFont="1" applyFill="1" applyBorder="1" applyAlignment="1">
      <alignment vertical="center" wrapText="1"/>
    </xf>
    <xf numFmtId="0" fontId="8" fillId="0" borderId="0" xfId="0" applyFont="1" applyFill="1" applyAlignment="1">
      <alignment/>
    </xf>
    <xf numFmtId="0" fontId="0" fillId="0" borderId="0" xfId="0" applyFill="1" applyAlignment="1">
      <alignment/>
    </xf>
    <xf numFmtId="0" fontId="3" fillId="0" borderId="0" xfId="0" applyFont="1" applyFill="1" applyAlignment="1">
      <alignment/>
    </xf>
    <xf numFmtId="187" fontId="2" fillId="0" borderId="0" xfId="0" applyNumberFormat="1" applyFont="1" applyFill="1" applyAlignment="1">
      <alignment/>
    </xf>
    <xf numFmtId="0" fontId="2" fillId="0" borderId="0" xfId="0" applyFont="1" applyFill="1" applyAlignment="1">
      <alignment/>
    </xf>
    <xf numFmtId="0" fontId="5" fillId="0" borderId="13" xfId="0" applyFont="1" applyFill="1" applyBorder="1" applyAlignment="1">
      <alignment horizontal="center" vertical="top" wrapText="1"/>
    </xf>
    <xf numFmtId="196" fontId="11" fillId="0" borderId="13" xfId="60" applyNumberFormat="1"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36" borderId="10" xfId="0" applyFont="1" applyFill="1" applyBorder="1" applyAlignment="1">
      <alignment horizontal="center" vertical="center" wrapText="1"/>
    </xf>
    <xf numFmtId="0" fontId="5" fillId="36" borderId="10" xfId="0" applyFont="1" applyFill="1" applyBorder="1" applyAlignment="1">
      <alignment horizontal="center" vertical="top" wrapText="1"/>
    </xf>
    <xf numFmtId="0" fontId="7" fillId="36" borderId="10" xfId="0" applyFont="1" applyFill="1" applyBorder="1" applyAlignment="1">
      <alignment vertical="top" wrapText="1"/>
    </xf>
    <xf numFmtId="49" fontId="25" fillId="36" borderId="10" xfId="0" applyNumberFormat="1" applyFont="1" applyFill="1" applyBorder="1" applyAlignment="1">
      <alignment horizontal="center" vertical="center" wrapText="1"/>
    </xf>
    <xf numFmtId="49" fontId="25" fillId="36" borderId="14" xfId="0" applyNumberFormat="1" applyFont="1" applyFill="1" applyBorder="1" applyAlignment="1">
      <alignment horizontal="center" vertical="center" wrapText="1"/>
    </xf>
    <xf numFmtId="0" fontId="7" fillId="36" borderId="15" xfId="0" applyFont="1" applyFill="1" applyBorder="1" applyAlignment="1">
      <alignment vertical="top" wrapText="1"/>
    </xf>
    <xf numFmtId="0" fontId="7" fillId="36" borderId="10" xfId="0" applyFont="1" applyFill="1" applyBorder="1" applyAlignment="1">
      <alignment vertical="center" wrapText="1"/>
    </xf>
    <xf numFmtId="0" fontId="5" fillId="36" borderId="11" xfId="0" applyFont="1" applyFill="1" applyBorder="1" applyAlignment="1">
      <alignment vertical="top" wrapText="1"/>
    </xf>
    <xf numFmtId="0" fontId="5" fillId="36" borderId="11" xfId="0" applyFont="1" applyFill="1" applyBorder="1" applyAlignment="1">
      <alignment vertical="center" wrapText="1"/>
    </xf>
    <xf numFmtId="0" fontId="7" fillId="36" borderId="14" xfId="0" applyFont="1" applyFill="1" applyBorder="1" applyAlignment="1">
      <alignment vertical="top" wrapText="1"/>
    </xf>
    <xf numFmtId="0" fontId="0" fillId="36" borderId="10" xfId="0" applyFill="1" applyBorder="1" applyAlignment="1">
      <alignment/>
    </xf>
    <xf numFmtId="0" fontId="0" fillId="36" borderId="0" xfId="0" applyFill="1" applyAlignment="1">
      <alignment/>
    </xf>
    <xf numFmtId="0" fontId="17" fillId="36" borderId="0" xfId="0" applyFont="1" applyFill="1" applyAlignment="1">
      <alignment/>
    </xf>
    <xf numFmtId="0" fontId="7" fillId="0" borderId="15" xfId="0" applyFont="1" applyFill="1" applyBorder="1" applyAlignment="1">
      <alignment horizontal="center" vertical="top" wrapText="1"/>
    </xf>
    <xf numFmtId="49" fontId="25" fillId="0" borderId="14"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7" fillId="0" borderId="10" xfId="0" applyFont="1" applyFill="1" applyBorder="1" applyAlignment="1">
      <alignment vertical="top" wrapText="1"/>
    </xf>
    <xf numFmtId="187" fontId="15" fillId="0" borderId="0" xfId="0" applyNumberFormat="1" applyFont="1" applyFill="1" applyAlignment="1">
      <alignment/>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36" borderId="10" xfId="0" applyFont="1" applyFill="1" applyBorder="1" applyAlignment="1">
      <alignment horizontal="center" vertical="center" wrapText="1"/>
    </xf>
    <xf numFmtId="197" fontId="11" fillId="36" borderId="10" xfId="60" applyNumberFormat="1" applyFont="1" applyFill="1" applyBorder="1" applyAlignment="1">
      <alignment vertical="center" wrapText="1"/>
    </xf>
    <xf numFmtId="195" fontId="11" fillId="36" borderId="10" xfId="60" applyNumberFormat="1" applyFont="1" applyFill="1" applyBorder="1" applyAlignment="1">
      <alignment horizontal="center" vertical="center" wrapText="1"/>
    </xf>
    <xf numFmtId="195" fontId="9" fillId="36" borderId="10" xfId="60" applyNumberFormat="1" applyFont="1" applyFill="1" applyBorder="1" applyAlignment="1">
      <alignment horizontal="center" vertical="center" wrapText="1"/>
    </xf>
    <xf numFmtId="197" fontId="86" fillId="36" borderId="10" xfId="60" applyNumberFormat="1" applyFont="1" applyFill="1" applyBorder="1" applyAlignment="1">
      <alignment horizontal="center" vertical="center" wrapText="1"/>
    </xf>
    <xf numFmtId="195" fontId="9" fillId="36" borderId="12" xfId="60" applyFont="1" applyFill="1" applyBorder="1" applyAlignment="1">
      <alignment horizontal="center" vertical="center" wrapText="1"/>
    </xf>
    <xf numFmtId="195" fontId="11" fillId="36" borderId="10" xfId="60" applyFont="1" applyFill="1" applyBorder="1" applyAlignment="1">
      <alignment horizontal="center" vertical="center" wrapText="1"/>
    </xf>
    <xf numFmtId="195" fontId="9" fillId="36" borderId="10" xfId="60" applyFont="1" applyFill="1" applyBorder="1" applyAlignment="1">
      <alignment horizontal="center" vertical="center" wrapText="1"/>
    </xf>
    <xf numFmtId="195" fontId="11" fillId="36" borderId="10" xfId="60" applyFont="1" applyFill="1" applyBorder="1" applyAlignment="1">
      <alignment vertical="center" wrapText="1"/>
    </xf>
    <xf numFmtId="195" fontId="9" fillId="36" borderId="10" xfId="60" applyFont="1" applyFill="1" applyBorder="1" applyAlignment="1">
      <alignment vertical="center" wrapText="1"/>
    </xf>
    <xf numFmtId="197" fontId="9" fillId="36" borderId="10" xfId="60" applyNumberFormat="1" applyFont="1" applyFill="1" applyBorder="1" applyAlignment="1">
      <alignment vertical="center" wrapText="1"/>
    </xf>
    <xf numFmtId="196" fontId="11" fillId="36" borderId="10" xfId="60" applyNumberFormat="1" applyFont="1" applyFill="1" applyBorder="1" applyAlignment="1">
      <alignment vertical="center" wrapText="1"/>
    </xf>
    <xf numFmtId="0" fontId="1" fillId="36" borderId="10" xfId="0" applyFont="1" applyFill="1" applyBorder="1" applyAlignment="1">
      <alignment/>
    </xf>
    <xf numFmtId="0" fontId="1" fillId="36" borderId="0" xfId="0" applyFont="1" applyFill="1" applyAlignment="1">
      <alignment/>
    </xf>
    <xf numFmtId="0" fontId="7" fillId="36" borderId="10"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5" xfId="0" applyFont="1" applyFill="1" applyBorder="1" applyAlignment="1">
      <alignment horizontal="center" vertical="top" wrapText="1"/>
    </xf>
    <xf numFmtId="0" fontId="5" fillId="36" borderId="11" xfId="0" applyFont="1" applyFill="1" applyBorder="1" applyAlignment="1">
      <alignment horizontal="center" vertical="center" wrapText="1"/>
    </xf>
    <xf numFmtId="0" fontId="7" fillId="36" borderId="11" xfId="0" applyFont="1" applyFill="1" applyBorder="1" applyAlignment="1">
      <alignment horizontal="left" vertical="top" wrapText="1"/>
    </xf>
    <xf numFmtId="0" fontId="7" fillId="36" borderId="10" xfId="0" applyFont="1" applyFill="1" applyBorder="1" applyAlignment="1">
      <alignment horizontal="left" vertical="top" wrapText="1"/>
    </xf>
    <xf numFmtId="0" fontId="5" fillId="36" borderId="10" xfId="0" applyFont="1" applyFill="1" applyBorder="1" applyAlignment="1">
      <alignment vertical="center" wrapText="1"/>
    </xf>
    <xf numFmtId="0" fontId="5" fillId="36" borderId="13" xfId="0" applyFont="1" applyFill="1" applyBorder="1" applyAlignment="1">
      <alignment horizontal="center" vertical="center" wrapText="1"/>
    </xf>
    <xf numFmtId="0" fontId="5" fillId="36" borderId="11" xfId="0" applyFont="1" applyFill="1" applyBorder="1" applyAlignment="1">
      <alignment horizontal="left" vertical="top" wrapText="1"/>
    </xf>
    <xf numFmtId="0" fontId="7" fillId="36" borderId="11" xfId="0" applyFont="1" applyFill="1" applyBorder="1" applyAlignment="1">
      <alignment horizontal="center" vertical="top" wrapText="1"/>
    </xf>
    <xf numFmtId="0" fontId="5" fillId="0" borderId="14"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2" fontId="29" fillId="0" borderId="10" xfId="0" applyNumberFormat="1" applyFont="1" applyFill="1" applyBorder="1" applyAlignment="1">
      <alignment horizontal="left" vertical="top" wrapText="1"/>
    </xf>
    <xf numFmtId="0" fontId="14" fillId="0" borderId="0" xfId="0" applyFont="1" applyFill="1" applyAlignment="1">
      <alignment/>
    </xf>
    <xf numFmtId="0" fontId="6" fillId="0" borderId="0" xfId="0" applyFont="1" applyFill="1" applyAlignment="1">
      <alignment horizontal="center" vertical="center"/>
    </xf>
    <xf numFmtId="0" fontId="8" fillId="0" borderId="10" xfId="0" applyFont="1" applyFill="1" applyBorder="1" applyAlignment="1">
      <alignment vertical="center" wrapText="1"/>
    </xf>
    <xf numFmtId="187" fontId="0" fillId="0" borderId="0" xfId="0" applyNumberFormat="1" applyFill="1" applyAlignment="1">
      <alignment/>
    </xf>
    <xf numFmtId="0" fontId="7" fillId="0" borderId="14" xfId="0" applyFont="1" applyFill="1" applyBorder="1" applyAlignment="1">
      <alignment horizontal="left" vertical="top" wrapText="1"/>
    </xf>
    <xf numFmtId="195" fontId="9" fillId="36" borderId="13" xfId="60" applyFont="1" applyFill="1" applyBorder="1" applyAlignment="1">
      <alignment horizontal="center" vertical="center" wrapText="1"/>
    </xf>
    <xf numFmtId="196" fontId="11" fillId="36" borderId="10" xfId="60" applyNumberFormat="1" applyFont="1" applyFill="1" applyBorder="1" applyAlignment="1">
      <alignment horizontal="center" vertical="center" wrapText="1"/>
    </xf>
    <xf numFmtId="0" fontId="28" fillId="0" borderId="0" xfId="0" applyFont="1" applyFill="1" applyAlignment="1">
      <alignment/>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87" fillId="36" borderId="0" xfId="0" applyFont="1" applyFill="1" applyAlignment="1">
      <alignment/>
    </xf>
    <xf numFmtId="0" fontId="33" fillId="0" borderId="0" xfId="0" applyFont="1" applyFill="1" applyAlignment="1">
      <alignment horizontal="center" vertical="center" textRotation="180"/>
    </xf>
    <xf numFmtId="0" fontId="34" fillId="0" borderId="10" xfId="0" applyFont="1" applyFill="1" applyBorder="1" applyAlignment="1">
      <alignment vertical="center" wrapText="1"/>
    </xf>
    <xf numFmtId="2" fontId="35" fillId="0" borderId="10" xfId="0" applyNumberFormat="1" applyFont="1" applyFill="1" applyBorder="1" applyAlignment="1">
      <alignment horizontal="left" vertical="top" wrapText="1"/>
    </xf>
    <xf numFmtId="0" fontId="37" fillId="35" borderId="10" xfId="0" applyFont="1" applyFill="1" applyBorder="1" applyAlignment="1">
      <alignment vertical="top" wrapText="1"/>
    </xf>
    <xf numFmtId="0" fontId="37" fillId="0" borderId="10" xfId="0" applyFont="1" applyFill="1" applyBorder="1" applyAlignment="1">
      <alignment vertical="top" wrapText="1"/>
    </xf>
    <xf numFmtId="2" fontId="36" fillId="36" borderId="11" xfId="0" applyNumberFormat="1" applyFont="1" applyFill="1" applyBorder="1" applyAlignment="1">
      <alignment horizontal="left" vertical="top" wrapText="1"/>
    </xf>
    <xf numFmtId="2" fontId="35" fillId="36" borderId="10" xfId="0" applyNumberFormat="1" applyFont="1" applyFill="1" applyBorder="1" applyAlignment="1">
      <alignment horizontal="left" vertical="top" wrapText="1"/>
    </xf>
    <xf numFmtId="187" fontId="33" fillId="36" borderId="10" xfId="0" applyNumberFormat="1" applyFont="1" applyFill="1" applyBorder="1" applyAlignment="1">
      <alignment textRotation="180"/>
    </xf>
    <xf numFmtId="0" fontId="33" fillId="0" borderId="10" xfId="0" applyFont="1" applyFill="1" applyBorder="1" applyAlignment="1">
      <alignment textRotation="180"/>
    </xf>
    <xf numFmtId="0" fontId="34" fillId="0" borderId="10" xfId="0" applyFont="1" applyFill="1" applyBorder="1" applyAlignment="1">
      <alignment vertical="top" wrapText="1"/>
    </xf>
    <xf numFmtId="187" fontId="33" fillId="35" borderId="0" xfId="0" applyNumberFormat="1" applyFont="1" applyFill="1" applyAlignment="1">
      <alignment/>
    </xf>
    <xf numFmtId="0" fontId="33" fillId="35" borderId="0" xfId="0" applyFont="1" applyFill="1" applyAlignment="1">
      <alignment/>
    </xf>
    <xf numFmtId="199" fontId="9" fillId="36" borderId="10" xfId="60" applyNumberFormat="1" applyFont="1" applyFill="1" applyBorder="1" applyAlignment="1">
      <alignment horizontal="center" vertical="center" wrapText="1"/>
    </xf>
    <xf numFmtId="0" fontId="37" fillId="36" borderId="10" xfId="0" applyFont="1" applyFill="1" applyBorder="1" applyAlignment="1">
      <alignment vertical="top" wrapText="1"/>
    </xf>
    <xf numFmtId="0" fontId="8" fillId="0" borderId="10" xfId="0" applyFont="1" applyFill="1" applyBorder="1" applyAlignment="1">
      <alignment horizontal="center" vertical="center" wrapText="1"/>
    </xf>
    <xf numFmtId="196" fontId="5" fillId="36" borderId="13"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87" fontId="28" fillId="0" borderId="0" xfId="0" applyNumberFormat="1" applyFont="1" applyFill="1" applyAlignment="1">
      <alignment/>
    </xf>
    <xf numFmtId="0" fontId="7" fillId="36" borderId="15" xfId="0" applyFont="1" applyFill="1" applyBorder="1" applyAlignment="1">
      <alignment horizontal="center" vertical="top" wrapText="1"/>
    </xf>
    <xf numFmtId="0" fontId="87" fillId="0" borderId="0" xfId="0" applyFont="1" applyFill="1" applyAlignment="1">
      <alignment/>
    </xf>
    <xf numFmtId="0" fontId="1" fillId="0" borderId="0" xfId="0" applyFont="1" applyFill="1" applyAlignment="1">
      <alignment/>
    </xf>
    <xf numFmtId="0" fontId="41" fillId="0" borderId="0" xfId="0" applyFont="1" applyFill="1" applyAlignment="1">
      <alignment horizontal="right"/>
    </xf>
    <xf numFmtId="196" fontId="22" fillId="0" borderId="12" xfId="60" applyNumberFormat="1" applyFont="1" applyFill="1" applyBorder="1" applyAlignment="1">
      <alignment vertical="center" wrapText="1"/>
    </xf>
    <xf numFmtId="196" fontId="39" fillId="0" borderId="10" xfId="60" applyNumberFormat="1" applyFont="1" applyFill="1" applyBorder="1" applyAlignment="1">
      <alignment vertical="center" wrapText="1"/>
    </xf>
    <xf numFmtId="196" fontId="22" fillId="0" borderId="10" xfId="60" applyNumberFormat="1" applyFont="1" applyFill="1" applyBorder="1" applyAlignment="1">
      <alignment vertical="center" wrapText="1"/>
    </xf>
    <xf numFmtId="196" fontId="42" fillId="0" borderId="10" xfId="60" applyNumberFormat="1" applyFont="1" applyFill="1" applyBorder="1" applyAlignment="1">
      <alignment vertical="center" wrapText="1"/>
    </xf>
    <xf numFmtId="0" fontId="22" fillId="0" borderId="13" xfId="0" applyFont="1" applyFill="1" applyBorder="1" applyAlignment="1">
      <alignment horizontal="center" vertical="top" wrapText="1"/>
    </xf>
    <xf numFmtId="0" fontId="22" fillId="0" borderId="12" xfId="0" applyFont="1" applyFill="1" applyBorder="1" applyAlignment="1">
      <alignment horizontal="center" vertical="top" wrapText="1"/>
    </xf>
    <xf numFmtId="196" fontId="39" fillId="36" borderId="10" xfId="60" applyNumberFormat="1" applyFont="1" applyFill="1" applyBorder="1" applyAlignment="1">
      <alignment horizontal="center" vertical="center" wrapText="1"/>
    </xf>
    <xf numFmtId="195" fontId="22" fillId="36" borderId="10" xfId="60" applyFont="1" applyFill="1" applyBorder="1" applyAlignment="1">
      <alignment horizontal="center" vertical="center" wrapText="1"/>
    </xf>
    <xf numFmtId="196" fontId="22" fillId="36" borderId="10" xfId="60" applyNumberFormat="1" applyFont="1" applyFill="1" applyBorder="1" applyAlignment="1">
      <alignment horizontal="center" vertical="center" wrapText="1"/>
    </xf>
    <xf numFmtId="195" fontId="39" fillId="36" borderId="10" xfId="60" applyFont="1" applyFill="1" applyBorder="1" applyAlignment="1">
      <alignment horizontal="center" vertical="center" wrapText="1"/>
    </xf>
    <xf numFmtId="196" fontId="39" fillId="0" borderId="10" xfId="60" applyNumberFormat="1" applyFont="1" applyFill="1" applyBorder="1" applyAlignment="1">
      <alignment horizontal="center" vertical="center" wrapText="1"/>
    </xf>
    <xf numFmtId="196" fontId="39" fillId="35" borderId="10" xfId="60" applyNumberFormat="1" applyFont="1" applyFill="1" applyBorder="1" applyAlignment="1">
      <alignment vertical="center" wrapText="1"/>
    </xf>
    <xf numFmtId="196" fontId="39" fillId="35" borderId="10" xfId="60" applyNumberFormat="1" applyFont="1" applyFill="1" applyBorder="1" applyAlignment="1">
      <alignment horizontal="center" vertical="center" wrapText="1"/>
    </xf>
    <xf numFmtId="196" fontId="22" fillId="35" borderId="10" xfId="60" applyNumberFormat="1" applyFont="1" applyFill="1" applyBorder="1" applyAlignment="1">
      <alignment horizontal="center" vertical="center" wrapText="1"/>
    </xf>
    <xf numFmtId="196" fontId="22" fillId="0" borderId="10" xfId="60" applyNumberFormat="1" applyFont="1" applyFill="1" applyBorder="1" applyAlignment="1">
      <alignment horizontal="center" vertical="center" wrapText="1"/>
    </xf>
    <xf numFmtId="196" fontId="42" fillId="36" borderId="10" xfId="0" applyNumberFormat="1" applyFont="1" applyFill="1" applyBorder="1" applyAlignment="1">
      <alignment horizontal="center" vertical="center" wrapText="1"/>
    </xf>
    <xf numFmtId="0" fontId="22" fillId="36" borderId="10" xfId="0" applyFont="1" applyFill="1" applyBorder="1" applyAlignment="1">
      <alignment horizontal="center" vertical="center" wrapText="1"/>
    </xf>
    <xf numFmtId="196" fontId="39" fillId="36" borderId="10" xfId="60" applyNumberFormat="1" applyFont="1" applyFill="1" applyBorder="1" applyAlignment="1">
      <alignment vertical="center" wrapText="1"/>
    </xf>
    <xf numFmtId="196" fontId="22" fillId="36" borderId="10" xfId="60" applyNumberFormat="1" applyFont="1" applyFill="1" applyBorder="1" applyAlignment="1">
      <alignment vertical="center" wrapText="1"/>
    </xf>
    <xf numFmtId="196" fontId="42" fillId="36" borderId="10" xfId="60" applyNumberFormat="1" applyFont="1" applyFill="1" applyBorder="1" applyAlignment="1">
      <alignment vertical="center" wrapText="1"/>
    </xf>
    <xf numFmtId="196" fontId="38" fillId="36" borderId="10" xfId="60" applyNumberFormat="1" applyFont="1" applyFill="1" applyBorder="1" applyAlignment="1">
      <alignment vertical="center" wrapText="1"/>
    </xf>
    <xf numFmtId="196" fontId="38" fillId="0" borderId="10" xfId="60" applyNumberFormat="1" applyFont="1" applyFill="1" applyBorder="1" applyAlignment="1">
      <alignment vertical="center" wrapText="1"/>
    </xf>
    <xf numFmtId="199" fontId="39" fillId="36" borderId="10" xfId="60" applyNumberFormat="1" applyFont="1" applyFill="1" applyBorder="1" applyAlignment="1">
      <alignment horizontal="center" vertical="center" wrapText="1"/>
    </xf>
    <xf numFmtId="199" fontId="22" fillId="36" borderId="10" xfId="60" applyNumberFormat="1" applyFont="1" applyFill="1" applyBorder="1" applyAlignment="1">
      <alignment horizontal="center" vertical="center" wrapText="1"/>
    </xf>
    <xf numFmtId="199" fontId="39" fillId="0" borderId="10" xfId="60" applyNumberFormat="1" applyFont="1" applyFill="1" applyBorder="1" applyAlignment="1">
      <alignment vertical="center" wrapText="1"/>
    </xf>
    <xf numFmtId="0" fontId="22" fillId="0" borderId="10" xfId="0" applyFont="1" applyFill="1" applyBorder="1" applyAlignment="1">
      <alignment horizontal="center" vertical="center" wrapText="1"/>
    </xf>
    <xf numFmtId="199" fontId="22" fillId="36" borderId="10" xfId="0" applyNumberFormat="1" applyFont="1" applyFill="1" applyBorder="1" applyAlignment="1">
      <alignment horizontal="center" vertical="center" wrapText="1"/>
    </xf>
    <xf numFmtId="195" fontId="22" fillId="36" borderId="10" xfId="60" applyFont="1" applyFill="1" applyBorder="1" applyAlignment="1">
      <alignment vertical="center" wrapText="1"/>
    </xf>
    <xf numFmtId="199" fontId="22" fillId="36" borderId="10" xfId="60" applyNumberFormat="1" applyFont="1" applyFill="1" applyBorder="1" applyAlignment="1">
      <alignment vertical="center" wrapText="1"/>
    </xf>
    <xf numFmtId="199" fontId="22" fillId="0" borderId="10" xfId="60" applyNumberFormat="1" applyFont="1" applyFill="1" applyBorder="1" applyAlignment="1">
      <alignment horizontal="center" vertical="center" wrapText="1"/>
    </xf>
    <xf numFmtId="196" fontId="42" fillId="36" borderId="10" xfId="60" applyNumberFormat="1" applyFont="1" applyFill="1" applyBorder="1" applyAlignment="1">
      <alignment horizontal="center" vertical="center" wrapText="1"/>
    </xf>
    <xf numFmtId="196" fontId="22" fillId="36" borderId="12" xfId="60" applyNumberFormat="1" applyFont="1" applyFill="1" applyBorder="1" applyAlignment="1">
      <alignment horizontal="center" vertical="center" wrapText="1"/>
    </xf>
    <xf numFmtId="196" fontId="42" fillId="36" borderId="12" xfId="60" applyNumberFormat="1" applyFont="1" applyFill="1" applyBorder="1" applyAlignment="1">
      <alignment horizontal="center" vertical="center" wrapText="1"/>
    </xf>
    <xf numFmtId="196" fontId="88" fillId="36" borderId="10" xfId="60" applyNumberFormat="1" applyFont="1" applyFill="1" applyBorder="1" applyAlignment="1">
      <alignment horizontal="center" vertical="center" wrapText="1"/>
    </xf>
    <xf numFmtId="195" fontId="39" fillId="0" borderId="10" xfId="60" applyFont="1" applyFill="1" applyBorder="1" applyAlignment="1">
      <alignment horizontal="center" vertical="center" wrapText="1"/>
    </xf>
    <xf numFmtId="195" fontId="22" fillId="0" borderId="10" xfId="60" applyFont="1" applyFill="1" applyBorder="1" applyAlignment="1">
      <alignment horizontal="center" vertical="center" wrapText="1"/>
    </xf>
    <xf numFmtId="195" fontId="39" fillId="36" borderId="10" xfId="60" applyFont="1" applyFill="1" applyBorder="1" applyAlignment="1">
      <alignment vertical="center" wrapText="1"/>
    </xf>
    <xf numFmtId="195" fontId="39" fillId="0" borderId="10" xfId="60" applyFont="1" applyFill="1" applyBorder="1" applyAlignment="1">
      <alignment vertical="center" wrapText="1"/>
    </xf>
    <xf numFmtId="195" fontId="22" fillId="0" borderId="10" xfId="60" applyFont="1" applyFill="1" applyBorder="1" applyAlignment="1">
      <alignment vertical="center" wrapText="1"/>
    </xf>
    <xf numFmtId="195" fontId="39" fillId="35" borderId="10" xfId="60" applyFont="1" applyFill="1" applyBorder="1" applyAlignment="1">
      <alignment vertical="center" wrapText="1"/>
    </xf>
    <xf numFmtId="195" fontId="22" fillId="35" borderId="10" xfId="60" applyFont="1" applyFill="1" applyBorder="1" applyAlignment="1">
      <alignment vertical="center" wrapText="1"/>
    </xf>
    <xf numFmtId="195" fontId="11" fillId="36" borderId="13" xfId="60" applyFont="1" applyFill="1" applyBorder="1" applyAlignment="1">
      <alignment horizontal="center" vertical="center" wrapText="1"/>
    </xf>
    <xf numFmtId="195" fontId="9" fillId="36" borderId="12" xfId="60" applyFont="1" applyFill="1" applyBorder="1" applyAlignment="1">
      <alignment vertical="center" wrapText="1"/>
    </xf>
    <xf numFmtId="195" fontId="11" fillId="36" borderId="13" xfId="60" applyFont="1" applyFill="1" applyBorder="1" applyAlignment="1">
      <alignment vertical="center" wrapText="1"/>
    </xf>
    <xf numFmtId="195" fontId="11" fillId="0" borderId="12" xfId="60" applyFont="1" applyFill="1" applyBorder="1" applyAlignment="1">
      <alignment horizontal="center" vertical="center" wrapText="1"/>
    </xf>
    <xf numFmtId="195" fontId="11" fillId="0" borderId="12" xfId="60" applyFont="1" applyFill="1" applyBorder="1" applyAlignment="1">
      <alignment vertical="center" wrapText="1"/>
    </xf>
    <xf numFmtId="196" fontId="5" fillId="0" borderId="13" xfId="60" applyNumberFormat="1" applyFont="1" applyFill="1" applyBorder="1" applyAlignment="1">
      <alignment horizontal="center" vertical="center" wrapText="1"/>
    </xf>
    <xf numFmtId="195" fontId="9" fillId="0" borderId="12" xfId="6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wrapText="1"/>
    </xf>
    <xf numFmtId="196" fontId="43" fillId="36" borderId="10" xfId="60" applyNumberFormat="1" applyFont="1" applyFill="1" applyBorder="1" applyAlignment="1">
      <alignment horizontal="center" vertical="center" wrapText="1"/>
    </xf>
    <xf numFmtId="196" fontId="43" fillId="36" borderId="10" xfId="60" applyNumberFormat="1" applyFont="1" applyFill="1" applyBorder="1" applyAlignment="1">
      <alignment vertical="center" wrapText="1"/>
    </xf>
    <xf numFmtId="196" fontId="43" fillId="0" borderId="10" xfId="60" applyNumberFormat="1" applyFont="1" applyFill="1" applyBorder="1" applyAlignment="1">
      <alignment vertical="center" wrapText="1"/>
    </xf>
    <xf numFmtId="187" fontId="44" fillId="0" borderId="10" xfId="0" applyNumberFormat="1" applyFont="1" applyFill="1" applyBorder="1" applyAlignment="1">
      <alignment/>
    </xf>
    <xf numFmtId="0" fontId="89" fillId="0" borderId="0" xfId="0" applyFont="1" applyFill="1" applyAlignment="1">
      <alignment/>
    </xf>
    <xf numFmtId="0" fontId="20" fillId="0" borderId="0" xfId="0" applyFont="1" applyFill="1" applyAlignment="1">
      <alignment/>
    </xf>
    <xf numFmtId="0" fontId="33" fillId="0" borderId="0" xfId="0" applyFont="1" applyFill="1" applyAlignment="1">
      <alignment/>
    </xf>
    <xf numFmtId="0" fontId="90" fillId="0" borderId="0" xfId="0" applyFont="1" applyAlignment="1">
      <alignment/>
    </xf>
    <xf numFmtId="0" fontId="91" fillId="0" borderId="0" xfId="0" applyFont="1" applyAlignment="1">
      <alignment/>
    </xf>
    <xf numFmtId="0" fontId="90" fillId="0" borderId="0" xfId="0" applyFont="1" applyBorder="1" applyAlignment="1">
      <alignment/>
    </xf>
    <xf numFmtId="0" fontId="92" fillId="0" borderId="0" xfId="0" applyFont="1" applyAlignment="1">
      <alignment/>
    </xf>
    <xf numFmtId="0" fontId="93" fillId="0" borderId="0" xfId="0" applyFont="1" applyAlignment="1">
      <alignment/>
    </xf>
    <xf numFmtId="0" fontId="94" fillId="0" borderId="0" xfId="0" applyFont="1" applyAlignment="1">
      <alignment/>
    </xf>
    <xf numFmtId="0" fontId="93" fillId="0" borderId="0" xfId="0" applyFont="1" applyBorder="1" applyAlignment="1">
      <alignment/>
    </xf>
    <xf numFmtId="0" fontId="93" fillId="0" borderId="0" xfId="0" applyFont="1" applyAlignment="1">
      <alignment horizontal="right"/>
    </xf>
    <xf numFmtId="195" fontId="22" fillId="36" borderId="12" xfId="60" applyFont="1" applyFill="1" applyBorder="1" applyAlignment="1">
      <alignment horizontal="center" vertical="center" wrapText="1"/>
    </xf>
    <xf numFmtId="195" fontId="11" fillId="35" borderId="12" xfId="60" applyFont="1" applyFill="1" applyBorder="1" applyAlignment="1">
      <alignment horizontal="center" vertical="center" wrapText="1"/>
    </xf>
    <xf numFmtId="196" fontId="11" fillId="35" borderId="13" xfId="60" applyNumberFormat="1" applyFont="1" applyFill="1" applyBorder="1" applyAlignment="1">
      <alignment vertical="center" wrapText="1"/>
    </xf>
    <xf numFmtId="196" fontId="22" fillId="36" borderId="12" xfId="60" applyNumberFormat="1" applyFont="1" applyFill="1" applyBorder="1" applyAlignment="1">
      <alignment vertical="center" wrapText="1"/>
    </xf>
    <xf numFmtId="196" fontId="11" fillId="36" borderId="13" xfId="60" applyNumberFormat="1" applyFont="1" applyFill="1" applyBorder="1" applyAlignment="1">
      <alignment vertical="center" wrapText="1"/>
    </xf>
    <xf numFmtId="196" fontId="39" fillId="0" borderId="12" xfId="60" applyNumberFormat="1" applyFont="1" applyFill="1" applyBorder="1" applyAlignment="1">
      <alignment vertical="center" wrapText="1"/>
    </xf>
    <xf numFmtId="49" fontId="0" fillId="0" borderId="0" xfId="0" applyNumberFormat="1" applyFill="1" applyAlignment="1">
      <alignment horizontal="center"/>
    </xf>
    <xf numFmtId="49" fontId="6" fillId="0" borderId="0" xfId="0" applyNumberFormat="1" applyFont="1" applyFill="1" applyAlignment="1">
      <alignment horizontal="center"/>
    </xf>
    <xf numFmtId="49" fontId="14" fillId="0" borderId="0" xfId="0" applyNumberFormat="1" applyFont="1" applyFill="1" applyAlignment="1">
      <alignment horizontal="center"/>
    </xf>
    <xf numFmtId="49" fontId="7" fillId="36" borderId="10" xfId="0" applyNumberFormat="1" applyFont="1" applyFill="1" applyBorder="1" applyAlignment="1">
      <alignment horizontal="center" vertical="center" wrapText="1"/>
    </xf>
    <xf numFmtId="49" fontId="7" fillId="36" borderId="1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49" fontId="5" fillId="36" borderId="10" xfId="0" applyNumberFormat="1" applyFont="1" applyFill="1" applyBorder="1" applyAlignment="1">
      <alignment horizontal="center" vertical="center" wrapText="1"/>
    </xf>
    <xf numFmtId="49" fontId="0" fillId="36" borderId="10" xfId="0" applyNumberFormat="1" applyFill="1" applyBorder="1" applyAlignment="1">
      <alignment horizontal="center"/>
    </xf>
    <xf numFmtId="49" fontId="17" fillId="0" borderId="0" xfId="0" applyNumberFormat="1" applyFont="1" applyFill="1" applyAlignment="1">
      <alignment horizontal="center"/>
    </xf>
    <xf numFmtId="49" fontId="0" fillId="36" borderId="0" xfId="0" applyNumberFormat="1" applyFill="1" applyAlignment="1">
      <alignment horizontal="center"/>
    </xf>
    <xf numFmtId="49" fontId="24" fillId="0" borderId="15" xfId="0" applyNumberFormat="1" applyFont="1" applyFill="1" applyBorder="1" applyAlignment="1">
      <alignment horizontal="center" vertical="top" wrapText="1"/>
    </xf>
    <xf numFmtId="49" fontId="45" fillId="36" borderId="15" xfId="0" applyNumberFormat="1" applyFont="1" applyFill="1" applyBorder="1" applyAlignment="1">
      <alignment horizontal="center" vertical="top" wrapText="1"/>
    </xf>
    <xf numFmtId="49" fontId="24" fillId="36" borderId="10" xfId="0" applyNumberFormat="1" applyFont="1" applyFill="1" applyBorder="1" applyAlignment="1">
      <alignment horizontal="center" vertical="top" wrapText="1"/>
    </xf>
    <xf numFmtId="49" fontId="24" fillId="0" borderId="10" xfId="0" applyNumberFormat="1" applyFont="1" applyFill="1" applyBorder="1" applyAlignment="1">
      <alignment horizontal="center" vertical="top" wrapText="1"/>
    </xf>
    <xf numFmtId="49" fontId="24" fillId="36" borderId="11" xfId="0" applyNumberFormat="1" applyFont="1" applyFill="1" applyBorder="1" applyAlignment="1">
      <alignment horizontal="center" vertical="top" wrapText="1"/>
    </xf>
    <xf numFmtId="0" fontId="5" fillId="36" borderId="13"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7" fillId="36" borderId="10" xfId="0" applyFont="1" applyFill="1" applyBorder="1" applyAlignment="1">
      <alignment horizontal="left" vertical="top" wrapText="1"/>
    </xf>
    <xf numFmtId="196" fontId="42" fillId="36" borderId="12" xfId="60" applyNumberFormat="1" applyFont="1" applyFill="1" applyBorder="1" applyAlignment="1">
      <alignment vertical="center" wrapText="1"/>
    </xf>
    <xf numFmtId="199" fontId="22" fillId="36" borderId="12" xfId="60" applyNumberFormat="1" applyFont="1" applyFill="1" applyBorder="1" applyAlignment="1">
      <alignment vertical="center" wrapText="1"/>
    </xf>
    <xf numFmtId="196" fontId="13" fillId="36" borderId="13" xfId="60" applyNumberFormat="1" applyFont="1" applyFill="1" applyBorder="1" applyAlignment="1">
      <alignment vertical="center" wrapText="1"/>
    </xf>
    <xf numFmtId="199" fontId="11" fillId="36" borderId="13" xfId="60" applyNumberFormat="1" applyFont="1" applyFill="1" applyBorder="1" applyAlignment="1">
      <alignment horizontal="center" vertical="center" wrapText="1"/>
    </xf>
    <xf numFmtId="195" fontId="38" fillId="0" borderId="12" xfId="60" applyFont="1" applyFill="1" applyBorder="1" applyAlignment="1">
      <alignment vertical="center" wrapText="1"/>
    </xf>
    <xf numFmtId="199" fontId="22" fillId="0" borderId="12" xfId="60" applyNumberFormat="1" applyFont="1" applyFill="1" applyBorder="1" applyAlignment="1">
      <alignment horizontal="center" vertical="center" wrapText="1"/>
    </xf>
    <xf numFmtId="196" fontId="39" fillId="0" borderId="13" xfId="60" applyNumberFormat="1" applyFont="1" applyFill="1" applyBorder="1" applyAlignment="1">
      <alignment vertical="center" wrapText="1"/>
    </xf>
    <xf numFmtId="196" fontId="39" fillId="36" borderId="13" xfId="60" applyNumberFormat="1" applyFont="1" applyFill="1" applyBorder="1" applyAlignment="1">
      <alignment horizontal="center" vertical="center" wrapText="1"/>
    </xf>
    <xf numFmtId="196" fontId="39" fillId="0" borderId="12" xfId="60" applyNumberFormat="1" applyFont="1" applyFill="1" applyBorder="1" applyAlignment="1">
      <alignment horizontal="center" vertical="center" wrapText="1"/>
    </xf>
    <xf numFmtId="195" fontId="11" fillId="0" borderId="13" xfId="60" applyFont="1" applyFill="1" applyBorder="1" applyAlignment="1">
      <alignment horizontal="center" vertical="center" wrapText="1"/>
    </xf>
    <xf numFmtId="196" fontId="22" fillId="0" borderId="12" xfId="60" applyNumberFormat="1" applyFont="1" applyFill="1" applyBorder="1" applyAlignment="1">
      <alignment horizontal="center" vertical="center" wrapText="1"/>
    </xf>
    <xf numFmtId="195" fontId="22" fillId="36" borderId="12" xfId="60" applyFont="1" applyFill="1" applyBorder="1" applyAlignment="1">
      <alignment vertical="center" wrapText="1"/>
    </xf>
    <xf numFmtId="195" fontId="39" fillId="36" borderId="13" xfId="60" applyFont="1" applyFill="1" applyBorder="1" applyAlignment="1">
      <alignment vertical="center" wrapText="1"/>
    </xf>
    <xf numFmtId="195" fontId="39" fillId="0" borderId="12" xfId="60" applyFont="1" applyFill="1" applyBorder="1" applyAlignment="1">
      <alignment vertical="center" wrapText="1"/>
    </xf>
    <xf numFmtId="195" fontId="11" fillId="0" borderId="13" xfId="60" applyFont="1" applyFill="1" applyBorder="1" applyAlignment="1">
      <alignment vertical="center" wrapText="1"/>
    </xf>
    <xf numFmtId="196" fontId="39" fillId="36" borderId="13" xfId="60" applyNumberFormat="1" applyFont="1" applyFill="1" applyBorder="1" applyAlignment="1">
      <alignment vertical="center" wrapText="1"/>
    </xf>
    <xf numFmtId="196" fontId="43" fillId="36" borderId="12" xfId="60" applyNumberFormat="1" applyFont="1" applyFill="1" applyBorder="1" applyAlignment="1">
      <alignment vertical="center" wrapText="1"/>
    </xf>
    <xf numFmtId="197" fontId="43" fillId="36" borderId="13" xfId="60" applyNumberFormat="1" applyFont="1" applyFill="1" applyBorder="1" applyAlignment="1">
      <alignment vertical="center" wrapText="1"/>
    </xf>
    <xf numFmtId="195" fontId="39" fillId="35" borderId="12" xfId="60" applyFont="1" applyFill="1" applyBorder="1" applyAlignment="1">
      <alignment vertical="center" wrapText="1"/>
    </xf>
    <xf numFmtId="196" fontId="43" fillId="0" borderId="12" xfId="60" applyNumberFormat="1" applyFont="1" applyFill="1" applyBorder="1" applyAlignment="1">
      <alignment vertical="center" wrapText="1"/>
    </xf>
    <xf numFmtId="195" fontId="11" fillId="35" borderId="13" xfId="60" applyFont="1" applyFill="1" applyBorder="1" applyAlignment="1">
      <alignment vertical="center" wrapText="1"/>
    </xf>
    <xf numFmtId="195" fontId="43" fillId="0" borderId="13" xfId="60" applyFont="1" applyFill="1" applyBorder="1" applyAlignment="1">
      <alignment vertical="center" wrapText="1"/>
    </xf>
    <xf numFmtId="49" fontId="24" fillId="36" borderId="14" xfId="0" applyNumberFormat="1" applyFont="1" applyFill="1" applyBorder="1" applyAlignment="1">
      <alignment horizontal="center" vertical="top" wrapText="1"/>
    </xf>
    <xf numFmtId="49" fontId="7" fillId="36" borderId="10" xfId="0" applyNumberFormat="1" applyFont="1" applyFill="1" applyBorder="1" applyAlignment="1">
      <alignment horizontal="center" vertical="top" wrapText="1"/>
    </xf>
    <xf numFmtId="49" fontId="7" fillId="36" borderId="14" xfId="0" applyNumberFormat="1" applyFont="1" applyFill="1" applyBorder="1" applyAlignment="1">
      <alignment horizontal="center" vertical="center" wrapText="1"/>
    </xf>
    <xf numFmtId="49" fontId="7" fillId="36" borderId="11" xfId="0" applyNumberFormat="1" applyFont="1" applyFill="1" applyBorder="1" applyAlignment="1">
      <alignment horizontal="center" vertical="top" wrapText="1"/>
    </xf>
    <xf numFmtId="49" fontId="5" fillId="36" borderId="15" xfId="0" applyNumberFormat="1" applyFont="1" applyFill="1" applyBorder="1" applyAlignment="1">
      <alignment horizontal="center" vertical="center" wrapText="1"/>
    </xf>
    <xf numFmtId="49" fontId="5" fillId="36"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center" wrapText="1"/>
    </xf>
    <xf numFmtId="49" fontId="93" fillId="0" borderId="0" xfId="0" applyNumberFormat="1" applyFont="1" applyAlignment="1">
      <alignment horizontal="center"/>
    </xf>
    <xf numFmtId="49" fontId="90" fillId="0" borderId="0" xfId="0" applyNumberFormat="1" applyFont="1" applyAlignment="1">
      <alignment horizontal="center"/>
    </xf>
    <xf numFmtId="0" fontId="17" fillId="0" borderId="13" xfId="0" applyFont="1" applyFill="1" applyBorder="1" applyAlignment="1">
      <alignment/>
    </xf>
    <xf numFmtId="0" fontId="36" fillId="0" borderId="10" xfId="0" applyFont="1" applyFill="1" applyBorder="1" applyAlignment="1">
      <alignment vertical="top" wrapText="1"/>
    </xf>
    <xf numFmtId="0" fontId="7" fillId="33" borderId="14" xfId="0" applyFont="1" applyFill="1" applyBorder="1" applyAlignment="1">
      <alignment horizontal="center" vertical="top" wrapText="1"/>
    </xf>
    <xf numFmtId="0" fontId="7" fillId="36" borderId="15" xfId="0" applyFont="1" applyFill="1" applyBorder="1" applyAlignment="1">
      <alignment horizontal="center" vertical="top" wrapText="1"/>
    </xf>
    <xf numFmtId="49" fontId="5" fillId="33" borderId="12" xfId="0" applyNumberFormat="1" applyFont="1" applyFill="1" applyBorder="1" applyAlignment="1">
      <alignment horizontal="left" vertical="top" wrapText="1"/>
    </xf>
    <xf numFmtId="49" fontId="5" fillId="33" borderId="13" xfId="0" applyNumberFormat="1" applyFont="1" applyFill="1" applyBorder="1" applyAlignment="1">
      <alignment horizontal="left" vertical="top" wrapText="1"/>
    </xf>
    <xf numFmtId="0" fontId="12" fillId="33" borderId="0" xfId="0" applyFont="1" applyFill="1" applyAlignment="1">
      <alignment horizontal="left" wrapText="1"/>
    </xf>
    <xf numFmtId="0" fontId="7" fillId="36" borderId="11" xfId="0" applyFont="1" applyFill="1" applyBorder="1" applyAlignment="1">
      <alignment horizontal="center" vertical="top" wrapText="1"/>
    </xf>
    <xf numFmtId="0" fontId="7" fillId="36" borderId="10" xfId="0" applyFont="1" applyFill="1" applyBorder="1" applyAlignment="1">
      <alignment horizontal="center" vertical="center" wrapText="1"/>
    </xf>
    <xf numFmtId="0" fontId="5" fillId="33" borderId="12" xfId="0" applyFont="1" applyFill="1" applyBorder="1" applyAlignment="1">
      <alignment horizontal="justify" vertical="top" wrapText="1"/>
    </xf>
    <xf numFmtId="0" fontId="5" fillId="33" borderId="13" xfId="0" applyFont="1" applyFill="1" applyBorder="1" applyAlignment="1">
      <alignment horizontal="justify" vertical="top" wrapText="1"/>
    </xf>
    <xf numFmtId="0" fontId="5" fillId="33" borderId="12" xfId="0" applyFont="1" applyFill="1" applyBorder="1" applyAlignment="1">
      <alignment horizontal="left" vertical="top" wrapText="1"/>
    </xf>
    <xf numFmtId="0" fontId="5" fillId="33" borderId="13"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3" xfId="0" applyFont="1" applyFill="1" applyBorder="1" applyAlignment="1">
      <alignment horizontal="left" vertical="top" wrapText="1"/>
    </xf>
    <xf numFmtId="0" fontId="7" fillId="36" borderId="12"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5" fillId="33" borderId="10" xfId="0" applyFont="1" applyFill="1" applyBorder="1" applyAlignment="1">
      <alignment horizontal="left" vertical="top" wrapText="1"/>
    </xf>
    <xf numFmtId="0" fontId="5" fillId="33" borderId="12" xfId="0" applyFont="1" applyFill="1" applyBorder="1" applyAlignment="1">
      <alignment vertical="top" wrapText="1"/>
    </xf>
    <xf numFmtId="0" fontId="5" fillId="33" borderId="13" xfId="0" applyFont="1" applyFill="1" applyBorder="1" applyAlignment="1">
      <alignment vertical="top" wrapText="1"/>
    </xf>
    <xf numFmtId="0" fontId="5" fillId="33" borderId="14" xfId="0" applyFont="1" applyFill="1" applyBorder="1" applyAlignment="1">
      <alignment horizontal="left" vertical="top" wrapText="1"/>
    </xf>
    <xf numFmtId="0" fontId="5" fillId="36" borderId="11" xfId="0" applyFont="1" applyFill="1" applyBorder="1" applyAlignment="1">
      <alignment horizontal="left" vertical="top" wrapText="1"/>
    </xf>
    <xf numFmtId="0" fontId="5" fillId="33" borderId="12"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3" borderId="18" xfId="0" applyFont="1" applyFill="1" applyBorder="1" applyAlignment="1">
      <alignment horizontal="left" vertical="top" wrapText="1"/>
    </xf>
    <xf numFmtId="0" fontId="5" fillId="33" borderId="19" xfId="0" applyFont="1" applyFill="1" applyBorder="1" applyAlignment="1">
      <alignment horizontal="left" vertical="top" wrapText="1"/>
    </xf>
    <xf numFmtId="0" fontId="5" fillId="33" borderId="20" xfId="0" applyFont="1" applyFill="1" applyBorder="1" applyAlignment="1">
      <alignment horizontal="left" vertical="top" wrapText="1"/>
    </xf>
    <xf numFmtId="0" fontId="5" fillId="33" borderId="21" xfId="0" applyFont="1" applyFill="1" applyBorder="1" applyAlignment="1">
      <alignment horizontal="left" vertical="top" wrapText="1"/>
    </xf>
    <xf numFmtId="0" fontId="7" fillId="36" borderId="15" xfId="0" applyFont="1" applyFill="1" applyBorder="1" applyAlignment="1">
      <alignment horizontal="left" vertical="top" wrapText="1"/>
    </xf>
    <xf numFmtId="0" fontId="7" fillId="36" borderId="11" xfId="0" applyFont="1" applyFill="1" applyBorder="1" applyAlignment="1">
      <alignment horizontal="left" vertical="top" wrapText="1"/>
    </xf>
    <xf numFmtId="0" fontId="5" fillId="33" borderId="14"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6" borderId="15" xfId="0" applyFont="1" applyFill="1" applyBorder="1" applyAlignment="1">
      <alignment horizontal="center" vertical="top" wrapText="1"/>
    </xf>
    <xf numFmtId="14" fontId="5" fillId="0" borderId="0" xfId="0" applyNumberFormat="1" applyFont="1" applyAlignment="1">
      <alignment horizontal="center" vertical="center"/>
    </xf>
    <xf numFmtId="0" fontId="5" fillId="0" borderId="0" xfId="0" applyFont="1" applyAlignment="1">
      <alignment horizontal="center" vertical="center"/>
    </xf>
    <xf numFmtId="14" fontId="21" fillId="0" borderId="0" xfId="0" applyNumberFormat="1" applyFont="1" applyAlignment="1">
      <alignment horizontal="center"/>
    </xf>
    <xf numFmtId="0" fontId="21" fillId="0" borderId="0" xfId="0" applyFont="1" applyAlignment="1">
      <alignment horizontal="center"/>
    </xf>
    <xf numFmtId="16" fontId="5" fillId="33" borderId="12" xfId="0" applyNumberFormat="1" applyFont="1" applyFill="1" applyBorder="1" applyAlignment="1">
      <alignment horizontal="left" vertical="top" wrapText="1"/>
    </xf>
    <xf numFmtId="16" fontId="5" fillId="33" borderId="13" xfId="0" applyNumberFormat="1" applyFont="1" applyFill="1" applyBorder="1" applyAlignment="1">
      <alignment horizontal="left" vertical="top" wrapText="1"/>
    </xf>
    <xf numFmtId="0" fontId="21" fillId="0" borderId="0" xfId="0" applyFont="1" applyAlignment="1">
      <alignment horizontal="left"/>
    </xf>
    <xf numFmtId="0" fontId="5" fillId="36" borderId="14"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22" fillId="0" borderId="0" xfId="0" applyFont="1" applyAlignment="1">
      <alignment horizontal="left"/>
    </xf>
    <xf numFmtId="14" fontId="23" fillId="0" borderId="0" xfId="0" applyNumberFormat="1" applyFont="1" applyAlignment="1">
      <alignment horizontal="center"/>
    </xf>
    <xf numFmtId="0" fontId="5" fillId="36" borderId="10" xfId="0" applyFont="1" applyFill="1" applyBorder="1" applyAlignment="1">
      <alignment vertical="center" wrapText="1"/>
    </xf>
    <xf numFmtId="0" fontId="5" fillId="33" borderId="10" xfId="0" applyFont="1" applyFill="1" applyBorder="1" applyAlignment="1">
      <alignment vertical="top" wrapText="1"/>
    </xf>
    <xf numFmtId="0" fontId="7" fillId="36" borderId="14" xfId="0" applyFont="1" applyFill="1" applyBorder="1" applyAlignment="1">
      <alignment horizontal="left" vertical="top" wrapText="1"/>
    </xf>
    <xf numFmtId="0" fontId="8" fillId="33" borderId="0" xfId="0" applyFont="1" applyFill="1" applyAlignment="1">
      <alignment horizontal="center"/>
    </xf>
    <xf numFmtId="0" fontId="10" fillId="33" borderId="10" xfId="0" applyFont="1" applyFill="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7" fillId="33" borderId="10" xfId="0" applyFont="1" applyFill="1" applyBorder="1" applyAlignment="1">
      <alignment horizontal="center" vertical="top" wrapText="1"/>
    </xf>
    <xf numFmtId="0" fontId="5" fillId="36" borderId="10" xfId="0" applyFont="1" applyFill="1" applyBorder="1" applyAlignment="1">
      <alignment horizontal="center" vertical="center" wrapText="1"/>
    </xf>
    <xf numFmtId="0" fontId="7" fillId="36" borderId="10" xfId="0" applyFont="1" applyFill="1" applyBorder="1" applyAlignment="1">
      <alignment horizontal="left" vertical="top" wrapText="1"/>
    </xf>
    <xf numFmtId="0" fontId="5" fillId="33" borderId="13" xfId="0" applyFont="1" applyFill="1" applyBorder="1" applyAlignment="1">
      <alignment vertical="center" wrapText="1"/>
    </xf>
    <xf numFmtId="0" fontId="9" fillId="33" borderId="14"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7" fillId="36" borderId="16"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5" fillId="33" borderId="16" xfId="0" applyFont="1" applyFill="1" applyBorder="1" applyAlignment="1">
      <alignment horizontal="left" vertical="top" wrapText="1"/>
    </xf>
    <xf numFmtId="0" fontId="5" fillId="33" borderId="17" xfId="0" applyFont="1" applyFill="1" applyBorder="1" applyAlignment="1">
      <alignment horizontal="left" vertical="top"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37" fillId="0" borderId="14" xfId="0" applyFont="1" applyFill="1" applyBorder="1" applyAlignment="1">
      <alignment horizontal="left" vertical="top" wrapText="1"/>
    </xf>
    <xf numFmtId="0" fontId="37" fillId="0" borderId="15" xfId="0" applyFont="1" applyFill="1" applyBorder="1" applyAlignment="1">
      <alignment horizontal="left" vertical="top" wrapText="1"/>
    </xf>
    <xf numFmtId="0" fontId="37" fillId="0" borderId="11" xfId="0" applyFont="1" applyFill="1" applyBorder="1" applyAlignment="1">
      <alignment horizontal="left" vertical="top" wrapText="1"/>
    </xf>
    <xf numFmtId="0" fontId="39" fillId="0" borderId="12"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5" fillId="36" borderId="14" xfId="0" applyFont="1" applyFill="1" applyBorder="1" applyAlignment="1">
      <alignment horizontal="center" vertical="top" wrapText="1"/>
    </xf>
    <xf numFmtId="0" fontId="5" fillId="36" borderId="11" xfId="0" applyFont="1" applyFill="1" applyBorder="1" applyAlignment="1">
      <alignment horizontal="center" vertical="top" wrapText="1"/>
    </xf>
    <xf numFmtId="0" fontId="12" fillId="36" borderId="12" xfId="0" applyFont="1" applyFill="1" applyBorder="1" applyAlignment="1">
      <alignment horizontal="center" vertical="center" wrapText="1"/>
    </xf>
    <xf numFmtId="0" fontId="12" fillId="36" borderId="13"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7" fillId="0" borderId="15" xfId="0" applyFont="1" applyFill="1" applyBorder="1" applyAlignment="1">
      <alignment horizontal="center" vertical="top" wrapText="1"/>
    </xf>
    <xf numFmtId="0" fontId="7" fillId="0" borderId="11" xfId="0" applyFont="1" applyFill="1" applyBorder="1" applyAlignment="1">
      <alignment horizontal="center" vertical="top" wrapText="1"/>
    </xf>
    <xf numFmtId="49" fontId="24" fillId="0" borderId="15" xfId="0" applyNumberFormat="1" applyFont="1" applyFill="1" applyBorder="1" applyAlignment="1">
      <alignment horizontal="center" vertical="top" wrapText="1"/>
    </xf>
    <xf numFmtId="49" fontId="24" fillId="0" borderId="11" xfId="0" applyNumberFormat="1" applyFont="1" applyFill="1" applyBorder="1" applyAlignment="1">
      <alignment horizontal="center" vertical="top" wrapText="1"/>
    </xf>
    <xf numFmtId="2" fontId="35" fillId="0" borderId="14" xfId="0" applyNumberFormat="1" applyFont="1" applyFill="1" applyBorder="1" applyAlignment="1">
      <alignment horizontal="left" vertical="top" wrapText="1"/>
    </xf>
    <xf numFmtId="2" fontId="35" fillId="0" borderId="15" xfId="0" applyNumberFormat="1" applyFont="1" applyFill="1" applyBorder="1" applyAlignment="1">
      <alignment horizontal="left" vertical="top" wrapText="1"/>
    </xf>
    <xf numFmtId="2" fontId="35" fillId="0" borderId="11" xfId="0" applyNumberFormat="1"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0" xfId="0" applyFont="1" applyFill="1" applyAlignment="1">
      <alignment horizontal="center"/>
    </xf>
    <xf numFmtId="49" fontId="7" fillId="0" borderId="14"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196" fontId="39" fillId="0" borderId="14" xfId="60" applyNumberFormat="1" applyFont="1" applyFill="1" applyBorder="1" applyAlignment="1">
      <alignment horizontal="center" vertical="center" wrapText="1"/>
    </xf>
    <xf numFmtId="196" fontId="39" fillId="0" borderId="11" xfId="60" applyNumberFormat="1" applyFont="1" applyFill="1" applyBorder="1" applyAlignment="1">
      <alignment horizontal="center" vertical="center" wrapText="1"/>
    </xf>
    <xf numFmtId="196" fontId="22" fillId="0" borderId="14" xfId="60" applyNumberFormat="1" applyFont="1" applyFill="1" applyBorder="1" applyAlignment="1">
      <alignment horizontal="center" vertical="center" wrapText="1"/>
    </xf>
    <xf numFmtId="196" fontId="22" fillId="0" borderId="11" xfId="60" applyNumberFormat="1" applyFont="1" applyFill="1" applyBorder="1" applyAlignment="1">
      <alignment horizontal="center" vertical="center" wrapText="1"/>
    </xf>
    <xf numFmtId="196" fontId="22" fillId="0" borderId="18" xfId="60" applyNumberFormat="1" applyFont="1" applyFill="1" applyBorder="1" applyAlignment="1">
      <alignment horizontal="center" vertical="center" wrapText="1"/>
    </xf>
    <xf numFmtId="196" fontId="22" fillId="0" borderId="20" xfId="60" applyNumberFormat="1" applyFont="1" applyFill="1" applyBorder="1" applyAlignment="1">
      <alignment horizontal="center" vertical="center" wrapText="1"/>
    </xf>
    <xf numFmtId="0" fontId="5" fillId="36" borderId="19"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40" fillId="36" borderId="14" xfId="0" applyFont="1" applyFill="1" applyBorder="1" applyAlignment="1">
      <alignment horizontal="center" vertical="top" wrapText="1"/>
    </xf>
    <xf numFmtId="0" fontId="21" fillId="36" borderId="18" xfId="0" applyFont="1" applyFill="1" applyBorder="1" applyAlignment="1">
      <alignment horizontal="left" vertical="top" wrapText="1"/>
    </xf>
    <xf numFmtId="0" fontId="21" fillId="36" borderId="19" xfId="0" applyFont="1" applyFill="1" applyBorder="1" applyAlignment="1">
      <alignment horizontal="left" vertical="top" wrapText="1"/>
    </xf>
    <xf numFmtId="0" fontId="21" fillId="36" borderId="16" xfId="0" applyFont="1" applyFill="1" applyBorder="1" applyAlignment="1">
      <alignment horizontal="left" vertical="top" wrapText="1"/>
    </xf>
    <xf numFmtId="0" fontId="21" fillId="36" borderId="17" xfId="0" applyFont="1" applyFill="1" applyBorder="1" applyAlignment="1">
      <alignment horizontal="left" vertical="top"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0" xfId="0" applyFont="1" applyFill="1" applyBorder="1" applyAlignment="1">
      <alignment horizontal="left" vertical="top" wrapText="1"/>
    </xf>
    <xf numFmtId="0" fontId="21" fillId="36" borderId="10" xfId="0" applyFont="1" applyFill="1" applyBorder="1" applyAlignment="1">
      <alignment vertical="top" wrapText="1"/>
    </xf>
    <xf numFmtId="49" fontId="24" fillId="36" borderId="15" xfId="0" applyNumberFormat="1" applyFont="1" applyFill="1" applyBorder="1" applyAlignment="1">
      <alignment horizontal="center" vertical="top" wrapText="1"/>
    </xf>
    <xf numFmtId="0" fontId="21" fillId="36" borderId="12" xfId="0" applyFont="1" applyFill="1" applyBorder="1" applyAlignment="1">
      <alignment horizontal="justify" vertical="top" wrapText="1"/>
    </xf>
    <xf numFmtId="0" fontId="21" fillId="36" borderId="13" xfId="0" applyFont="1" applyFill="1" applyBorder="1" applyAlignment="1">
      <alignment horizontal="justify" vertical="top" wrapText="1"/>
    </xf>
    <xf numFmtId="0" fontId="21" fillId="0" borderId="12" xfId="0" applyFont="1" applyFill="1" applyBorder="1" applyAlignment="1">
      <alignment vertical="top" wrapText="1"/>
    </xf>
    <xf numFmtId="0" fontId="21" fillId="0" borderId="13" xfId="0" applyFont="1" applyFill="1" applyBorder="1" applyAlignment="1">
      <alignment vertical="top"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1" fillId="36" borderId="12" xfId="0" applyFont="1" applyFill="1" applyBorder="1" applyAlignment="1">
      <alignment vertical="top" wrapText="1"/>
    </xf>
    <xf numFmtId="0" fontId="21" fillId="36" borderId="13" xfId="0" applyFont="1" applyFill="1" applyBorder="1" applyAlignment="1">
      <alignment vertical="top" wrapText="1"/>
    </xf>
    <xf numFmtId="0" fontId="21" fillId="0" borderId="12" xfId="0" applyFont="1" applyFill="1" applyBorder="1" applyAlignment="1">
      <alignment horizontal="justify" vertical="top" wrapText="1"/>
    </xf>
    <xf numFmtId="0" fontId="21" fillId="0" borderId="13" xfId="0" applyFont="1" applyFill="1" applyBorder="1" applyAlignment="1">
      <alignment horizontal="justify" vertical="top" wrapText="1"/>
    </xf>
    <xf numFmtId="0" fontId="92" fillId="0" borderId="18" xfId="0" applyFont="1" applyFill="1" applyBorder="1" applyAlignment="1">
      <alignment horizontal="left" vertical="top" wrapText="1"/>
    </xf>
    <xf numFmtId="0" fontId="92" fillId="0" borderId="19" xfId="0" applyFont="1" applyFill="1" applyBorder="1" applyAlignment="1">
      <alignment horizontal="left" vertical="top" wrapText="1"/>
    </xf>
    <xf numFmtId="0" fontId="7" fillId="36" borderId="14" xfId="0" applyFont="1" applyFill="1" applyBorder="1" applyAlignment="1">
      <alignment horizontal="center" vertical="top" wrapText="1"/>
    </xf>
    <xf numFmtId="0" fontId="21" fillId="36" borderId="12" xfId="0" applyFont="1" applyFill="1" applyBorder="1" applyAlignment="1">
      <alignment horizontal="left" vertical="top" wrapText="1"/>
    </xf>
    <xf numFmtId="0" fontId="21" fillId="36" borderId="13" xfId="0" applyFont="1" applyFill="1" applyBorder="1" applyAlignment="1">
      <alignment horizontal="left" vertical="top" wrapText="1"/>
    </xf>
    <xf numFmtId="0" fontId="39" fillId="36" borderId="12" xfId="0" applyFont="1" applyFill="1" applyBorder="1" applyAlignment="1">
      <alignment horizontal="left" vertical="center" wrapText="1"/>
    </xf>
    <xf numFmtId="0" fontId="39" fillId="36" borderId="13" xfId="0" applyFont="1" applyFill="1" applyBorder="1" applyAlignment="1">
      <alignment horizontal="left" vertical="center" wrapText="1"/>
    </xf>
    <xf numFmtId="0" fontId="5" fillId="36" borderId="14" xfId="0" applyFont="1" applyFill="1" applyBorder="1" applyAlignment="1">
      <alignment horizontal="left" vertical="top" wrapText="1"/>
    </xf>
    <xf numFmtId="0" fontId="8" fillId="36" borderId="12" xfId="0" applyFont="1" applyFill="1" applyBorder="1" applyAlignment="1">
      <alignment horizontal="left" vertical="top" wrapText="1"/>
    </xf>
    <xf numFmtId="0" fontId="8" fillId="36" borderId="13" xfId="0" applyFont="1" applyFill="1" applyBorder="1" applyAlignment="1">
      <alignment horizontal="left" vertical="top" wrapText="1"/>
    </xf>
    <xf numFmtId="0" fontId="21" fillId="36" borderId="10" xfId="0" applyFont="1" applyFill="1" applyBorder="1" applyAlignment="1">
      <alignment horizontal="justify" vertical="top" wrapText="1"/>
    </xf>
    <xf numFmtId="49" fontId="21" fillId="36" borderId="20" xfId="0" applyNumberFormat="1" applyFont="1" applyFill="1" applyBorder="1" applyAlignment="1">
      <alignment horizontal="left" vertical="top" wrapText="1"/>
    </xf>
    <xf numFmtId="49" fontId="21" fillId="36" borderId="21" xfId="0" applyNumberFormat="1" applyFont="1" applyFill="1" applyBorder="1" applyAlignment="1">
      <alignment horizontal="left" vertical="top" wrapText="1"/>
    </xf>
    <xf numFmtId="49" fontId="21" fillId="36" borderId="12" xfId="0" applyNumberFormat="1" applyFont="1" applyFill="1" applyBorder="1" applyAlignment="1">
      <alignment horizontal="left" vertical="top" wrapText="1"/>
    </xf>
    <xf numFmtId="49" fontId="21" fillId="36" borderId="13" xfId="0" applyNumberFormat="1" applyFont="1" applyFill="1" applyBorder="1" applyAlignment="1">
      <alignment horizontal="left" vertical="top" wrapText="1"/>
    </xf>
    <xf numFmtId="49" fontId="21" fillId="0" borderId="12" xfId="0" applyNumberFormat="1" applyFont="1" applyFill="1" applyBorder="1" applyAlignment="1">
      <alignment horizontal="left" vertical="top" wrapText="1"/>
    </xf>
    <xf numFmtId="49" fontId="21" fillId="0" borderId="13" xfId="0" applyNumberFormat="1" applyFont="1" applyFill="1" applyBorder="1" applyAlignment="1">
      <alignment horizontal="left" vertical="top" wrapText="1"/>
    </xf>
    <xf numFmtId="0" fontId="21" fillId="36" borderId="12" xfId="0" applyFont="1" applyFill="1" applyBorder="1" applyAlignment="1">
      <alignment horizontal="center" vertical="center" wrapText="1"/>
    </xf>
    <xf numFmtId="0" fontId="21" fillId="36" borderId="13"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21" fillId="36" borderId="12" xfId="0" applyFont="1" applyFill="1" applyBorder="1" applyAlignment="1">
      <alignment horizontal="left" vertical="center" wrapText="1"/>
    </xf>
    <xf numFmtId="0" fontId="21" fillId="36" borderId="13" xfId="0" applyFont="1" applyFill="1" applyBorder="1" applyAlignment="1">
      <alignment horizontal="left" vertical="center" wrapText="1"/>
    </xf>
    <xf numFmtId="0" fontId="12" fillId="36" borderId="10" xfId="0" applyFont="1" applyFill="1" applyBorder="1" applyAlignment="1">
      <alignment vertical="center" wrapText="1"/>
    </xf>
    <xf numFmtId="16" fontId="21" fillId="36" borderId="12" xfId="0" applyNumberFormat="1" applyFont="1" applyFill="1" applyBorder="1" applyAlignment="1">
      <alignment horizontal="left" vertical="top" wrapText="1"/>
    </xf>
    <xf numFmtId="16" fontId="21" fillId="36" borderId="13" xfId="0" applyNumberFormat="1" applyFont="1" applyFill="1" applyBorder="1" applyAlignment="1">
      <alignment horizontal="left" vertical="top" wrapText="1"/>
    </xf>
    <xf numFmtId="0" fontId="21" fillId="0" borderId="10" xfId="0" applyFont="1" applyFill="1" applyBorder="1" applyAlignment="1">
      <alignment vertical="top" wrapText="1"/>
    </xf>
    <xf numFmtId="0" fontId="0" fillId="36" borderId="12" xfId="0" applyFill="1" applyBorder="1" applyAlignment="1">
      <alignment horizontal="center"/>
    </xf>
    <xf numFmtId="0" fontId="0" fillId="36" borderId="13" xfId="0" applyFill="1" applyBorder="1" applyAlignment="1">
      <alignment horizontal="center"/>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14" fontId="21" fillId="0" borderId="0" xfId="0" applyNumberFormat="1" applyFont="1" applyFill="1" applyAlignment="1">
      <alignment horizontal="left"/>
    </xf>
    <xf numFmtId="0" fontId="21" fillId="0" borderId="0" xfId="0" applyFont="1" applyFill="1" applyAlignment="1">
      <alignment horizontal="left"/>
    </xf>
    <xf numFmtId="14" fontId="5" fillId="36" borderId="0" xfId="0" applyNumberFormat="1" applyFont="1" applyFill="1" applyAlignment="1">
      <alignment horizontal="center" vertical="center"/>
    </xf>
    <xf numFmtId="0" fontId="5" fillId="36" borderId="0" xfId="0" applyFont="1" applyFill="1" applyAlignment="1">
      <alignment horizontal="center" vertical="center"/>
    </xf>
    <xf numFmtId="14" fontId="23" fillId="36" borderId="0" xfId="0" applyNumberFormat="1" applyFont="1" applyFill="1" applyAlignment="1">
      <alignment horizontal="center"/>
    </xf>
    <xf numFmtId="0" fontId="21" fillId="36" borderId="20" xfId="0" applyFont="1" applyFill="1" applyBorder="1" applyAlignment="1">
      <alignment horizontal="left" vertical="top" wrapText="1"/>
    </xf>
    <xf numFmtId="0" fontId="21" fillId="36" borderId="21" xfId="0" applyFont="1" applyFill="1" applyBorder="1" applyAlignment="1">
      <alignment horizontal="left" vertical="top"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5" fillId="36" borderId="12" xfId="0" applyFont="1" applyFill="1" applyBorder="1" applyAlignment="1">
      <alignment horizontal="center" vertical="center" wrapText="1"/>
    </xf>
    <xf numFmtId="197" fontId="39" fillId="0" borderId="14" xfId="60" applyNumberFormat="1" applyFont="1" applyFill="1" applyBorder="1" applyAlignment="1">
      <alignment horizontal="center" vertical="center" wrapText="1"/>
    </xf>
    <xf numFmtId="197" fontId="39" fillId="0" borderId="11" xfId="60" applyNumberFormat="1" applyFont="1" applyFill="1" applyBorder="1" applyAlignment="1">
      <alignment horizontal="center" vertical="center" wrapText="1"/>
    </xf>
    <xf numFmtId="49" fontId="25" fillId="36" borderId="14" xfId="0" applyNumberFormat="1" applyFont="1" applyFill="1" applyBorder="1" applyAlignment="1">
      <alignment horizontal="center" vertical="center" wrapText="1"/>
    </xf>
    <xf numFmtId="49" fontId="25" fillId="36" borderId="11" xfId="0" applyNumberFormat="1" applyFont="1" applyFill="1" applyBorder="1" applyAlignment="1">
      <alignment horizontal="center" vertical="center" wrapText="1"/>
    </xf>
    <xf numFmtId="196" fontId="39" fillId="36" borderId="14" xfId="60" applyNumberFormat="1" applyFont="1" applyFill="1" applyBorder="1" applyAlignment="1">
      <alignment horizontal="center" vertical="center" wrapText="1"/>
    </xf>
    <xf numFmtId="196" fontId="39" fillId="36" borderId="11" xfId="60" applyNumberFormat="1" applyFont="1" applyFill="1" applyBorder="1" applyAlignment="1">
      <alignment horizontal="center" vertical="center" wrapText="1"/>
    </xf>
    <xf numFmtId="0" fontId="22" fillId="36" borderId="14" xfId="0" applyFont="1" applyFill="1" applyBorder="1" applyAlignment="1">
      <alignment horizontal="center" vertical="center" wrapText="1"/>
    </xf>
    <xf numFmtId="0" fontId="22" fillId="36" borderId="11" xfId="0" applyFont="1" applyFill="1" applyBorder="1" applyAlignment="1">
      <alignment horizontal="center" vertical="center" wrapText="1"/>
    </xf>
    <xf numFmtId="196" fontId="22" fillId="36" borderId="14" xfId="60" applyNumberFormat="1" applyFont="1" applyFill="1" applyBorder="1" applyAlignment="1">
      <alignment horizontal="center" vertical="center" wrapText="1"/>
    </xf>
    <xf numFmtId="196" fontId="22" fillId="36" borderId="11" xfId="60" applyNumberFormat="1" applyFont="1" applyFill="1" applyBorder="1" applyAlignment="1">
      <alignment horizontal="center" vertical="center" wrapText="1"/>
    </xf>
    <xf numFmtId="196" fontId="22" fillId="36" borderId="18" xfId="60" applyNumberFormat="1" applyFont="1" applyFill="1" applyBorder="1" applyAlignment="1">
      <alignment horizontal="center" vertical="center" wrapText="1"/>
    </xf>
    <xf numFmtId="196" fontId="22" fillId="36" borderId="20" xfId="60" applyNumberFormat="1" applyFont="1" applyFill="1" applyBorder="1" applyAlignment="1">
      <alignment horizontal="center" vertical="center" wrapText="1"/>
    </xf>
    <xf numFmtId="196" fontId="11" fillId="36" borderId="19" xfId="60" applyNumberFormat="1" applyFont="1" applyFill="1" applyBorder="1" applyAlignment="1">
      <alignment horizontal="center" vertical="center" wrapText="1"/>
    </xf>
    <xf numFmtId="196" fontId="11" fillId="36" borderId="21" xfId="60" applyNumberFormat="1" applyFont="1" applyFill="1" applyBorder="1" applyAlignment="1">
      <alignment horizontal="center" vertical="center" wrapText="1"/>
    </xf>
    <xf numFmtId="196" fontId="42" fillId="0" borderId="14" xfId="60" applyNumberFormat="1" applyFont="1" applyFill="1" applyBorder="1" applyAlignment="1">
      <alignment horizontal="center" vertical="center" wrapText="1"/>
    </xf>
    <xf numFmtId="196" fontId="42" fillId="0" borderId="11" xfId="60" applyNumberFormat="1" applyFont="1" applyFill="1" applyBorder="1" applyAlignment="1">
      <alignment horizontal="center" vertical="center" wrapText="1"/>
    </xf>
    <xf numFmtId="195" fontId="39" fillId="0" borderId="18" xfId="60" applyFont="1" applyFill="1" applyBorder="1" applyAlignment="1">
      <alignment horizontal="center" vertical="center" wrapText="1"/>
    </xf>
    <xf numFmtId="195" fontId="39" fillId="0" borderId="20" xfId="60" applyFont="1" applyFill="1" applyBorder="1" applyAlignment="1">
      <alignment horizontal="center" vertical="center" wrapText="1"/>
    </xf>
    <xf numFmtId="196" fontId="11" fillId="0" borderId="19" xfId="60" applyNumberFormat="1" applyFont="1" applyFill="1" applyBorder="1" applyAlignment="1">
      <alignment horizontal="center" vertical="center" wrapText="1"/>
    </xf>
    <xf numFmtId="196" fontId="11" fillId="0" borderId="21" xfId="60" applyNumberFormat="1" applyFont="1" applyFill="1" applyBorder="1" applyAlignment="1">
      <alignment horizontal="center" vertical="center" wrapText="1"/>
    </xf>
    <xf numFmtId="196" fontId="42" fillId="36" borderId="14" xfId="60" applyNumberFormat="1" applyFont="1" applyFill="1" applyBorder="1" applyAlignment="1">
      <alignment horizontal="center" vertical="center" wrapText="1"/>
    </xf>
    <xf numFmtId="196" fontId="42" fillId="36" borderId="11" xfId="6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183"/>
  <sheetViews>
    <sheetView view="pageBreakPreview" zoomScale="40" zoomScaleNormal="73" zoomScaleSheetLayoutView="40" zoomScalePageLayoutView="0" workbookViewId="0" topLeftCell="A1">
      <pane xSplit="4" ySplit="5" topLeftCell="I6" activePane="bottomRight" state="frozen"/>
      <selection pane="topLeft" activeCell="A1" sqref="A1"/>
      <selection pane="topRight" activeCell="E1" sqref="E1"/>
      <selection pane="bottomLeft" activeCell="A7" sqref="A7"/>
      <selection pane="bottomRight" activeCell="C69" sqref="C69"/>
    </sheetView>
  </sheetViews>
  <sheetFormatPr defaultColWidth="9.140625" defaultRowHeight="15"/>
  <cols>
    <col min="1" max="1" width="9.421875" style="3" bestFit="1" customWidth="1"/>
    <col min="2" max="2" width="26.8515625" style="0" customWidth="1"/>
    <col min="3" max="3" width="21.8515625" style="44" bestFit="1" customWidth="1"/>
    <col min="4" max="4" width="50.8515625" style="44" customWidth="1"/>
    <col min="5" max="5" width="9.28125" style="0" customWidth="1"/>
    <col min="6" max="6" width="10.28125" style="0" customWidth="1"/>
    <col min="7" max="7" width="23.421875" style="0" customWidth="1"/>
    <col min="8" max="9" width="26.00390625" style="0" customWidth="1"/>
    <col min="10" max="12" width="63.57421875" style="29" customWidth="1"/>
    <col min="13" max="13" width="92.7109375" style="70" customWidth="1"/>
    <col min="14" max="14" width="20.57421875" style="0" customWidth="1"/>
    <col min="15" max="15" width="12.00390625" style="0" bestFit="1" customWidth="1"/>
  </cols>
  <sheetData>
    <row r="1" spans="1:24" ht="74.25" customHeight="1">
      <c r="A1" s="319" t="s">
        <v>112</v>
      </c>
      <c r="B1" s="319"/>
      <c r="C1" s="319"/>
      <c r="D1" s="319"/>
      <c r="E1" s="319"/>
      <c r="F1" s="319"/>
      <c r="G1" s="319"/>
      <c r="H1" s="319"/>
      <c r="I1" s="319"/>
      <c r="J1" s="319"/>
      <c r="K1" s="319"/>
      <c r="L1" s="319"/>
      <c r="M1" s="319"/>
      <c r="N1" s="319"/>
      <c r="O1" s="319"/>
      <c r="P1" s="319"/>
      <c r="Q1" s="319"/>
      <c r="R1" s="319"/>
      <c r="S1" s="319"/>
      <c r="T1" s="319"/>
      <c r="U1" s="319"/>
      <c r="V1" s="319"/>
      <c r="W1" s="319"/>
      <c r="X1" s="319"/>
    </row>
    <row r="2" spans="1:15" s="2" customFormat="1" ht="17.25" customHeight="1">
      <c r="A2" s="6"/>
      <c r="B2" s="360"/>
      <c r="C2" s="360"/>
      <c r="D2" s="360"/>
      <c r="E2" s="360"/>
      <c r="F2" s="360"/>
      <c r="G2" s="360"/>
      <c r="H2" s="360"/>
      <c r="I2" s="360"/>
      <c r="J2" s="360"/>
      <c r="K2" s="360"/>
      <c r="L2" s="360"/>
      <c r="M2" s="68"/>
      <c r="N2" s="7"/>
      <c r="O2" s="7"/>
    </row>
    <row r="3" spans="1:15" ht="23.25" customHeight="1">
      <c r="A3" s="8"/>
      <c r="B3" s="9"/>
      <c r="C3" s="9"/>
      <c r="D3" s="9"/>
      <c r="E3" s="9"/>
      <c r="F3" s="9"/>
      <c r="G3" s="10"/>
      <c r="H3" s="9"/>
      <c r="I3" s="9"/>
      <c r="J3" s="63"/>
      <c r="K3" s="63"/>
      <c r="L3" s="63"/>
      <c r="M3" s="68"/>
      <c r="N3" s="5"/>
      <c r="O3" s="5"/>
    </row>
    <row r="4" spans="1:15" s="1" customFormat="1" ht="110.25" customHeight="1">
      <c r="A4" s="13" t="s">
        <v>0</v>
      </c>
      <c r="B4" s="13" t="s">
        <v>1</v>
      </c>
      <c r="C4" s="321" t="s">
        <v>2</v>
      </c>
      <c r="D4" s="321"/>
      <c r="E4" s="321" t="s">
        <v>3</v>
      </c>
      <c r="F4" s="321"/>
      <c r="G4" s="13" t="s">
        <v>4</v>
      </c>
      <c r="H4" s="13" t="s">
        <v>5</v>
      </c>
      <c r="I4" s="13" t="s">
        <v>87</v>
      </c>
      <c r="J4" s="64" t="s">
        <v>94</v>
      </c>
      <c r="K4" s="64" t="s">
        <v>93</v>
      </c>
      <c r="L4" s="64" t="s">
        <v>95</v>
      </c>
      <c r="M4" s="64" t="s">
        <v>96</v>
      </c>
      <c r="N4" s="11"/>
      <c r="O4" s="12"/>
    </row>
    <row r="5" spans="1:15" ht="30">
      <c r="A5" s="361" t="s">
        <v>29</v>
      </c>
      <c r="B5" s="361"/>
      <c r="C5" s="361"/>
      <c r="D5" s="361"/>
      <c r="E5" s="361"/>
      <c r="F5" s="361"/>
      <c r="G5" s="361"/>
      <c r="H5" s="361"/>
      <c r="I5" s="361"/>
      <c r="J5" s="361"/>
      <c r="K5" s="361"/>
      <c r="L5" s="361"/>
      <c r="M5" s="64"/>
      <c r="N5" s="14"/>
      <c r="O5" s="5"/>
    </row>
    <row r="6" spans="1:15" ht="83.25" customHeight="1">
      <c r="A6" s="359" t="s">
        <v>6</v>
      </c>
      <c r="B6" s="366" t="s">
        <v>72</v>
      </c>
      <c r="C6" s="330" t="s">
        <v>43</v>
      </c>
      <c r="D6" s="330"/>
      <c r="E6" s="321" t="s">
        <v>27</v>
      </c>
      <c r="F6" s="321"/>
      <c r="G6" s="365" t="s">
        <v>7</v>
      </c>
      <c r="H6" s="15" t="s">
        <v>62</v>
      </c>
      <c r="I6" s="374">
        <v>1517640</v>
      </c>
      <c r="J6" s="51">
        <v>9032.8</v>
      </c>
      <c r="K6" s="51">
        <v>9032.752</v>
      </c>
      <c r="L6" s="66">
        <v>198.88</v>
      </c>
      <c r="M6" s="368" t="s">
        <v>100</v>
      </c>
      <c r="N6" s="14"/>
      <c r="O6" s="5"/>
    </row>
    <row r="7" spans="1:15" ht="125.25" customHeight="1">
      <c r="A7" s="342"/>
      <c r="B7" s="366"/>
      <c r="C7" s="330"/>
      <c r="D7" s="330"/>
      <c r="E7" s="321"/>
      <c r="F7" s="321"/>
      <c r="G7" s="365"/>
      <c r="H7" s="22" t="s">
        <v>15</v>
      </c>
      <c r="I7" s="376"/>
      <c r="J7" s="52">
        <v>44062.21</v>
      </c>
      <c r="K7" s="52">
        <v>44062.207</v>
      </c>
      <c r="L7" s="51">
        <v>0</v>
      </c>
      <c r="M7" s="369"/>
      <c r="N7" s="14"/>
      <c r="O7" s="5"/>
    </row>
    <row r="8" spans="1:15" ht="84" customHeight="1">
      <c r="A8" s="364"/>
      <c r="B8" s="364"/>
      <c r="C8" s="330" t="s">
        <v>44</v>
      </c>
      <c r="D8" s="330"/>
      <c r="E8" s="321">
        <v>2020</v>
      </c>
      <c r="F8" s="321"/>
      <c r="G8" s="353" t="s">
        <v>7</v>
      </c>
      <c r="H8" s="15" t="s">
        <v>62</v>
      </c>
      <c r="I8" s="15"/>
      <c r="J8" s="53">
        <v>21022.8</v>
      </c>
      <c r="K8" s="53">
        <v>20985.6</v>
      </c>
      <c r="L8" s="51">
        <f>19.913+0.77553</f>
        <v>20.68853</v>
      </c>
      <c r="M8" s="368" t="s">
        <v>101</v>
      </c>
      <c r="N8" s="5"/>
      <c r="O8" s="5"/>
    </row>
    <row r="9" spans="1:15" ht="99" customHeight="1">
      <c r="A9" s="364"/>
      <c r="B9" s="364"/>
      <c r="C9" s="330"/>
      <c r="D9" s="330"/>
      <c r="E9" s="321"/>
      <c r="F9" s="321"/>
      <c r="G9" s="354"/>
      <c r="H9" s="15" t="s">
        <v>16</v>
      </c>
      <c r="I9" s="15"/>
      <c r="J9" s="54">
        <v>33280</v>
      </c>
      <c r="K9" s="54">
        <v>9736.452</v>
      </c>
      <c r="L9" s="51">
        <v>0</v>
      </c>
      <c r="M9" s="369"/>
      <c r="N9" s="5"/>
      <c r="O9" s="5"/>
    </row>
    <row r="10" spans="1:15" ht="123.75" customHeight="1">
      <c r="A10" s="364"/>
      <c r="B10" s="364"/>
      <c r="C10" s="330"/>
      <c r="D10" s="330"/>
      <c r="E10" s="321"/>
      <c r="F10" s="321"/>
      <c r="G10" s="22" t="s">
        <v>35</v>
      </c>
      <c r="H10" s="15" t="s">
        <v>62</v>
      </c>
      <c r="I10" s="15"/>
      <c r="J10" s="50">
        <v>179.1</v>
      </c>
      <c r="K10" s="50"/>
      <c r="L10" s="51">
        <v>0</v>
      </c>
      <c r="M10" s="67"/>
      <c r="N10" s="5"/>
      <c r="O10" s="5"/>
    </row>
    <row r="11" spans="1:15" ht="154.5" customHeight="1">
      <c r="A11" s="19" t="s">
        <v>28</v>
      </c>
      <c r="B11" s="21" t="s">
        <v>39</v>
      </c>
      <c r="C11" s="358" t="s">
        <v>45</v>
      </c>
      <c r="D11" s="358"/>
      <c r="E11" s="321" t="s">
        <v>69</v>
      </c>
      <c r="F11" s="321"/>
      <c r="G11" s="15" t="s">
        <v>7</v>
      </c>
      <c r="H11" s="15" t="s">
        <v>62</v>
      </c>
      <c r="I11" s="15"/>
      <c r="J11" s="54">
        <v>3000</v>
      </c>
      <c r="K11" s="54">
        <v>2000</v>
      </c>
      <c r="L11" s="51">
        <v>760.625</v>
      </c>
      <c r="M11" s="72" t="s">
        <v>102</v>
      </c>
      <c r="N11" s="5"/>
      <c r="O11" s="5"/>
    </row>
    <row r="12" spans="1:15" ht="120" customHeight="1">
      <c r="A12" s="316"/>
      <c r="B12" s="316"/>
      <c r="C12" s="322" t="s">
        <v>65</v>
      </c>
      <c r="D12" s="323"/>
      <c r="E12" s="328" t="s">
        <v>27</v>
      </c>
      <c r="F12" s="329"/>
      <c r="G12" s="15" t="s">
        <v>8</v>
      </c>
      <c r="H12" s="15" t="s">
        <v>62</v>
      </c>
      <c r="I12" s="15"/>
      <c r="J12" s="54">
        <v>1000</v>
      </c>
      <c r="K12" s="54"/>
      <c r="L12" s="51">
        <v>0</v>
      </c>
      <c r="M12" s="73"/>
      <c r="N12" s="5"/>
      <c r="O12" s="5"/>
    </row>
    <row r="13" spans="1:15" ht="114.75" customHeight="1">
      <c r="A13" s="316"/>
      <c r="B13" s="316"/>
      <c r="C13" s="322" t="s">
        <v>66</v>
      </c>
      <c r="D13" s="323"/>
      <c r="E13" s="328" t="s">
        <v>27</v>
      </c>
      <c r="F13" s="329"/>
      <c r="G13" s="15" t="s">
        <v>8</v>
      </c>
      <c r="H13" s="15" t="s">
        <v>62</v>
      </c>
      <c r="I13" s="15"/>
      <c r="J13" s="54">
        <v>1000</v>
      </c>
      <c r="K13" s="54"/>
      <c r="L13" s="51">
        <v>0</v>
      </c>
      <c r="M13" s="73"/>
      <c r="N13" s="5"/>
      <c r="O13" s="5"/>
    </row>
    <row r="14" spans="1:15" ht="123.75" customHeight="1">
      <c r="A14" s="320"/>
      <c r="B14" s="320"/>
      <c r="C14" s="331" t="s">
        <v>67</v>
      </c>
      <c r="D14" s="332"/>
      <c r="E14" s="328">
        <v>2020</v>
      </c>
      <c r="F14" s="329"/>
      <c r="G14" s="15" t="s">
        <v>8</v>
      </c>
      <c r="H14" s="15" t="s">
        <v>62</v>
      </c>
      <c r="I14" s="15"/>
      <c r="J14" s="54">
        <v>1250</v>
      </c>
      <c r="K14" s="54">
        <v>1250</v>
      </c>
      <c r="L14" s="51">
        <v>0</v>
      </c>
      <c r="M14" s="73"/>
      <c r="N14" s="5"/>
      <c r="O14" s="5"/>
    </row>
    <row r="15" spans="1:15" ht="137.25" customHeight="1">
      <c r="A15" s="49"/>
      <c r="B15" s="49"/>
      <c r="C15" s="331" t="s">
        <v>76</v>
      </c>
      <c r="D15" s="332"/>
      <c r="E15" s="328">
        <v>2020</v>
      </c>
      <c r="F15" s="329"/>
      <c r="G15" s="15" t="s">
        <v>8</v>
      </c>
      <c r="H15" s="15" t="s">
        <v>62</v>
      </c>
      <c r="I15" s="15"/>
      <c r="J15" s="54">
        <v>2500</v>
      </c>
      <c r="K15" s="54"/>
      <c r="L15" s="51">
        <v>0</v>
      </c>
      <c r="M15" s="73"/>
      <c r="N15" s="5"/>
      <c r="O15" s="5"/>
    </row>
    <row r="16" spans="1:15" ht="171" customHeight="1">
      <c r="A16" s="19" t="s">
        <v>46</v>
      </c>
      <c r="B16" s="21" t="s">
        <v>36</v>
      </c>
      <c r="C16" s="324" t="s">
        <v>47</v>
      </c>
      <c r="D16" s="325"/>
      <c r="E16" s="328">
        <v>2020</v>
      </c>
      <c r="F16" s="329"/>
      <c r="G16" s="15" t="s">
        <v>8</v>
      </c>
      <c r="H16" s="15" t="s">
        <v>62</v>
      </c>
      <c r="I16" s="15"/>
      <c r="J16" s="50">
        <v>800</v>
      </c>
      <c r="K16" s="50"/>
      <c r="L16" s="51">
        <v>0</v>
      </c>
      <c r="M16" s="73"/>
      <c r="N16" s="5"/>
      <c r="O16" s="5"/>
    </row>
    <row r="17" spans="1:15" ht="118.5" customHeight="1">
      <c r="A17" s="35"/>
      <c r="B17" s="37"/>
      <c r="C17" s="322" t="s">
        <v>73</v>
      </c>
      <c r="D17" s="323"/>
      <c r="E17" s="328">
        <v>2020</v>
      </c>
      <c r="F17" s="329"/>
      <c r="G17" s="15" t="s">
        <v>8</v>
      </c>
      <c r="H17" s="15" t="s">
        <v>62</v>
      </c>
      <c r="I17" s="15"/>
      <c r="J17" s="50">
        <v>800</v>
      </c>
      <c r="K17" s="50">
        <v>800</v>
      </c>
      <c r="L17" s="51">
        <v>0</v>
      </c>
      <c r="M17" s="73"/>
      <c r="N17" s="5"/>
      <c r="O17" s="5"/>
    </row>
    <row r="18" spans="1:15" ht="118.5" customHeight="1">
      <c r="A18" s="35"/>
      <c r="B18" s="37"/>
      <c r="C18" s="324" t="s">
        <v>64</v>
      </c>
      <c r="D18" s="325"/>
      <c r="E18" s="328">
        <v>2020</v>
      </c>
      <c r="F18" s="329"/>
      <c r="G18" s="15" t="s">
        <v>8</v>
      </c>
      <c r="H18" s="15" t="s">
        <v>62</v>
      </c>
      <c r="I18" s="15"/>
      <c r="J18" s="50">
        <v>800</v>
      </c>
      <c r="K18" s="50">
        <v>800</v>
      </c>
      <c r="L18" s="51">
        <v>0</v>
      </c>
      <c r="M18" s="73"/>
      <c r="N18" s="5"/>
      <c r="O18" s="5"/>
    </row>
    <row r="19" spans="1:15" ht="106.5" customHeight="1">
      <c r="A19" s="359" t="s">
        <v>48</v>
      </c>
      <c r="B19" s="315" t="s">
        <v>34</v>
      </c>
      <c r="C19" s="330" t="s">
        <v>88</v>
      </c>
      <c r="D19" s="330"/>
      <c r="E19" s="321" t="s">
        <v>69</v>
      </c>
      <c r="F19" s="321"/>
      <c r="G19" s="15" t="s">
        <v>8</v>
      </c>
      <c r="H19" s="15" t="s">
        <v>62</v>
      </c>
      <c r="I19" s="15"/>
      <c r="J19" s="50">
        <v>500</v>
      </c>
      <c r="K19" s="50">
        <v>500</v>
      </c>
      <c r="L19" s="51"/>
      <c r="M19" s="73"/>
      <c r="N19" s="5"/>
      <c r="O19" s="5"/>
    </row>
    <row r="20" spans="1:15" ht="113.25" customHeight="1">
      <c r="A20" s="341"/>
      <c r="B20" s="320"/>
      <c r="C20" s="367" t="s">
        <v>77</v>
      </c>
      <c r="D20" s="357"/>
      <c r="E20" s="321" t="s">
        <v>27</v>
      </c>
      <c r="F20" s="321"/>
      <c r="G20" s="15" t="s">
        <v>8</v>
      </c>
      <c r="H20" s="15" t="s">
        <v>62</v>
      </c>
      <c r="I20" s="15"/>
      <c r="J20" s="55">
        <v>222</v>
      </c>
      <c r="K20" s="55">
        <v>222</v>
      </c>
      <c r="L20" s="51">
        <v>0</v>
      </c>
      <c r="M20" s="73"/>
      <c r="N20" s="5"/>
      <c r="O20" s="5"/>
    </row>
    <row r="21" spans="1:15" ht="93" customHeight="1">
      <c r="A21" s="13"/>
      <c r="B21" s="17" t="s">
        <v>20</v>
      </c>
      <c r="C21" s="357"/>
      <c r="D21" s="357"/>
      <c r="E21" s="321"/>
      <c r="F21" s="321"/>
      <c r="G21" s="40"/>
      <c r="H21" s="13"/>
      <c r="I21" s="13"/>
      <c r="J21" s="54">
        <f>SUM(J6:J20)</f>
        <v>119448.91</v>
      </c>
      <c r="K21" s="54">
        <f>SUM(K6:K20)</f>
        <v>89389.01100000001</v>
      </c>
      <c r="L21" s="51">
        <v>0</v>
      </c>
      <c r="M21" s="74"/>
      <c r="N21" s="5"/>
      <c r="O21" s="5"/>
    </row>
    <row r="22" spans="1:15" ht="58.5" customHeight="1">
      <c r="A22" s="27"/>
      <c r="B22" s="333" t="s">
        <v>21</v>
      </c>
      <c r="C22" s="326" t="s">
        <v>83</v>
      </c>
      <c r="D22" s="327"/>
      <c r="E22" s="24"/>
      <c r="F22" s="25"/>
      <c r="G22" s="26"/>
      <c r="H22" s="13"/>
      <c r="I22" s="13"/>
      <c r="J22" s="56">
        <f>SUM(J12:J20)</f>
        <v>8872</v>
      </c>
      <c r="K22" s="56">
        <f>SUM(K12:K20)</f>
        <v>3572</v>
      </c>
      <c r="L22" s="56">
        <f>SUM(L12:L20)</f>
        <v>0</v>
      </c>
      <c r="M22" s="74"/>
      <c r="N22" s="5"/>
      <c r="O22" s="5"/>
    </row>
    <row r="23" spans="1:15" ht="46.5" customHeight="1">
      <c r="A23" s="48"/>
      <c r="B23" s="334"/>
      <c r="C23" s="326" t="s">
        <v>84</v>
      </c>
      <c r="D23" s="327"/>
      <c r="E23" s="328"/>
      <c r="F23" s="329"/>
      <c r="G23" s="26"/>
      <c r="H23" s="13"/>
      <c r="I23" s="13"/>
      <c r="J23" s="57">
        <f>SUM(J6:J9)+J11</f>
        <v>110397.81</v>
      </c>
      <c r="K23" s="57">
        <f>SUM(K6:K9)+K11</f>
        <v>85817.01100000001</v>
      </c>
      <c r="L23" s="57">
        <f>SUM(L6:L9)+L11</f>
        <v>980.19353</v>
      </c>
      <c r="M23" s="74"/>
      <c r="N23" s="5"/>
      <c r="O23" s="5"/>
    </row>
    <row r="24" spans="1:15" ht="46.5" customHeight="1">
      <c r="A24" s="38"/>
      <c r="B24" s="47"/>
      <c r="C24" s="326" t="s">
        <v>74</v>
      </c>
      <c r="D24" s="327"/>
      <c r="E24" s="24"/>
      <c r="F24" s="25"/>
      <c r="G24" s="26"/>
      <c r="H24" s="13"/>
      <c r="I24" s="13"/>
      <c r="J24" s="58">
        <f>J10</f>
        <v>179.1</v>
      </c>
      <c r="K24" s="58"/>
      <c r="L24" s="58"/>
      <c r="M24" s="74"/>
      <c r="N24" s="5"/>
      <c r="O24" s="5"/>
    </row>
    <row r="25" spans="1:15" ht="29.25" customHeight="1">
      <c r="A25" s="321" t="s">
        <v>32</v>
      </c>
      <c r="B25" s="321"/>
      <c r="C25" s="321"/>
      <c r="D25" s="321"/>
      <c r="E25" s="321"/>
      <c r="F25" s="321"/>
      <c r="G25" s="321"/>
      <c r="H25" s="321"/>
      <c r="I25" s="321"/>
      <c r="J25" s="321"/>
      <c r="K25" s="321"/>
      <c r="L25" s="321"/>
      <c r="M25" s="73"/>
      <c r="N25" s="5"/>
      <c r="O25" s="5"/>
    </row>
    <row r="26" spans="1:15" ht="222.75" customHeight="1">
      <c r="A26" s="23" t="s">
        <v>49</v>
      </c>
      <c r="B26" s="23" t="s">
        <v>40</v>
      </c>
      <c r="C26" s="322" t="s">
        <v>50</v>
      </c>
      <c r="D26" s="323"/>
      <c r="E26" s="328">
        <v>2020</v>
      </c>
      <c r="F26" s="329"/>
      <c r="G26" s="26" t="s">
        <v>30</v>
      </c>
      <c r="H26" s="15" t="s">
        <v>62</v>
      </c>
      <c r="I26" s="15"/>
      <c r="J26" s="54">
        <v>1188.21</v>
      </c>
      <c r="K26" s="54">
        <f>(1200000-11787.75)/1000</f>
        <v>1188.21225</v>
      </c>
      <c r="L26" s="54">
        <v>0</v>
      </c>
      <c r="M26" s="79" t="s">
        <v>107</v>
      </c>
      <c r="N26" s="16"/>
      <c r="O26" s="5"/>
    </row>
    <row r="27" spans="1:15" ht="154.5" customHeight="1">
      <c r="A27" s="315"/>
      <c r="B27" s="315"/>
      <c r="C27" s="317" t="s">
        <v>78</v>
      </c>
      <c r="D27" s="318"/>
      <c r="E27" s="328">
        <v>2020</v>
      </c>
      <c r="F27" s="329"/>
      <c r="G27" s="15" t="s">
        <v>30</v>
      </c>
      <c r="H27" s="15" t="s">
        <v>62</v>
      </c>
      <c r="I27" s="15"/>
      <c r="J27" s="54">
        <v>7000</v>
      </c>
      <c r="K27" s="54">
        <v>500</v>
      </c>
      <c r="L27" s="54">
        <v>0</v>
      </c>
      <c r="M27" s="72" t="s">
        <v>105</v>
      </c>
      <c r="N27" s="16"/>
      <c r="O27" s="5"/>
    </row>
    <row r="28" spans="1:15" ht="136.5" customHeight="1">
      <c r="A28" s="316"/>
      <c r="B28" s="316"/>
      <c r="C28" s="317" t="s">
        <v>71</v>
      </c>
      <c r="D28" s="318"/>
      <c r="E28" s="328" t="s">
        <v>69</v>
      </c>
      <c r="F28" s="329"/>
      <c r="G28" s="15" t="s">
        <v>30</v>
      </c>
      <c r="H28" s="15" t="s">
        <v>62</v>
      </c>
      <c r="I28" s="15"/>
      <c r="J28" s="54">
        <v>5000</v>
      </c>
      <c r="K28" s="62">
        <f>5000000-1100000-1500000-2400000</f>
        <v>0</v>
      </c>
      <c r="L28" s="54">
        <v>0</v>
      </c>
      <c r="M28" s="72" t="s">
        <v>104</v>
      </c>
      <c r="N28" s="16"/>
      <c r="O28" s="5"/>
    </row>
    <row r="29" spans="1:15" ht="171" customHeight="1">
      <c r="A29" s="61"/>
      <c r="B29" s="61"/>
      <c r="C29" s="317" t="s">
        <v>89</v>
      </c>
      <c r="D29" s="318"/>
      <c r="E29" s="328">
        <v>2020</v>
      </c>
      <c r="F29" s="329"/>
      <c r="G29" s="15" t="s">
        <v>90</v>
      </c>
      <c r="H29" s="15" t="s">
        <v>62</v>
      </c>
      <c r="I29" s="15"/>
      <c r="J29" s="54">
        <v>1200</v>
      </c>
      <c r="K29" s="54">
        <v>1200</v>
      </c>
      <c r="L29" s="54">
        <v>0</v>
      </c>
      <c r="M29" s="73"/>
      <c r="N29" s="16"/>
      <c r="O29" s="5"/>
    </row>
    <row r="30" spans="1:15" ht="204" customHeight="1">
      <c r="A30" s="19" t="s">
        <v>10</v>
      </c>
      <c r="B30" s="19" t="s">
        <v>36</v>
      </c>
      <c r="C30" s="317" t="s">
        <v>51</v>
      </c>
      <c r="D30" s="318"/>
      <c r="E30" s="328">
        <v>2020</v>
      </c>
      <c r="F30" s="329"/>
      <c r="G30" s="15" t="s">
        <v>30</v>
      </c>
      <c r="H30" s="15" t="s">
        <v>62</v>
      </c>
      <c r="I30" s="15"/>
      <c r="J30" s="54">
        <v>450</v>
      </c>
      <c r="K30" s="54">
        <v>450</v>
      </c>
      <c r="L30" s="54">
        <v>0</v>
      </c>
      <c r="M30" s="72" t="s">
        <v>106</v>
      </c>
      <c r="N30" s="16"/>
      <c r="O30" s="5"/>
    </row>
    <row r="31" spans="1:15" ht="171.75" customHeight="1">
      <c r="A31" s="341" t="s">
        <v>52</v>
      </c>
      <c r="B31" s="35" t="s">
        <v>26</v>
      </c>
      <c r="C31" s="337" t="s">
        <v>53</v>
      </c>
      <c r="D31" s="338"/>
      <c r="E31" s="370">
        <v>2020</v>
      </c>
      <c r="F31" s="371"/>
      <c r="G31" s="345" t="s">
        <v>19</v>
      </c>
      <c r="H31" s="15" t="s">
        <v>62</v>
      </c>
      <c r="I31" s="15"/>
      <c r="J31" s="59">
        <v>4108.604</v>
      </c>
      <c r="K31" s="65">
        <v>4108.604</v>
      </c>
      <c r="L31" s="54">
        <v>0</v>
      </c>
      <c r="M31" s="73"/>
      <c r="N31" s="16"/>
      <c r="O31" s="5"/>
    </row>
    <row r="32" spans="1:15" ht="109.5" customHeight="1">
      <c r="A32" s="342"/>
      <c r="B32" s="32"/>
      <c r="C32" s="339"/>
      <c r="D32" s="340"/>
      <c r="E32" s="372"/>
      <c r="F32" s="373"/>
      <c r="G32" s="344"/>
      <c r="H32" s="15" t="s">
        <v>17</v>
      </c>
      <c r="I32" s="15"/>
      <c r="J32" s="54">
        <v>14714.7</v>
      </c>
      <c r="K32" s="62">
        <v>14714.7</v>
      </c>
      <c r="L32" s="54">
        <v>0</v>
      </c>
      <c r="M32" s="73"/>
      <c r="N32" s="16"/>
      <c r="O32" s="5"/>
    </row>
    <row r="33" spans="1:15" ht="283.5" customHeight="1">
      <c r="A33" s="20"/>
      <c r="B33" s="32"/>
      <c r="C33" s="337" t="s">
        <v>85</v>
      </c>
      <c r="D33" s="338"/>
      <c r="E33" s="328">
        <v>2020</v>
      </c>
      <c r="F33" s="329"/>
      <c r="G33" s="343" t="s">
        <v>19</v>
      </c>
      <c r="H33" s="15" t="s">
        <v>86</v>
      </c>
      <c r="I33" s="15"/>
      <c r="J33" s="54">
        <v>885</v>
      </c>
      <c r="K33" s="54">
        <v>885</v>
      </c>
      <c r="L33" s="54">
        <v>0</v>
      </c>
      <c r="M33" s="73"/>
      <c r="N33" s="16"/>
      <c r="O33" s="5"/>
    </row>
    <row r="34" spans="1:15" ht="109.5" customHeight="1">
      <c r="A34" s="20"/>
      <c r="B34" s="32"/>
      <c r="C34" s="377"/>
      <c r="D34" s="378"/>
      <c r="E34" s="24"/>
      <c r="F34" s="25"/>
      <c r="G34" s="344"/>
      <c r="H34" s="15" t="s">
        <v>62</v>
      </c>
      <c r="I34" s="15"/>
      <c r="J34" s="54">
        <v>21.46</v>
      </c>
      <c r="K34" s="54">
        <f>(9670+11787.75)/1000</f>
        <v>21.45775</v>
      </c>
      <c r="L34" s="54"/>
      <c r="M34" s="73"/>
      <c r="N34" s="16"/>
      <c r="O34" s="5"/>
    </row>
    <row r="35" spans="1:15" ht="85.5" customHeight="1">
      <c r="A35" s="20"/>
      <c r="B35" s="32"/>
      <c r="C35" s="339"/>
      <c r="D35" s="340"/>
      <c r="E35" s="24"/>
      <c r="F35" s="25"/>
      <c r="G35" s="22" t="s">
        <v>35</v>
      </c>
      <c r="H35" s="15" t="s">
        <v>62</v>
      </c>
      <c r="I35" s="15"/>
      <c r="J35" s="54">
        <v>10</v>
      </c>
      <c r="K35" s="54">
        <v>10</v>
      </c>
      <c r="L35" s="54">
        <v>1.286</v>
      </c>
      <c r="M35" s="77" t="s">
        <v>109</v>
      </c>
      <c r="N35" s="16"/>
      <c r="O35" s="5"/>
    </row>
    <row r="36" spans="1:15" ht="90" customHeight="1">
      <c r="A36" s="38"/>
      <c r="B36" s="13" t="s">
        <v>11</v>
      </c>
      <c r="C36" s="365"/>
      <c r="D36" s="365"/>
      <c r="E36" s="321"/>
      <c r="F36" s="321"/>
      <c r="G36" s="13"/>
      <c r="H36" s="13"/>
      <c r="I36" s="13"/>
      <c r="J36" s="54">
        <f>J38+J39</f>
        <v>34577.973999999995</v>
      </c>
      <c r="K36" s="54">
        <f>K38+K39</f>
        <v>23077.974000000002</v>
      </c>
      <c r="L36" s="54">
        <v>0</v>
      </c>
      <c r="M36" s="73"/>
      <c r="N36" s="14"/>
      <c r="O36" s="5"/>
    </row>
    <row r="37" spans="1:15" ht="71.25" customHeight="1">
      <c r="A37" s="13"/>
      <c r="B37" s="15" t="s">
        <v>24</v>
      </c>
      <c r="C37" s="335"/>
      <c r="D37" s="336"/>
      <c r="E37" s="328"/>
      <c r="F37" s="329"/>
      <c r="G37" s="13"/>
      <c r="H37" s="13"/>
      <c r="I37" s="13"/>
      <c r="J37" s="54"/>
      <c r="K37" s="54"/>
      <c r="L37" s="54">
        <v>0</v>
      </c>
      <c r="M37" s="73"/>
      <c r="N37" s="5"/>
      <c r="O37" s="5"/>
    </row>
    <row r="38" spans="1:15" ht="57.75" customHeight="1">
      <c r="A38" s="13"/>
      <c r="B38" s="15"/>
      <c r="C38" s="328" t="s">
        <v>25</v>
      </c>
      <c r="D38" s="329"/>
      <c r="E38" s="328"/>
      <c r="F38" s="329"/>
      <c r="G38" s="13"/>
      <c r="H38" s="13"/>
      <c r="I38" s="13"/>
      <c r="J38" s="59">
        <f>SUM(J26:J34)</f>
        <v>34567.973999999995</v>
      </c>
      <c r="K38" s="59">
        <f>SUM(K26:K34)</f>
        <v>23067.974000000002</v>
      </c>
      <c r="L38" s="59">
        <f>SUM(L26:L34)</f>
        <v>0</v>
      </c>
      <c r="M38" s="73"/>
      <c r="N38" s="5"/>
      <c r="O38" s="5"/>
    </row>
    <row r="39" spans="1:15" ht="57.75" customHeight="1">
      <c r="A39" s="13"/>
      <c r="B39" s="15"/>
      <c r="C39" s="328" t="s">
        <v>35</v>
      </c>
      <c r="D39" s="329"/>
      <c r="E39" s="24"/>
      <c r="F39" s="25"/>
      <c r="G39" s="13"/>
      <c r="H39" s="13"/>
      <c r="I39" s="13"/>
      <c r="J39" s="59">
        <f>J35</f>
        <v>10</v>
      </c>
      <c r="K39" s="59">
        <f>K35</f>
        <v>10</v>
      </c>
      <c r="L39" s="53">
        <f>L35</f>
        <v>1.286</v>
      </c>
      <c r="N39" s="5"/>
      <c r="O39" s="5"/>
    </row>
    <row r="40" spans="1:15" ht="39" customHeight="1">
      <c r="A40" s="321" t="s">
        <v>31</v>
      </c>
      <c r="B40" s="321"/>
      <c r="C40" s="321"/>
      <c r="D40" s="321"/>
      <c r="E40" s="321"/>
      <c r="F40" s="321"/>
      <c r="G40" s="321"/>
      <c r="H40" s="321"/>
      <c r="I40" s="321"/>
      <c r="J40" s="321"/>
      <c r="K40" s="321"/>
      <c r="L40" s="321"/>
      <c r="M40" s="73"/>
      <c r="N40" s="5"/>
      <c r="O40" s="5"/>
    </row>
    <row r="41" spans="1:15" ht="127.5" customHeight="1">
      <c r="A41" s="46" t="s">
        <v>54</v>
      </c>
      <c r="B41" s="33" t="s">
        <v>9</v>
      </c>
      <c r="C41" s="324" t="s">
        <v>91</v>
      </c>
      <c r="D41" s="325"/>
      <c r="E41" s="321">
        <v>2020</v>
      </c>
      <c r="F41" s="321"/>
      <c r="G41" s="343" t="s">
        <v>68</v>
      </c>
      <c r="H41" s="15" t="s">
        <v>62</v>
      </c>
      <c r="I41" s="374">
        <v>1017640</v>
      </c>
      <c r="J41" s="50">
        <v>352.1</v>
      </c>
      <c r="K41" s="50">
        <v>352.1</v>
      </c>
      <c r="L41" s="50">
        <v>0</v>
      </c>
      <c r="M41" s="73"/>
      <c r="N41" s="5"/>
      <c r="O41" s="5"/>
    </row>
    <row r="42" spans="1:15" ht="115.5" customHeight="1">
      <c r="A42" s="37"/>
      <c r="B42" s="35"/>
      <c r="C42" s="324" t="s">
        <v>92</v>
      </c>
      <c r="D42" s="325"/>
      <c r="E42" s="321">
        <v>2020</v>
      </c>
      <c r="F42" s="321"/>
      <c r="G42" s="345"/>
      <c r="H42" s="15" t="s">
        <v>62</v>
      </c>
      <c r="I42" s="375"/>
      <c r="J42" s="50">
        <v>43.9</v>
      </c>
      <c r="K42" s="50">
        <v>43.9</v>
      </c>
      <c r="L42" s="50">
        <v>0</v>
      </c>
      <c r="M42" s="77" t="s">
        <v>103</v>
      </c>
      <c r="N42" s="5"/>
      <c r="O42" s="5"/>
    </row>
    <row r="43" spans="1:15" ht="105.75" customHeight="1">
      <c r="A43" s="34"/>
      <c r="B43" s="32"/>
      <c r="C43" s="379" t="s">
        <v>70</v>
      </c>
      <c r="D43" s="380"/>
      <c r="E43" s="328">
        <v>2020</v>
      </c>
      <c r="F43" s="329"/>
      <c r="G43" s="344"/>
      <c r="H43" s="15" t="s">
        <v>62</v>
      </c>
      <c r="I43" s="376"/>
      <c r="J43" s="50">
        <v>2639.4</v>
      </c>
      <c r="K43" s="50"/>
      <c r="L43" s="50">
        <v>0</v>
      </c>
      <c r="M43" s="73"/>
      <c r="N43" s="5"/>
      <c r="O43" s="5"/>
    </row>
    <row r="44" spans="1:15" ht="98.25" customHeight="1">
      <c r="A44" s="32"/>
      <c r="B44" s="19" t="s">
        <v>13</v>
      </c>
      <c r="C44" s="357"/>
      <c r="D44" s="357"/>
      <c r="E44" s="321"/>
      <c r="F44" s="321"/>
      <c r="G44" s="4"/>
      <c r="H44" s="15"/>
      <c r="I44" s="15"/>
      <c r="J44" s="50">
        <f>SUM(J41:J43)</f>
        <v>3035.4</v>
      </c>
      <c r="K44" s="50">
        <f>SUM(K41:K43)</f>
        <v>396</v>
      </c>
      <c r="L44" s="50">
        <v>0</v>
      </c>
      <c r="M44" s="73"/>
      <c r="N44" s="5"/>
      <c r="O44" s="5"/>
    </row>
    <row r="45" spans="1:15" ht="34.5" customHeight="1">
      <c r="A45" s="321" t="s">
        <v>33</v>
      </c>
      <c r="B45" s="321"/>
      <c r="C45" s="321"/>
      <c r="D45" s="321"/>
      <c r="E45" s="321"/>
      <c r="F45" s="321"/>
      <c r="G45" s="321"/>
      <c r="H45" s="321"/>
      <c r="I45" s="321"/>
      <c r="J45" s="321"/>
      <c r="K45" s="321"/>
      <c r="L45" s="321"/>
      <c r="M45" s="77"/>
      <c r="N45" s="5"/>
      <c r="O45" s="5"/>
    </row>
    <row r="46" spans="1:15" ht="280.5" customHeight="1">
      <c r="A46" s="20" t="s">
        <v>55</v>
      </c>
      <c r="B46" s="20" t="s">
        <v>79</v>
      </c>
      <c r="C46" s="350" t="s">
        <v>80</v>
      </c>
      <c r="D46" s="351"/>
      <c r="E46" s="328" t="s">
        <v>27</v>
      </c>
      <c r="F46" s="329"/>
      <c r="G46" s="15" t="s">
        <v>35</v>
      </c>
      <c r="H46" s="15" t="s">
        <v>62</v>
      </c>
      <c r="I46" s="15"/>
      <c r="J46" s="50">
        <v>75</v>
      </c>
      <c r="K46" s="50">
        <v>75</v>
      </c>
      <c r="L46" s="50">
        <v>75</v>
      </c>
      <c r="M46" s="78" t="s">
        <v>108</v>
      </c>
      <c r="N46" s="5"/>
      <c r="O46" s="5"/>
    </row>
    <row r="47" spans="1:15" ht="409.5" customHeight="1">
      <c r="A47" s="21" t="s">
        <v>56</v>
      </c>
      <c r="B47" s="21" t="s">
        <v>14</v>
      </c>
      <c r="C47" s="358" t="s">
        <v>81</v>
      </c>
      <c r="D47" s="358"/>
      <c r="E47" s="321" t="s">
        <v>27</v>
      </c>
      <c r="F47" s="321"/>
      <c r="G47" s="15" t="s">
        <v>37</v>
      </c>
      <c r="H47" s="15" t="s">
        <v>62</v>
      </c>
      <c r="I47" s="15"/>
      <c r="J47" s="50">
        <v>50</v>
      </c>
      <c r="K47" s="50">
        <v>50</v>
      </c>
      <c r="L47" s="50">
        <v>0</v>
      </c>
      <c r="M47" s="73"/>
      <c r="N47" s="5"/>
      <c r="O47" s="5"/>
    </row>
    <row r="48" spans="1:15" ht="295.5" customHeight="1">
      <c r="A48" s="21" t="s">
        <v>57</v>
      </c>
      <c r="B48" s="21" t="s">
        <v>18</v>
      </c>
      <c r="C48" s="324" t="s">
        <v>58</v>
      </c>
      <c r="D48" s="325"/>
      <c r="E48" s="328" t="s">
        <v>27</v>
      </c>
      <c r="F48" s="329"/>
      <c r="G48" s="15" t="s">
        <v>37</v>
      </c>
      <c r="H48" s="15" t="s">
        <v>62</v>
      </c>
      <c r="I48" s="15"/>
      <c r="J48" s="50">
        <v>32</v>
      </c>
      <c r="K48" s="50">
        <v>31.683</v>
      </c>
      <c r="L48" s="50">
        <v>0</v>
      </c>
      <c r="M48" s="69"/>
      <c r="N48" s="5"/>
      <c r="O48" s="5"/>
    </row>
    <row r="49" spans="1:15" ht="135" customHeight="1">
      <c r="A49" s="21" t="s">
        <v>59</v>
      </c>
      <c r="B49" s="19" t="s">
        <v>75</v>
      </c>
      <c r="C49" s="358" t="s">
        <v>82</v>
      </c>
      <c r="D49" s="358"/>
      <c r="E49" s="321" t="s">
        <v>27</v>
      </c>
      <c r="F49" s="321"/>
      <c r="G49" s="22" t="s">
        <v>35</v>
      </c>
      <c r="H49" s="15" t="s">
        <v>62</v>
      </c>
      <c r="I49" s="15"/>
      <c r="J49" s="50">
        <v>200</v>
      </c>
      <c r="K49" s="50">
        <v>200</v>
      </c>
      <c r="L49" s="50">
        <v>0</v>
      </c>
      <c r="M49" s="73"/>
      <c r="N49" s="5"/>
      <c r="O49" s="5"/>
    </row>
    <row r="50" spans="1:15" ht="250.5" customHeight="1">
      <c r="A50" s="21" t="s">
        <v>60</v>
      </c>
      <c r="B50" s="19" t="s">
        <v>63</v>
      </c>
      <c r="C50" s="322" t="s">
        <v>61</v>
      </c>
      <c r="D50" s="323"/>
      <c r="E50" s="328" t="s">
        <v>27</v>
      </c>
      <c r="F50" s="329"/>
      <c r="G50" s="15" t="s">
        <v>35</v>
      </c>
      <c r="H50" s="15" t="s">
        <v>62</v>
      </c>
      <c r="I50" s="15"/>
      <c r="J50" s="50">
        <v>60</v>
      </c>
      <c r="K50" s="50">
        <v>60</v>
      </c>
      <c r="L50" s="50">
        <v>0</v>
      </c>
      <c r="M50" s="73"/>
      <c r="N50" s="5"/>
      <c r="O50" s="5"/>
    </row>
    <row r="51" spans="1:15" ht="48.75" customHeight="1">
      <c r="A51" s="36"/>
      <c r="B51" s="353" t="s">
        <v>21</v>
      </c>
      <c r="C51" s="326" t="s">
        <v>22</v>
      </c>
      <c r="D51" s="327"/>
      <c r="E51" s="328"/>
      <c r="F51" s="329"/>
      <c r="G51" s="15"/>
      <c r="H51" s="15"/>
      <c r="I51" s="15"/>
      <c r="J51" s="50">
        <f>J46+J49+J50</f>
        <v>335</v>
      </c>
      <c r="K51" s="50">
        <f>K46+K49+K50</f>
        <v>335</v>
      </c>
      <c r="L51" s="50">
        <f>L46+L49+L50</f>
        <v>75</v>
      </c>
      <c r="M51" s="73"/>
      <c r="N51" s="5"/>
      <c r="O51" s="5"/>
    </row>
    <row r="52" spans="1:15" ht="27.75" customHeight="1">
      <c r="A52" s="32"/>
      <c r="B52" s="354"/>
      <c r="C52" s="326" t="s">
        <v>23</v>
      </c>
      <c r="D52" s="327"/>
      <c r="E52" s="328"/>
      <c r="F52" s="329"/>
      <c r="G52" s="15"/>
      <c r="H52" s="15"/>
      <c r="I52" s="15"/>
      <c r="J52" s="50">
        <f>J47+J48</f>
        <v>82</v>
      </c>
      <c r="K52" s="50">
        <f>K47+K48</f>
        <v>81.68299999999999</v>
      </c>
      <c r="L52" s="50">
        <f>L47+L48</f>
        <v>0</v>
      </c>
      <c r="M52" s="73"/>
      <c r="N52" s="5"/>
      <c r="O52" s="5"/>
    </row>
    <row r="53" spans="1:15" ht="27.75" customHeight="1">
      <c r="A53" s="32"/>
      <c r="B53" s="26" t="s">
        <v>38</v>
      </c>
      <c r="C53" s="42"/>
      <c r="D53" s="43"/>
      <c r="E53" s="24"/>
      <c r="F53" s="25"/>
      <c r="G53" s="15"/>
      <c r="H53" s="15"/>
      <c r="I53" s="15"/>
      <c r="J53" s="50">
        <f>SUM(J46:J50)</f>
        <v>417</v>
      </c>
      <c r="K53" s="50">
        <f>SUM(K46:K50)</f>
        <v>416.683</v>
      </c>
      <c r="L53" s="50">
        <f>SUM(L46:L50)</f>
        <v>75</v>
      </c>
      <c r="M53" s="73"/>
      <c r="N53" s="5"/>
      <c r="O53" s="5"/>
    </row>
    <row r="54" spans="1:15" ht="48.75" customHeight="1">
      <c r="A54" s="15"/>
      <c r="B54" s="17"/>
      <c r="C54" s="328" t="s">
        <v>12</v>
      </c>
      <c r="D54" s="329"/>
      <c r="E54" s="335"/>
      <c r="F54" s="336"/>
      <c r="G54" s="4"/>
      <c r="H54" s="15"/>
      <c r="I54" s="15"/>
      <c r="J54" s="60">
        <f>J22+J23+J38+J44+J53+J24+J39</f>
        <v>157479.28399999999</v>
      </c>
      <c r="K54" s="60">
        <f>K22+K23+K38+K44+K53+K39</f>
        <v>113279.66800000002</v>
      </c>
      <c r="L54" s="60">
        <f>L22+L23+L38+L44+L53+L39</f>
        <v>1056.47953</v>
      </c>
      <c r="M54" s="75"/>
      <c r="N54" s="5"/>
      <c r="O54" s="5"/>
    </row>
    <row r="55" spans="1:15" ht="48.75" customHeight="1" hidden="1">
      <c r="A55" s="15"/>
      <c r="B55" s="17"/>
      <c r="C55" s="335" t="s">
        <v>41</v>
      </c>
      <c r="D55" s="336"/>
      <c r="E55" s="335"/>
      <c r="F55" s="336"/>
      <c r="G55" s="15"/>
      <c r="H55" s="15"/>
      <c r="I55" s="15"/>
      <c r="J55" s="60">
        <f>J54-J7-J9-J32</f>
        <v>65422.373999999996</v>
      </c>
      <c r="K55" s="60"/>
      <c r="L55" s="50">
        <v>0</v>
      </c>
      <c r="M55" s="76"/>
      <c r="N55" s="5"/>
      <c r="O55" s="5"/>
    </row>
    <row r="56" spans="1:13" ht="77.25" customHeight="1" hidden="1">
      <c r="A56" s="45"/>
      <c r="B56" s="41"/>
      <c r="C56" s="335" t="s">
        <v>42</v>
      </c>
      <c r="D56" s="336"/>
      <c r="E56" s="362"/>
      <c r="F56" s="363"/>
      <c r="G56" s="41"/>
      <c r="H56" s="41"/>
      <c r="I56" s="41"/>
      <c r="J56" s="60">
        <f>J55-J6-J8-J31-J10</f>
        <v>31079.069999999992</v>
      </c>
      <c r="K56" s="60"/>
      <c r="L56" s="50">
        <v>0</v>
      </c>
      <c r="M56" s="71"/>
    </row>
    <row r="57" spans="2:13" ht="31.5">
      <c r="B57" s="39"/>
      <c r="M57" s="71"/>
    </row>
    <row r="58" spans="1:13" s="29" customFormat="1" ht="31.5">
      <c r="A58" s="28"/>
      <c r="M58" s="71"/>
    </row>
    <row r="59" spans="1:13" s="18" customFormat="1" ht="33.75">
      <c r="A59" s="355"/>
      <c r="B59" s="355"/>
      <c r="C59" s="355"/>
      <c r="D59" s="355"/>
      <c r="E59" s="355"/>
      <c r="F59" s="355"/>
      <c r="G59" s="355"/>
      <c r="J59" s="29"/>
      <c r="K59" s="29"/>
      <c r="L59" s="29"/>
      <c r="M59" s="71"/>
    </row>
    <row r="60" spans="1:13" s="31" customFormat="1" ht="31.5" customHeight="1">
      <c r="A60" s="30"/>
      <c r="B60" s="30"/>
      <c r="C60" s="30"/>
      <c r="D60" s="30"/>
      <c r="E60" s="30"/>
      <c r="F60" s="30"/>
      <c r="G60" s="30"/>
      <c r="J60" s="29"/>
      <c r="K60" s="60">
        <v>113537.24891</v>
      </c>
      <c r="L60" s="29"/>
      <c r="M60" s="71"/>
    </row>
    <row r="61" spans="1:13" ht="31.5" customHeight="1">
      <c r="A61" s="352"/>
      <c r="B61" s="352"/>
      <c r="C61" s="352"/>
      <c r="D61" s="352"/>
      <c r="E61" s="352"/>
      <c r="F61" s="352"/>
      <c r="G61" s="352"/>
      <c r="K61" s="60">
        <f>K54-K60</f>
        <v>-257.5809099999751</v>
      </c>
      <c r="M61" s="71"/>
    </row>
    <row r="62" spans="2:13" ht="31.5" customHeight="1">
      <c r="B62" s="348"/>
      <c r="C62" s="349"/>
      <c r="M62" s="71"/>
    </row>
    <row r="63" spans="2:13" ht="24.75" customHeight="1">
      <c r="B63" s="346"/>
      <c r="C63" s="347"/>
      <c r="M63" s="71"/>
    </row>
    <row r="64" spans="2:13" ht="31.5">
      <c r="B64" s="356"/>
      <c r="C64" s="356"/>
      <c r="M64" s="71"/>
    </row>
    <row r="65" ht="31.5">
      <c r="M65" s="71"/>
    </row>
    <row r="66" ht="31.5">
      <c r="M66" s="71"/>
    </row>
    <row r="67" ht="31.5">
      <c r="M67" s="71"/>
    </row>
    <row r="68" ht="31.5">
      <c r="M68" s="71"/>
    </row>
    <row r="69" ht="31.5">
      <c r="M69" s="71"/>
    </row>
    <row r="70" ht="31.5">
      <c r="M70" s="71"/>
    </row>
    <row r="71" ht="31.5">
      <c r="M71" s="71"/>
    </row>
    <row r="72" ht="31.5">
      <c r="M72" s="71"/>
    </row>
    <row r="73" ht="31.5">
      <c r="M73" s="71"/>
    </row>
    <row r="74" ht="31.5">
      <c r="M74" s="71"/>
    </row>
    <row r="75" ht="31.5">
      <c r="M75" s="71"/>
    </row>
    <row r="76" ht="31.5">
      <c r="M76" s="71"/>
    </row>
    <row r="77" ht="31.5">
      <c r="M77" s="71"/>
    </row>
    <row r="78" ht="31.5">
      <c r="M78" s="71"/>
    </row>
    <row r="79" ht="31.5">
      <c r="M79" s="71"/>
    </row>
    <row r="80" ht="31.5">
      <c r="M80" s="71"/>
    </row>
    <row r="81" ht="31.5">
      <c r="M81" s="71"/>
    </row>
    <row r="82" ht="31.5">
      <c r="M82" s="71"/>
    </row>
    <row r="83" ht="31.5">
      <c r="M83" s="71"/>
    </row>
    <row r="84" ht="31.5">
      <c r="M84" s="71"/>
    </row>
    <row r="85" ht="31.5">
      <c r="M85" s="71"/>
    </row>
    <row r="86" ht="31.5">
      <c r="M86" s="71"/>
    </row>
    <row r="87" ht="31.5">
      <c r="M87" s="71"/>
    </row>
    <row r="88" ht="31.5">
      <c r="M88" s="71"/>
    </row>
    <row r="89" ht="31.5">
      <c r="M89" s="71"/>
    </row>
    <row r="90" ht="31.5">
      <c r="M90" s="71"/>
    </row>
    <row r="91" ht="31.5">
      <c r="M91" s="71"/>
    </row>
    <row r="92" ht="31.5">
      <c r="M92" s="71"/>
    </row>
    <row r="93" ht="31.5">
      <c r="M93" s="71"/>
    </row>
    <row r="94" ht="31.5">
      <c r="M94" s="71"/>
    </row>
    <row r="95" ht="31.5">
      <c r="M95" s="71"/>
    </row>
    <row r="96" ht="31.5">
      <c r="M96" s="71"/>
    </row>
    <row r="97" ht="31.5">
      <c r="M97" s="71"/>
    </row>
    <row r="98" ht="31.5">
      <c r="M98" s="71"/>
    </row>
    <row r="99" ht="31.5">
      <c r="M99" s="71"/>
    </row>
    <row r="100" ht="31.5">
      <c r="M100" s="71"/>
    </row>
    <row r="101" ht="31.5">
      <c r="M101" s="71"/>
    </row>
    <row r="102" ht="31.5">
      <c r="M102" s="71"/>
    </row>
    <row r="103" ht="31.5">
      <c r="M103" s="71"/>
    </row>
    <row r="104" ht="31.5">
      <c r="M104" s="71"/>
    </row>
    <row r="105" ht="31.5">
      <c r="M105" s="71"/>
    </row>
    <row r="106" ht="31.5">
      <c r="M106" s="71"/>
    </row>
    <row r="107" ht="31.5">
      <c r="M107" s="71"/>
    </row>
    <row r="108" ht="31.5">
      <c r="M108" s="71"/>
    </row>
    <row r="109" ht="31.5">
      <c r="M109" s="71"/>
    </row>
    <row r="110" ht="31.5">
      <c r="M110" s="71"/>
    </row>
    <row r="111" ht="31.5">
      <c r="M111" s="71"/>
    </row>
    <row r="112" ht="31.5">
      <c r="M112" s="71"/>
    </row>
    <row r="113" ht="31.5">
      <c r="M113" s="71"/>
    </row>
    <row r="114" ht="31.5">
      <c r="M114" s="71"/>
    </row>
    <row r="115" ht="31.5">
      <c r="M115" s="71"/>
    </row>
    <row r="116" ht="31.5">
      <c r="M116" s="71"/>
    </row>
    <row r="117" ht="31.5">
      <c r="M117" s="71"/>
    </row>
    <row r="118" ht="31.5">
      <c r="M118" s="71"/>
    </row>
    <row r="119" ht="31.5">
      <c r="M119" s="71"/>
    </row>
    <row r="120" ht="31.5">
      <c r="M120" s="71"/>
    </row>
    <row r="121" ht="31.5">
      <c r="M121" s="71"/>
    </row>
    <row r="122" ht="31.5">
      <c r="M122" s="71"/>
    </row>
    <row r="123" ht="31.5">
      <c r="M123" s="71"/>
    </row>
    <row r="124" ht="31.5">
      <c r="M124" s="71"/>
    </row>
    <row r="125" ht="31.5">
      <c r="M125" s="71"/>
    </row>
    <row r="126" ht="31.5">
      <c r="M126" s="71"/>
    </row>
    <row r="127" ht="31.5">
      <c r="M127" s="71"/>
    </row>
    <row r="128" ht="31.5">
      <c r="M128" s="71"/>
    </row>
    <row r="129" ht="31.5">
      <c r="M129" s="71"/>
    </row>
    <row r="130" ht="31.5">
      <c r="M130" s="71"/>
    </row>
    <row r="131" ht="31.5">
      <c r="M131" s="71"/>
    </row>
    <row r="132" ht="31.5">
      <c r="M132" s="71"/>
    </row>
    <row r="133" ht="31.5">
      <c r="M133" s="71"/>
    </row>
    <row r="134" ht="31.5">
      <c r="M134" s="71"/>
    </row>
    <row r="135" ht="31.5">
      <c r="M135" s="71"/>
    </row>
    <row r="136" ht="31.5">
      <c r="M136" s="71"/>
    </row>
    <row r="137" ht="31.5">
      <c r="M137" s="71"/>
    </row>
    <row r="138" ht="31.5">
      <c r="M138" s="71"/>
    </row>
    <row r="139" ht="31.5">
      <c r="M139" s="71"/>
    </row>
    <row r="140" ht="31.5">
      <c r="M140" s="71"/>
    </row>
    <row r="141" ht="31.5">
      <c r="M141" s="71"/>
    </row>
    <row r="142" ht="31.5">
      <c r="M142" s="71"/>
    </row>
    <row r="143" ht="31.5">
      <c r="M143" s="71"/>
    </row>
    <row r="144" ht="31.5">
      <c r="M144" s="71"/>
    </row>
    <row r="145" ht="31.5">
      <c r="M145" s="71"/>
    </row>
    <row r="146" ht="31.5">
      <c r="M146" s="71"/>
    </row>
    <row r="147" ht="31.5">
      <c r="M147" s="71"/>
    </row>
    <row r="148" ht="31.5">
      <c r="M148" s="71"/>
    </row>
    <row r="149" ht="31.5">
      <c r="M149" s="71"/>
    </row>
    <row r="150" ht="31.5">
      <c r="M150" s="71"/>
    </row>
    <row r="151" ht="31.5">
      <c r="M151" s="71"/>
    </row>
    <row r="152" ht="31.5">
      <c r="M152" s="71"/>
    </row>
    <row r="153" ht="31.5">
      <c r="M153" s="71"/>
    </row>
    <row r="154" ht="31.5">
      <c r="M154" s="71"/>
    </row>
    <row r="155" ht="31.5">
      <c r="M155" s="71"/>
    </row>
    <row r="156" ht="31.5">
      <c r="M156" s="71"/>
    </row>
    <row r="157" ht="31.5">
      <c r="M157" s="71"/>
    </row>
    <row r="158" ht="31.5">
      <c r="M158" s="71"/>
    </row>
    <row r="159" ht="31.5">
      <c r="M159" s="71"/>
    </row>
    <row r="160" ht="31.5">
      <c r="M160" s="71"/>
    </row>
    <row r="161" ht="31.5">
      <c r="M161" s="71"/>
    </row>
    <row r="162" ht="31.5">
      <c r="M162" s="71"/>
    </row>
    <row r="163" ht="31.5">
      <c r="M163" s="71"/>
    </row>
    <row r="164" ht="31.5">
      <c r="M164" s="71"/>
    </row>
    <row r="165" ht="31.5">
      <c r="M165" s="71"/>
    </row>
    <row r="166" ht="31.5">
      <c r="M166" s="71"/>
    </row>
    <row r="167" ht="31.5">
      <c r="M167" s="71"/>
    </row>
    <row r="168" ht="31.5">
      <c r="M168" s="71"/>
    </row>
    <row r="169" ht="31.5">
      <c r="M169" s="71"/>
    </row>
    <row r="170" ht="31.5">
      <c r="M170" s="71"/>
    </row>
    <row r="171" ht="31.5">
      <c r="M171" s="71"/>
    </row>
    <row r="172" ht="31.5">
      <c r="M172" s="71"/>
    </row>
    <row r="173" ht="31.5">
      <c r="M173" s="71"/>
    </row>
    <row r="174" ht="31.5">
      <c r="M174" s="71"/>
    </row>
    <row r="175" ht="31.5">
      <c r="M175" s="71"/>
    </row>
    <row r="176" ht="31.5">
      <c r="M176" s="71"/>
    </row>
    <row r="177" ht="31.5">
      <c r="M177" s="71"/>
    </row>
    <row r="178" ht="31.5">
      <c r="M178" s="71"/>
    </row>
    <row r="179" ht="31.5">
      <c r="M179" s="71"/>
    </row>
    <row r="180" ht="31.5">
      <c r="M180" s="71"/>
    </row>
    <row r="181" ht="31.5">
      <c r="M181" s="71"/>
    </row>
    <row r="182" ht="31.5">
      <c r="M182" s="71"/>
    </row>
    <row r="183" ht="31.5">
      <c r="M183" s="71"/>
    </row>
  </sheetData>
  <sheetProtection/>
  <mergeCells count="114">
    <mergeCell ref="I41:I43"/>
    <mergeCell ref="E41:F41"/>
    <mergeCell ref="I6:I7"/>
    <mergeCell ref="C33:D35"/>
    <mergeCell ref="E33:F33"/>
    <mergeCell ref="C42:D42"/>
    <mergeCell ref="E42:F42"/>
    <mergeCell ref="E38:F38"/>
    <mergeCell ref="E37:F37"/>
    <mergeCell ref="C43:D43"/>
    <mergeCell ref="M6:M7"/>
    <mergeCell ref="M8:M9"/>
    <mergeCell ref="E30:F30"/>
    <mergeCell ref="E31:F32"/>
    <mergeCell ref="E29:F29"/>
    <mergeCell ref="G6:G7"/>
    <mergeCell ref="E20:F20"/>
    <mergeCell ref="G31:G32"/>
    <mergeCell ref="E6:F7"/>
    <mergeCell ref="E28:F28"/>
    <mergeCell ref="B8:B10"/>
    <mergeCell ref="G8:G9"/>
    <mergeCell ref="C6:D7"/>
    <mergeCell ref="E13:F13"/>
    <mergeCell ref="E11:F11"/>
    <mergeCell ref="C12:D12"/>
    <mergeCell ref="C13:D13"/>
    <mergeCell ref="E8:F10"/>
    <mergeCell ref="C8:D10"/>
    <mergeCell ref="A6:A7"/>
    <mergeCell ref="A8:A10"/>
    <mergeCell ref="C36:D36"/>
    <mergeCell ref="C39:D39"/>
    <mergeCell ref="C11:D11"/>
    <mergeCell ref="B6:B7"/>
    <mergeCell ref="C20:D20"/>
    <mergeCell ref="C38:D38"/>
    <mergeCell ref="C29:D29"/>
    <mergeCell ref="C30:D30"/>
    <mergeCell ref="C56:D56"/>
    <mergeCell ref="E54:F54"/>
    <mergeCell ref="E55:F55"/>
    <mergeCell ref="E56:F56"/>
    <mergeCell ref="C55:D55"/>
    <mergeCell ref="C50:D50"/>
    <mergeCell ref="C52:D52"/>
    <mergeCell ref="E52:F52"/>
    <mergeCell ref="A19:A20"/>
    <mergeCell ref="E21:F21"/>
    <mergeCell ref="E19:F19"/>
    <mergeCell ref="B2:L2"/>
    <mergeCell ref="A5:L5"/>
    <mergeCell ref="C4:D4"/>
    <mergeCell ref="E4:F4"/>
    <mergeCell ref="E12:F12"/>
    <mergeCell ref="E15:F15"/>
    <mergeCell ref="C21:D21"/>
    <mergeCell ref="B64:C64"/>
    <mergeCell ref="E44:F44"/>
    <mergeCell ref="C54:D54"/>
    <mergeCell ref="E50:F50"/>
    <mergeCell ref="C44:D44"/>
    <mergeCell ref="C47:D47"/>
    <mergeCell ref="E51:F51"/>
    <mergeCell ref="E47:F47"/>
    <mergeCell ref="E48:F48"/>
    <mergeCell ref="C49:D49"/>
    <mergeCell ref="B63:C63"/>
    <mergeCell ref="B62:C62"/>
    <mergeCell ref="C46:D46"/>
    <mergeCell ref="E49:F49"/>
    <mergeCell ref="A61:G61"/>
    <mergeCell ref="B51:B52"/>
    <mergeCell ref="A59:G59"/>
    <mergeCell ref="E46:F46"/>
    <mergeCell ref="C48:D48"/>
    <mergeCell ref="C51:D51"/>
    <mergeCell ref="A45:L45"/>
    <mergeCell ref="C37:D37"/>
    <mergeCell ref="E43:F43"/>
    <mergeCell ref="C31:D32"/>
    <mergeCell ref="E36:F36"/>
    <mergeCell ref="C41:D41"/>
    <mergeCell ref="A31:A32"/>
    <mergeCell ref="G33:G34"/>
    <mergeCell ref="G41:G43"/>
    <mergeCell ref="A40:L40"/>
    <mergeCell ref="E18:F18"/>
    <mergeCell ref="E17:F17"/>
    <mergeCell ref="C14:D14"/>
    <mergeCell ref="E14:F14"/>
    <mergeCell ref="B22:B23"/>
    <mergeCell ref="E16:F16"/>
    <mergeCell ref="C15:D15"/>
    <mergeCell ref="B12:B14"/>
    <mergeCell ref="C24:D24"/>
    <mergeCell ref="E26:F26"/>
    <mergeCell ref="B27:B28"/>
    <mergeCell ref="E27:F27"/>
    <mergeCell ref="C27:D27"/>
    <mergeCell ref="C19:D19"/>
    <mergeCell ref="C23:D23"/>
    <mergeCell ref="E23:F23"/>
    <mergeCell ref="B19:B20"/>
    <mergeCell ref="A27:A28"/>
    <mergeCell ref="C28:D28"/>
    <mergeCell ref="A1:X1"/>
    <mergeCell ref="A12:A14"/>
    <mergeCell ref="A25:L25"/>
    <mergeCell ref="C26:D26"/>
    <mergeCell ref="C18:D18"/>
    <mergeCell ref="C17:D17"/>
    <mergeCell ref="C16:D16"/>
    <mergeCell ref="C22:D22"/>
  </mergeCells>
  <printOptions/>
  <pageMargins left="0.5511811023622047" right="0.3937007874015748" top="1.1811023622047245" bottom="0.35433070866141736" header="0.31496062992125984" footer="0.31496062992125984"/>
  <pageSetup fitToHeight="0" fitToWidth="1" horizontalDpi="600" verticalDpi="600" orientation="landscape" paperSize="9" scale="26" r:id="rId1"/>
  <rowBreaks count="7" manualBreakCount="7">
    <brk id="7" max="14" man="1"/>
    <brk id="24" max="14" man="1"/>
    <brk id="29" max="14" man="1"/>
    <brk id="30" max="14" man="1"/>
    <brk id="39" max="14" man="1"/>
    <brk id="42" max="14" man="1"/>
    <brk id="47" max="14" man="1"/>
  </rowBreaks>
</worksheet>
</file>

<file path=xl/worksheets/sheet2.xml><?xml version="1.0" encoding="utf-8"?>
<worksheet xmlns="http://schemas.openxmlformats.org/spreadsheetml/2006/main" xmlns:r="http://schemas.openxmlformats.org/officeDocument/2006/relationships">
  <sheetPr>
    <pageSetUpPr fitToPage="1"/>
  </sheetPr>
  <dimension ref="A1:AD85"/>
  <sheetViews>
    <sheetView tabSelected="1" view="pageBreakPreview" zoomScale="41" zoomScaleNormal="73" zoomScaleSheetLayoutView="41" zoomScalePageLayoutView="0" workbookViewId="0" topLeftCell="A1">
      <pane xSplit="4" ySplit="8" topLeftCell="J77" activePane="bottomRight" state="frozen"/>
      <selection pane="topLeft" activeCell="A1" sqref="A1"/>
      <selection pane="topRight" activeCell="E1" sqref="E1"/>
      <selection pane="bottomLeft" activeCell="A7" sqref="A7"/>
      <selection pane="bottomRight" activeCell="D83" sqref="D83:E83"/>
    </sheetView>
  </sheetViews>
  <sheetFormatPr defaultColWidth="9.140625" defaultRowHeight="15"/>
  <cols>
    <col min="1" max="1" width="10.28125" style="272" customWidth="1"/>
    <col min="2" max="2" width="26.7109375" style="118" hidden="1" customWidth="1"/>
    <col min="3" max="3" width="21.8515625" style="168" bestFit="1" customWidth="1"/>
    <col min="4" max="4" width="50.8515625" style="168" customWidth="1"/>
    <col min="5" max="5" width="9.28125" style="118" hidden="1" customWidth="1"/>
    <col min="6" max="6" width="10.28125" style="118" hidden="1" customWidth="1"/>
    <col min="7" max="7" width="23.421875" style="118" hidden="1" customWidth="1"/>
    <col min="8" max="8" width="26.00390625" style="118" hidden="1" customWidth="1"/>
    <col min="9" max="9" width="21.7109375" style="118" hidden="1" customWidth="1"/>
    <col min="10" max="10" width="35.421875" style="118" customWidth="1"/>
    <col min="11" max="11" width="27.140625" style="140" customWidth="1"/>
    <col min="12" max="12" width="32.57421875" style="140" customWidth="1"/>
    <col min="13" max="13" width="32.8515625" style="119" customWidth="1"/>
    <col min="14" max="14" width="31.7109375" style="119" customWidth="1"/>
    <col min="15" max="15" width="39.57421875" style="119" hidden="1" customWidth="1"/>
    <col min="16" max="16" width="30.8515625" style="119" hidden="1" customWidth="1"/>
    <col min="17" max="17" width="33.7109375" style="119" hidden="1" customWidth="1"/>
    <col min="18" max="18" width="29.57421875" style="119" hidden="1" customWidth="1"/>
    <col min="19" max="19" width="26.421875" style="119" hidden="1" customWidth="1"/>
    <col min="20" max="20" width="33.8515625" style="89" customWidth="1"/>
    <col min="21" max="21" width="28.7109375" style="89" customWidth="1"/>
    <col min="22" max="22" width="29.421875" style="89" customWidth="1"/>
    <col min="23" max="23" width="31.140625" style="89" customWidth="1"/>
    <col min="24" max="24" width="26.7109375" style="89" customWidth="1"/>
    <col min="25" max="25" width="87.421875" style="180" customWidth="1"/>
    <col min="26" max="26" width="20.57421875" style="88" customWidth="1"/>
    <col min="27" max="27" width="12.00390625" style="88" bestFit="1" customWidth="1"/>
    <col min="28" max="16384" width="9.140625" style="88" customWidth="1"/>
  </cols>
  <sheetData>
    <row r="1" spans="1:25" s="98" customFormat="1" ht="38.25">
      <c r="A1" s="262"/>
      <c r="C1" s="188"/>
      <c r="D1" s="188"/>
      <c r="K1" s="189"/>
      <c r="L1" s="189"/>
      <c r="M1" s="81"/>
      <c r="N1" s="81"/>
      <c r="O1" s="81"/>
      <c r="P1" s="81"/>
      <c r="Q1" s="81"/>
      <c r="R1" s="81"/>
      <c r="S1" s="81"/>
      <c r="T1" s="81"/>
      <c r="U1" s="81"/>
      <c r="V1" s="81"/>
      <c r="W1" s="81"/>
      <c r="X1" s="81"/>
      <c r="Y1" s="190"/>
    </row>
    <row r="2" spans="1:30" s="98" customFormat="1" ht="74.25" customHeight="1">
      <c r="A2" s="319" t="s">
        <v>193</v>
      </c>
      <c r="B2" s="319"/>
      <c r="C2" s="319"/>
      <c r="D2" s="319"/>
      <c r="E2" s="319"/>
      <c r="F2" s="319"/>
      <c r="G2" s="319"/>
      <c r="H2" s="319"/>
      <c r="I2" s="319"/>
      <c r="J2" s="319"/>
      <c r="K2" s="319"/>
      <c r="L2" s="319"/>
      <c r="M2" s="319"/>
      <c r="N2" s="319"/>
      <c r="O2" s="319"/>
      <c r="P2" s="319"/>
      <c r="Q2" s="319"/>
      <c r="R2" s="319"/>
      <c r="S2" s="319"/>
      <c r="T2" s="319"/>
      <c r="U2" s="319"/>
      <c r="V2" s="319"/>
      <c r="W2" s="319"/>
      <c r="X2" s="319"/>
      <c r="Y2" s="319"/>
      <c r="Z2" s="97"/>
      <c r="AA2" s="97"/>
      <c r="AB2" s="97"/>
      <c r="AC2" s="97"/>
      <c r="AD2" s="97"/>
    </row>
    <row r="3" spans="1:25" s="99" customFormat="1" ht="17.25" customHeight="1">
      <c r="A3" s="263"/>
      <c r="B3" s="409"/>
      <c r="C3" s="409"/>
      <c r="D3" s="409"/>
      <c r="E3" s="409"/>
      <c r="F3" s="409"/>
      <c r="G3" s="409"/>
      <c r="H3" s="409"/>
      <c r="I3" s="409"/>
      <c r="J3" s="409"/>
      <c r="K3" s="409"/>
      <c r="L3" s="409"/>
      <c r="M3" s="409"/>
      <c r="N3" s="409"/>
      <c r="O3" s="409"/>
      <c r="P3" s="409"/>
      <c r="Q3" s="409"/>
      <c r="R3" s="409"/>
      <c r="S3" s="409"/>
      <c r="T3" s="409"/>
      <c r="U3" s="409"/>
      <c r="V3" s="409"/>
      <c r="W3" s="409"/>
      <c r="X3" s="409"/>
      <c r="Y3" s="169"/>
    </row>
    <row r="4" spans="1:25" s="98" customFormat="1" ht="23.25" customHeight="1">
      <c r="A4" s="264"/>
      <c r="B4" s="158"/>
      <c r="C4" s="165"/>
      <c r="D4" s="165"/>
      <c r="E4" s="158"/>
      <c r="F4" s="158"/>
      <c r="G4" s="159"/>
      <c r="H4" s="158"/>
      <c r="I4" s="158"/>
      <c r="J4" s="158"/>
      <c r="K4" s="158"/>
      <c r="L4" s="158"/>
      <c r="M4" s="81"/>
      <c r="N4" s="81"/>
      <c r="O4" s="81"/>
      <c r="P4" s="81"/>
      <c r="Q4" s="81"/>
      <c r="R4" s="81"/>
      <c r="S4" s="81"/>
      <c r="T4" s="81"/>
      <c r="U4" s="81"/>
      <c r="V4" s="81"/>
      <c r="W4" s="81"/>
      <c r="X4" s="81"/>
      <c r="Y4" s="169"/>
    </row>
    <row r="5" spans="1:26" s="101" customFormat="1" ht="82.5" customHeight="1">
      <c r="A5" s="410" t="s">
        <v>0</v>
      </c>
      <c r="B5" s="412" t="s">
        <v>1</v>
      </c>
      <c r="C5" s="414" t="s">
        <v>2</v>
      </c>
      <c r="D5" s="415"/>
      <c r="E5" s="408" t="s">
        <v>3</v>
      </c>
      <c r="F5" s="408"/>
      <c r="G5" s="156" t="s">
        <v>4</v>
      </c>
      <c r="H5" s="156" t="s">
        <v>5</v>
      </c>
      <c r="I5" s="412" t="s">
        <v>87</v>
      </c>
      <c r="J5" s="405" t="s">
        <v>194</v>
      </c>
      <c r="K5" s="406"/>
      <c r="L5" s="406"/>
      <c r="M5" s="406"/>
      <c r="N5" s="407"/>
      <c r="O5" s="405" t="s">
        <v>93</v>
      </c>
      <c r="P5" s="406"/>
      <c r="Q5" s="406"/>
      <c r="R5" s="406"/>
      <c r="S5" s="407"/>
      <c r="T5" s="405" t="s">
        <v>195</v>
      </c>
      <c r="U5" s="406"/>
      <c r="V5" s="406"/>
      <c r="W5" s="406"/>
      <c r="X5" s="407"/>
      <c r="Y5" s="170" t="s">
        <v>96</v>
      </c>
      <c r="Z5" s="100"/>
    </row>
    <row r="6" spans="1:26" s="165" customFormat="1" ht="110.25" customHeight="1">
      <c r="A6" s="411"/>
      <c r="B6" s="413"/>
      <c r="C6" s="416"/>
      <c r="D6" s="417"/>
      <c r="E6" s="183"/>
      <c r="F6" s="183"/>
      <c r="G6" s="183"/>
      <c r="H6" s="183"/>
      <c r="I6" s="413"/>
      <c r="J6" s="183" t="s">
        <v>97</v>
      </c>
      <c r="K6" s="185" t="s">
        <v>99</v>
      </c>
      <c r="L6" s="185" t="s">
        <v>117</v>
      </c>
      <c r="M6" s="431" t="s">
        <v>98</v>
      </c>
      <c r="N6" s="432"/>
      <c r="O6" s="183" t="s">
        <v>97</v>
      </c>
      <c r="P6" s="185" t="s">
        <v>99</v>
      </c>
      <c r="Q6" s="185" t="s">
        <v>117</v>
      </c>
      <c r="R6" s="431" t="s">
        <v>98</v>
      </c>
      <c r="S6" s="432"/>
      <c r="T6" s="183" t="s">
        <v>97</v>
      </c>
      <c r="U6" s="185" t="s">
        <v>99</v>
      </c>
      <c r="V6" s="185" t="s">
        <v>117</v>
      </c>
      <c r="W6" s="431" t="s">
        <v>98</v>
      </c>
      <c r="X6" s="432"/>
      <c r="Y6" s="160"/>
      <c r="Z6" s="186"/>
    </row>
    <row r="7" spans="1:26" s="165" customFormat="1" ht="40.5" customHeight="1">
      <c r="A7" s="391" t="s">
        <v>127</v>
      </c>
      <c r="B7" s="392"/>
      <c r="C7" s="392"/>
      <c r="D7" s="392"/>
      <c r="E7" s="392"/>
      <c r="F7" s="392"/>
      <c r="G7" s="392"/>
      <c r="H7" s="392"/>
      <c r="I7" s="392"/>
      <c r="J7" s="392"/>
      <c r="K7" s="392"/>
      <c r="L7" s="392"/>
      <c r="M7" s="392"/>
      <c r="N7" s="392"/>
      <c r="O7" s="392"/>
      <c r="P7" s="392"/>
      <c r="Q7" s="392"/>
      <c r="R7" s="392"/>
      <c r="S7" s="392"/>
      <c r="T7" s="392"/>
      <c r="U7" s="392"/>
      <c r="V7" s="392"/>
      <c r="W7" s="392"/>
      <c r="X7" s="392"/>
      <c r="Y7" s="393"/>
      <c r="Z7" s="186"/>
    </row>
    <row r="8" spans="1:26" s="98" customFormat="1" ht="33" customHeight="1">
      <c r="A8" s="391" t="s">
        <v>29</v>
      </c>
      <c r="B8" s="392"/>
      <c r="C8" s="392"/>
      <c r="D8" s="392"/>
      <c r="E8" s="392"/>
      <c r="F8" s="392"/>
      <c r="G8" s="392"/>
      <c r="H8" s="392"/>
      <c r="I8" s="392"/>
      <c r="J8" s="392"/>
      <c r="K8" s="392"/>
      <c r="L8" s="392"/>
      <c r="M8" s="392"/>
      <c r="N8" s="392"/>
      <c r="O8" s="392"/>
      <c r="P8" s="392"/>
      <c r="Q8" s="392"/>
      <c r="R8" s="392"/>
      <c r="S8" s="392"/>
      <c r="T8" s="392"/>
      <c r="U8" s="392"/>
      <c r="V8" s="392"/>
      <c r="W8" s="392"/>
      <c r="X8" s="392"/>
      <c r="Y8" s="393"/>
      <c r="Z8" s="161"/>
    </row>
    <row r="9" spans="1:26" s="98" customFormat="1" ht="154.5" customHeight="1">
      <c r="A9" s="276" t="s">
        <v>147</v>
      </c>
      <c r="B9" s="162" t="s">
        <v>72</v>
      </c>
      <c r="C9" s="433" t="s">
        <v>149</v>
      </c>
      <c r="D9" s="433"/>
      <c r="E9" s="408" t="s">
        <v>27</v>
      </c>
      <c r="F9" s="408"/>
      <c r="G9" s="82" t="s">
        <v>7</v>
      </c>
      <c r="H9" s="82" t="s">
        <v>62</v>
      </c>
      <c r="I9" s="106">
        <v>1517640</v>
      </c>
      <c r="J9" s="192">
        <f>L9+M9</f>
        <v>44562.21</v>
      </c>
      <c r="K9" s="216"/>
      <c r="L9" s="193">
        <v>500</v>
      </c>
      <c r="M9" s="191">
        <v>44062.21</v>
      </c>
      <c r="N9" s="102" t="s">
        <v>15</v>
      </c>
      <c r="O9" s="192">
        <f>Q9+R9</f>
        <v>44562.207</v>
      </c>
      <c r="P9" s="193"/>
      <c r="Q9" s="194">
        <f>9032.752-7700-612.441-220.311</f>
        <v>500.00000000000034</v>
      </c>
      <c r="R9" s="191">
        <v>44062.207</v>
      </c>
      <c r="S9" s="102" t="s">
        <v>15</v>
      </c>
      <c r="T9" s="192">
        <f>U9+V9+W9</f>
        <v>433.727</v>
      </c>
      <c r="U9" s="195"/>
      <c r="V9" s="193">
        <v>433.727</v>
      </c>
      <c r="W9" s="196"/>
      <c r="X9" s="103"/>
      <c r="Y9" s="171" t="s">
        <v>197</v>
      </c>
      <c r="Z9" s="161"/>
    </row>
    <row r="10" spans="1:26" s="98" customFormat="1" ht="409.5" customHeight="1">
      <c r="A10" s="400" t="s">
        <v>148</v>
      </c>
      <c r="B10" s="398"/>
      <c r="C10" s="427" t="s">
        <v>196</v>
      </c>
      <c r="D10" s="428"/>
      <c r="E10" s="156"/>
      <c r="F10" s="156"/>
      <c r="G10" s="153"/>
      <c r="H10" s="82"/>
      <c r="I10" s="374" t="s">
        <v>120</v>
      </c>
      <c r="J10" s="418">
        <f>J12+J13+J14</f>
        <v>33343.49999999999</v>
      </c>
      <c r="K10" s="418">
        <f>K12+K13+K14</f>
        <v>0</v>
      </c>
      <c r="L10" s="420">
        <f>L12+L13+L14</f>
        <v>13701.900000000001</v>
      </c>
      <c r="M10" s="422">
        <f>M12+M13+M14</f>
        <v>19641.6</v>
      </c>
      <c r="N10" s="424" t="s">
        <v>16</v>
      </c>
      <c r="O10" s="418">
        <f>O12+O13+O14</f>
        <v>22922.349000000002</v>
      </c>
      <c r="P10" s="489">
        <f>P12+P13+P14</f>
        <v>0</v>
      </c>
      <c r="Q10" s="420">
        <f>Q12+Q13+Q14</f>
        <v>13185.896999999999</v>
      </c>
      <c r="R10" s="422">
        <f>R12+R13+R14</f>
        <v>9736.452</v>
      </c>
      <c r="S10" s="424" t="s">
        <v>16</v>
      </c>
      <c r="T10" s="418">
        <f>T12+T13+T14</f>
        <v>20652.14424</v>
      </c>
      <c r="U10" s="489">
        <f>U12+U13+U14</f>
        <v>0</v>
      </c>
      <c r="V10" s="420">
        <f>V12+V13+V14</f>
        <v>3394.7102400000003</v>
      </c>
      <c r="W10" s="422">
        <f>W12+W13+W14</f>
        <v>17257.434</v>
      </c>
      <c r="X10" s="424" t="s">
        <v>16</v>
      </c>
      <c r="Y10" s="402" t="s">
        <v>198</v>
      </c>
      <c r="Z10" s="161"/>
    </row>
    <row r="11" spans="1:26" s="98" customFormat="1" ht="177" customHeight="1">
      <c r="A11" s="400"/>
      <c r="B11" s="398"/>
      <c r="C11" s="429"/>
      <c r="D11" s="430"/>
      <c r="E11" s="156"/>
      <c r="F11" s="156"/>
      <c r="G11" s="153"/>
      <c r="H11" s="82"/>
      <c r="I11" s="376"/>
      <c r="J11" s="419"/>
      <c r="K11" s="419"/>
      <c r="L11" s="421"/>
      <c r="M11" s="423"/>
      <c r="N11" s="425"/>
      <c r="O11" s="419"/>
      <c r="P11" s="490"/>
      <c r="Q11" s="421"/>
      <c r="R11" s="423"/>
      <c r="S11" s="425"/>
      <c r="T11" s="419"/>
      <c r="U11" s="490"/>
      <c r="V11" s="421"/>
      <c r="W11" s="423"/>
      <c r="X11" s="425"/>
      <c r="Y11" s="403"/>
      <c r="Z11" s="161"/>
    </row>
    <row r="12" spans="1:25" ht="96.75" customHeight="1">
      <c r="A12" s="400"/>
      <c r="B12" s="398"/>
      <c r="C12" s="397" t="s">
        <v>124</v>
      </c>
      <c r="D12" s="397"/>
      <c r="E12" s="321">
        <v>2020</v>
      </c>
      <c r="F12" s="321"/>
      <c r="G12" s="353" t="s">
        <v>7</v>
      </c>
      <c r="H12" s="144" t="s">
        <v>62</v>
      </c>
      <c r="I12" s="107">
        <v>1517640</v>
      </c>
      <c r="J12" s="138">
        <f>L12+M12</f>
        <v>33174.67</v>
      </c>
      <c r="K12" s="127"/>
      <c r="L12" s="130">
        <f>1507.7+12025.37</f>
        <v>13533.070000000002</v>
      </c>
      <c r="M12" s="132">
        <v>19641.6</v>
      </c>
      <c r="N12" s="150" t="s">
        <v>16</v>
      </c>
      <c r="O12" s="129">
        <f>Q12+R12</f>
        <v>22753.519</v>
      </c>
      <c r="P12" s="130"/>
      <c r="Q12" s="131">
        <f>20985.6-7500+47.467-173.8-342.2</f>
        <v>13017.067</v>
      </c>
      <c r="R12" s="132">
        <v>9736.452</v>
      </c>
      <c r="S12" s="150" t="s">
        <v>16</v>
      </c>
      <c r="T12" s="85">
        <f>V12+W12</f>
        <v>20512.764000000003</v>
      </c>
      <c r="U12" s="84"/>
      <c r="V12" s="83">
        <v>3255.33</v>
      </c>
      <c r="W12" s="238">
        <v>17257.434</v>
      </c>
      <c r="X12" s="237" t="s">
        <v>16</v>
      </c>
      <c r="Y12" s="403"/>
    </row>
    <row r="13" spans="1:25" ht="87.75" customHeight="1">
      <c r="A13" s="400"/>
      <c r="B13" s="398"/>
      <c r="C13" s="397" t="s">
        <v>125</v>
      </c>
      <c r="D13" s="397"/>
      <c r="E13" s="321"/>
      <c r="F13" s="321"/>
      <c r="G13" s="354"/>
      <c r="H13" s="144" t="s">
        <v>16</v>
      </c>
      <c r="I13" s="107">
        <v>1510160</v>
      </c>
      <c r="J13" s="138">
        <f>L13+M13</f>
        <v>37.2</v>
      </c>
      <c r="K13" s="127"/>
      <c r="L13" s="130">
        <v>37.2</v>
      </c>
      <c r="M13" s="132"/>
      <c r="N13" s="232"/>
      <c r="O13" s="129">
        <f>Q13+R13</f>
        <v>37.2</v>
      </c>
      <c r="P13" s="134"/>
      <c r="Q13" s="134">
        <v>37.2</v>
      </c>
      <c r="R13" s="134"/>
      <c r="S13" s="133"/>
      <c r="T13" s="85">
        <f aca="true" t="shared" si="0" ref="T13:T36">U13+V13+W13</f>
        <v>34.67959</v>
      </c>
      <c r="U13" s="62"/>
      <c r="V13" s="80">
        <v>34.67959</v>
      </c>
      <c r="W13" s="235"/>
      <c r="X13" s="103"/>
      <c r="Y13" s="403"/>
    </row>
    <row r="14" spans="1:25" ht="75" customHeight="1">
      <c r="A14" s="401"/>
      <c r="B14" s="399"/>
      <c r="C14" s="397" t="s">
        <v>126</v>
      </c>
      <c r="D14" s="397"/>
      <c r="E14" s="321"/>
      <c r="F14" s="321"/>
      <c r="G14" s="108" t="s">
        <v>35</v>
      </c>
      <c r="H14" s="144" t="s">
        <v>62</v>
      </c>
      <c r="I14" s="107">
        <v>3710160</v>
      </c>
      <c r="J14" s="138">
        <f>L14+M14</f>
        <v>131.63</v>
      </c>
      <c r="K14" s="127"/>
      <c r="L14" s="136">
        <v>131.63</v>
      </c>
      <c r="M14" s="233"/>
      <c r="N14" s="234"/>
      <c r="O14" s="129">
        <f>Q14+R14</f>
        <v>131.63</v>
      </c>
      <c r="P14" s="136"/>
      <c r="Q14" s="136">
        <v>131.63</v>
      </c>
      <c r="R14" s="136"/>
      <c r="S14" s="135"/>
      <c r="T14" s="85">
        <f t="shared" si="0"/>
        <v>104.70065</v>
      </c>
      <c r="U14" s="87"/>
      <c r="V14" s="86">
        <v>104.70065</v>
      </c>
      <c r="W14" s="236"/>
      <c r="X14" s="103">
        <v>0</v>
      </c>
      <c r="Y14" s="404"/>
    </row>
    <row r="15" spans="1:25" ht="47.25" customHeight="1">
      <c r="A15" s="391" t="s">
        <v>128</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3"/>
    </row>
    <row r="16" spans="1:25" ht="159" customHeight="1">
      <c r="A16" s="303" t="s">
        <v>150</v>
      </c>
      <c r="B16" s="426" t="s">
        <v>123</v>
      </c>
      <c r="C16" s="434" t="s">
        <v>151</v>
      </c>
      <c r="D16" s="434"/>
      <c r="E16" s="321" t="s">
        <v>69</v>
      </c>
      <c r="F16" s="321"/>
      <c r="G16" s="279" t="s">
        <v>7</v>
      </c>
      <c r="H16" s="279" t="s">
        <v>62</v>
      </c>
      <c r="I16" s="110" t="s">
        <v>110</v>
      </c>
      <c r="J16" s="208">
        <f>M16+L16</f>
        <v>2400</v>
      </c>
      <c r="K16" s="207"/>
      <c r="L16" s="199">
        <v>2400</v>
      </c>
      <c r="M16" s="256"/>
      <c r="N16" s="232"/>
      <c r="O16" s="197">
        <f>Q16</f>
        <v>2400</v>
      </c>
      <c r="P16" s="198"/>
      <c r="Q16" s="199">
        <f>2000+800-400</f>
        <v>2400</v>
      </c>
      <c r="R16" s="198"/>
      <c r="S16" s="200"/>
      <c r="T16" s="192">
        <f t="shared" si="0"/>
        <v>2373.9</v>
      </c>
      <c r="U16" s="201"/>
      <c r="V16" s="193">
        <v>2373.9</v>
      </c>
      <c r="W16" s="235"/>
      <c r="X16" s="313"/>
      <c r="Y16" s="171" t="s">
        <v>199</v>
      </c>
    </row>
    <row r="17" spans="1:25" ht="120" customHeight="1" hidden="1">
      <c r="A17" s="435" t="s">
        <v>152</v>
      </c>
      <c r="B17" s="316"/>
      <c r="C17" s="436" t="s">
        <v>65</v>
      </c>
      <c r="D17" s="437"/>
      <c r="E17" s="328" t="s">
        <v>27</v>
      </c>
      <c r="F17" s="329"/>
      <c r="G17" s="144" t="s">
        <v>8</v>
      </c>
      <c r="H17" s="144" t="s">
        <v>62</v>
      </c>
      <c r="I17" s="111" t="s">
        <v>111</v>
      </c>
      <c r="J17" s="208">
        <f>K17+L17+M17</f>
        <v>0</v>
      </c>
      <c r="K17" s="207"/>
      <c r="L17" s="199"/>
      <c r="M17" s="256"/>
      <c r="N17" s="232"/>
      <c r="O17" s="200"/>
      <c r="P17" s="198"/>
      <c r="Q17" s="199"/>
      <c r="R17" s="198"/>
      <c r="S17" s="200"/>
      <c r="T17" s="202">
        <f t="shared" si="0"/>
        <v>0</v>
      </c>
      <c r="U17" s="203"/>
      <c r="V17" s="204"/>
      <c r="W17" s="257"/>
      <c r="X17" s="258">
        <v>0</v>
      </c>
      <c r="Y17" s="172" t="s">
        <v>116</v>
      </c>
    </row>
    <row r="18" spans="1:25" ht="34.5" customHeight="1" hidden="1">
      <c r="A18" s="435"/>
      <c r="B18" s="316"/>
      <c r="C18" s="436" t="s">
        <v>66</v>
      </c>
      <c r="D18" s="437"/>
      <c r="E18" s="328" t="s">
        <v>27</v>
      </c>
      <c r="F18" s="329"/>
      <c r="G18" s="144" t="s">
        <v>8</v>
      </c>
      <c r="H18" s="144" t="s">
        <v>62</v>
      </c>
      <c r="I18" s="111" t="s">
        <v>111</v>
      </c>
      <c r="J18" s="208">
        <f aca="true" t="shared" si="1" ref="J18:J32">K18+L18+M18</f>
        <v>0</v>
      </c>
      <c r="K18" s="207"/>
      <c r="L18" s="199"/>
      <c r="M18" s="256"/>
      <c r="N18" s="232"/>
      <c r="O18" s="200"/>
      <c r="P18" s="198"/>
      <c r="Q18" s="199"/>
      <c r="R18" s="198"/>
      <c r="S18" s="200"/>
      <c r="T18" s="202">
        <f t="shared" si="0"/>
        <v>0</v>
      </c>
      <c r="U18" s="203"/>
      <c r="V18" s="204"/>
      <c r="W18" s="257"/>
      <c r="X18" s="258">
        <v>0</v>
      </c>
      <c r="Y18" s="172" t="s">
        <v>116</v>
      </c>
    </row>
    <row r="19" spans="1:25" s="98" customFormat="1" ht="171.75" customHeight="1">
      <c r="A19" s="435"/>
      <c r="B19" s="316"/>
      <c r="C19" s="438" t="s">
        <v>153</v>
      </c>
      <c r="D19" s="439"/>
      <c r="E19" s="440">
        <v>2020</v>
      </c>
      <c r="F19" s="441"/>
      <c r="G19" s="82" t="s">
        <v>8</v>
      </c>
      <c r="H19" s="82" t="s">
        <v>62</v>
      </c>
      <c r="I19" s="121" t="s">
        <v>111</v>
      </c>
      <c r="J19" s="208">
        <f t="shared" si="1"/>
        <v>1221.2</v>
      </c>
      <c r="K19" s="207"/>
      <c r="L19" s="199">
        <v>1221.2</v>
      </c>
      <c r="M19" s="256"/>
      <c r="N19" s="232"/>
      <c r="O19" s="200">
        <f>Q19</f>
        <v>1221.2</v>
      </c>
      <c r="P19" s="198"/>
      <c r="Q19" s="199">
        <v>1221.2</v>
      </c>
      <c r="R19" s="198"/>
      <c r="S19" s="200"/>
      <c r="T19" s="192">
        <f t="shared" si="0"/>
        <v>1209.559</v>
      </c>
      <c r="U19" s="201"/>
      <c r="V19" s="205">
        <v>1209.559</v>
      </c>
      <c r="W19" s="235"/>
      <c r="X19" s="103">
        <v>0</v>
      </c>
      <c r="Y19" s="171" t="s">
        <v>200</v>
      </c>
    </row>
    <row r="20" spans="1:25" ht="40.5" customHeight="1" hidden="1">
      <c r="A20" s="274"/>
      <c r="B20" s="316"/>
      <c r="C20" s="442" t="s">
        <v>118</v>
      </c>
      <c r="D20" s="443"/>
      <c r="E20" s="328">
        <v>2020</v>
      </c>
      <c r="F20" s="329"/>
      <c r="G20" s="144" t="s">
        <v>8</v>
      </c>
      <c r="H20" s="144" t="s">
        <v>62</v>
      </c>
      <c r="I20" s="111" t="s">
        <v>119</v>
      </c>
      <c r="J20" s="208">
        <f t="shared" si="1"/>
        <v>0</v>
      </c>
      <c r="K20" s="207"/>
      <c r="L20" s="199"/>
      <c r="M20" s="256"/>
      <c r="N20" s="232"/>
      <c r="O20" s="200">
        <f>P20+Q20+R20</f>
        <v>0</v>
      </c>
      <c r="P20" s="198"/>
      <c r="Q20" s="199"/>
      <c r="R20" s="198"/>
      <c r="S20" s="200"/>
      <c r="T20" s="192">
        <f t="shared" si="0"/>
        <v>0</v>
      </c>
      <c r="U20" s="201"/>
      <c r="V20" s="205"/>
      <c r="W20" s="235"/>
      <c r="X20" s="103">
        <v>0</v>
      </c>
      <c r="Y20" s="172" t="s">
        <v>116</v>
      </c>
    </row>
    <row r="21" spans="1:25" ht="159" customHeight="1">
      <c r="A21" s="275" t="s">
        <v>154</v>
      </c>
      <c r="B21" s="316"/>
      <c r="C21" s="442" t="s">
        <v>155</v>
      </c>
      <c r="D21" s="443"/>
      <c r="E21" s="142"/>
      <c r="F21" s="143"/>
      <c r="G21" s="144"/>
      <c r="H21" s="144"/>
      <c r="I21" s="111" t="s">
        <v>111</v>
      </c>
      <c r="J21" s="208">
        <f t="shared" si="1"/>
        <v>111</v>
      </c>
      <c r="K21" s="207"/>
      <c r="L21" s="199">
        <v>111</v>
      </c>
      <c r="M21" s="256"/>
      <c r="N21" s="232"/>
      <c r="O21" s="197">
        <f>P21+Q21+R21</f>
        <v>110.05</v>
      </c>
      <c r="P21" s="199"/>
      <c r="Q21" s="199">
        <v>110.05</v>
      </c>
      <c r="R21" s="198"/>
      <c r="S21" s="200"/>
      <c r="T21" s="192">
        <f t="shared" si="0"/>
        <v>102.781</v>
      </c>
      <c r="U21" s="201"/>
      <c r="V21" s="205">
        <v>102.781</v>
      </c>
      <c r="W21" s="235"/>
      <c r="X21" s="103"/>
      <c r="Y21" s="173" t="s">
        <v>215</v>
      </c>
    </row>
    <row r="22" spans="1:25" s="98" customFormat="1" ht="176.25" customHeight="1">
      <c r="A22" s="276" t="s">
        <v>156</v>
      </c>
      <c r="B22" s="120"/>
      <c r="C22" s="444" t="s">
        <v>157</v>
      </c>
      <c r="D22" s="445"/>
      <c r="E22" s="104"/>
      <c r="F22" s="105"/>
      <c r="G22" s="82"/>
      <c r="H22" s="82"/>
      <c r="I22" s="121" t="s">
        <v>119</v>
      </c>
      <c r="J22" s="208">
        <f t="shared" si="1"/>
        <v>1404.5640500000002</v>
      </c>
      <c r="K22" s="217">
        <v>1392.343</v>
      </c>
      <c r="L22" s="199">
        <v>12.22105</v>
      </c>
      <c r="M22" s="256"/>
      <c r="N22" s="232"/>
      <c r="O22" s="197">
        <f>P22+Q22+R22</f>
        <v>1404.5640500000002</v>
      </c>
      <c r="P22" s="206">
        <v>1392.343</v>
      </c>
      <c r="Q22" s="199">
        <v>12.22105</v>
      </c>
      <c r="R22" s="198"/>
      <c r="S22" s="200"/>
      <c r="T22" s="192">
        <f t="shared" si="0"/>
        <v>1404.563</v>
      </c>
      <c r="U22" s="205">
        <v>1392.343</v>
      </c>
      <c r="V22" s="205">
        <v>12.22</v>
      </c>
      <c r="W22" s="235"/>
      <c r="X22" s="103"/>
      <c r="Y22" s="173" t="s">
        <v>216</v>
      </c>
    </row>
    <row r="23" spans="1:25" s="98" customFormat="1" ht="197.25" customHeight="1">
      <c r="A23" s="273" t="s">
        <v>158</v>
      </c>
      <c r="B23" s="120"/>
      <c r="C23" s="444" t="s">
        <v>159</v>
      </c>
      <c r="D23" s="445"/>
      <c r="E23" s="104"/>
      <c r="F23" s="105"/>
      <c r="G23" s="82"/>
      <c r="H23" s="82"/>
      <c r="I23" s="121" t="s">
        <v>119</v>
      </c>
      <c r="J23" s="208">
        <f t="shared" si="1"/>
        <v>1230.18505</v>
      </c>
      <c r="K23" s="217">
        <v>1217.964</v>
      </c>
      <c r="L23" s="199">
        <v>12.22105</v>
      </c>
      <c r="M23" s="256"/>
      <c r="N23" s="232"/>
      <c r="O23" s="197">
        <f>P23+Q23+R23</f>
        <v>1230.18505</v>
      </c>
      <c r="P23" s="206">
        <v>1217.964</v>
      </c>
      <c r="Q23" s="199">
        <v>12.22105</v>
      </c>
      <c r="R23" s="198"/>
      <c r="S23" s="200"/>
      <c r="T23" s="192">
        <f t="shared" si="0"/>
        <v>1230.184</v>
      </c>
      <c r="U23" s="205">
        <v>1217.964</v>
      </c>
      <c r="V23" s="205">
        <v>12.22</v>
      </c>
      <c r="W23" s="235"/>
      <c r="X23" s="103"/>
      <c r="Y23" s="314" t="s">
        <v>217</v>
      </c>
    </row>
    <row r="24" spans="1:25" s="98" customFormat="1" ht="174" customHeight="1">
      <c r="A24" s="276" t="s">
        <v>160</v>
      </c>
      <c r="B24" s="120"/>
      <c r="C24" s="446" t="s">
        <v>161</v>
      </c>
      <c r="D24" s="447"/>
      <c r="E24" s="104"/>
      <c r="F24" s="105"/>
      <c r="G24" s="82"/>
      <c r="H24" s="82"/>
      <c r="I24" s="122" t="s">
        <v>111</v>
      </c>
      <c r="J24" s="208">
        <f>K24+L24+M24</f>
        <v>59.8</v>
      </c>
      <c r="K24" s="207"/>
      <c r="L24" s="199">
        <v>59.8</v>
      </c>
      <c r="M24" s="256"/>
      <c r="N24" s="232"/>
      <c r="O24" s="197">
        <f>P24+Q24+R24</f>
        <v>59.8</v>
      </c>
      <c r="P24" s="207"/>
      <c r="Q24" s="199">
        <v>59.8</v>
      </c>
      <c r="R24" s="198"/>
      <c r="S24" s="200"/>
      <c r="T24" s="192">
        <f t="shared" si="0"/>
        <v>57.414</v>
      </c>
      <c r="U24" s="201"/>
      <c r="V24" s="205">
        <v>57.414</v>
      </c>
      <c r="W24" s="235"/>
      <c r="X24" s="103"/>
      <c r="Y24" s="173" t="s">
        <v>201</v>
      </c>
    </row>
    <row r="25" spans="1:25" ht="171" customHeight="1" hidden="1">
      <c r="A25" s="304" t="s">
        <v>46</v>
      </c>
      <c r="B25" s="148" t="s">
        <v>36</v>
      </c>
      <c r="C25" s="449" t="s">
        <v>47</v>
      </c>
      <c r="D25" s="450"/>
      <c r="E25" s="328">
        <v>2020</v>
      </c>
      <c r="F25" s="329"/>
      <c r="G25" s="144" t="s">
        <v>8</v>
      </c>
      <c r="H25" s="144" t="s">
        <v>62</v>
      </c>
      <c r="I25" s="110" t="s">
        <v>111</v>
      </c>
      <c r="J25" s="208">
        <f t="shared" si="1"/>
        <v>0</v>
      </c>
      <c r="K25" s="207"/>
      <c r="L25" s="218"/>
      <c r="M25" s="218"/>
      <c r="N25" s="135"/>
      <c r="O25" s="135"/>
      <c r="P25" s="136"/>
      <c r="Q25" s="136"/>
      <c r="R25" s="136"/>
      <c r="S25" s="135"/>
      <c r="T25" s="91">
        <f t="shared" si="0"/>
        <v>0</v>
      </c>
      <c r="U25" s="93"/>
      <c r="V25" s="92"/>
      <c r="W25" s="93"/>
      <c r="X25" s="91">
        <v>0</v>
      </c>
      <c r="Y25" s="172" t="s">
        <v>116</v>
      </c>
    </row>
    <row r="26" spans="1:25" ht="50.25" customHeight="1">
      <c r="A26" s="391" t="s">
        <v>129</v>
      </c>
      <c r="B26" s="392"/>
      <c r="C26" s="392"/>
      <c r="D26" s="392"/>
      <c r="E26" s="392"/>
      <c r="F26" s="392"/>
      <c r="G26" s="392"/>
      <c r="H26" s="392"/>
      <c r="I26" s="392"/>
      <c r="J26" s="392"/>
      <c r="K26" s="392"/>
      <c r="L26" s="392"/>
      <c r="M26" s="392"/>
      <c r="N26" s="392"/>
      <c r="O26" s="392"/>
      <c r="P26" s="392"/>
      <c r="Q26" s="392"/>
      <c r="R26" s="392"/>
      <c r="S26" s="392"/>
      <c r="T26" s="392"/>
      <c r="U26" s="392"/>
      <c r="V26" s="392"/>
      <c r="W26" s="392"/>
      <c r="X26" s="392"/>
      <c r="Y26" s="393"/>
    </row>
    <row r="27" spans="1:25" ht="236.25" customHeight="1">
      <c r="A27" s="275" t="s">
        <v>162</v>
      </c>
      <c r="B27" s="148" t="s">
        <v>36</v>
      </c>
      <c r="C27" s="436" t="s">
        <v>163</v>
      </c>
      <c r="D27" s="437"/>
      <c r="E27" s="328">
        <v>2020</v>
      </c>
      <c r="F27" s="329"/>
      <c r="G27" s="144" t="s">
        <v>8</v>
      </c>
      <c r="H27" s="144" t="s">
        <v>62</v>
      </c>
      <c r="I27" s="111" t="s">
        <v>111</v>
      </c>
      <c r="J27" s="208">
        <f t="shared" si="1"/>
        <v>800</v>
      </c>
      <c r="K27" s="207"/>
      <c r="L27" s="209">
        <v>800</v>
      </c>
      <c r="M27" s="259"/>
      <c r="N27" s="260"/>
      <c r="O27" s="208">
        <f>P27+Q27+R27</f>
        <v>800</v>
      </c>
      <c r="P27" s="209"/>
      <c r="Q27" s="209">
        <v>800</v>
      </c>
      <c r="R27" s="209"/>
      <c r="S27" s="208"/>
      <c r="T27" s="192">
        <f t="shared" si="0"/>
        <v>798.929</v>
      </c>
      <c r="U27" s="192"/>
      <c r="V27" s="193">
        <v>798.929</v>
      </c>
      <c r="W27" s="261"/>
      <c r="X27" s="103">
        <v>0</v>
      </c>
      <c r="Y27" s="171" t="s">
        <v>218</v>
      </c>
    </row>
    <row r="28" spans="1:25" ht="273" customHeight="1">
      <c r="A28" s="275" t="s">
        <v>164</v>
      </c>
      <c r="B28" s="280"/>
      <c r="C28" s="449" t="s">
        <v>165</v>
      </c>
      <c r="D28" s="450"/>
      <c r="E28" s="328">
        <v>2020</v>
      </c>
      <c r="F28" s="329"/>
      <c r="G28" s="279" t="s">
        <v>8</v>
      </c>
      <c r="H28" s="279" t="s">
        <v>62</v>
      </c>
      <c r="I28" s="110" t="s">
        <v>111</v>
      </c>
      <c r="J28" s="208">
        <f t="shared" si="1"/>
        <v>769</v>
      </c>
      <c r="K28" s="207"/>
      <c r="L28" s="209">
        <v>769</v>
      </c>
      <c r="M28" s="259"/>
      <c r="N28" s="260"/>
      <c r="O28" s="208">
        <f>P28+Q28+R28</f>
        <v>769</v>
      </c>
      <c r="P28" s="209"/>
      <c r="Q28" s="209">
        <f>800-31</f>
        <v>769</v>
      </c>
      <c r="R28" s="209"/>
      <c r="S28" s="208"/>
      <c r="T28" s="192">
        <f t="shared" si="0"/>
        <v>768.1406</v>
      </c>
      <c r="U28" s="192"/>
      <c r="V28" s="193">
        <v>768.1406</v>
      </c>
      <c r="W28" s="261"/>
      <c r="X28" s="103">
        <v>0</v>
      </c>
      <c r="Y28" s="171" t="s">
        <v>202</v>
      </c>
    </row>
    <row r="29" spans="1:25" ht="46.5" customHeight="1">
      <c r="A29" s="391" t="s">
        <v>130</v>
      </c>
      <c r="B29" s="392"/>
      <c r="C29" s="392"/>
      <c r="D29" s="392"/>
      <c r="E29" s="392"/>
      <c r="F29" s="392"/>
      <c r="G29" s="392"/>
      <c r="H29" s="392"/>
      <c r="I29" s="392"/>
      <c r="J29" s="392"/>
      <c r="K29" s="392"/>
      <c r="L29" s="392"/>
      <c r="M29" s="392"/>
      <c r="N29" s="392"/>
      <c r="O29" s="392"/>
      <c r="P29" s="392"/>
      <c r="Q29" s="392"/>
      <c r="R29" s="392"/>
      <c r="S29" s="392"/>
      <c r="T29" s="392"/>
      <c r="U29" s="392"/>
      <c r="V29" s="392"/>
      <c r="W29" s="392"/>
      <c r="X29" s="392"/>
      <c r="Y29" s="393"/>
    </row>
    <row r="30" spans="1:25" ht="179.25" customHeight="1">
      <c r="A30" s="275" t="s">
        <v>166</v>
      </c>
      <c r="B30" s="448" t="s">
        <v>34</v>
      </c>
      <c r="C30" s="427" t="s">
        <v>167</v>
      </c>
      <c r="D30" s="428"/>
      <c r="E30" s="321" t="s">
        <v>69</v>
      </c>
      <c r="F30" s="321"/>
      <c r="G30" s="144" t="s">
        <v>8</v>
      </c>
      <c r="H30" s="144" t="s">
        <v>62</v>
      </c>
      <c r="I30" s="491" t="s">
        <v>111</v>
      </c>
      <c r="J30" s="493">
        <f t="shared" si="1"/>
        <v>500</v>
      </c>
      <c r="K30" s="495"/>
      <c r="L30" s="497">
        <v>500</v>
      </c>
      <c r="M30" s="499"/>
      <c r="N30" s="501"/>
      <c r="O30" s="493">
        <f>P30+Q30+R30</f>
        <v>500</v>
      </c>
      <c r="P30" s="497"/>
      <c r="Q30" s="509">
        <f>500</f>
        <v>500</v>
      </c>
      <c r="R30" s="497"/>
      <c r="S30" s="493"/>
      <c r="T30" s="418">
        <f t="shared" si="0"/>
        <v>461.133</v>
      </c>
      <c r="U30" s="418"/>
      <c r="V30" s="503">
        <v>461.133</v>
      </c>
      <c r="W30" s="505"/>
      <c r="X30" s="507"/>
      <c r="Y30" s="157" t="s">
        <v>203</v>
      </c>
    </row>
    <row r="31" spans="1:25" ht="217.5" customHeight="1" hidden="1">
      <c r="A31" s="304"/>
      <c r="B31" s="316"/>
      <c r="C31" s="484"/>
      <c r="D31" s="485"/>
      <c r="E31" s="141"/>
      <c r="F31" s="141"/>
      <c r="G31" s="144"/>
      <c r="H31" s="144"/>
      <c r="I31" s="492"/>
      <c r="J31" s="494"/>
      <c r="K31" s="496"/>
      <c r="L31" s="498"/>
      <c r="M31" s="500"/>
      <c r="N31" s="502"/>
      <c r="O31" s="494"/>
      <c r="P31" s="498"/>
      <c r="Q31" s="510"/>
      <c r="R31" s="498"/>
      <c r="S31" s="494"/>
      <c r="T31" s="419"/>
      <c r="U31" s="419"/>
      <c r="V31" s="504"/>
      <c r="W31" s="506"/>
      <c r="X31" s="508"/>
      <c r="Y31" s="174"/>
    </row>
    <row r="32" spans="1:25" ht="238.5" customHeight="1">
      <c r="A32" s="275" t="s">
        <v>168</v>
      </c>
      <c r="B32" s="320"/>
      <c r="C32" s="443" t="s">
        <v>169</v>
      </c>
      <c r="D32" s="434"/>
      <c r="E32" s="321" t="s">
        <v>27</v>
      </c>
      <c r="F32" s="321"/>
      <c r="G32" s="144" t="s">
        <v>8</v>
      </c>
      <c r="H32" s="144" t="s">
        <v>62</v>
      </c>
      <c r="I32" s="111" t="s">
        <v>111</v>
      </c>
      <c r="J32" s="208">
        <f t="shared" si="1"/>
        <v>222</v>
      </c>
      <c r="K32" s="207"/>
      <c r="L32" s="210">
        <v>222</v>
      </c>
      <c r="M32" s="281"/>
      <c r="N32" s="283"/>
      <c r="O32" s="208">
        <f>P32+Q32+R32</f>
        <v>222</v>
      </c>
      <c r="P32" s="210"/>
      <c r="Q32" s="210">
        <v>222</v>
      </c>
      <c r="R32" s="210"/>
      <c r="S32" s="211"/>
      <c r="T32" s="192">
        <f t="shared" si="0"/>
        <v>195</v>
      </c>
      <c r="U32" s="212"/>
      <c r="V32" s="194">
        <v>195</v>
      </c>
      <c r="W32" s="285"/>
      <c r="X32" s="103">
        <v>0</v>
      </c>
      <c r="Y32" s="175" t="s">
        <v>204</v>
      </c>
    </row>
    <row r="33" spans="1:25" ht="93" customHeight="1">
      <c r="A33" s="265"/>
      <c r="B33" s="113" t="s">
        <v>20</v>
      </c>
      <c r="C33" s="451" t="s">
        <v>137</v>
      </c>
      <c r="D33" s="452"/>
      <c r="E33" s="321"/>
      <c r="F33" s="321"/>
      <c r="G33" s="114"/>
      <c r="H33" s="141"/>
      <c r="I33" s="141"/>
      <c r="J33" s="208">
        <f>J34+J35+J36</f>
        <v>86623.45910000001</v>
      </c>
      <c r="K33" s="217">
        <f>SUM(K9:K32)</f>
        <v>2610.307</v>
      </c>
      <c r="L33" s="219">
        <f>SUM(L9:L32)</f>
        <v>34011.2421</v>
      </c>
      <c r="M33" s="282">
        <f>M34+M35+M36</f>
        <v>63703.81</v>
      </c>
      <c r="N33" s="284"/>
      <c r="O33" s="213">
        <f>P33+Q33+R33</f>
        <v>76201.3551</v>
      </c>
      <c r="P33" s="214">
        <f>P34</f>
        <v>2610.307</v>
      </c>
      <c r="Q33" s="214">
        <f>Q34+Q35+Q36</f>
        <v>19792.3891</v>
      </c>
      <c r="R33" s="214">
        <f>R34+R35+R36</f>
        <v>53798.659</v>
      </c>
      <c r="S33" s="213"/>
      <c r="T33" s="215">
        <f t="shared" si="0"/>
        <v>29687.474840000003</v>
      </c>
      <c r="U33" s="220">
        <f>U34+U35+U36</f>
        <v>2610.307</v>
      </c>
      <c r="V33" s="220">
        <f>V34+V35+V36</f>
        <v>9819.733840000003</v>
      </c>
      <c r="W33" s="286">
        <f>W34+W35+W36</f>
        <v>17257.434</v>
      </c>
      <c r="X33" s="287">
        <v>0</v>
      </c>
      <c r="Y33" s="176"/>
    </row>
    <row r="34" spans="1:25" ht="58.5" customHeight="1" hidden="1">
      <c r="A34" s="305"/>
      <c r="B34" s="453" t="s">
        <v>21</v>
      </c>
      <c r="C34" s="454" t="s">
        <v>83</v>
      </c>
      <c r="D34" s="455"/>
      <c r="E34" s="142"/>
      <c r="F34" s="143"/>
      <c r="G34" s="146"/>
      <c r="H34" s="141"/>
      <c r="I34" s="141"/>
      <c r="J34" s="208">
        <f>K34+L34+M34</f>
        <v>6317.7491</v>
      </c>
      <c r="K34" s="217">
        <f>SUM(K17:K32)</f>
        <v>2610.307</v>
      </c>
      <c r="L34" s="219">
        <f>SUM(L17:L32)</f>
        <v>3707.4421</v>
      </c>
      <c r="M34" s="192">
        <f>SUM(M17:M32)</f>
        <v>0</v>
      </c>
      <c r="N34" s="181"/>
      <c r="O34" s="213">
        <f>P34+Q34+R34</f>
        <v>6316.7991</v>
      </c>
      <c r="P34" s="214">
        <f>SUM(P17:P32)</f>
        <v>2610.307</v>
      </c>
      <c r="Q34" s="214">
        <f>SUM(Q17:Q32)</f>
        <v>3706.4921000000004</v>
      </c>
      <c r="R34" s="192">
        <f>SUM(R17:R32)</f>
        <v>0</v>
      </c>
      <c r="S34" s="214"/>
      <c r="T34" s="215">
        <f t="shared" si="0"/>
        <v>6227.7036</v>
      </c>
      <c r="U34" s="220">
        <f>SUM(U17:U32)</f>
        <v>2610.307</v>
      </c>
      <c r="V34" s="220">
        <f>SUM(V17:V32)</f>
        <v>3617.3966</v>
      </c>
      <c r="W34" s="192">
        <f>SUM(W17:W32)</f>
        <v>0</v>
      </c>
      <c r="X34" s="192">
        <v>0</v>
      </c>
      <c r="Y34" s="176"/>
    </row>
    <row r="35" spans="1:25" ht="92.25" customHeight="1" hidden="1">
      <c r="A35" s="266"/>
      <c r="B35" s="334"/>
      <c r="C35" s="454" t="s">
        <v>84</v>
      </c>
      <c r="D35" s="455"/>
      <c r="E35" s="328"/>
      <c r="F35" s="329"/>
      <c r="G35" s="146"/>
      <c r="H35" s="141"/>
      <c r="I35" s="141"/>
      <c r="J35" s="208">
        <f>K35+L35+M35</f>
        <v>80174.08</v>
      </c>
      <c r="K35" s="217"/>
      <c r="L35" s="219">
        <f>L9+L10+L16-L36</f>
        <v>16470.27</v>
      </c>
      <c r="M35" s="219">
        <f>M9+M10</f>
        <v>63703.81</v>
      </c>
      <c r="N35" s="181"/>
      <c r="O35" s="213">
        <f>P35+Q35+R35</f>
        <v>69752.926</v>
      </c>
      <c r="P35" s="214"/>
      <c r="Q35" s="214">
        <f>Q9+Q10+Q16-Q36</f>
        <v>15954.267</v>
      </c>
      <c r="R35" s="214">
        <f>R9+R10+R16</f>
        <v>53798.659</v>
      </c>
      <c r="S35" s="214"/>
      <c r="T35" s="215">
        <f t="shared" si="0"/>
        <v>23355.070590000003</v>
      </c>
      <c r="U35" s="220"/>
      <c r="V35" s="220">
        <f>V9+V10+V16-V36</f>
        <v>6097.636590000001</v>
      </c>
      <c r="W35" s="220">
        <f>W10</f>
        <v>17257.434</v>
      </c>
      <c r="X35" s="192" t="str">
        <f>X12</f>
        <v>Залучені кошти (грант Європейського Союзу)</v>
      </c>
      <c r="Y35" s="176"/>
    </row>
    <row r="36" spans="1:25" ht="74.25" customHeight="1" hidden="1">
      <c r="A36" s="266"/>
      <c r="B36" s="151"/>
      <c r="C36" s="454" t="s">
        <v>74</v>
      </c>
      <c r="D36" s="455"/>
      <c r="E36" s="142"/>
      <c r="F36" s="143"/>
      <c r="G36" s="146"/>
      <c r="H36" s="141"/>
      <c r="I36" s="141"/>
      <c r="J36" s="208">
        <f>K36+L36+M36</f>
        <v>131.63</v>
      </c>
      <c r="K36" s="217"/>
      <c r="L36" s="219">
        <f>L14</f>
        <v>131.63</v>
      </c>
      <c r="M36" s="192">
        <f>M14</f>
        <v>0</v>
      </c>
      <c r="N36" s="181"/>
      <c r="O36" s="213">
        <f>P36+Q36+R36</f>
        <v>131.63</v>
      </c>
      <c r="P36" s="217"/>
      <c r="Q36" s="214">
        <f>Q14</f>
        <v>131.63</v>
      </c>
      <c r="R36" s="192">
        <f>R14</f>
        <v>0</v>
      </c>
      <c r="S36" s="214"/>
      <c r="T36" s="215">
        <f t="shared" si="0"/>
        <v>104.70065</v>
      </c>
      <c r="U36" s="220"/>
      <c r="V36" s="220">
        <f>V14</f>
        <v>104.70065</v>
      </c>
      <c r="W36" s="220"/>
      <c r="X36" s="192">
        <v>0</v>
      </c>
      <c r="Y36" s="176"/>
    </row>
    <row r="37" spans="1:25" s="98" customFormat="1" ht="36.75" customHeight="1">
      <c r="A37" s="384" t="s">
        <v>32</v>
      </c>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6"/>
    </row>
    <row r="38" spans="1:25" s="98" customFormat="1" ht="36.75" customHeight="1">
      <c r="A38" s="394" t="s">
        <v>131</v>
      </c>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6"/>
    </row>
    <row r="39" spans="1:26" ht="202.5" customHeight="1">
      <c r="A39" s="275" t="s">
        <v>170</v>
      </c>
      <c r="B39" s="109" t="s">
        <v>40</v>
      </c>
      <c r="C39" s="456" t="s">
        <v>171</v>
      </c>
      <c r="D39" s="456"/>
      <c r="E39" s="328">
        <v>2020</v>
      </c>
      <c r="F39" s="329"/>
      <c r="G39" s="146" t="s">
        <v>30</v>
      </c>
      <c r="H39" s="144" t="s">
        <v>62</v>
      </c>
      <c r="I39" s="111" t="s">
        <v>113</v>
      </c>
      <c r="J39" s="208">
        <f>K39+L39+M39</f>
        <v>1103.21</v>
      </c>
      <c r="K39" s="207"/>
      <c r="L39" s="199">
        <v>1103.21</v>
      </c>
      <c r="M39" s="222"/>
      <c r="N39" s="288"/>
      <c r="O39" s="197">
        <f aca="true" t="shared" si="2" ref="O39:O49">P39+Q39+R39</f>
        <v>1103.21225</v>
      </c>
      <c r="P39" s="199"/>
      <c r="Q39" s="221">
        <f>(1200000-11787.75-100000)/1000+15</f>
        <v>1103.21225</v>
      </c>
      <c r="R39" s="221"/>
      <c r="S39" s="197"/>
      <c r="T39" s="201">
        <f>V39</f>
        <v>1071.553</v>
      </c>
      <c r="U39" s="201"/>
      <c r="V39" s="205">
        <v>1071.553</v>
      </c>
      <c r="W39" s="289"/>
      <c r="X39" s="290"/>
      <c r="Y39" s="175" t="s">
        <v>205</v>
      </c>
      <c r="Z39" s="94"/>
    </row>
    <row r="40" spans="1:26" ht="177.75" customHeight="1">
      <c r="A40" s="275" t="s">
        <v>172</v>
      </c>
      <c r="B40" s="187"/>
      <c r="C40" s="457" t="s">
        <v>173</v>
      </c>
      <c r="D40" s="458"/>
      <c r="E40" s="328" t="s">
        <v>69</v>
      </c>
      <c r="F40" s="329"/>
      <c r="G40" s="144" t="s">
        <v>30</v>
      </c>
      <c r="H40" s="144" t="s">
        <v>62</v>
      </c>
      <c r="I40" s="111" t="s">
        <v>113</v>
      </c>
      <c r="J40" s="208">
        <f aca="true" t="shared" si="3" ref="J40:J53">K40+L40+M40</f>
        <v>50</v>
      </c>
      <c r="K40" s="207"/>
      <c r="L40" s="199">
        <v>50</v>
      </c>
      <c r="M40" s="222"/>
      <c r="N40" s="288"/>
      <c r="O40" s="197">
        <f t="shared" si="2"/>
        <v>49.587</v>
      </c>
      <c r="P40" s="199"/>
      <c r="Q40" s="221">
        <v>49.587</v>
      </c>
      <c r="R40" s="221"/>
      <c r="S40" s="197"/>
      <c r="T40" s="201">
        <f aca="true" t="shared" si="4" ref="T40:T53">U40+V40+W40</f>
        <v>49.586</v>
      </c>
      <c r="U40" s="201"/>
      <c r="V40" s="205">
        <v>49.586</v>
      </c>
      <c r="W40" s="289"/>
      <c r="X40" s="290">
        <v>0</v>
      </c>
      <c r="Y40" s="175" t="s">
        <v>212</v>
      </c>
      <c r="Z40" s="94"/>
    </row>
    <row r="41" spans="1:26" ht="202.5" customHeight="1">
      <c r="A41" s="277" t="s">
        <v>174</v>
      </c>
      <c r="B41" s="152"/>
      <c r="C41" s="459" t="s">
        <v>175</v>
      </c>
      <c r="D41" s="460"/>
      <c r="E41" s="328">
        <v>2020</v>
      </c>
      <c r="F41" s="329"/>
      <c r="G41" s="144" t="s">
        <v>90</v>
      </c>
      <c r="H41" s="144" t="s">
        <v>62</v>
      </c>
      <c r="I41" s="111" t="s">
        <v>113</v>
      </c>
      <c r="J41" s="208">
        <f t="shared" si="3"/>
        <v>1200</v>
      </c>
      <c r="K41" s="207"/>
      <c r="L41" s="199">
        <v>1200</v>
      </c>
      <c r="M41" s="222"/>
      <c r="N41" s="288"/>
      <c r="O41" s="197">
        <f t="shared" si="2"/>
        <v>549.9272</v>
      </c>
      <c r="P41" s="199"/>
      <c r="Q41" s="221">
        <f>1200-650-0.0728</f>
        <v>549.9272</v>
      </c>
      <c r="R41" s="221"/>
      <c r="S41" s="197"/>
      <c r="T41" s="201">
        <f>V41</f>
        <v>543.03</v>
      </c>
      <c r="U41" s="201"/>
      <c r="V41" s="205">
        <v>543.03</v>
      </c>
      <c r="W41" s="289"/>
      <c r="X41" s="290"/>
      <c r="Y41" s="182" t="s">
        <v>219</v>
      </c>
      <c r="Z41" s="94"/>
    </row>
    <row r="42" spans="1:26" ht="43.5" customHeight="1">
      <c r="A42" s="394" t="s">
        <v>132</v>
      </c>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6"/>
      <c r="Z42" s="94"/>
    </row>
    <row r="43" spans="1:26" s="98" customFormat="1" ht="327" customHeight="1">
      <c r="A43" s="276" t="s">
        <v>176</v>
      </c>
      <c r="B43" s="123" t="s">
        <v>36</v>
      </c>
      <c r="C43" s="461" t="s">
        <v>177</v>
      </c>
      <c r="D43" s="462"/>
      <c r="E43" s="440">
        <v>2020</v>
      </c>
      <c r="F43" s="441"/>
      <c r="G43" s="82" t="s">
        <v>30</v>
      </c>
      <c r="H43" s="82" t="s">
        <v>62</v>
      </c>
      <c r="I43" s="121" t="s">
        <v>113</v>
      </c>
      <c r="J43" s="208">
        <f t="shared" si="3"/>
        <v>450</v>
      </c>
      <c r="K43" s="207"/>
      <c r="L43" s="199">
        <v>450</v>
      </c>
      <c r="M43" s="222"/>
      <c r="N43" s="288"/>
      <c r="O43" s="197">
        <f t="shared" si="2"/>
        <v>450</v>
      </c>
      <c r="P43" s="199"/>
      <c r="Q43" s="221">
        <v>450</v>
      </c>
      <c r="R43" s="221"/>
      <c r="S43" s="197"/>
      <c r="T43" s="201">
        <f t="shared" si="4"/>
        <v>450</v>
      </c>
      <c r="U43" s="201"/>
      <c r="V43" s="205">
        <v>450</v>
      </c>
      <c r="W43" s="289"/>
      <c r="X43" s="290">
        <v>0</v>
      </c>
      <c r="Y43" s="175" t="s">
        <v>213</v>
      </c>
      <c r="Z43" s="124"/>
    </row>
    <row r="44" spans="1:26" s="98" customFormat="1" ht="43.5" customHeight="1">
      <c r="A44" s="394" t="s">
        <v>133</v>
      </c>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6"/>
      <c r="Z44" s="124"/>
    </row>
    <row r="45" spans="1:26" ht="336" customHeight="1">
      <c r="A45" s="275" t="s">
        <v>178</v>
      </c>
      <c r="B45" s="109" t="s">
        <v>26</v>
      </c>
      <c r="C45" s="427" t="s">
        <v>179</v>
      </c>
      <c r="D45" s="428"/>
      <c r="E45" s="370">
        <v>2020</v>
      </c>
      <c r="F45" s="371"/>
      <c r="G45" s="145" t="s">
        <v>19</v>
      </c>
      <c r="H45" s="144" t="s">
        <v>62</v>
      </c>
      <c r="I45" s="111" t="s">
        <v>113</v>
      </c>
      <c r="J45" s="208">
        <f>K45+L45+M45</f>
        <v>18838.304</v>
      </c>
      <c r="K45" s="207"/>
      <c r="L45" s="199">
        <f>4108.604+15</f>
        <v>4123.604</v>
      </c>
      <c r="M45" s="222">
        <v>14714.7</v>
      </c>
      <c r="N45" s="184" t="s">
        <v>17</v>
      </c>
      <c r="O45" s="197">
        <f t="shared" si="2"/>
        <v>18838.304</v>
      </c>
      <c r="P45" s="199"/>
      <c r="Q45" s="221">
        <f>4108.604+15</f>
        <v>4123.604</v>
      </c>
      <c r="R45" s="223">
        <v>14714.7</v>
      </c>
      <c r="S45" s="184" t="s">
        <v>17</v>
      </c>
      <c r="T45" s="201">
        <f t="shared" si="4"/>
        <v>14135.864</v>
      </c>
      <c r="U45" s="201"/>
      <c r="V45" s="205">
        <v>4083.234</v>
      </c>
      <c r="W45" s="291">
        <v>10052.63</v>
      </c>
      <c r="X45" s="184" t="s">
        <v>17</v>
      </c>
      <c r="Y45" s="182" t="s">
        <v>206</v>
      </c>
      <c r="Z45" s="94"/>
    </row>
    <row r="46" spans="1:26" ht="265.5" customHeight="1">
      <c r="A46" s="275" t="s">
        <v>180</v>
      </c>
      <c r="B46" s="112"/>
      <c r="C46" s="427" t="s">
        <v>208</v>
      </c>
      <c r="D46" s="428"/>
      <c r="E46" s="154"/>
      <c r="F46" s="155"/>
      <c r="G46" s="145"/>
      <c r="H46" s="144"/>
      <c r="I46" s="111" t="s">
        <v>120</v>
      </c>
      <c r="J46" s="208">
        <f>J48+J49+J47</f>
        <v>916.79</v>
      </c>
      <c r="K46" s="208">
        <f>K48+K49</f>
        <v>0</v>
      </c>
      <c r="L46" s="209">
        <f>L48+L49</f>
        <v>31.79</v>
      </c>
      <c r="M46" s="222">
        <f>M47</f>
        <v>885</v>
      </c>
      <c r="N46" s="278" t="s">
        <v>86</v>
      </c>
      <c r="O46" s="197">
        <f>O48+O49+O47</f>
        <v>916.53055</v>
      </c>
      <c r="P46" s="197">
        <f aca="true" t="shared" si="5" ref="P46:W46">P48+P49+P47</f>
        <v>0</v>
      </c>
      <c r="Q46" s="199">
        <f t="shared" si="5"/>
        <v>31.53055</v>
      </c>
      <c r="R46" s="222">
        <f t="shared" si="5"/>
        <v>885</v>
      </c>
      <c r="S46" s="163" t="s">
        <v>86</v>
      </c>
      <c r="T46" s="197">
        <f t="shared" si="5"/>
        <v>510.437</v>
      </c>
      <c r="U46" s="197">
        <f t="shared" si="5"/>
        <v>0</v>
      </c>
      <c r="V46" s="199">
        <f t="shared" si="5"/>
        <v>27.607</v>
      </c>
      <c r="W46" s="222">
        <f t="shared" si="5"/>
        <v>482.83</v>
      </c>
      <c r="X46" s="163" t="s">
        <v>86</v>
      </c>
      <c r="Y46" s="381" t="s">
        <v>207</v>
      </c>
      <c r="Z46" s="94"/>
    </row>
    <row r="47" spans="1:26" ht="56.25" customHeight="1">
      <c r="A47" s="306"/>
      <c r="B47" s="115"/>
      <c r="C47" s="463" t="s">
        <v>134</v>
      </c>
      <c r="D47" s="464"/>
      <c r="E47" s="328">
        <v>2020</v>
      </c>
      <c r="F47" s="329"/>
      <c r="G47" s="387" t="s">
        <v>19</v>
      </c>
      <c r="H47" s="144" t="s">
        <v>86</v>
      </c>
      <c r="I47" s="110" t="s">
        <v>114</v>
      </c>
      <c r="J47" s="208">
        <f t="shared" si="3"/>
        <v>885</v>
      </c>
      <c r="K47" s="207"/>
      <c r="L47" s="199"/>
      <c r="M47" s="222">
        <v>885</v>
      </c>
      <c r="N47" s="278" t="s">
        <v>86</v>
      </c>
      <c r="O47" s="197">
        <f t="shared" si="2"/>
        <v>885</v>
      </c>
      <c r="P47" s="199"/>
      <c r="Q47" s="199"/>
      <c r="R47" s="222">
        <v>885</v>
      </c>
      <c r="S47" s="150" t="s">
        <v>86</v>
      </c>
      <c r="T47" s="201">
        <f t="shared" si="4"/>
        <v>482.83</v>
      </c>
      <c r="U47" s="201"/>
      <c r="V47" s="205"/>
      <c r="W47" s="291">
        <v>482.83</v>
      </c>
      <c r="X47" s="163" t="s">
        <v>86</v>
      </c>
      <c r="Y47" s="382"/>
      <c r="Z47" s="94"/>
    </row>
    <row r="48" spans="1:26" ht="58.5" customHeight="1">
      <c r="A48" s="306"/>
      <c r="B48" s="115"/>
      <c r="C48" s="463" t="s">
        <v>135</v>
      </c>
      <c r="D48" s="464"/>
      <c r="E48" s="142"/>
      <c r="F48" s="143"/>
      <c r="G48" s="388"/>
      <c r="H48" s="144" t="s">
        <v>62</v>
      </c>
      <c r="I48" s="111" t="s">
        <v>113</v>
      </c>
      <c r="J48" s="208">
        <f t="shared" si="3"/>
        <v>21.79</v>
      </c>
      <c r="K48" s="207"/>
      <c r="L48" s="199">
        <f>21.46+0.33</f>
        <v>21.79</v>
      </c>
      <c r="M48" s="222"/>
      <c r="N48" s="232"/>
      <c r="O48" s="197">
        <f t="shared" si="2"/>
        <v>21.53055</v>
      </c>
      <c r="P48" s="199"/>
      <c r="Q48" s="224">
        <f>(9670+11787.75)/1000+0.0728</f>
        <v>21.53055</v>
      </c>
      <c r="R48" s="199"/>
      <c r="S48" s="133"/>
      <c r="T48" s="201">
        <f t="shared" si="4"/>
        <v>21.53</v>
      </c>
      <c r="U48" s="201"/>
      <c r="V48" s="205">
        <v>21.53</v>
      </c>
      <c r="W48" s="289"/>
      <c r="X48" s="290"/>
      <c r="Y48" s="382"/>
      <c r="Z48" s="94"/>
    </row>
    <row r="49" spans="1:26" ht="55.5" customHeight="1">
      <c r="A49" s="306"/>
      <c r="B49" s="115"/>
      <c r="C49" s="463" t="s">
        <v>136</v>
      </c>
      <c r="D49" s="464"/>
      <c r="E49" s="142"/>
      <c r="F49" s="143"/>
      <c r="G49" s="108" t="s">
        <v>35</v>
      </c>
      <c r="H49" s="144" t="s">
        <v>62</v>
      </c>
      <c r="I49" s="107">
        <v>3717640</v>
      </c>
      <c r="J49" s="208">
        <f t="shared" si="3"/>
        <v>10</v>
      </c>
      <c r="K49" s="207"/>
      <c r="L49" s="199">
        <v>10</v>
      </c>
      <c r="M49" s="222"/>
      <c r="N49" s="232"/>
      <c r="O49" s="197">
        <f t="shared" si="2"/>
        <v>10</v>
      </c>
      <c r="P49" s="199"/>
      <c r="Q49" s="199">
        <v>10</v>
      </c>
      <c r="R49" s="199"/>
      <c r="S49" s="133"/>
      <c r="T49" s="201">
        <f t="shared" si="4"/>
        <v>6.077</v>
      </c>
      <c r="U49" s="201"/>
      <c r="V49" s="205">
        <v>6.077</v>
      </c>
      <c r="W49" s="289"/>
      <c r="X49" s="290"/>
      <c r="Y49" s="383"/>
      <c r="Z49" s="94"/>
    </row>
    <row r="50" spans="1:26" ht="105" customHeight="1">
      <c r="A50" s="266"/>
      <c r="B50" s="141" t="s">
        <v>11</v>
      </c>
      <c r="C50" s="389" t="s">
        <v>11</v>
      </c>
      <c r="D50" s="390"/>
      <c r="E50" s="321"/>
      <c r="F50" s="321"/>
      <c r="G50" s="141"/>
      <c r="H50" s="141"/>
      <c r="I50" s="141"/>
      <c r="J50" s="208">
        <f>K50+L50+M50</f>
        <v>22558.304</v>
      </c>
      <c r="K50" s="207"/>
      <c r="L50" s="199">
        <f>L52+L53</f>
        <v>6958.604</v>
      </c>
      <c r="M50" s="222">
        <f>M52+M53</f>
        <v>15599.7</v>
      </c>
      <c r="N50" s="232"/>
      <c r="O50" s="197">
        <f>O52+O53</f>
        <v>21907.561</v>
      </c>
      <c r="P50" s="199">
        <f>P52+P53</f>
        <v>0</v>
      </c>
      <c r="Q50" s="199">
        <f>Q52+Q53</f>
        <v>6307.861000000001</v>
      </c>
      <c r="R50" s="199">
        <f>R52+R53</f>
        <v>15599.7</v>
      </c>
      <c r="S50" s="133"/>
      <c r="T50" s="201">
        <f>U50+V50+W50</f>
        <v>16760.47</v>
      </c>
      <c r="U50" s="201"/>
      <c r="V50" s="205">
        <f>V52+V53</f>
        <v>6225.01</v>
      </c>
      <c r="W50" s="291">
        <f>W52+W53</f>
        <v>10535.46</v>
      </c>
      <c r="X50" s="290">
        <v>0</v>
      </c>
      <c r="Y50" s="177"/>
      <c r="Z50" s="90"/>
    </row>
    <row r="51" spans="1:25" ht="71.25" customHeight="1" hidden="1">
      <c r="A51" s="265"/>
      <c r="B51" s="144" t="s">
        <v>24</v>
      </c>
      <c r="C51" s="463"/>
      <c r="D51" s="464"/>
      <c r="E51" s="328"/>
      <c r="F51" s="329"/>
      <c r="G51" s="141"/>
      <c r="H51" s="141"/>
      <c r="I51" s="141"/>
      <c r="J51" s="208"/>
      <c r="K51" s="207"/>
      <c r="L51" s="198"/>
      <c r="M51" s="198"/>
      <c r="N51" s="133"/>
      <c r="O51" s="200"/>
      <c r="P51" s="198"/>
      <c r="Q51" s="198"/>
      <c r="R51" s="198"/>
      <c r="S51" s="133"/>
      <c r="T51" s="225"/>
      <c r="U51" s="225"/>
      <c r="V51" s="226"/>
      <c r="W51" s="225"/>
      <c r="X51" s="62">
        <v>0</v>
      </c>
      <c r="Y51" s="177"/>
    </row>
    <row r="52" spans="1:25" ht="57.75" customHeight="1" hidden="1">
      <c r="A52" s="265"/>
      <c r="B52" s="144"/>
      <c r="C52" s="465" t="s">
        <v>25</v>
      </c>
      <c r="D52" s="466"/>
      <c r="E52" s="328"/>
      <c r="F52" s="329"/>
      <c r="G52" s="141"/>
      <c r="H52" s="141"/>
      <c r="I52" s="141"/>
      <c r="J52" s="208">
        <f t="shared" si="3"/>
        <v>22548.304</v>
      </c>
      <c r="K52" s="207"/>
      <c r="L52" s="199">
        <f>L39+L40+L41+L43+L45+L46-L53</f>
        <v>6948.604</v>
      </c>
      <c r="M52" s="199">
        <f>SUM(M39:M46)</f>
        <v>15599.7</v>
      </c>
      <c r="N52" s="164"/>
      <c r="O52" s="197">
        <f>P52+Q52+R52</f>
        <v>21897.561</v>
      </c>
      <c r="P52" s="199">
        <f>SUM(P39:P48)</f>
        <v>0</v>
      </c>
      <c r="Q52" s="199">
        <f>Q39+Q40+Q41+Q43+Q45+Q46-Q53</f>
        <v>6297.861000000001</v>
      </c>
      <c r="R52" s="199">
        <f>R46+R45</f>
        <v>15599.7</v>
      </c>
      <c r="S52" s="164"/>
      <c r="T52" s="201">
        <f t="shared" si="4"/>
        <v>16754.393</v>
      </c>
      <c r="U52" s="201"/>
      <c r="V52" s="205">
        <f>V39+V40+V41+V43+V45+V46-V53</f>
        <v>6218.933</v>
      </c>
      <c r="W52" s="205">
        <f>W45+W46</f>
        <v>10535.46</v>
      </c>
      <c r="X52" s="62">
        <v>0</v>
      </c>
      <c r="Y52" s="177"/>
    </row>
    <row r="53" spans="1:25" ht="57.75" customHeight="1" hidden="1">
      <c r="A53" s="265"/>
      <c r="B53" s="144"/>
      <c r="C53" s="465" t="s">
        <v>35</v>
      </c>
      <c r="D53" s="466"/>
      <c r="E53" s="142"/>
      <c r="F53" s="143"/>
      <c r="G53" s="141"/>
      <c r="H53" s="141"/>
      <c r="I53" s="141"/>
      <c r="J53" s="208">
        <f t="shared" si="3"/>
        <v>10</v>
      </c>
      <c r="K53" s="207"/>
      <c r="L53" s="199">
        <f>L49</f>
        <v>10</v>
      </c>
      <c r="M53" s="199">
        <f>M49</f>
        <v>0</v>
      </c>
      <c r="N53" s="164"/>
      <c r="O53" s="197">
        <f>P53+Q53+R53</f>
        <v>10</v>
      </c>
      <c r="P53" s="199">
        <f>P49</f>
        <v>0</v>
      </c>
      <c r="Q53" s="199">
        <f>Q49</f>
        <v>10</v>
      </c>
      <c r="R53" s="199">
        <f>R49</f>
        <v>0</v>
      </c>
      <c r="S53" s="164"/>
      <c r="T53" s="201">
        <f t="shared" si="4"/>
        <v>6.077</v>
      </c>
      <c r="U53" s="201"/>
      <c r="V53" s="205">
        <f>V49</f>
        <v>6.077</v>
      </c>
      <c r="W53" s="201"/>
      <c r="X53" s="62"/>
      <c r="Y53" s="177"/>
    </row>
    <row r="54" spans="1:25" s="98" customFormat="1" ht="39" customHeight="1">
      <c r="A54" s="384" t="s">
        <v>31</v>
      </c>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6"/>
    </row>
    <row r="55" spans="1:25" s="98" customFormat="1" ht="39" customHeight="1">
      <c r="A55" s="384" t="s">
        <v>138</v>
      </c>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6"/>
    </row>
    <row r="56" spans="1:25" ht="174.75" customHeight="1">
      <c r="A56" s="275" t="s">
        <v>181</v>
      </c>
      <c r="B56" s="116" t="s">
        <v>9</v>
      </c>
      <c r="C56" s="449" t="s">
        <v>182</v>
      </c>
      <c r="D56" s="450"/>
      <c r="E56" s="321">
        <v>2020</v>
      </c>
      <c r="F56" s="321"/>
      <c r="G56" s="387" t="s">
        <v>68</v>
      </c>
      <c r="H56" s="144" t="s">
        <v>62</v>
      </c>
      <c r="I56" s="107">
        <v>1017640</v>
      </c>
      <c r="J56" s="208">
        <f>K56+L56+M56</f>
        <v>301</v>
      </c>
      <c r="K56" s="207"/>
      <c r="L56" s="218">
        <v>301</v>
      </c>
      <c r="M56" s="292"/>
      <c r="N56" s="293"/>
      <c r="O56" s="208">
        <f>P56+Q56+R56</f>
        <v>300.84900000000005</v>
      </c>
      <c r="P56" s="209"/>
      <c r="Q56" s="209">
        <f>352.1-51.251</f>
        <v>300.84900000000005</v>
      </c>
      <c r="R56" s="209"/>
      <c r="S56" s="208"/>
      <c r="T56" s="192">
        <f>U56+V56+W56</f>
        <v>300.92</v>
      </c>
      <c r="U56" s="192"/>
      <c r="V56" s="193">
        <v>300.92</v>
      </c>
      <c r="W56" s="294"/>
      <c r="X56" s="295">
        <v>0</v>
      </c>
      <c r="Y56" s="173" t="s">
        <v>214</v>
      </c>
    </row>
    <row r="57" spans="1:25" ht="147" customHeight="1">
      <c r="A57" s="275" t="s">
        <v>183</v>
      </c>
      <c r="B57" s="112"/>
      <c r="C57" s="449" t="s">
        <v>184</v>
      </c>
      <c r="D57" s="450"/>
      <c r="E57" s="321">
        <v>2020</v>
      </c>
      <c r="F57" s="321"/>
      <c r="G57" s="345"/>
      <c r="H57" s="144" t="s">
        <v>62</v>
      </c>
      <c r="I57" s="107">
        <v>1017640</v>
      </c>
      <c r="J57" s="208">
        <f>K57+L57+M57</f>
        <v>43.9</v>
      </c>
      <c r="K57" s="207"/>
      <c r="L57" s="218">
        <v>43.9</v>
      </c>
      <c r="M57" s="292"/>
      <c r="N57" s="293"/>
      <c r="O57" s="208">
        <f>P57+Q57+R57</f>
        <v>43.9</v>
      </c>
      <c r="P57" s="209"/>
      <c r="Q57" s="209">
        <v>43.9</v>
      </c>
      <c r="R57" s="209"/>
      <c r="S57" s="208"/>
      <c r="T57" s="192">
        <f>U57+V57+W57</f>
        <v>43.827</v>
      </c>
      <c r="U57" s="192"/>
      <c r="V57" s="193">
        <v>43.827</v>
      </c>
      <c r="W57" s="294"/>
      <c r="X57" s="295">
        <v>0</v>
      </c>
      <c r="Y57" s="178" t="s">
        <v>209</v>
      </c>
    </row>
    <row r="58" spans="1:25" ht="105.75" customHeight="1" hidden="1">
      <c r="A58" s="307"/>
      <c r="B58" s="115"/>
      <c r="C58" s="467" t="s">
        <v>70</v>
      </c>
      <c r="D58" s="468"/>
      <c r="E58" s="328">
        <v>2020</v>
      </c>
      <c r="F58" s="329"/>
      <c r="G58" s="388"/>
      <c r="H58" s="144" t="s">
        <v>62</v>
      </c>
      <c r="I58" s="107">
        <v>1017640</v>
      </c>
      <c r="J58" s="208">
        <f>K58+L58+M58</f>
        <v>0</v>
      </c>
      <c r="K58" s="207"/>
      <c r="L58" s="218"/>
      <c r="M58" s="292"/>
      <c r="N58" s="293"/>
      <c r="O58" s="208">
        <f>P58+Q58+R58</f>
        <v>0</v>
      </c>
      <c r="P58" s="209"/>
      <c r="Q58" s="209"/>
      <c r="R58" s="209"/>
      <c r="S58" s="208"/>
      <c r="T58" s="192">
        <f>U58+V58+W58</f>
        <v>0</v>
      </c>
      <c r="U58" s="192"/>
      <c r="V58" s="193"/>
      <c r="W58" s="294"/>
      <c r="X58" s="295">
        <v>0</v>
      </c>
      <c r="Y58" s="173" t="s">
        <v>116</v>
      </c>
    </row>
    <row r="59" spans="1:25" ht="98.25" customHeight="1">
      <c r="A59" s="308"/>
      <c r="B59" s="109" t="s">
        <v>13</v>
      </c>
      <c r="C59" s="469" t="s">
        <v>13</v>
      </c>
      <c r="D59" s="469"/>
      <c r="E59" s="321"/>
      <c r="F59" s="321"/>
      <c r="G59" s="149"/>
      <c r="H59" s="144"/>
      <c r="I59" s="144"/>
      <c r="J59" s="208">
        <f>K59+L59+M59</f>
        <v>344.9</v>
      </c>
      <c r="K59" s="207"/>
      <c r="L59" s="218">
        <f>SUM(L56:L58)</f>
        <v>344.9</v>
      </c>
      <c r="M59" s="292"/>
      <c r="N59" s="293"/>
      <c r="O59" s="208">
        <f>P59+Q59+R59</f>
        <v>344.749</v>
      </c>
      <c r="P59" s="209"/>
      <c r="Q59" s="209">
        <f>SUM(Q56:Q58)</f>
        <v>344.749</v>
      </c>
      <c r="R59" s="209"/>
      <c r="S59" s="208"/>
      <c r="T59" s="192">
        <f>U59+V59+W59</f>
        <v>344.747</v>
      </c>
      <c r="U59" s="192">
        <f>U56+U57+U58</f>
        <v>0</v>
      </c>
      <c r="V59" s="193">
        <f>V56+V57+V58</f>
        <v>344.747</v>
      </c>
      <c r="W59" s="294">
        <f>W56+W57+W58</f>
        <v>0</v>
      </c>
      <c r="X59" s="295">
        <v>0</v>
      </c>
      <c r="Y59" s="177"/>
    </row>
    <row r="60" spans="1:25" s="98" customFormat="1" ht="34.5" customHeight="1">
      <c r="A60" s="384" t="s">
        <v>33</v>
      </c>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6"/>
    </row>
    <row r="61" spans="1:25" s="98" customFormat="1" ht="34.5" customHeight="1">
      <c r="A61" s="384" t="s">
        <v>139</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6"/>
    </row>
    <row r="62" spans="1:25" s="98" customFormat="1" ht="309.75" customHeight="1">
      <c r="A62" s="277" t="s">
        <v>185</v>
      </c>
      <c r="B62" s="147" t="s">
        <v>79</v>
      </c>
      <c r="C62" s="470" t="s">
        <v>186</v>
      </c>
      <c r="D62" s="471"/>
      <c r="E62" s="328" t="s">
        <v>27</v>
      </c>
      <c r="F62" s="329"/>
      <c r="G62" s="144" t="s">
        <v>35</v>
      </c>
      <c r="H62" s="144" t="s">
        <v>62</v>
      </c>
      <c r="I62" s="107">
        <v>3717640</v>
      </c>
      <c r="J62" s="208">
        <f>K62+L62+M62</f>
        <v>75</v>
      </c>
      <c r="K62" s="207"/>
      <c r="L62" s="209">
        <v>75</v>
      </c>
      <c r="M62" s="259"/>
      <c r="N62" s="296"/>
      <c r="O62" s="208">
        <f aca="true" t="shared" si="6" ref="O62:O73">P62+Q62+R62</f>
        <v>75</v>
      </c>
      <c r="P62" s="209"/>
      <c r="Q62" s="209">
        <v>75</v>
      </c>
      <c r="R62" s="209"/>
      <c r="S62" s="208"/>
      <c r="T62" s="192">
        <f>U62+V62+W62</f>
        <v>75</v>
      </c>
      <c r="U62" s="192"/>
      <c r="V62" s="193">
        <v>75</v>
      </c>
      <c r="W62" s="294"/>
      <c r="X62" s="295"/>
      <c r="Y62" s="178" t="s">
        <v>121</v>
      </c>
    </row>
    <row r="63" spans="1:25" s="98" customFormat="1" ht="42.75" customHeight="1">
      <c r="A63" s="384" t="s">
        <v>140</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6"/>
    </row>
    <row r="64" spans="1:25" s="98" customFormat="1" ht="242.25" customHeight="1">
      <c r="A64" s="275" t="s">
        <v>188</v>
      </c>
      <c r="B64" s="148" t="s">
        <v>14</v>
      </c>
      <c r="C64" s="434" t="s">
        <v>187</v>
      </c>
      <c r="D64" s="434"/>
      <c r="E64" s="321" t="s">
        <v>27</v>
      </c>
      <c r="F64" s="321"/>
      <c r="G64" s="144" t="s">
        <v>37</v>
      </c>
      <c r="H64" s="144" t="s">
        <v>62</v>
      </c>
      <c r="I64" s="110" t="s">
        <v>115</v>
      </c>
      <c r="J64" s="208">
        <f>K64+L64+M64</f>
        <v>50</v>
      </c>
      <c r="K64" s="207"/>
      <c r="L64" s="209">
        <v>50</v>
      </c>
      <c r="M64" s="259"/>
      <c r="N64" s="296"/>
      <c r="O64" s="208">
        <f t="shared" si="6"/>
        <v>50</v>
      </c>
      <c r="P64" s="209"/>
      <c r="Q64" s="209">
        <v>50</v>
      </c>
      <c r="R64" s="209"/>
      <c r="S64" s="208"/>
      <c r="T64" s="192">
        <f aca="true" t="shared" si="7" ref="T64:T76">U64+V64+W64</f>
        <v>50</v>
      </c>
      <c r="U64" s="192"/>
      <c r="V64" s="193">
        <v>50</v>
      </c>
      <c r="W64" s="294"/>
      <c r="X64" s="295">
        <v>0</v>
      </c>
      <c r="Y64" s="173" t="s">
        <v>210</v>
      </c>
    </row>
    <row r="65" spans="1:25" s="98" customFormat="1" ht="179.25" customHeight="1" hidden="1">
      <c r="A65" s="304" t="s">
        <v>57</v>
      </c>
      <c r="B65" s="148" t="s">
        <v>18</v>
      </c>
      <c r="C65" s="449" t="s">
        <v>58</v>
      </c>
      <c r="D65" s="450"/>
      <c r="E65" s="328" t="s">
        <v>27</v>
      </c>
      <c r="F65" s="329"/>
      <c r="G65" s="144" t="s">
        <v>37</v>
      </c>
      <c r="H65" s="144" t="s">
        <v>62</v>
      </c>
      <c r="I65" s="107" t="s">
        <v>115</v>
      </c>
      <c r="J65" s="208">
        <f>K65+L65+M65</f>
        <v>0</v>
      </c>
      <c r="K65" s="207"/>
      <c r="L65" s="209"/>
      <c r="M65" s="209"/>
      <c r="N65" s="208"/>
      <c r="O65" s="208">
        <f t="shared" si="6"/>
        <v>0</v>
      </c>
      <c r="P65" s="209"/>
      <c r="Q65" s="209"/>
      <c r="R65" s="209"/>
      <c r="S65" s="208"/>
      <c r="T65" s="192">
        <f t="shared" si="7"/>
        <v>0</v>
      </c>
      <c r="U65" s="192"/>
      <c r="V65" s="193"/>
      <c r="W65" s="228"/>
      <c r="X65" s="87">
        <v>0</v>
      </c>
      <c r="Y65" s="172" t="s">
        <v>116</v>
      </c>
    </row>
    <row r="66" spans="1:25" s="98" customFormat="1" ht="45.75" customHeight="1">
      <c r="A66" s="384" t="s">
        <v>141</v>
      </c>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6"/>
    </row>
    <row r="67" spans="1:25" ht="189" customHeight="1">
      <c r="A67" s="275" t="s">
        <v>189</v>
      </c>
      <c r="B67" s="148" t="s">
        <v>18</v>
      </c>
      <c r="C67" s="436" t="s">
        <v>190</v>
      </c>
      <c r="D67" s="437"/>
      <c r="E67" s="142"/>
      <c r="F67" s="143"/>
      <c r="G67" s="144"/>
      <c r="H67" s="144"/>
      <c r="I67" s="107">
        <v>3717640</v>
      </c>
      <c r="J67" s="208">
        <f>L67</f>
        <v>20</v>
      </c>
      <c r="K67" s="207"/>
      <c r="L67" s="209">
        <v>20</v>
      </c>
      <c r="M67" s="259"/>
      <c r="N67" s="296"/>
      <c r="O67" s="208">
        <f>Q67</f>
        <v>20</v>
      </c>
      <c r="P67" s="209"/>
      <c r="Q67" s="209">
        <v>20</v>
      </c>
      <c r="R67" s="209"/>
      <c r="S67" s="208"/>
      <c r="T67" s="192">
        <f t="shared" si="7"/>
        <v>6</v>
      </c>
      <c r="U67" s="192"/>
      <c r="V67" s="193">
        <v>6</v>
      </c>
      <c r="W67" s="294"/>
      <c r="X67" s="295"/>
      <c r="Y67" s="173" t="s">
        <v>211</v>
      </c>
    </row>
    <row r="68" spans="1:25" ht="44.25" customHeight="1">
      <c r="A68" s="384" t="s">
        <v>142</v>
      </c>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6"/>
    </row>
    <row r="69" spans="1:25" s="98" customFormat="1" ht="57.75" customHeight="1">
      <c r="A69" s="276" t="s">
        <v>191</v>
      </c>
      <c r="B69" s="123" t="s">
        <v>75</v>
      </c>
      <c r="C69" s="472" t="s">
        <v>192</v>
      </c>
      <c r="D69" s="472"/>
      <c r="E69" s="408" t="s">
        <v>27</v>
      </c>
      <c r="F69" s="408"/>
      <c r="G69" s="126" t="s">
        <v>35</v>
      </c>
      <c r="H69" s="82" t="s">
        <v>62</v>
      </c>
      <c r="I69" s="106">
        <v>3717640</v>
      </c>
      <c r="J69" s="208">
        <f>K69+L69+M69</f>
        <v>0</v>
      </c>
      <c r="K69" s="207"/>
      <c r="L69" s="218"/>
      <c r="M69" s="292"/>
      <c r="N69" s="293"/>
      <c r="O69" s="227">
        <f t="shared" si="6"/>
        <v>0</v>
      </c>
      <c r="P69" s="218"/>
      <c r="Q69" s="218"/>
      <c r="R69" s="218"/>
      <c r="S69" s="227"/>
      <c r="T69" s="228">
        <f t="shared" si="7"/>
        <v>0</v>
      </c>
      <c r="U69" s="228"/>
      <c r="V69" s="229"/>
      <c r="W69" s="294"/>
      <c r="X69" s="295">
        <v>0</v>
      </c>
      <c r="Y69" s="173" t="s">
        <v>122</v>
      </c>
    </row>
    <row r="70" spans="1:25" s="98" customFormat="1" ht="165.75" customHeight="1" hidden="1">
      <c r="A70" s="309" t="s">
        <v>60</v>
      </c>
      <c r="B70" s="123" t="s">
        <v>63</v>
      </c>
      <c r="C70" s="444" t="s">
        <v>61</v>
      </c>
      <c r="D70" s="445"/>
      <c r="E70" s="440" t="s">
        <v>27</v>
      </c>
      <c r="F70" s="441"/>
      <c r="G70" s="82" t="s">
        <v>35</v>
      </c>
      <c r="H70" s="82" t="s">
        <v>62</v>
      </c>
      <c r="I70" s="106">
        <v>3717640</v>
      </c>
      <c r="J70" s="208">
        <f>K70+L70+M70</f>
        <v>0</v>
      </c>
      <c r="K70" s="207"/>
      <c r="L70" s="218"/>
      <c r="M70" s="292"/>
      <c r="N70" s="293"/>
      <c r="O70" s="227"/>
      <c r="P70" s="218"/>
      <c r="Q70" s="218"/>
      <c r="R70" s="218"/>
      <c r="S70" s="227"/>
      <c r="T70" s="230">
        <f t="shared" si="7"/>
        <v>0</v>
      </c>
      <c r="U70" s="230"/>
      <c r="V70" s="231"/>
      <c r="W70" s="299"/>
      <c r="X70" s="301">
        <v>0</v>
      </c>
      <c r="Y70" s="172" t="s">
        <v>116</v>
      </c>
    </row>
    <row r="71" spans="1:25" s="98" customFormat="1" ht="60" customHeight="1" hidden="1">
      <c r="A71" s="267"/>
      <c r="B71" s="475" t="s">
        <v>21</v>
      </c>
      <c r="C71" s="477" t="s">
        <v>22</v>
      </c>
      <c r="D71" s="478"/>
      <c r="E71" s="440"/>
      <c r="F71" s="441"/>
      <c r="G71" s="82"/>
      <c r="H71" s="82"/>
      <c r="I71" s="82"/>
      <c r="J71" s="208">
        <f>L71</f>
        <v>95</v>
      </c>
      <c r="K71" s="218">
        <f>K62+K69+K70</f>
        <v>0</v>
      </c>
      <c r="L71" s="209">
        <f>L62+L69+L70+L67</f>
        <v>95</v>
      </c>
      <c r="M71" s="259">
        <f>M62+M69+M70</f>
        <v>0</v>
      </c>
      <c r="N71" s="296"/>
      <c r="O71" s="208">
        <f>P71+Q71+R71</f>
        <v>95</v>
      </c>
      <c r="P71" s="209"/>
      <c r="Q71" s="209">
        <f>Q62+Q69+Q70+Q67</f>
        <v>95</v>
      </c>
      <c r="R71" s="209"/>
      <c r="S71" s="208"/>
      <c r="T71" s="192">
        <f t="shared" si="7"/>
        <v>81</v>
      </c>
      <c r="U71" s="192">
        <f>U62+U69+U70</f>
        <v>0</v>
      </c>
      <c r="V71" s="193">
        <f>V62+V69+V70+V67</f>
        <v>81</v>
      </c>
      <c r="W71" s="294">
        <f>W62+W69+W70</f>
        <v>0</v>
      </c>
      <c r="X71" s="295">
        <v>0</v>
      </c>
      <c r="Y71" s="177"/>
    </row>
    <row r="72" spans="1:25" s="98" customFormat="1" ht="35.25" customHeight="1" hidden="1">
      <c r="A72" s="310"/>
      <c r="B72" s="476"/>
      <c r="C72" s="477" t="s">
        <v>23</v>
      </c>
      <c r="D72" s="478"/>
      <c r="E72" s="440"/>
      <c r="F72" s="441"/>
      <c r="G72" s="82"/>
      <c r="H72" s="82"/>
      <c r="I72" s="82"/>
      <c r="J72" s="208">
        <f>L72</f>
        <v>50</v>
      </c>
      <c r="K72" s="218">
        <f>K64+K65</f>
        <v>0</v>
      </c>
      <c r="L72" s="209">
        <f>L64+L65</f>
        <v>50</v>
      </c>
      <c r="M72" s="259">
        <f>M64+M65</f>
        <v>0</v>
      </c>
      <c r="N72" s="296"/>
      <c r="O72" s="208">
        <f t="shared" si="6"/>
        <v>50</v>
      </c>
      <c r="P72" s="209"/>
      <c r="Q72" s="209">
        <f>Q64+Q65</f>
        <v>50</v>
      </c>
      <c r="R72" s="209"/>
      <c r="S72" s="208"/>
      <c r="T72" s="192">
        <f t="shared" si="7"/>
        <v>50</v>
      </c>
      <c r="U72" s="192">
        <f>U64+U65</f>
        <v>0</v>
      </c>
      <c r="V72" s="193">
        <f>V64+V65</f>
        <v>50</v>
      </c>
      <c r="W72" s="294">
        <f>W64+W65</f>
        <v>0</v>
      </c>
      <c r="X72" s="295">
        <v>0</v>
      </c>
      <c r="Y72" s="177"/>
    </row>
    <row r="73" spans="1:25" s="98" customFormat="1" ht="36.75" customHeight="1" hidden="1">
      <c r="A73" s="310"/>
      <c r="B73" s="125" t="s">
        <v>38</v>
      </c>
      <c r="C73" s="166"/>
      <c r="D73" s="167"/>
      <c r="E73" s="104"/>
      <c r="F73" s="105"/>
      <c r="G73" s="82"/>
      <c r="H73" s="82"/>
      <c r="I73" s="82"/>
      <c r="J73" s="207"/>
      <c r="K73" s="218">
        <f>SUM(K62:K70)</f>
        <v>0</v>
      </c>
      <c r="L73" s="209">
        <f>SUM(L62:L70)</f>
        <v>145</v>
      </c>
      <c r="M73" s="259">
        <f>SUM(M62:M70)</f>
        <v>0</v>
      </c>
      <c r="N73" s="296"/>
      <c r="O73" s="208">
        <f t="shared" si="6"/>
        <v>145</v>
      </c>
      <c r="P73" s="209"/>
      <c r="Q73" s="209">
        <f>SUM(Q62:Q70)</f>
        <v>145</v>
      </c>
      <c r="R73" s="209"/>
      <c r="S73" s="208"/>
      <c r="T73" s="192">
        <f>U73+V73+W73</f>
        <v>131</v>
      </c>
      <c r="U73" s="192">
        <f>SUM(U62:U70)</f>
        <v>0</v>
      </c>
      <c r="V73" s="193">
        <f>SUM(V62:V70)</f>
        <v>131</v>
      </c>
      <c r="W73" s="294">
        <f>SUM(W62:W70)</f>
        <v>0</v>
      </c>
      <c r="X73" s="295">
        <v>0</v>
      </c>
      <c r="Y73" s="177"/>
    </row>
    <row r="74" spans="1:25" s="245" customFormat="1" ht="48.75" customHeight="1">
      <c r="A74" s="268"/>
      <c r="B74" s="240"/>
      <c r="C74" s="486" t="s">
        <v>12</v>
      </c>
      <c r="D74" s="487"/>
      <c r="E74" s="486"/>
      <c r="F74" s="487"/>
      <c r="G74" s="240"/>
      <c r="H74" s="239"/>
      <c r="I74" s="239"/>
      <c r="J74" s="241">
        <f>K74+L74+M74</f>
        <v>109671.6631</v>
      </c>
      <c r="K74" s="242">
        <f>K34+K35+K52+K59+K73+K36+K53</f>
        <v>2610.307</v>
      </c>
      <c r="L74" s="242">
        <f>L34+L35+L52+L59+L73+L36+L53</f>
        <v>27757.846100000002</v>
      </c>
      <c r="M74" s="297">
        <f>M34+M35+M52+M59+M73+M36+M53</f>
        <v>79303.51</v>
      </c>
      <c r="N74" s="298"/>
      <c r="O74" s="242">
        <f>P74+Q74+R74</f>
        <v>98598.6651</v>
      </c>
      <c r="P74" s="242">
        <f>P34+P35+P52+P59+P73+P53</f>
        <v>2610.307</v>
      </c>
      <c r="Q74" s="242">
        <f>Q34+Q35+Q52+Q59+Q73+Q53+Q36</f>
        <v>26589.9991</v>
      </c>
      <c r="R74" s="242">
        <f>R34+R35+R52+R59+R73+R53</f>
        <v>69398.359</v>
      </c>
      <c r="S74" s="242"/>
      <c r="T74" s="243">
        <f>U74+V74+W74</f>
        <v>46923.69184</v>
      </c>
      <c r="U74" s="243">
        <f>U34+U35+U52+U59+U73+U53</f>
        <v>2610.307</v>
      </c>
      <c r="V74" s="243">
        <f>V34+V35+V52+V59+V73+V53+V36</f>
        <v>16520.490840000002</v>
      </c>
      <c r="W74" s="300">
        <f>W34+W35+W52+W59+W73+W53</f>
        <v>27792.894</v>
      </c>
      <c r="X74" s="302">
        <v>0</v>
      </c>
      <c r="Y74" s="244"/>
    </row>
    <row r="75" spans="1:25" ht="48.75" customHeight="1" hidden="1">
      <c r="A75" s="269"/>
      <c r="B75" s="113"/>
      <c r="C75" s="463" t="s">
        <v>41</v>
      </c>
      <c r="D75" s="464"/>
      <c r="E75" s="488"/>
      <c r="F75" s="336"/>
      <c r="G75" s="144"/>
      <c r="H75" s="144"/>
      <c r="I75" s="144"/>
      <c r="J75" s="144"/>
      <c r="K75" s="127"/>
      <c r="L75" s="127"/>
      <c r="M75" s="137" t="e">
        <f>M74-#REF!-M13-#REF!</f>
        <v>#REF!</v>
      </c>
      <c r="N75" s="128"/>
      <c r="O75" s="128"/>
      <c r="P75" s="137"/>
      <c r="Q75" s="137"/>
      <c r="R75" s="137"/>
      <c r="S75" s="128"/>
      <c r="T75" s="93">
        <f t="shared" si="7"/>
        <v>0</v>
      </c>
      <c r="U75" s="95"/>
      <c r="V75" s="96"/>
      <c r="W75" s="95"/>
      <c r="X75" s="93">
        <v>0</v>
      </c>
      <c r="Y75" s="179"/>
    </row>
    <row r="76" spans="1:24" ht="77.25" customHeight="1" hidden="1">
      <c r="A76" s="270"/>
      <c r="B76" s="117"/>
      <c r="C76" s="463" t="s">
        <v>42</v>
      </c>
      <c r="D76" s="464"/>
      <c r="E76" s="473"/>
      <c r="F76" s="474"/>
      <c r="G76" s="117"/>
      <c r="H76" s="117"/>
      <c r="I76" s="117"/>
      <c r="J76" s="117"/>
      <c r="K76" s="139"/>
      <c r="L76" s="139"/>
      <c r="M76" s="137" t="e">
        <f>M75-M9-M12-M45-M14</f>
        <v>#REF!</v>
      </c>
      <c r="N76" s="128"/>
      <c r="O76" s="128"/>
      <c r="P76" s="137"/>
      <c r="Q76" s="137"/>
      <c r="R76" s="137"/>
      <c r="S76" s="128"/>
      <c r="T76" s="93">
        <f t="shared" si="7"/>
        <v>0</v>
      </c>
      <c r="U76" s="95"/>
      <c r="V76" s="96"/>
      <c r="W76" s="95"/>
      <c r="X76" s="93">
        <v>0</v>
      </c>
    </row>
    <row r="77" spans="1:25" s="98" customFormat="1" ht="72" customHeight="1">
      <c r="A77" s="262"/>
      <c r="B77" s="246"/>
      <c r="C77" s="188"/>
      <c r="D77" s="188"/>
      <c r="K77" s="189"/>
      <c r="L77" s="189"/>
      <c r="M77" s="81"/>
      <c r="N77" s="81"/>
      <c r="O77" s="81"/>
      <c r="P77" s="81"/>
      <c r="Q77" s="81"/>
      <c r="R77" s="81"/>
      <c r="S77" s="81"/>
      <c r="T77" s="81"/>
      <c r="U77" s="81"/>
      <c r="V77" s="81"/>
      <c r="W77" s="81"/>
      <c r="X77" s="81"/>
      <c r="Y77" s="247"/>
    </row>
    <row r="78" spans="1:25" s="98" customFormat="1" ht="44.25" customHeight="1">
      <c r="A78" s="262"/>
      <c r="B78" s="246"/>
      <c r="C78" s="188"/>
      <c r="D78" s="188"/>
      <c r="K78" s="189"/>
      <c r="L78" s="189"/>
      <c r="M78" s="81"/>
      <c r="N78" s="81"/>
      <c r="O78" s="81"/>
      <c r="P78" s="81"/>
      <c r="Q78" s="81"/>
      <c r="R78" s="81"/>
      <c r="S78" s="81"/>
      <c r="T78" s="81"/>
      <c r="U78" s="81"/>
      <c r="V78" s="81"/>
      <c r="W78" s="81"/>
      <c r="X78" s="81"/>
      <c r="Y78" s="247"/>
    </row>
    <row r="79" spans="1:25" s="81" customFormat="1" ht="44.25" customHeight="1">
      <c r="A79" s="271"/>
      <c r="C79" s="165"/>
      <c r="D79" s="165"/>
      <c r="Y79" s="247"/>
    </row>
    <row r="80" spans="1:25" s="252" customFormat="1" ht="60.75" customHeight="1">
      <c r="A80" s="311"/>
      <c r="B80" s="252" t="s">
        <v>143</v>
      </c>
      <c r="C80" s="252" t="s">
        <v>143</v>
      </c>
      <c r="D80" s="253"/>
      <c r="I80" s="254"/>
      <c r="J80" s="253"/>
      <c r="P80" s="255" t="s">
        <v>144</v>
      </c>
      <c r="Y80" s="255" t="s">
        <v>144</v>
      </c>
    </row>
    <row r="81" spans="1:10" s="248" customFormat="1" ht="40.5" customHeight="1">
      <c r="A81" s="312"/>
      <c r="D81" s="249"/>
      <c r="I81" s="250"/>
      <c r="J81" s="249"/>
    </row>
    <row r="82" spans="1:10" s="248" customFormat="1" ht="27.75">
      <c r="A82" s="312"/>
      <c r="B82" s="248" t="s">
        <v>145</v>
      </c>
      <c r="C82" s="251" t="s">
        <v>146</v>
      </c>
      <c r="D82" s="249"/>
      <c r="I82" s="250"/>
      <c r="J82" s="249"/>
    </row>
    <row r="83" spans="1:25" s="98" customFormat="1" ht="31.5" customHeight="1">
      <c r="A83" s="262"/>
      <c r="D83" s="479"/>
      <c r="E83" s="480"/>
      <c r="K83" s="189"/>
      <c r="L83" s="189"/>
      <c r="M83" s="81"/>
      <c r="N83" s="81"/>
      <c r="O83" s="81"/>
      <c r="P83" s="81"/>
      <c r="Q83" s="81"/>
      <c r="R83" s="81"/>
      <c r="S83" s="81"/>
      <c r="T83" s="81"/>
      <c r="U83" s="81"/>
      <c r="V83" s="81"/>
      <c r="W83" s="81"/>
      <c r="X83" s="81"/>
      <c r="Y83" s="247"/>
    </row>
    <row r="84" spans="2:3" ht="24.75" customHeight="1">
      <c r="B84" s="481"/>
      <c r="C84" s="482"/>
    </row>
    <row r="85" spans="2:3" ht="31.5">
      <c r="B85" s="483"/>
      <c r="C85" s="483"/>
    </row>
  </sheetData>
  <sheetProtection/>
  <mergeCells count="164">
    <mergeCell ref="U30:U31"/>
    <mergeCell ref="V30:V31"/>
    <mergeCell ref="W30:W31"/>
    <mergeCell ref="X30:X31"/>
    <mergeCell ref="O30:O31"/>
    <mergeCell ref="P30:P31"/>
    <mergeCell ref="Q30:Q31"/>
    <mergeCell ref="R30:R31"/>
    <mergeCell ref="S30:S31"/>
    <mergeCell ref="T30:T31"/>
    <mergeCell ref="I30:I31"/>
    <mergeCell ref="J30:J31"/>
    <mergeCell ref="K30:K31"/>
    <mergeCell ref="L30:L31"/>
    <mergeCell ref="M30:M31"/>
    <mergeCell ref="N30:N31"/>
    <mergeCell ref="E75:F75"/>
    <mergeCell ref="C76:D76"/>
    <mergeCell ref="U10:U11"/>
    <mergeCell ref="V10:V11"/>
    <mergeCell ref="W10:W11"/>
    <mergeCell ref="X10:X11"/>
    <mergeCell ref="O10:O11"/>
    <mergeCell ref="P10:P11"/>
    <mergeCell ref="Q10:Q11"/>
    <mergeCell ref="R10:R11"/>
    <mergeCell ref="C72:D72"/>
    <mergeCell ref="E72:F72"/>
    <mergeCell ref="D83:E83"/>
    <mergeCell ref="B84:C84"/>
    <mergeCell ref="B85:C85"/>
    <mergeCell ref="C30:D31"/>
    <mergeCell ref="C74:D74"/>
    <mergeCell ref="E74:F74"/>
    <mergeCell ref="C46:D46"/>
    <mergeCell ref="C75:D75"/>
    <mergeCell ref="C67:D67"/>
    <mergeCell ref="C69:D69"/>
    <mergeCell ref="E69:F69"/>
    <mergeCell ref="A68:Y68"/>
    <mergeCell ref="E76:F76"/>
    <mergeCell ref="C70:D70"/>
    <mergeCell ref="E70:F70"/>
    <mergeCell ref="B71:B72"/>
    <mergeCell ref="C71:D71"/>
    <mergeCell ref="E71:F71"/>
    <mergeCell ref="C59:D59"/>
    <mergeCell ref="E59:F59"/>
    <mergeCell ref="C62:D62"/>
    <mergeCell ref="E62:F62"/>
    <mergeCell ref="A66:Y66"/>
    <mergeCell ref="C64:D64"/>
    <mergeCell ref="E64:F64"/>
    <mergeCell ref="C65:D65"/>
    <mergeCell ref="E65:F65"/>
    <mergeCell ref="C53:D53"/>
    <mergeCell ref="C56:D56"/>
    <mergeCell ref="E56:F56"/>
    <mergeCell ref="G56:G58"/>
    <mergeCell ref="C57:D57"/>
    <mergeCell ref="E57:F57"/>
    <mergeCell ref="C58:D58"/>
    <mergeCell ref="E58:F58"/>
    <mergeCell ref="C51:D51"/>
    <mergeCell ref="E51:F51"/>
    <mergeCell ref="C47:D47"/>
    <mergeCell ref="C48:D48"/>
    <mergeCell ref="C49:D49"/>
    <mergeCell ref="C52:D52"/>
    <mergeCell ref="E52:F52"/>
    <mergeCell ref="C43:D43"/>
    <mergeCell ref="E43:F43"/>
    <mergeCell ref="C45:D45"/>
    <mergeCell ref="E45:F45"/>
    <mergeCell ref="A42:Y42"/>
    <mergeCell ref="A44:Y44"/>
    <mergeCell ref="C36:D36"/>
    <mergeCell ref="C39:D39"/>
    <mergeCell ref="E39:F39"/>
    <mergeCell ref="C40:D40"/>
    <mergeCell ref="E40:F40"/>
    <mergeCell ref="C41:D41"/>
    <mergeCell ref="E41:F41"/>
    <mergeCell ref="C33:D33"/>
    <mergeCell ref="E33:F33"/>
    <mergeCell ref="B34:B35"/>
    <mergeCell ref="C34:D34"/>
    <mergeCell ref="C35:D35"/>
    <mergeCell ref="E35:F35"/>
    <mergeCell ref="B30:B32"/>
    <mergeCell ref="E30:F30"/>
    <mergeCell ref="C32:D32"/>
    <mergeCell ref="E32:F32"/>
    <mergeCell ref="C25:D25"/>
    <mergeCell ref="E25:F25"/>
    <mergeCell ref="C27:D27"/>
    <mergeCell ref="E27:F27"/>
    <mergeCell ref="C28:D28"/>
    <mergeCell ref="E28:F28"/>
    <mergeCell ref="C20:D20"/>
    <mergeCell ref="E20:F20"/>
    <mergeCell ref="C21:D21"/>
    <mergeCell ref="C22:D22"/>
    <mergeCell ref="C23:D23"/>
    <mergeCell ref="C24:D24"/>
    <mergeCell ref="A26:Y26"/>
    <mergeCell ref="C16:D16"/>
    <mergeCell ref="E16:F16"/>
    <mergeCell ref="A17:A19"/>
    <mergeCell ref="C17:D17"/>
    <mergeCell ref="E17:F17"/>
    <mergeCell ref="C18:D18"/>
    <mergeCell ref="E18:F18"/>
    <mergeCell ref="C19:D19"/>
    <mergeCell ref="E19:F19"/>
    <mergeCell ref="B16:B21"/>
    <mergeCell ref="C10:D11"/>
    <mergeCell ref="A7:Y7"/>
    <mergeCell ref="M6:N6"/>
    <mergeCell ref="R6:S6"/>
    <mergeCell ref="W6:X6"/>
    <mergeCell ref="C9:D9"/>
    <mergeCell ref="S10:S11"/>
    <mergeCell ref="T10:T11"/>
    <mergeCell ref="I10:I11"/>
    <mergeCell ref="I5:I6"/>
    <mergeCell ref="J5:N5"/>
    <mergeCell ref="O5:S5"/>
    <mergeCell ref="E12:F14"/>
    <mergeCell ref="G12:G13"/>
    <mergeCell ref="K10:K11"/>
    <mergeCell ref="L10:L11"/>
    <mergeCell ref="M10:M11"/>
    <mergeCell ref="N10:N11"/>
    <mergeCell ref="Y10:Y14"/>
    <mergeCell ref="T5:X5"/>
    <mergeCell ref="E9:F9"/>
    <mergeCell ref="A2:Y2"/>
    <mergeCell ref="B3:X3"/>
    <mergeCell ref="A5:A6"/>
    <mergeCell ref="B5:B6"/>
    <mergeCell ref="C5:D6"/>
    <mergeCell ref="E5:F5"/>
    <mergeCell ref="J10:J11"/>
    <mergeCell ref="A15:Y15"/>
    <mergeCell ref="A8:Y8"/>
    <mergeCell ref="A29:Y29"/>
    <mergeCell ref="A38:Y38"/>
    <mergeCell ref="A37:Y37"/>
    <mergeCell ref="C12:D12"/>
    <mergeCell ref="C13:D13"/>
    <mergeCell ref="B10:B14"/>
    <mergeCell ref="A10:A14"/>
    <mergeCell ref="C14:D14"/>
    <mergeCell ref="Y46:Y49"/>
    <mergeCell ref="A55:Y55"/>
    <mergeCell ref="A54:Y54"/>
    <mergeCell ref="A61:Y61"/>
    <mergeCell ref="A60:Y60"/>
    <mergeCell ref="A63:Y63"/>
    <mergeCell ref="E47:F47"/>
    <mergeCell ref="G47:G48"/>
    <mergeCell ref="C50:D50"/>
    <mergeCell ref="E50:F50"/>
  </mergeCells>
  <printOptions/>
  <pageMargins left="0.5511811023622047" right="0.3937007874015748" top="1.1811023622047245" bottom="0.35433070866141736" header="0.31496062992125984" footer="0.31496062992125984"/>
  <pageSetup fitToHeight="0" fitToWidth="1" horizontalDpi="600" verticalDpi="600" orientation="landscape" paperSize="9" scale="28" r:id="rId3"/>
  <rowBreaks count="5" manualBreakCount="5">
    <brk id="18" max="24" man="1"/>
    <brk id="28" max="24" man="1"/>
    <brk id="41" max="24" man="1"/>
    <brk id="53" max="24" man="1"/>
    <brk id="65" max="2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2020-04-22T12:25:08Z</cp:lastPrinted>
  <dcterms:created xsi:type="dcterms:W3CDTF">2006-09-16T00:00:00Z</dcterms:created>
  <dcterms:modified xsi:type="dcterms:W3CDTF">2021-03-25T09:47:04Z</dcterms:modified>
  <cp:category/>
  <cp:version/>
  <cp:contentType/>
  <cp:contentStatus/>
</cp:coreProperties>
</file>