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 activeTab="16"/>
  </bookViews>
  <sheets>
    <sheet name="дод. зміни 2021 " sheetId="1" state="hidden" r:id="rId1"/>
    <sheet name="дод. зміни 2020 1" sheetId="2" state="hidden" r:id="rId2"/>
    <sheet name="дод 2" sheetId="3" r:id="rId3"/>
    <sheet name="дод 3  Трансп.інфрастр.   (2)" sheetId="4" r:id="rId4"/>
    <sheet name="дод 4 Свет " sheetId="5" state="hidden" r:id="rId5"/>
    <sheet name="дод 5 озеленення  (2)" sheetId="6" state="hidden" r:id="rId6"/>
    <sheet name="дод 6  Кладовища " sheetId="7" state="hidden" r:id="rId7"/>
    <sheet name="дод 7  сан очистка" sheetId="8" r:id="rId8"/>
    <sheet name="дод 8 Пот Благуострій" sheetId="9" r:id="rId9"/>
    <sheet name="дод 9  Тварини" sheetId="10" state="hidden" r:id="rId10"/>
    <sheet name="дод 10  Кап Благоустрою інші" sheetId="11" state="hidden" r:id="rId11"/>
    <sheet name="дод 11   кап ремонт житло. " sheetId="12" state="hidden" r:id="rId12"/>
    <sheet name="дод 12 Святкові   " sheetId="13" state="hidden" r:id="rId13"/>
    <sheet name="дод 13 інша діяльність 6090" sheetId="14" r:id="rId14"/>
    <sheet name="дод 14   Вода  " sheetId="15" state="hidden" r:id="rId15"/>
    <sheet name="дод 15  финпидтримка  " sheetId="16" state="hidden" r:id="rId16"/>
    <sheet name="дод 16  цільовий фонд " sheetId="17"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s>
  <definedNames>
    <definedName name="_xlnm.Print_Area" localSheetId="12">'дод 12 Святкові   '!$A$1:$K$61</definedName>
    <definedName name="_xlnm.Print_Area" localSheetId="13">'дод 13 інша діяльність 6090'!$A$1:$K$80</definedName>
    <definedName name="_xlnm.Print_Area" localSheetId="15">'дод 15  финпидтримка  '!$A$1:$K$47</definedName>
    <definedName name="_xlnm.Print_Area" localSheetId="16">'дод 16  цільовий фонд '!$A$1:$K$27</definedName>
    <definedName name="_xlnm.Print_Area" localSheetId="18">'дод 18 статут зміцн.мат.тех.'!$A$1:$J$142</definedName>
    <definedName name="_xlnm.Print_Area" localSheetId="3">'дод 3  Трансп.інфрастр.   (2)'!$A$1:$H$55</definedName>
    <definedName name="_xlnm.Print_Area" localSheetId="5">'дод 5 озеленення  (2)'!$A$1:$K$91</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<sst xmlns="http://schemas.openxmlformats.org/spreadsheetml/2006/main" count="1881" uniqueCount="652">
  <si>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</si>
  <si>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</si>
  <si>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</si>
  <si>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</si>
  <si>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</si>
  <si>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</si>
  <si>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</si>
  <si>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</si>
  <si>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</si>
  <si>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</si>
  <si>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</si>
  <si>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</si>
  <si>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</si>
  <si>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</si>
  <si>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</si>
  <si>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</si>
  <si>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</si>
  <si>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</si>
  <si>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</si>
  <si>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</si>
  <si>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</si>
  <si>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</si>
  <si>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</si>
  <si>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</si>
  <si>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</si>
  <si>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</si>
  <si>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</si>
  <si>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</si>
  <si>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</si>
  <si>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</si>
  <si>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</si>
  <si>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</si>
  <si>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</si>
  <si>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</si>
  <si>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</si>
  <si>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</si>
  <si>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</si>
  <si>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</si>
  <si>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</si>
  <si>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</si>
  <si>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</si>
  <si>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</si>
  <si>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</si>
  <si>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</si>
  <si>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</si>
  <si>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</si>
  <si>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</si>
  <si>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</si>
  <si>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</si>
  <si>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</si>
  <si>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</si>
  <si>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</si>
  <si>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</si>
  <si>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</si>
  <si>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</si>
  <si>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</si>
  <si>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</si>
  <si>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</si>
  <si>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</si>
  <si>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</si>
  <si>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</si>
  <si>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</si>
  <si>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</si>
  <si>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</si>
  <si>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</si>
  <si>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</si>
  <si>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</si>
  <si>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</si>
  <si>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</si>
  <si>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</si>
  <si>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</si>
  <si>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</si>
  <si>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</si>
  <si>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</si>
  <si>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</si>
  <si>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</si>
  <si>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</si>
  <si>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</si>
  <si>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</si>
  <si>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</si>
  <si>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</si>
  <si>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</si>
  <si>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</si>
  <si>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</si>
  <si>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</si>
  <si>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</si>
  <si>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</si>
  <si>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</si>
  <si>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</si>
  <si>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</si>
  <si>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</si>
  <si>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</si>
  <si>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</si>
  <si>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</si>
  <si>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</si>
  <si>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</si>
  <si>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</si>
  <si>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</si>
  <si>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</si>
  <si>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</si>
  <si>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</si>
  <si>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</si>
  <si>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</si>
  <si>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</si>
  <si>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</si>
  <si>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</si>
  <si>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</si>
  <si>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</si>
  <si>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</si>
  <si>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</si>
  <si>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</si>
  <si>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</si>
  <si>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</si>
  <si>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</si>
  <si>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</si>
  <si>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</si>
  <si>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</si>
  <si>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</si>
  <si>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</si>
  <si>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</si>
  <si>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</si>
  <si>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</si>
  <si>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</si>
  <si>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</si>
  <si>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</si>
  <si>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</si>
  <si>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</si>
  <si>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</si>
  <si>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</si>
  <si>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</si>
  <si>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</si>
  <si>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</si>
  <si>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</si>
  <si>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</si>
  <si>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</si>
  <si>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</si>
  <si>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</si>
  <si>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</si>
  <si>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</si>
  <si>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</si>
  <si>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</si>
  <si>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</si>
  <si>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</si>
  <si>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</si>
  <si>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</si>
  <si>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</si>
  <si>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</si>
  <si>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</si>
  <si>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</si>
  <si>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</si>
  <si>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</si>
  <si>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</si>
  <si>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</si>
  <si>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</si>
  <si>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</si>
  <si>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</si>
  <si>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</si>
  <si>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</si>
  <si>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</si>
  <si>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</si>
  <si>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</si>
  <si>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</si>
  <si>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</si>
  <si>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</si>
  <si>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</si>
  <si>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</si>
  <si>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</si>
  <si>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</si>
  <si>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</si>
  <si>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</si>
  <si>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</si>
  <si>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</si>
  <si>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</si>
  <si>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</si>
  <si>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</si>
  <si>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</si>
  <si>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</si>
  <si>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</si>
  <si>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</si>
  <si>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 xml:space="preserve">Проведення ремонту  та утримання об'єктів транспортної інфраструктури  </t>
  </si>
  <si>
    <t>Заходи з будівництва, реставрації та реконструкції</t>
  </si>
  <si>
    <t>Додаток 10</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</si>
  <si>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</si>
  <si>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</si>
  <si>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</si>
  <si>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</si>
  <si>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</si>
  <si>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</si>
  <si>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</si>
  <si>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</si>
  <si>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</si>
  <si>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</si>
  <si>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</si>
  <si>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</si>
  <si>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</si>
  <si>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</si>
  <si>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</si>
  <si>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</si>
  <si>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</si>
  <si>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</si>
  <si>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</si>
  <si>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</si>
  <si>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</si>
  <si>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</si>
  <si>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</si>
  <si>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</si>
  <si>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</si>
  <si>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</si>
  <si>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</si>
  <si>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</si>
  <si>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</si>
  <si>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</si>
  <si>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</si>
  <si>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</si>
  <si>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</si>
  <si>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</si>
  <si>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</si>
  <si>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</si>
  <si>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</si>
  <si>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</si>
  <si>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</si>
  <si>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</si>
  <si>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</si>
  <si>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</si>
  <si>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</si>
  <si>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</si>
  <si>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</si>
  <si>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</si>
  <si>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</si>
  <si>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</si>
  <si>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</si>
  <si>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</si>
  <si>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</si>
  <si>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</si>
  <si>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</si>
  <si>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</si>
  <si>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</si>
  <si>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</si>
  <si>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</si>
  <si>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</si>
  <si>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</si>
  <si>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</si>
  <si>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</si>
  <si>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</si>
  <si>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</si>
  <si>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</si>
  <si>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</si>
  <si>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</si>
  <si>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</si>
  <si>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</si>
  <si>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</si>
  <si>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</si>
  <si>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</si>
  <si>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</si>
  <si>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</si>
  <si>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</si>
  <si>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</si>
  <si>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</si>
  <si>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</si>
  <si>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</si>
  <si>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</si>
  <si>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3</t>
  </si>
  <si>
    <t>Додаток 11</t>
  </si>
  <si>
    <t>Додаток 15</t>
  </si>
  <si>
    <t>Додаток 17</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</si>
  <si>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</si>
  <si>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</si>
  <si>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</si>
  <si>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</si>
  <si>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</si>
  <si>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</si>
  <si>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</si>
  <si>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</si>
  <si>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</si>
  <si>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</si>
  <si>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</si>
  <si>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</si>
  <si>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</si>
  <si>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</si>
  <si>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</si>
  <si>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</si>
  <si>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</si>
  <si>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</si>
  <si>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</si>
  <si>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</si>
  <si>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</si>
  <si>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</si>
  <si>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</si>
  <si>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</si>
  <si>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</si>
  <si>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</si>
  <si>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</si>
  <si>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</si>
  <si>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</si>
  <si>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</si>
  <si>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</si>
  <si>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</si>
  <si>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</si>
  <si>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</si>
  <si>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</si>
  <si>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</si>
  <si>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</si>
  <si>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</si>
  <si>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</si>
  <si>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</si>
  <si>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</si>
  <si>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</si>
  <si>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</si>
  <si>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</si>
  <si>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</si>
  <si>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</si>
  <si>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</si>
  <si>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</si>
  <si>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</si>
  <si>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</si>
  <si>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 xml:space="preserve">          Виконавець: Журба О.І.                      </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</si>
  <si>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</si>
  <si>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</si>
  <si>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</si>
  <si>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</si>
  <si>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</si>
  <si>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</si>
  <si>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</si>
  <si>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</si>
  <si>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</si>
  <si>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</si>
  <si>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</si>
  <si>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</si>
  <si>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</si>
  <si>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</si>
  <si>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</si>
  <si>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</si>
  <si>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</si>
  <si>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</si>
  <si>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</si>
  <si>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</si>
  <si>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</si>
  <si>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</si>
  <si>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</si>
  <si>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</si>
  <si>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</si>
  <si>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</si>
  <si>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</si>
  <si>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</si>
  <si>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</si>
  <si>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</si>
  <si>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</si>
  <si>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</si>
  <si>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</si>
  <si>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</si>
  <si>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</si>
  <si>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</si>
  <si>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</si>
  <si>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</si>
  <si>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</si>
  <si>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Повернення бюджетних позичок на поворотній основі на 2021 - 2023 роки</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</si>
  <si>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</si>
  <si>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</si>
  <si>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</si>
  <si>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</si>
  <si>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</si>
  <si>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</si>
  <si>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</si>
  <si>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</si>
  <si>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</si>
  <si>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</si>
  <si>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</si>
  <si>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</si>
  <si>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</si>
  <si>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</si>
  <si>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</si>
  <si>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</si>
  <si>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</si>
  <si>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</si>
  <si>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</si>
  <si>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</si>
  <si>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</si>
  <si>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</si>
  <si>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</si>
  <si>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</si>
  <si>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</si>
  <si>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</si>
  <si>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</si>
  <si>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</si>
  <si>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</si>
  <si>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</si>
  <si>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</si>
  <si>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</si>
  <si>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</si>
  <si>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</si>
  <si>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</si>
  <si>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</si>
  <si>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</si>
  <si>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</si>
  <si>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</si>
  <si>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</si>
  <si>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</si>
  <si>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</si>
  <si>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</si>
  <si>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</si>
  <si>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</si>
  <si>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</si>
  <si>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</si>
  <si>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</si>
  <si>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</si>
  <si>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</si>
  <si>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</si>
  <si>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</si>
  <si>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</si>
  <si>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</si>
  <si>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</si>
  <si>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</si>
  <si>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</si>
  <si>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</si>
  <si>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</si>
  <si>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</si>
  <si>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</si>
  <si>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</si>
  <si>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Забезпечення функціонування водопровідно-каналізаційного господарства Сумської міської територіальної громади                                                                                           на 2021 - 2023 роки</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</si>
  <si>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</si>
  <si>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</si>
  <si>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</si>
  <si>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</si>
  <si>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</si>
  <si>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</si>
  <si>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</si>
  <si>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</si>
  <si>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</si>
  <si>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</si>
  <si>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</si>
  <si>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</si>
  <si>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</si>
  <si>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</si>
  <si>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</si>
  <si>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</si>
  <si>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</si>
  <si>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</si>
  <si>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</si>
  <si>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Забезпечення функціонування мереж зовнішнього освітлення Сумської міської територіальної громади на 2021 - 2023 роки</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</si>
  <si>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</si>
  <si>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</si>
  <si>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</si>
  <si>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</si>
  <si>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</si>
  <si>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</si>
  <si>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</si>
  <si>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</si>
  <si>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</si>
  <si>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</si>
  <si>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</si>
  <si>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</si>
  <si>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</si>
  <si>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</si>
  <si>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</si>
  <si>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</si>
  <si>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</si>
  <si>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</si>
  <si>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</si>
  <si>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</si>
  <si>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</si>
  <si>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</si>
  <si>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</si>
  <si>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</si>
  <si>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</si>
  <si>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Забезпечення санітарної очистки території Сумської міської територіальної громади на 2021 - 2023 роки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</si>
  <si>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</si>
  <si>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</si>
  <si>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</si>
  <si>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</si>
  <si>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</si>
  <si>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</si>
  <si>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</si>
  <si>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</si>
  <si>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</si>
  <si>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</si>
  <si>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</si>
  <si>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</si>
  <si>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</si>
  <si>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</si>
  <si>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</si>
  <si>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</si>
  <si>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</si>
  <si>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</si>
  <si>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</si>
  <si>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</si>
  <si>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</si>
  <si>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</si>
  <si>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</si>
  <si>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</si>
  <si>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</si>
  <si>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</si>
  <si>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</si>
  <si>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</si>
  <si>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</si>
  <si>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</si>
  <si>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</si>
  <si>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</si>
  <si>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</si>
  <si>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</si>
  <si>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</si>
  <si>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</si>
  <si>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</si>
  <si>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t>
  </si>
  <si>
    <t>Збереження та утримання на належному рівні зеленої зони та поліпшення її екологічних умов, організація громадських робіт</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</si>
  <si>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</si>
  <si>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</si>
  <si>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</si>
  <si>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</si>
  <si>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</si>
  <si>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</si>
  <si>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</si>
  <si>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Проведення ремонту та утримання об'єктів транспортної інфраструктури  Сумської міської територіальної громади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</si>
  <si>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</si>
  <si>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</si>
  <si>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</si>
  <si>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</si>
  <si>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</si>
  <si>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</si>
  <si>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</si>
  <si>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</si>
  <si>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</si>
  <si>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</si>
  <si>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</si>
  <si>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</si>
  <si>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</si>
  <si>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</si>
  <si>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</si>
  <si>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</si>
  <si>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</si>
  <si>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</si>
  <si>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</si>
  <si>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</si>
  <si>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</si>
  <si>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</si>
  <si>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</si>
  <si>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</si>
  <si>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</si>
  <si>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Інша діяльність у сфері житлово-комунального господарства на 2021 - 2023 роки</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</si>
  <si>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</si>
  <si>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</si>
  <si>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</si>
  <si>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</si>
  <si>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</si>
  <si>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</si>
  <si>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</si>
  <si>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</si>
  <si>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</si>
  <si>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</si>
  <si>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</si>
  <si>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</si>
  <si>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</si>
  <si>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</si>
  <si>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</si>
  <si>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</si>
  <si>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</si>
  <si>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</si>
  <si>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</si>
  <si>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</si>
  <si>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</si>
  <si>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</si>
  <si>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</si>
  <si>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</si>
  <si>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 xml:space="preserve">Інша діяльність у сфері житлово-комунального господарства </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</si>
  <si>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</si>
  <si>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</si>
  <si>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</si>
  <si>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</si>
  <si>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</si>
  <si>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</si>
  <si>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</si>
  <si>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</si>
  <si>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</si>
  <si>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</si>
  <si>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</si>
  <si>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</si>
  <si>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</si>
  <si>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</si>
  <si>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</si>
  <si>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</si>
  <si>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</si>
  <si>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</si>
  <si>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</si>
  <si>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</si>
  <si>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</si>
  <si>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</si>
  <si>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</si>
  <si>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</si>
  <si>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</si>
  <si>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</si>
  <si>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</si>
  <si>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</si>
  <si>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</si>
  <si>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</si>
  <si>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</si>
  <si>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</si>
  <si>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</si>
  <si>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</si>
  <si>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</si>
  <si>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</si>
  <si>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</si>
  <si>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</si>
  <si>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</si>
  <si>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</si>
  <si>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</si>
  <si>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</si>
  <si>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</si>
  <si>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</si>
  <si>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</si>
  <si>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</si>
  <si>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</si>
  <si>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</si>
  <si>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</si>
  <si>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</si>
  <si>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</si>
  <si>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</si>
  <si>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</si>
  <si>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</si>
  <si>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на сплату боргу за 2020 рік орендної плати 3-4 черги за користування земельною ділянкою, на якій розташовано полігон для захоронення ТПВ</t>
  </si>
  <si>
    <t xml:space="preserve">на 2021- 2023  роки, затвердженої рішенням  </t>
  </si>
  <si>
    <t>Сумської міської ради</t>
  </si>
  <si>
    <t>від 27 січня 2021 року № 129 - МР</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</si>
  <si>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</si>
  <si>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</si>
  <si>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</si>
  <si>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</si>
  <si>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</si>
  <si>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КПКВК 1216030</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</si>
  <si>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</si>
  <si>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</si>
  <si>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</si>
  <si>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</si>
  <si>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від 24 лютого 2021 року № 477 - МР</t>
  </si>
  <si>
    <t xml:space="preserve">від 24 лютого 2021 року № 477 - МР </t>
  </si>
  <si>
    <t>КПКВК 1217462</t>
  </si>
  <si>
    <t>Забезпечення проведення поточного ремонту вулично-дорожньої мережі та штучних споруд за рахунок субвенції з державного бюджету</t>
  </si>
  <si>
    <t>В.о директора  Департаменту</t>
  </si>
  <si>
    <t>Т.В. Власенко</t>
  </si>
  <si>
    <t>4</t>
  </si>
  <si>
    <t>КПКВК 1217691</t>
  </si>
  <si>
    <t>Технічне обслуговування камер відеоспостереження</t>
  </si>
  <si>
    <t>КПКВК 1216090</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</si>
  <si>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</si>
  <si>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</si>
  <si>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</si>
  <si>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</si>
  <si>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7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</si>
  <si>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</si>
  <si>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</si>
  <si>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</si>
  <si>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 xml:space="preserve">від 24 березня 2021 року № 792 - МР </t>
  </si>
  <si>
    <t>від 24 березня 2021 року № 792 - МР</t>
  </si>
  <si>
    <t>від 24 грудня 2020 року № 84 - МР, (зі змінами)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</si>
</sst>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74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horizontal="center"/>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27" fillId="37" borderId="0" xfId="53" applyFont="1" applyFill="1" applyAlignment="1">
      <alignment horizontal="center"/>
      <protection/>
    </xf>
    <xf numFmtId="0" fontId="27" fillId="0" borderId="0" xfId="53" applyFont="1" applyBorder="1" applyAlignment="1">
      <alignment horizontal="left" vertical="center"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0" xfId="0" applyFont="1" applyFill="1" applyBorder="1" applyAlignment="1">
      <alignment horizontal="center" vertical="center"/>
    </xf>
    <xf numFmtId="0" fontId="6" fillId="37" borderId="10"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1" fillId="37" borderId="1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6" fillId="0" borderId="0" xfId="53" applyFont="1" applyBorder="1" applyAlignment="1">
      <alignment wrapText="1"/>
      <protection/>
    </xf>
    <xf numFmtId="0" fontId="1" fillId="33"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2" fillId="0" borderId="0" xfId="0" applyFont="1" applyAlignment="1">
      <alignment horizontal="left"/>
    </xf>
    <xf numFmtId="0" fontId="1" fillId="0" borderId="0" xfId="0" applyFont="1" applyAlignment="1">
      <alignment horizontal="center" wrapText="1"/>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0" fontId="14" fillId="0" borderId="0" xfId="0" applyFont="1" applyAlignment="1">
      <alignment horizontal="center" vertical="center" wrapText="1"/>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22"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6"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1">
      <selection activeCell="A4" sqref="A4:G27"/>
    </sheetView>
  </sheetViews>
  <sheetFormatPr defaultColWidth="9.140625" defaultRowHeight="12.75"/>
  <cols>
    <col min="1" max="1" width="8.7109375" style="249" customWidth="1"/>
    <col min="2" max="2" width="42.00390625" style="249" customWidth="1"/>
    <col min="3" max="3" width="17.140625" style="249" customWidth="1"/>
    <col min="4" max="5" width="15.7109375" style="249" customWidth="1"/>
    <col min="6" max="6" width="48.57421875" style="249" customWidth="1"/>
    <col min="7" max="7" width="65.57421875" style="249" customWidth="1"/>
    <col min="8" max="8" width="15.7109375" style="249" customWidth="1"/>
    <col min="9" max="9" width="16.00390625" style="249" customWidth="1"/>
    <col min="10" max="10" width="14.140625" style="249" customWidth="1"/>
    <col min="11" max="11" width="12.421875" style="249" hidden="1" customWidth="1"/>
    <col min="12" max="12" width="14.8515625" style="249" customWidth="1"/>
    <col min="13" max="13" width="14.28125" style="249" customWidth="1"/>
    <col min="14" max="14" width="27.7109375" style="249" customWidth="1"/>
    <col min="15" max="15" width="19.140625" style="249" customWidth="1"/>
    <col min="16" max="16" width="15.140625" style="249" customWidth="1"/>
    <col min="17" max="17" width="14.140625" style="249" customWidth="1"/>
    <col min="18" max="18" width="17.28125" style="249" customWidth="1"/>
    <col min="19" max="19" width="13.8515625" style="249" customWidth="1"/>
  </cols>
  <sheetData>
    <row r="1" spans="1:16" s="249" customFormat="1" ht="24.75" customHeight="1">
      <c r="A1" s="240"/>
      <c r="B1" s="240"/>
      <c r="C1" s="267"/>
      <c r="D1" s="250"/>
      <c r="E1" s="316"/>
      <c r="F1" s="266"/>
      <c r="G1" s="23"/>
      <c r="H1" s="23"/>
      <c r="I1" s="23"/>
      <c r="J1" s="268"/>
      <c r="K1" s="268"/>
      <c r="O1" s="253"/>
      <c r="P1" s="253"/>
    </row>
    <row r="2" spans="1:11" s="249" customFormat="1" ht="24.75" customHeight="1">
      <c r="A2" s="240"/>
      <c r="B2" s="240"/>
      <c r="C2" s="267"/>
      <c r="D2" s="250"/>
      <c r="E2" s="316"/>
      <c r="F2" s="266"/>
      <c r="G2" s="269"/>
      <c r="H2" s="266"/>
      <c r="I2" s="266"/>
      <c r="J2" s="266"/>
      <c r="K2" s="266"/>
    </row>
    <row r="3" spans="1:11" s="249" customFormat="1" ht="24.75" customHeight="1">
      <c r="A3" s="240"/>
      <c r="B3" s="240"/>
      <c r="C3" s="267"/>
      <c r="D3" s="250"/>
      <c r="E3" s="316"/>
      <c r="F3" s="266"/>
      <c r="G3" s="266"/>
      <c r="H3" s="266"/>
      <c r="I3" s="266"/>
      <c r="J3" s="266"/>
      <c r="K3" s="266"/>
    </row>
    <row r="4" spans="1:11" s="249" customFormat="1" ht="51.75" customHeight="1">
      <c r="A4" s="594" t="s">
        <v>624</v>
      </c>
      <c r="B4" s="594"/>
      <c r="C4" s="594"/>
      <c r="D4" s="594"/>
      <c r="E4" s="594"/>
      <c r="F4" s="594"/>
      <c r="G4" s="594"/>
      <c r="H4" s="266"/>
      <c r="I4" s="266"/>
      <c r="J4" s="266"/>
      <c r="K4" s="266"/>
    </row>
    <row r="5" spans="1:11" s="249" customFormat="1" ht="1.5" customHeight="1">
      <c r="A5" s="594"/>
      <c r="B5" s="594"/>
      <c r="C5" s="594"/>
      <c r="D5" s="594"/>
      <c r="E5" s="594"/>
      <c r="F5" s="594"/>
      <c r="G5" s="594"/>
      <c r="H5" s="266"/>
      <c r="I5" s="266"/>
      <c r="J5" s="266"/>
      <c r="K5" s="266"/>
    </row>
    <row r="6" spans="1:11" s="249" customFormat="1" ht="3" customHeight="1" hidden="1">
      <c r="A6" s="240"/>
      <c r="B6" s="240"/>
      <c r="C6" s="267"/>
      <c r="D6" s="240"/>
      <c r="E6" s="240"/>
      <c r="F6" s="266"/>
      <c r="G6" s="266"/>
      <c r="H6" s="266"/>
      <c r="I6" s="266"/>
      <c r="J6" s="266"/>
      <c r="K6" s="266"/>
    </row>
    <row r="7" spans="1:11" s="249" customFormat="1" ht="37.5" customHeight="1">
      <c r="A7" s="600" t="s">
        <v>5</v>
      </c>
      <c r="B7" s="600" t="s">
        <v>74</v>
      </c>
      <c r="C7" s="289" t="s">
        <v>186</v>
      </c>
      <c r="D7" s="270" t="s">
        <v>187</v>
      </c>
      <c r="E7" s="600" t="s">
        <v>238</v>
      </c>
      <c r="F7" s="603" t="s">
        <v>188</v>
      </c>
      <c r="G7" s="604"/>
      <c r="H7" s="266"/>
      <c r="I7" s="266"/>
      <c r="J7" s="266"/>
      <c r="K7" s="266"/>
    </row>
    <row r="8" spans="1:11" s="249" customFormat="1" ht="15" customHeight="1">
      <c r="A8" s="601"/>
      <c r="B8" s="601"/>
      <c r="C8" s="600">
        <v>2021</v>
      </c>
      <c r="D8" s="609">
        <v>2021</v>
      </c>
      <c r="E8" s="601"/>
      <c r="F8" s="605"/>
      <c r="G8" s="606"/>
      <c r="H8" s="266"/>
      <c r="I8" s="266"/>
      <c r="J8" s="266"/>
      <c r="K8" s="266"/>
    </row>
    <row r="9" spans="1:11" s="249" customFormat="1" ht="18" customHeight="1">
      <c r="A9" s="602"/>
      <c r="B9" s="602"/>
      <c r="C9" s="602"/>
      <c r="D9" s="610"/>
      <c r="E9" s="602"/>
      <c r="F9" s="607"/>
      <c r="G9" s="608"/>
      <c r="H9" s="266"/>
      <c r="I9" s="266"/>
      <c r="J9" s="266"/>
      <c r="K9" s="266"/>
    </row>
    <row r="10" spans="1:11" s="249" customFormat="1" ht="64.5" customHeight="1">
      <c r="A10" s="319">
        <v>1</v>
      </c>
      <c r="B10" s="319" t="s">
        <v>511</v>
      </c>
      <c r="C10" s="318">
        <v>413159.7</v>
      </c>
      <c r="D10" s="320">
        <v>414687</v>
      </c>
      <c r="E10" s="318">
        <f aca="true" t="shared" si="0" ref="E10:E20">D10-C10</f>
        <v>1527.2999999999884</v>
      </c>
      <c r="F10" s="598" t="s">
        <v>633</v>
      </c>
      <c r="G10" s="591" t="s">
        <v>641</v>
      </c>
      <c r="H10" s="117"/>
      <c r="I10" s="117"/>
      <c r="J10" s="117"/>
      <c r="K10" s="117"/>
    </row>
    <row r="11" spans="1:11" s="249" customFormat="1" ht="63.75" customHeight="1">
      <c r="A11" s="321" t="s">
        <v>167</v>
      </c>
      <c r="B11" s="574" t="s">
        <v>634</v>
      </c>
      <c r="C11" s="318">
        <v>0</v>
      </c>
      <c r="D11" s="320">
        <v>1527.3</v>
      </c>
      <c r="E11" s="573">
        <f t="shared" si="0"/>
        <v>1527.3</v>
      </c>
      <c r="F11" s="598"/>
      <c r="G11" s="593"/>
      <c r="H11" s="117"/>
      <c r="I11" s="117"/>
      <c r="J11" s="117"/>
      <c r="K11" s="117"/>
    </row>
    <row r="12" spans="1:11" s="249" customFormat="1" ht="70.5" customHeight="1">
      <c r="A12" s="577" t="s">
        <v>329</v>
      </c>
      <c r="B12" s="574" t="s">
        <v>472</v>
      </c>
      <c r="C12" s="575">
        <v>10397.5</v>
      </c>
      <c r="D12" s="320">
        <v>10652.5</v>
      </c>
      <c r="E12" s="575">
        <f t="shared" si="0"/>
        <v>255</v>
      </c>
      <c r="F12" s="591" t="s">
        <v>626</v>
      </c>
      <c r="G12" s="591" t="s">
        <v>642</v>
      </c>
      <c r="H12" s="117"/>
      <c r="I12" s="117"/>
      <c r="J12" s="117"/>
      <c r="K12" s="117"/>
    </row>
    <row r="13" spans="1:11" s="249" customFormat="1" ht="47.25" customHeight="1">
      <c r="A13" s="577" t="s">
        <v>215</v>
      </c>
      <c r="B13" s="574" t="s">
        <v>529</v>
      </c>
      <c r="C13" s="575">
        <v>2271.1</v>
      </c>
      <c r="D13" s="320">
        <v>2571.1</v>
      </c>
      <c r="E13" s="575">
        <f t="shared" si="0"/>
        <v>300</v>
      </c>
      <c r="F13" s="592"/>
      <c r="G13" s="592"/>
      <c r="H13" s="117"/>
      <c r="I13" s="117"/>
      <c r="J13" s="117"/>
      <c r="K13" s="117"/>
    </row>
    <row r="14" spans="1:11" s="249" customFormat="1" ht="44.25" customHeight="1">
      <c r="A14" s="577" t="s">
        <v>239</v>
      </c>
      <c r="B14" s="574" t="s">
        <v>639</v>
      </c>
      <c r="C14" s="585">
        <v>45</v>
      </c>
      <c r="D14" s="320">
        <v>0</v>
      </c>
      <c r="E14" s="585">
        <f t="shared" si="0"/>
        <v>-45</v>
      </c>
      <c r="F14" s="593"/>
      <c r="G14" s="593"/>
      <c r="H14" s="117"/>
      <c r="I14" s="117"/>
      <c r="J14" s="117"/>
      <c r="K14" s="117"/>
    </row>
    <row r="15" spans="1:11" s="249" customFormat="1" ht="70.5" customHeight="1">
      <c r="A15" s="577" t="s">
        <v>313</v>
      </c>
      <c r="B15" s="574" t="s">
        <v>464</v>
      </c>
      <c r="C15" s="575">
        <v>9808</v>
      </c>
      <c r="D15" s="320">
        <v>10021.5</v>
      </c>
      <c r="E15" s="575">
        <f t="shared" si="0"/>
        <v>213.5</v>
      </c>
      <c r="F15" s="591" t="s">
        <v>626</v>
      </c>
      <c r="G15" s="591" t="s">
        <v>643</v>
      </c>
      <c r="H15" s="117"/>
      <c r="I15" s="117"/>
      <c r="J15" s="117"/>
      <c r="K15" s="117"/>
    </row>
    <row r="16" spans="1:11" s="249" customFormat="1" ht="70.5" customHeight="1">
      <c r="A16" s="577" t="s">
        <v>269</v>
      </c>
      <c r="B16" s="574" t="s">
        <v>527</v>
      </c>
      <c r="C16" s="581">
        <v>200</v>
      </c>
      <c r="D16" s="320">
        <v>413.5</v>
      </c>
      <c r="E16" s="581">
        <f t="shared" si="0"/>
        <v>213.5</v>
      </c>
      <c r="F16" s="593"/>
      <c r="G16" s="593"/>
      <c r="H16" s="117"/>
      <c r="I16" s="117"/>
      <c r="J16" s="117"/>
      <c r="K16" s="117"/>
    </row>
    <row r="17" spans="1:11" s="249" customFormat="1" ht="58.5" customHeight="1">
      <c r="A17" s="577" t="s">
        <v>637</v>
      </c>
      <c r="B17" s="574" t="s">
        <v>598</v>
      </c>
      <c r="C17" s="581">
        <v>1750</v>
      </c>
      <c r="D17" s="320">
        <v>1800</v>
      </c>
      <c r="E17" s="581">
        <f t="shared" si="0"/>
        <v>50</v>
      </c>
      <c r="F17" s="591" t="s">
        <v>638</v>
      </c>
      <c r="G17" s="591" t="s">
        <v>645</v>
      </c>
      <c r="H17" s="117"/>
      <c r="I17" s="117"/>
      <c r="J17" s="117"/>
      <c r="K17" s="117"/>
    </row>
    <row r="18" spans="1:11" s="249" customFormat="1" ht="38.25" customHeight="1">
      <c r="A18" s="577" t="s">
        <v>279</v>
      </c>
      <c r="B18" s="574" t="s">
        <v>590</v>
      </c>
      <c r="C18" s="581">
        <v>250</v>
      </c>
      <c r="D18" s="320">
        <v>300</v>
      </c>
      <c r="E18" s="581">
        <f t="shared" si="0"/>
        <v>50</v>
      </c>
      <c r="F18" s="593"/>
      <c r="G18" s="593"/>
      <c r="H18" s="117"/>
      <c r="I18" s="117"/>
      <c r="J18" s="117"/>
      <c r="K18" s="117"/>
    </row>
    <row r="19" spans="1:11" s="249" customFormat="1" ht="51" customHeight="1">
      <c r="A19" s="577" t="s">
        <v>346</v>
      </c>
      <c r="B19" s="574" t="s">
        <v>537</v>
      </c>
      <c r="C19" s="585">
        <v>7878.88</v>
      </c>
      <c r="D19" s="320">
        <v>7923.88</v>
      </c>
      <c r="E19" s="585">
        <f t="shared" si="0"/>
        <v>45</v>
      </c>
      <c r="F19" s="591" t="s">
        <v>640</v>
      </c>
      <c r="G19" s="591" t="s">
        <v>644</v>
      </c>
      <c r="H19" s="117"/>
      <c r="I19" s="117"/>
      <c r="J19" s="117"/>
      <c r="K19" s="117"/>
    </row>
    <row r="20" spans="1:11" s="249" customFormat="1" ht="38.25" customHeight="1">
      <c r="A20" s="577" t="s">
        <v>271</v>
      </c>
      <c r="B20" s="574" t="s">
        <v>530</v>
      </c>
      <c r="C20" s="585">
        <v>0</v>
      </c>
      <c r="D20" s="320">
        <v>45</v>
      </c>
      <c r="E20" s="585">
        <f t="shared" si="0"/>
        <v>45</v>
      </c>
      <c r="F20" s="593"/>
      <c r="G20" s="593"/>
      <c r="H20" s="117"/>
      <c r="I20" s="117"/>
      <c r="J20" s="117"/>
      <c r="K20" s="117"/>
    </row>
    <row r="21" spans="1:11" s="249" customFormat="1" ht="38.25" customHeight="1" hidden="1">
      <c r="A21" s="577"/>
      <c r="B21" s="574"/>
      <c r="C21" s="585"/>
      <c r="D21" s="320"/>
      <c r="E21" s="585"/>
      <c r="F21" s="585"/>
      <c r="G21" s="585"/>
      <c r="H21" s="117"/>
      <c r="I21" s="117"/>
      <c r="J21" s="117"/>
      <c r="K21" s="117"/>
    </row>
    <row r="22" spans="1:11" s="249" customFormat="1" ht="38.25" customHeight="1" hidden="1">
      <c r="A22" s="577"/>
      <c r="B22" s="574"/>
      <c r="C22" s="585"/>
      <c r="D22" s="320"/>
      <c r="E22" s="585"/>
      <c r="F22" s="585"/>
      <c r="G22" s="585"/>
      <c r="H22" s="117"/>
      <c r="I22" s="117"/>
      <c r="J22" s="117"/>
      <c r="K22" s="117"/>
    </row>
    <row r="23" spans="1:11" s="249" customFormat="1" ht="38.25" customHeight="1" hidden="1">
      <c r="A23" s="577"/>
      <c r="B23" s="574"/>
      <c r="C23" s="585"/>
      <c r="D23" s="320"/>
      <c r="E23" s="585"/>
      <c r="F23" s="585"/>
      <c r="G23" s="585"/>
      <c r="H23" s="117"/>
      <c r="I23" s="117"/>
      <c r="J23" s="117"/>
      <c r="K23" s="117"/>
    </row>
    <row r="24" spans="1:11" s="249" customFormat="1" ht="38.25" customHeight="1" hidden="1">
      <c r="A24" s="577"/>
      <c r="B24" s="574"/>
      <c r="C24" s="585"/>
      <c r="D24" s="320"/>
      <c r="E24" s="585"/>
      <c r="F24" s="585"/>
      <c r="G24" s="585"/>
      <c r="H24" s="117"/>
      <c r="I24" s="117"/>
      <c r="J24" s="117"/>
      <c r="K24" s="117"/>
    </row>
    <row r="25" spans="1:11" s="249" customFormat="1" ht="18.75" customHeight="1">
      <c r="A25" s="596" t="s">
        <v>4</v>
      </c>
      <c r="B25" s="597"/>
      <c r="C25" s="119">
        <f>C10+C12+C15+C17+C19</f>
        <v>442994.08</v>
      </c>
      <c r="D25" s="119">
        <f>D10+D12+D15+D17+D19</f>
        <v>445084.88</v>
      </c>
      <c r="E25" s="119">
        <f>E10+E12+E15+E17+E19</f>
        <v>2090.7999999999884</v>
      </c>
      <c r="F25" s="271"/>
      <c r="G25" s="271"/>
      <c r="H25" s="266"/>
      <c r="I25" s="266"/>
      <c r="J25" s="266"/>
      <c r="K25" s="266"/>
    </row>
    <row r="26" spans="1:11" s="249" customFormat="1" ht="18.75" customHeight="1">
      <c r="A26" s="595" t="s">
        <v>635</v>
      </c>
      <c r="B26" s="595"/>
      <c r="C26" s="595"/>
      <c r="D26" s="155"/>
      <c r="E26" s="155"/>
      <c r="F26" s="67"/>
      <c r="G26" s="192" t="s">
        <v>636</v>
      </c>
      <c r="H26" s="266"/>
      <c r="I26" s="266"/>
      <c r="J26" s="266"/>
      <c r="K26" s="266"/>
    </row>
    <row r="27" spans="1:11" s="249" customFormat="1" ht="18.75">
      <c r="A27" s="273"/>
      <c r="B27" s="273"/>
      <c r="C27" s="274"/>
      <c r="D27" s="124"/>
      <c r="E27" s="124"/>
      <c r="F27" s="245"/>
      <c r="G27" s="266"/>
      <c r="H27" s="266"/>
      <c r="I27" s="266"/>
      <c r="J27" s="266"/>
      <c r="K27" s="266"/>
    </row>
    <row r="28" spans="1:11" s="249" customFormat="1" ht="18.75">
      <c r="A28" s="599"/>
      <c r="B28" s="599"/>
      <c r="C28" s="147"/>
      <c r="D28" s="275"/>
      <c r="E28" s="275"/>
      <c r="F28" s="266"/>
      <c r="G28" s="266"/>
      <c r="H28" s="266"/>
      <c r="I28" s="266"/>
      <c r="J28" s="266"/>
      <c r="K28" s="266"/>
    </row>
    <row r="29" s="249" customFormat="1" ht="15">
      <c r="A29" s="258"/>
    </row>
    <row r="30" s="249" customFormat="1" ht="15">
      <c r="A30" s="258"/>
    </row>
    <row r="31" s="249" customFormat="1" ht="15">
      <c r="A31" s="258"/>
    </row>
    <row r="32" s="249" customFormat="1" ht="15">
      <c r="A32" s="258"/>
    </row>
    <row r="33" s="249" customFormat="1" ht="15">
      <c r="A33" s="258"/>
    </row>
    <row r="34" s="249" customFormat="1" ht="15">
      <c r="A34" s="258"/>
    </row>
    <row r="35" s="249" customFormat="1" ht="15">
      <c r="A35" s="258"/>
    </row>
    <row r="36" s="249" customFormat="1" ht="15">
      <c r="A36" s="258"/>
    </row>
    <row r="37" s="249" customFormat="1" ht="15">
      <c r="A37" s="258"/>
    </row>
    <row r="38" s="249" customFormat="1" ht="15"/>
  </sheetData>
  <sheetProtection/>
  <mergeCells count="20">
    <mergeCell ref="F19:F20"/>
    <mergeCell ref="G19:G20"/>
    <mergeCell ref="A28:B28"/>
    <mergeCell ref="A7:A9"/>
    <mergeCell ref="B7:B9"/>
    <mergeCell ref="F7:G9"/>
    <mergeCell ref="C8:C9"/>
    <mergeCell ref="D8:D9"/>
    <mergeCell ref="E7:E9"/>
    <mergeCell ref="G17:G18"/>
    <mergeCell ref="F12:F14"/>
    <mergeCell ref="G12:G14"/>
    <mergeCell ref="A4:G5"/>
    <mergeCell ref="A26:C26"/>
    <mergeCell ref="A25:B25"/>
    <mergeCell ref="G10:G11"/>
    <mergeCell ref="F10:F11"/>
    <mergeCell ref="F15:F16"/>
    <mergeCell ref="G15:G16"/>
    <mergeCell ref="F17:F18"/>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459</v>
      </c>
      <c r="K1" s="355"/>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316</v>
      </c>
      <c r="K3" s="12"/>
      <c r="L3" s="15"/>
      <c r="M3" s="12"/>
      <c r="N3" s="12"/>
      <c r="O3" s="12"/>
    </row>
    <row r="4" spans="2:15" ht="15.75">
      <c r="B4" s="1"/>
      <c r="C4" s="1"/>
      <c r="D4" s="1"/>
      <c r="E4" s="1"/>
      <c r="F4" s="1"/>
      <c r="G4" s="1"/>
      <c r="H4" s="1"/>
      <c r="I4" s="3" t="s">
        <v>17</v>
      </c>
      <c r="J4" s="17" t="s">
        <v>317</v>
      </c>
      <c r="K4" s="17"/>
      <c r="L4" s="15"/>
      <c r="M4" s="12"/>
      <c r="N4" s="12"/>
      <c r="O4" s="12"/>
    </row>
    <row r="5" spans="2:15" ht="15.75">
      <c r="B5" s="1"/>
      <c r="C5" s="1"/>
      <c r="D5" s="1"/>
      <c r="E5" s="1"/>
      <c r="F5" s="1"/>
      <c r="G5" s="1"/>
      <c r="H5" s="1"/>
      <c r="I5" s="3" t="s">
        <v>18</v>
      </c>
      <c r="J5" s="17" t="s">
        <v>596</v>
      </c>
      <c r="K5" s="17"/>
      <c r="L5" s="15"/>
      <c r="M5" s="12"/>
      <c r="N5" s="12"/>
      <c r="O5" s="12"/>
    </row>
    <row r="6" spans="2:15" ht="15.75">
      <c r="B6" s="1"/>
      <c r="C6" s="1"/>
      <c r="D6" s="1"/>
      <c r="E6" s="1"/>
      <c r="F6" s="1"/>
      <c r="G6" s="1"/>
      <c r="H6" s="1"/>
      <c r="I6" s="3"/>
      <c r="J6" s="17" t="s">
        <v>614</v>
      </c>
      <c r="K6" s="17"/>
      <c r="L6" s="252"/>
      <c r="M6" s="12"/>
      <c r="N6" s="12"/>
      <c r="O6" s="12"/>
    </row>
    <row r="7" spans="2:15" ht="15.75" customHeight="1">
      <c r="B7" s="1"/>
      <c r="C7" s="1"/>
      <c r="D7" s="1"/>
      <c r="E7" s="1"/>
      <c r="F7" s="1"/>
      <c r="G7" s="1"/>
      <c r="H7" s="9"/>
      <c r="I7" s="3" t="s">
        <v>19</v>
      </c>
      <c r="J7" s="17" t="s">
        <v>615</v>
      </c>
      <c r="K7" s="17"/>
      <c r="L7" s="252"/>
      <c r="M7" s="12"/>
      <c r="N7" s="12"/>
      <c r="O7" s="12"/>
    </row>
    <row r="8" spans="2:15" ht="15.75">
      <c r="B8" s="1"/>
      <c r="C8" s="1"/>
      <c r="D8" s="1"/>
      <c r="E8" s="1"/>
      <c r="F8" s="1"/>
      <c r="G8" s="1"/>
      <c r="H8" s="9"/>
      <c r="I8" s="3"/>
      <c r="J8" s="624" t="s">
        <v>609</v>
      </c>
      <c r="K8" s="624"/>
      <c r="L8" s="624"/>
      <c r="M8" s="624"/>
      <c r="N8" s="624"/>
      <c r="O8" s="624"/>
    </row>
    <row r="9" spans="2:15" ht="16.5" customHeight="1">
      <c r="B9" s="1"/>
      <c r="C9" s="1"/>
      <c r="D9" s="1"/>
      <c r="E9" s="1"/>
      <c r="F9" s="1"/>
      <c r="G9" s="1"/>
      <c r="H9" s="1"/>
      <c r="I9" s="1"/>
      <c r="J9" s="624" t="s">
        <v>620</v>
      </c>
      <c r="K9" s="624"/>
      <c r="L9" s="571"/>
      <c r="M9" s="571"/>
      <c r="N9" s="571"/>
      <c r="O9" s="571"/>
    </row>
    <row r="10" spans="2:12" ht="35.25" customHeight="1">
      <c r="B10" s="594" t="s">
        <v>510</v>
      </c>
      <c r="C10" s="594"/>
      <c r="D10" s="594"/>
      <c r="E10" s="594"/>
      <c r="F10" s="594"/>
      <c r="G10" s="594"/>
      <c r="H10" s="594"/>
      <c r="I10" s="594"/>
      <c r="J10" s="594"/>
      <c r="K10" s="594"/>
      <c r="L10" s="1"/>
    </row>
    <row r="11" spans="2:12" ht="15.75">
      <c r="B11" s="1"/>
      <c r="C11" s="1"/>
      <c r="D11" s="689"/>
      <c r="E11" s="689"/>
      <c r="F11" s="689"/>
      <c r="G11" s="689"/>
      <c r="H11" s="689"/>
      <c r="I11" s="1"/>
      <c r="J11" s="1"/>
      <c r="K11" s="45" t="s">
        <v>257</v>
      </c>
      <c r="L11" s="1"/>
    </row>
    <row r="12" spans="1:12" ht="25.5" customHeight="1">
      <c r="A12" s="684" t="s">
        <v>27</v>
      </c>
      <c r="B12" s="684" t="s">
        <v>10</v>
      </c>
      <c r="C12" s="684" t="s">
        <v>11</v>
      </c>
      <c r="D12" s="684" t="s">
        <v>246</v>
      </c>
      <c r="E12" s="687" t="s">
        <v>7</v>
      </c>
      <c r="F12" s="687"/>
      <c r="G12" s="687"/>
      <c r="H12" s="687"/>
      <c r="I12" s="687"/>
      <c r="J12" s="688"/>
      <c r="K12" s="652" t="s">
        <v>13</v>
      </c>
      <c r="L12" s="1"/>
    </row>
    <row r="13" spans="1:12" ht="15.75">
      <c r="A13" s="686"/>
      <c r="B13" s="686"/>
      <c r="C13" s="686"/>
      <c r="D13" s="686"/>
      <c r="E13" s="684">
        <v>2021</v>
      </c>
      <c r="F13" s="684">
        <v>2022</v>
      </c>
      <c r="G13" s="684" t="s">
        <v>22</v>
      </c>
      <c r="H13" s="684" t="s">
        <v>23</v>
      </c>
      <c r="I13" s="684" t="s">
        <v>24</v>
      </c>
      <c r="J13" s="652">
        <v>2023</v>
      </c>
      <c r="K13" s="652"/>
      <c r="L13" s="1"/>
    </row>
    <row r="14" spans="1:12" ht="15.75">
      <c r="A14" s="685"/>
      <c r="B14" s="685"/>
      <c r="C14" s="685"/>
      <c r="D14" s="685"/>
      <c r="E14" s="685"/>
      <c r="F14" s="685"/>
      <c r="G14" s="685"/>
      <c r="H14" s="685"/>
      <c r="I14" s="685"/>
      <c r="J14" s="652"/>
      <c r="K14" s="652"/>
      <c r="L14" s="1"/>
    </row>
    <row r="15" spans="1:12" ht="70.5" customHeight="1">
      <c r="A15" s="323">
        <v>1</v>
      </c>
      <c r="B15" s="461" t="s">
        <v>151</v>
      </c>
      <c r="C15" s="191" t="s">
        <v>356</v>
      </c>
      <c r="D15" s="397">
        <f>E15+F15+J15</f>
        <v>5677.5</v>
      </c>
      <c r="E15" s="398">
        <v>1775.3</v>
      </c>
      <c r="F15" s="399">
        <v>1894.3</v>
      </c>
      <c r="G15" s="400"/>
      <c r="H15" s="400"/>
      <c r="I15" s="400"/>
      <c r="J15" s="400">
        <v>2007.9</v>
      </c>
      <c r="K15" s="323" t="s">
        <v>166</v>
      </c>
      <c r="L15" s="1"/>
    </row>
    <row r="16" spans="1:12" ht="32.25" customHeight="1">
      <c r="A16" s="78"/>
      <c r="B16" s="56" t="s">
        <v>4</v>
      </c>
      <c r="C16" s="57"/>
      <c r="D16" s="397">
        <f>E16+F16+J16</f>
        <v>5677.5</v>
      </c>
      <c r="E16" s="397">
        <f aca="true" t="shared" si="0" ref="E16:J16">E15</f>
        <v>1775.3</v>
      </c>
      <c r="F16" s="397">
        <f t="shared" si="0"/>
        <v>1894.3</v>
      </c>
      <c r="G16" s="397">
        <f t="shared" si="0"/>
        <v>0</v>
      </c>
      <c r="H16" s="397">
        <f t="shared" si="0"/>
        <v>0</v>
      </c>
      <c r="I16" s="397">
        <f t="shared" si="0"/>
        <v>0</v>
      </c>
      <c r="J16" s="397">
        <f t="shared" si="0"/>
        <v>2007.9</v>
      </c>
      <c r="K16" s="77"/>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5"/>
      <c r="C19" s="136"/>
      <c r="E19" s="6"/>
      <c r="F19" s="6"/>
      <c r="G19" s="6"/>
      <c r="H19" s="6"/>
      <c r="I19" s="6"/>
      <c r="J19" s="6"/>
      <c r="K19" s="136"/>
      <c r="L19" s="1"/>
    </row>
    <row r="20" spans="2:12" ht="48" customHeight="1">
      <c r="B20" s="681" t="s">
        <v>303</v>
      </c>
      <c r="C20" s="681"/>
      <c r="D20" s="281"/>
      <c r="E20" s="8"/>
      <c r="F20" s="8"/>
      <c r="G20" s="9"/>
      <c r="H20" s="9"/>
      <c r="I20" s="9"/>
      <c r="J20" s="47"/>
      <c r="K20" s="312" t="s">
        <v>25</v>
      </c>
      <c r="L20" s="47"/>
    </row>
    <row r="21" spans="2:12" ht="9.75" customHeight="1">
      <c r="B21" s="131"/>
      <c r="C21" s="131"/>
      <c r="D21" s="11"/>
      <c r="E21" s="8"/>
      <c r="F21" s="8"/>
      <c r="J21" s="47"/>
      <c r="K21" s="153"/>
      <c r="L21" s="47"/>
    </row>
    <row r="22" spans="2:12" ht="12.75" customHeight="1">
      <c r="B22" s="131"/>
      <c r="C22" s="131"/>
      <c r="D22" s="11"/>
      <c r="E22" s="8"/>
      <c r="F22" s="8"/>
      <c r="J22" s="47"/>
      <c r="K22" s="153"/>
      <c r="L22" s="47"/>
    </row>
    <row r="23" spans="2:11" ht="18.75">
      <c r="B23" s="683" t="s">
        <v>314</v>
      </c>
      <c r="C23" s="683"/>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J8:O8"/>
    <mergeCell ref="A12:A14"/>
    <mergeCell ref="B12:B14"/>
    <mergeCell ref="E12:J12"/>
    <mergeCell ref="J13:J14"/>
    <mergeCell ref="B10:K10"/>
    <mergeCell ref="D11:H11"/>
    <mergeCell ref="I13:I14"/>
    <mergeCell ref="C12:C14"/>
    <mergeCell ref="J9:K9"/>
    <mergeCell ref="B20:C20"/>
    <mergeCell ref="B23:C23"/>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A1" sqref="A1:O21"/>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181</v>
      </c>
      <c r="K1" s="355"/>
    </row>
    <row r="2" spans="2:12" ht="15.75">
      <c r="B2" s="15"/>
      <c r="C2" s="15"/>
      <c r="D2" s="15"/>
      <c r="E2" s="15"/>
      <c r="F2" s="15"/>
      <c r="G2" s="15"/>
      <c r="H2" s="15"/>
      <c r="I2" s="12" t="s">
        <v>9</v>
      </c>
      <c r="J2" s="12" t="s">
        <v>9</v>
      </c>
      <c r="K2" s="12"/>
      <c r="L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614</v>
      </c>
      <c r="K6" s="17"/>
      <c r="L6" s="252"/>
      <c r="M6" s="12"/>
      <c r="N6" s="12"/>
      <c r="O6" s="12"/>
    </row>
    <row r="7" spans="2:15" ht="15.75" customHeight="1">
      <c r="B7" s="15"/>
      <c r="C7" s="15"/>
      <c r="D7" s="15"/>
      <c r="E7" s="15"/>
      <c r="F7" s="15"/>
      <c r="G7" s="15"/>
      <c r="H7" s="15"/>
      <c r="I7" s="12"/>
      <c r="J7" s="17" t="s">
        <v>615</v>
      </c>
      <c r="K7" s="17"/>
      <c r="L7" s="252"/>
      <c r="M7" s="12"/>
      <c r="N7" s="12"/>
      <c r="O7" s="12"/>
    </row>
    <row r="8" spans="2:15" ht="15.75">
      <c r="B8" s="15"/>
      <c r="C8" s="15"/>
      <c r="D8" s="15"/>
      <c r="E8" s="15"/>
      <c r="F8" s="15"/>
      <c r="G8" s="15"/>
      <c r="H8" s="16"/>
      <c r="I8" s="12" t="s">
        <v>19</v>
      </c>
      <c r="J8" s="624" t="s">
        <v>609</v>
      </c>
      <c r="K8" s="624"/>
      <c r="L8" s="624"/>
      <c r="M8" s="624"/>
      <c r="N8" s="624"/>
      <c r="O8" s="624"/>
    </row>
    <row r="9" spans="2:15" ht="15.75">
      <c r="B9" s="15"/>
      <c r="C9" s="15"/>
      <c r="D9" s="15"/>
      <c r="E9" s="15"/>
      <c r="F9" s="15"/>
      <c r="G9" s="15"/>
      <c r="H9" s="15"/>
      <c r="I9" s="15"/>
      <c r="J9" s="624" t="s">
        <v>620</v>
      </c>
      <c r="K9" s="624"/>
      <c r="L9" s="571"/>
      <c r="M9" s="571"/>
      <c r="N9" s="571"/>
      <c r="O9" s="571"/>
    </row>
    <row r="10" spans="2:11" ht="42" customHeight="1">
      <c r="B10" s="625" t="s">
        <v>512</v>
      </c>
      <c r="C10" s="625"/>
      <c r="D10" s="625"/>
      <c r="E10" s="625"/>
      <c r="F10" s="625"/>
      <c r="G10" s="625"/>
      <c r="H10" s="625"/>
      <c r="I10" s="625"/>
      <c r="J10" s="625"/>
      <c r="K10" s="625"/>
    </row>
    <row r="11" spans="2:11" ht="37.5" customHeight="1">
      <c r="B11" s="15"/>
      <c r="C11" s="15"/>
      <c r="D11" s="637"/>
      <c r="E11" s="637"/>
      <c r="F11" s="637"/>
      <c r="G11" s="637"/>
      <c r="H11" s="637"/>
      <c r="I11" s="15"/>
      <c r="J11" s="15"/>
      <c r="K11" s="313" t="s">
        <v>256</v>
      </c>
    </row>
    <row r="12" spans="1:11" ht="15.75" customHeight="1">
      <c r="A12" s="626" t="s">
        <v>5</v>
      </c>
      <c r="B12" s="626" t="s">
        <v>10</v>
      </c>
      <c r="C12" s="626" t="s">
        <v>11</v>
      </c>
      <c r="D12" s="626" t="s">
        <v>246</v>
      </c>
      <c r="E12" s="638" t="s">
        <v>7</v>
      </c>
      <c r="F12" s="638"/>
      <c r="G12" s="638"/>
      <c r="H12" s="638"/>
      <c r="I12" s="638"/>
      <c r="J12" s="678"/>
      <c r="K12" s="630" t="s">
        <v>13</v>
      </c>
    </row>
    <row r="13" spans="1:11" ht="12.75">
      <c r="A13" s="627"/>
      <c r="B13" s="627"/>
      <c r="C13" s="627"/>
      <c r="D13" s="627"/>
      <c r="E13" s="626">
        <v>2021</v>
      </c>
      <c r="F13" s="626">
        <v>2022</v>
      </c>
      <c r="G13" s="626" t="s">
        <v>22</v>
      </c>
      <c r="H13" s="626" t="s">
        <v>23</v>
      </c>
      <c r="I13" s="626" t="s">
        <v>24</v>
      </c>
      <c r="J13" s="630">
        <v>2023</v>
      </c>
      <c r="K13" s="630"/>
    </row>
    <row r="14" spans="1:11" ht="21.75" customHeight="1">
      <c r="A14" s="628"/>
      <c r="B14" s="628"/>
      <c r="C14" s="628"/>
      <c r="D14" s="628"/>
      <c r="E14" s="628"/>
      <c r="F14" s="628"/>
      <c r="G14" s="628"/>
      <c r="H14" s="628"/>
      <c r="I14" s="628"/>
      <c r="J14" s="630"/>
      <c r="K14" s="630"/>
    </row>
    <row r="15" spans="1:12" ht="60" customHeight="1">
      <c r="A15" s="35">
        <v>1</v>
      </c>
      <c r="B15" s="60" t="s">
        <v>595</v>
      </c>
      <c r="C15" s="194" t="s">
        <v>356</v>
      </c>
      <c r="D15" s="61">
        <f>SUM(E15:J15)</f>
        <v>63278.200000000004</v>
      </c>
      <c r="E15" s="62">
        <f>526.7+3000+1700+300+2000+7100+1800+300+100+2960</f>
        <v>19786.7</v>
      </c>
      <c r="F15" s="63">
        <v>21112.4</v>
      </c>
      <c r="G15" s="62"/>
      <c r="H15" s="62"/>
      <c r="I15" s="62"/>
      <c r="J15" s="116">
        <v>22379.1</v>
      </c>
      <c r="K15" s="188" t="s">
        <v>166</v>
      </c>
      <c r="L15" s="14" t="s">
        <v>561</v>
      </c>
    </row>
    <row r="16" spans="1:11" ht="27.75" customHeight="1">
      <c r="A16" s="68"/>
      <c r="B16" s="59" t="s">
        <v>4</v>
      </c>
      <c r="C16" s="69"/>
      <c r="D16" s="61">
        <f>E16+F16+J16</f>
        <v>63278.200000000004</v>
      </c>
      <c r="E16" s="61">
        <f aca="true" t="shared" si="0" ref="E16:J16">E15</f>
        <v>19786.7</v>
      </c>
      <c r="F16" s="61">
        <f t="shared" si="0"/>
        <v>21112.4</v>
      </c>
      <c r="G16" s="61">
        <f t="shared" si="0"/>
        <v>0</v>
      </c>
      <c r="H16" s="61">
        <f t="shared" si="0"/>
        <v>0</v>
      </c>
      <c r="I16" s="61">
        <f t="shared" si="0"/>
        <v>0</v>
      </c>
      <c r="J16" s="61">
        <f t="shared" si="0"/>
        <v>22379.1</v>
      </c>
      <c r="K16" s="70"/>
    </row>
    <row r="17" spans="1:11" ht="17.25" customHeight="1">
      <c r="A17" s="38"/>
      <c r="B17" s="18"/>
      <c r="C17" s="18"/>
      <c r="D17" s="39"/>
      <c r="E17" s="39"/>
      <c r="F17" s="39"/>
      <c r="G17" s="39"/>
      <c r="H17" s="39"/>
      <c r="I17" s="39"/>
      <c r="J17" s="39"/>
      <c r="K17" s="20"/>
    </row>
    <row r="18" spans="1:11" ht="53.25" customHeight="1">
      <c r="A18" s="38"/>
      <c r="C18" s="18"/>
      <c r="D18" s="19"/>
      <c r="E18" s="19"/>
      <c r="F18" s="19"/>
      <c r="G18" s="19"/>
      <c r="H18" s="19"/>
      <c r="I18" s="19"/>
      <c r="J18" s="19"/>
      <c r="K18" s="20"/>
    </row>
    <row r="19" spans="2:11" s="442" customFormat="1" ht="36.75" customHeight="1">
      <c r="B19" s="429" t="s">
        <v>15</v>
      </c>
      <c r="C19" s="429"/>
      <c r="D19" s="429"/>
      <c r="E19" s="431"/>
      <c r="F19" s="431"/>
      <c r="J19" s="444"/>
      <c r="K19" s="444" t="s">
        <v>25</v>
      </c>
    </row>
    <row r="20" spans="2:11" ht="15" customHeight="1">
      <c r="B20" s="21"/>
      <c r="C20" s="21"/>
      <c r="D20" s="21"/>
      <c r="E20" s="22"/>
      <c r="F20" s="22"/>
      <c r="J20" s="23"/>
      <c r="K20" s="24"/>
    </row>
    <row r="21" spans="2:11" ht="18.75">
      <c r="B21" s="291" t="s">
        <v>314</v>
      </c>
      <c r="C21" s="53"/>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6">
    <mergeCell ref="D11:H11"/>
    <mergeCell ref="A12:A14"/>
    <mergeCell ref="B12:B14"/>
    <mergeCell ref="C12:C14"/>
    <mergeCell ref="D12:D14"/>
    <mergeCell ref="E12:J12"/>
    <mergeCell ref="B10:K10"/>
    <mergeCell ref="K12:K14"/>
    <mergeCell ref="E13:E14"/>
    <mergeCell ref="F13:F14"/>
    <mergeCell ref="J8:O8"/>
    <mergeCell ref="J9:K9"/>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262</v>
      </c>
      <c r="K1" s="355"/>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614</v>
      </c>
      <c r="K6" s="17"/>
      <c r="L6" s="252"/>
      <c r="M6" s="12"/>
      <c r="N6" s="12"/>
      <c r="O6" s="12"/>
    </row>
    <row r="7" spans="2:15" ht="15.75" customHeight="1">
      <c r="B7" s="15"/>
      <c r="C7" s="15"/>
      <c r="D7" s="15"/>
      <c r="E7" s="15"/>
      <c r="F7" s="15"/>
      <c r="G7" s="15"/>
      <c r="H7" s="15"/>
      <c r="I7" s="12"/>
      <c r="J7" s="17" t="s">
        <v>615</v>
      </c>
      <c r="K7" s="17"/>
      <c r="L7" s="252"/>
      <c r="M7" s="12"/>
      <c r="N7" s="12"/>
      <c r="O7" s="12"/>
    </row>
    <row r="8" spans="2:15" ht="15.75">
      <c r="B8" s="15"/>
      <c r="C8" s="15"/>
      <c r="D8" s="15"/>
      <c r="E8" s="15"/>
      <c r="F8" s="15"/>
      <c r="G8" s="15"/>
      <c r="H8" s="16"/>
      <c r="I8" s="12" t="s">
        <v>19</v>
      </c>
      <c r="J8" s="624" t="s">
        <v>609</v>
      </c>
      <c r="K8" s="624"/>
      <c r="L8" s="624"/>
      <c r="M8" s="624"/>
      <c r="N8" s="624"/>
      <c r="O8" s="624"/>
    </row>
    <row r="9" spans="2:15" ht="15.75">
      <c r="B9" s="15"/>
      <c r="C9" s="15"/>
      <c r="D9" s="15"/>
      <c r="E9" s="15"/>
      <c r="F9" s="15"/>
      <c r="G9" s="15"/>
      <c r="H9" s="15"/>
      <c r="I9" s="15"/>
      <c r="J9" s="624" t="s">
        <v>620</v>
      </c>
      <c r="K9" s="624"/>
      <c r="L9" s="571"/>
      <c r="M9" s="571"/>
      <c r="N9" s="571"/>
      <c r="O9" s="571"/>
    </row>
    <row r="10" spans="2:15" ht="15.75">
      <c r="B10" s="15"/>
      <c r="C10" s="15"/>
      <c r="D10" s="15"/>
      <c r="E10" s="15"/>
      <c r="F10" s="15"/>
      <c r="G10" s="15"/>
      <c r="H10" s="15"/>
      <c r="I10" s="15"/>
      <c r="J10" s="571"/>
      <c r="K10" s="571"/>
      <c r="L10" s="571"/>
      <c r="M10" s="571"/>
      <c r="N10" s="571"/>
      <c r="O10" s="571"/>
    </row>
    <row r="11" spans="2:11" ht="18.75">
      <c r="B11" s="625" t="s">
        <v>513</v>
      </c>
      <c r="C11" s="625"/>
      <c r="D11" s="625"/>
      <c r="E11" s="625"/>
      <c r="F11" s="625"/>
      <c r="G11" s="625"/>
      <c r="H11" s="625"/>
      <c r="I11" s="625"/>
      <c r="J11" s="625"/>
      <c r="K11" s="625"/>
    </row>
    <row r="12" spans="2:11" ht="18.75">
      <c r="B12" s="15"/>
      <c r="C12" s="15"/>
      <c r="D12" s="637"/>
      <c r="E12" s="637"/>
      <c r="F12" s="637"/>
      <c r="G12" s="637"/>
      <c r="H12" s="637"/>
      <c r="I12" s="15"/>
      <c r="J12" s="15"/>
      <c r="K12" s="313" t="s">
        <v>256</v>
      </c>
    </row>
    <row r="13" spans="1:11" ht="18.75">
      <c r="A13" s="701" t="s">
        <v>5</v>
      </c>
      <c r="B13" s="626" t="s">
        <v>10</v>
      </c>
      <c r="C13" s="626" t="s">
        <v>11</v>
      </c>
      <c r="D13" s="626" t="s">
        <v>258</v>
      </c>
      <c r="E13" s="638" t="s">
        <v>7</v>
      </c>
      <c r="F13" s="638"/>
      <c r="G13" s="638"/>
      <c r="H13" s="638"/>
      <c r="I13" s="638"/>
      <c r="J13" s="678"/>
      <c r="K13" s="630" t="s">
        <v>13</v>
      </c>
    </row>
    <row r="14" spans="1:11" ht="17.25" customHeight="1">
      <c r="A14" s="702"/>
      <c r="B14" s="627"/>
      <c r="C14" s="627"/>
      <c r="D14" s="627"/>
      <c r="E14" s="626">
        <v>2021</v>
      </c>
      <c r="F14" s="626">
        <v>2022</v>
      </c>
      <c r="G14" s="626" t="s">
        <v>22</v>
      </c>
      <c r="H14" s="626" t="s">
        <v>23</v>
      </c>
      <c r="I14" s="626" t="s">
        <v>24</v>
      </c>
      <c r="J14" s="630">
        <v>2023</v>
      </c>
      <c r="K14" s="630"/>
    </row>
    <row r="15" spans="1:11" ht="27" customHeight="1">
      <c r="A15" s="703"/>
      <c r="B15" s="628"/>
      <c r="C15" s="628"/>
      <c r="D15" s="628"/>
      <c r="E15" s="628"/>
      <c r="F15" s="628"/>
      <c r="G15" s="628"/>
      <c r="H15" s="628"/>
      <c r="I15" s="628"/>
      <c r="J15" s="630"/>
      <c r="K15" s="630"/>
    </row>
    <row r="16" spans="1:11" s="16" customFormat="1" ht="65.25" customHeight="1">
      <c r="A16" s="231">
        <v>1</v>
      </c>
      <c r="B16" s="326" t="s">
        <v>436</v>
      </c>
      <c r="C16" s="189" t="s">
        <v>356</v>
      </c>
      <c r="D16" s="62">
        <f>SUM(E16:J16)</f>
        <v>42966.2</v>
      </c>
      <c r="E16" s="62">
        <v>13435.3</v>
      </c>
      <c r="F16" s="62">
        <v>14335.4</v>
      </c>
      <c r="G16" s="62"/>
      <c r="H16" s="62"/>
      <c r="I16" s="62"/>
      <c r="J16" s="62">
        <v>15195.5</v>
      </c>
      <c r="K16" s="349" t="s">
        <v>166</v>
      </c>
    </row>
    <row r="17" spans="1:11" ht="52.5" customHeight="1">
      <c r="A17" s="352" t="s">
        <v>329</v>
      </c>
      <c r="B17" s="351" t="s">
        <v>437</v>
      </c>
      <c r="C17" s="189" t="s">
        <v>356</v>
      </c>
      <c r="D17" s="356">
        <f>E17+F17+J17</f>
        <v>15990.1</v>
      </c>
      <c r="E17" s="63">
        <v>5000</v>
      </c>
      <c r="F17" s="356">
        <v>5335</v>
      </c>
      <c r="G17" s="356"/>
      <c r="H17" s="356"/>
      <c r="I17" s="356"/>
      <c r="J17" s="356">
        <v>5655.1</v>
      </c>
      <c r="K17" s="349" t="s">
        <v>166</v>
      </c>
    </row>
    <row r="18" spans="1:11" ht="75" hidden="1">
      <c r="A18" s="265" t="s">
        <v>174</v>
      </c>
      <c r="B18" s="235" t="s">
        <v>182</v>
      </c>
      <c r="C18" s="189" t="s">
        <v>37</v>
      </c>
      <c r="D18" s="354">
        <f aca="true" t="shared" si="0" ref="D18:D30">E18+F18+J18</f>
        <v>160</v>
      </c>
      <c r="E18" s="356">
        <f>160</f>
        <v>160</v>
      </c>
      <c r="F18" s="356">
        <v>0</v>
      </c>
      <c r="G18" s="356"/>
      <c r="H18" s="356"/>
      <c r="I18" s="356"/>
      <c r="J18" s="356">
        <v>0</v>
      </c>
      <c r="K18" s="234" t="s">
        <v>30</v>
      </c>
    </row>
    <row r="19" spans="1:11" ht="51.75" customHeight="1" hidden="1">
      <c r="A19" s="690" t="s">
        <v>175</v>
      </c>
      <c r="B19" s="699" t="s">
        <v>183</v>
      </c>
      <c r="C19" s="189" t="s">
        <v>37</v>
      </c>
      <c r="D19" s="354">
        <f t="shared" si="0"/>
        <v>548</v>
      </c>
      <c r="E19" s="356">
        <v>548</v>
      </c>
      <c r="F19" s="356">
        <v>0</v>
      </c>
      <c r="G19" s="356"/>
      <c r="H19" s="356"/>
      <c r="I19" s="356"/>
      <c r="J19" s="356">
        <v>0</v>
      </c>
      <c r="K19" s="694" t="s">
        <v>30</v>
      </c>
    </row>
    <row r="20" spans="1:11" ht="24" customHeight="1" hidden="1">
      <c r="A20" s="691"/>
      <c r="B20" s="700"/>
      <c r="C20" s="189" t="s">
        <v>14</v>
      </c>
      <c r="D20" s="354">
        <f t="shared" si="0"/>
        <v>16.5</v>
      </c>
      <c r="E20" s="356">
        <v>16.5</v>
      </c>
      <c r="F20" s="356">
        <v>0</v>
      </c>
      <c r="G20" s="356"/>
      <c r="H20" s="356"/>
      <c r="I20" s="356"/>
      <c r="J20" s="356">
        <v>0</v>
      </c>
      <c r="K20" s="695"/>
    </row>
    <row r="21" spans="1:11" ht="34.5" customHeight="1" hidden="1">
      <c r="A21" s="690" t="s">
        <v>176</v>
      </c>
      <c r="B21" s="697" t="s">
        <v>185</v>
      </c>
      <c r="C21" s="189" t="s">
        <v>37</v>
      </c>
      <c r="D21" s="354">
        <f t="shared" si="0"/>
        <v>389.2</v>
      </c>
      <c r="E21" s="356">
        <v>344</v>
      </c>
      <c r="F21" s="356">
        <v>45.2</v>
      </c>
      <c r="G21" s="356"/>
      <c r="H21" s="356"/>
      <c r="I21" s="356"/>
      <c r="J21" s="356">
        <v>0</v>
      </c>
      <c r="K21" s="694" t="s">
        <v>30</v>
      </c>
    </row>
    <row r="22" spans="1:11" ht="20.25" customHeight="1" hidden="1">
      <c r="A22" s="691"/>
      <c r="B22" s="698"/>
      <c r="C22" s="189" t="s">
        <v>14</v>
      </c>
      <c r="D22" s="354">
        <f t="shared" si="0"/>
        <v>233.9</v>
      </c>
      <c r="E22" s="356">
        <v>210.3</v>
      </c>
      <c r="F22" s="356">
        <v>23.6</v>
      </c>
      <c r="G22" s="356"/>
      <c r="H22" s="356"/>
      <c r="I22" s="356"/>
      <c r="J22" s="356">
        <v>0</v>
      </c>
      <c r="K22" s="695"/>
    </row>
    <row r="23" spans="1:11" ht="47.25" customHeight="1" hidden="1">
      <c r="A23" s="690" t="s">
        <v>177</v>
      </c>
      <c r="B23" s="697" t="s">
        <v>184</v>
      </c>
      <c r="C23" s="189" t="s">
        <v>37</v>
      </c>
      <c r="D23" s="354">
        <f t="shared" si="0"/>
        <v>1251.1</v>
      </c>
      <c r="E23" s="356">
        <v>630</v>
      </c>
      <c r="F23" s="356">
        <v>621.1</v>
      </c>
      <c r="G23" s="356"/>
      <c r="H23" s="356"/>
      <c r="I23" s="356"/>
      <c r="J23" s="356">
        <v>0</v>
      </c>
      <c r="K23" s="694" t="s">
        <v>30</v>
      </c>
    </row>
    <row r="24" spans="1:11" ht="24.75" customHeight="1" hidden="1">
      <c r="A24" s="691"/>
      <c r="B24" s="698"/>
      <c r="C24" s="189" t="s">
        <v>14</v>
      </c>
      <c r="D24" s="354">
        <f t="shared" si="0"/>
        <v>37.5</v>
      </c>
      <c r="E24" s="356">
        <v>18.9</v>
      </c>
      <c r="F24" s="356">
        <v>18.6</v>
      </c>
      <c r="G24" s="356"/>
      <c r="H24" s="356"/>
      <c r="I24" s="356"/>
      <c r="J24" s="356">
        <v>0</v>
      </c>
      <c r="K24" s="695"/>
    </row>
    <row r="25" spans="1:11" ht="44.25" customHeight="1" hidden="1">
      <c r="A25" s="690" t="s">
        <v>178</v>
      </c>
      <c r="B25" s="697" t="s">
        <v>223</v>
      </c>
      <c r="C25" s="189" t="s">
        <v>37</v>
      </c>
      <c r="D25" s="354">
        <f>E25+F25+J25</f>
        <v>23614.899999999998</v>
      </c>
      <c r="E25" s="356">
        <f>0+8354</f>
        <v>8354</v>
      </c>
      <c r="F25" s="356">
        <f>4673+4663.3+4487+990+295</f>
        <v>15108.3</v>
      </c>
      <c r="G25" s="356"/>
      <c r="H25" s="356"/>
      <c r="I25" s="356"/>
      <c r="J25" s="356">
        <v>152.6</v>
      </c>
      <c r="K25" s="694" t="s">
        <v>30</v>
      </c>
    </row>
    <row r="26" spans="1:11" ht="33" customHeight="1" hidden="1">
      <c r="A26" s="691"/>
      <c r="B26" s="698"/>
      <c r="C26" s="189" t="s">
        <v>14</v>
      </c>
      <c r="D26" s="354">
        <f t="shared" si="0"/>
        <v>826.4</v>
      </c>
      <c r="E26" s="356">
        <f>0+675.6</f>
        <v>675.6</v>
      </c>
      <c r="F26" s="356">
        <v>150</v>
      </c>
      <c r="G26" s="356"/>
      <c r="H26" s="356"/>
      <c r="I26" s="356"/>
      <c r="J26" s="356">
        <v>0.8</v>
      </c>
      <c r="K26" s="695"/>
    </row>
    <row r="27" spans="1:11" ht="31.5" customHeight="1" hidden="1">
      <c r="A27" s="690">
        <v>2</v>
      </c>
      <c r="B27" s="694" t="s">
        <v>168</v>
      </c>
      <c r="C27" s="189" t="s">
        <v>14</v>
      </c>
      <c r="D27" s="354">
        <f t="shared" si="0"/>
        <v>29000</v>
      </c>
      <c r="E27" s="356">
        <v>15000</v>
      </c>
      <c r="F27" s="356">
        <v>14000</v>
      </c>
      <c r="G27" s="356"/>
      <c r="H27" s="356"/>
      <c r="I27" s="356"/>
      <c r="J27" s="356"/>
      <c r="K27" s="694" t="s">
        <v>30</v>
      </c>
    </row>
    <row r="28" spans="1:11" ht="18.75" hidden="1">
      <c r="A28" s="691"/>
      <c r="B28" s="695"/>
      <c r="C28" s="189" t="s">
        <v>309</v>
      </c>
      <c r="D28" s="354">
        <f t="shared" si="0"/>
        <v>13000</v>
      </c>
      <c r="E28" s="356"/>
      <c r="F28" s="356"/>
      <c r="G28" s="356"/>
      <c r="H28" s="356"/>
      <c r="I28" s="356"/>
      <c r="J28" s="356">
        <v>13000</v>
      </c>
      <c r="K28" s="695"/>
    </row>
    <row r="29" spans="1:11" ht="24.75" customHeight="1" hidden="1">
      <c r="A29" s="690">
        <v>3</v>
      </c>
      <c r="B29" s="692" t="s">
        <v>353</v>
      </c>
      <c r="C29" s="189" t="s">
        <v>14</v>
      </c>
      <c r="D29" s="354">
        <f t="shared" si="0"/>
        <v>11000</v>
      </c>
      <c r="E29" s="356">
        <v>5000</v>
      </c>
      <c r="F29" s="356">
        <v>6000</v>
      </c>
      <c r="G29" s="356"/>
      <c r="H29" s="356"/>
      <c r="I29" s="356"/>
      <c r="J29" s="356"/>
      <c r="K29" s="694" t="s">
        <v>41</v>
      </c>
    </row>
    <row r="30" spans="1:11" ht="18.75" hidden="1">
      <c r="A30" s="691"/>
      <c r="B30" s="693"/>
      <c r="C30" s="189" t="s">
        <v>309</v>
      </c>
      <c r="D30" s="354">
        <f t="shared" si="0"/>
        <v>7000</v>
      </c>
      <c r="E30" s="356"/>
      <c r="F30" s="356"/>
      <c r="G30" s="356"/>
      <c r="H30" s="356"/>
      <c r="I30" s="356"/>
      <c r="J30" s="356">
        <v>7000</v>
      </c>
      <c r="K30" s="695"/>
    </row>
    <row r="31" spans="1:11" ht="5.25" customHeight="1" hidden="1">
      <c r="A31" s="353"/>
      <c r="B31" s="333"/>
      <c r="C31" s="189"/>
      <c r="D31" s="354"/>
      <c r="E31" s="356"/>
      <c r="F31" s="356"/>
      <c r="G31" s="356"/>
      <c r="H31" s="356"/>
      <c r="I31" s="356"/>
      <c r="J31" s="356"/>
      <c r="K31" s="197"/>
    </row>
    <row r="32" spans="1:11" ht="18.75">
      <c r="A32" s="73"/>
      <c r="B32" s="59" t="s">
        <v>4</v>
      </c>
      <c r="C32" s="59"/>
      <c r="D32" s="61">
        <f>D17+D16</f>
        <v>58956.299999999996</v>
      </c>
      <c r="E32" s="61">
        <f aca="true" t="shared" si="1" ref="E32:J32">E16+E17</f>
        <v>18435.3</v>
      </c>
      <c r="F32" s="61">
        <f t="shared" si="1"/>
        <v>19670.4</v>
      </c>
      <c r="G32" s="61">
        <f t="shared" si="1"/>
        <v>0</v>
      </c>
      <c r="H32" s="61">
        <f t="shared" si="1"/>
        <v>0</v>
      </c>
      <c r="I32" s="61">
        <f t="shared" si="1"/>
        <v>0</v>
      </c>
      <c r="J32" s="61">
        <f t="shared" si="1"/>
        <v>20850.6</v>
      </c>
      <c r="K32" s="197"/>
    </row>
    <row r="33" spans="1:11" ht="18.75">
      <c r="A33" s="85"/>
      <c r="B33" s="129"/>
      <c r="C33" s="18"/>
      <c r="D33" s="19"/>
      <c r="E33" s="19"/>
      <c r="F33" s="19"/>
      <c r="G33" s="19"/>
      <c r="H33" s="19"/>
      <c r="I33" s="19"/>
      <c r="J33" s="19"/>
      <c r="K33" s="88"/>
    </row>
    <row r="34" spans="1:11" ht="0.75" customHeight="1">
      <c r="A34" s="85"/>
      <c r="B34" s="18"/>
      <c r="C34" s="18"/>
      <c r="D34" s="19"/>
      <c r="E34" s="19"/>
      <c r="F34" s="19"/>
      <c r="G34" s="19"/>
      <c r="H34" s="19"/>
      <c r="I34" s="19"/>
      <c r="J34" s="19"/>
      <c r="K34" s="93"/>
    </row>
    <row r="35" spans="1:11" ht="3" customHeight="1">
      <c r="A35" s="85"/>
      <c r="B35" s="18"/>
      <c r="C35" s="18"/>
      <c r="D35" s="19"/>
      <c r="E35" s="19"/>
      <c r="F35" s="19"/>
      <c r="G35" s="19"/>
      <c r="H35" s="19"/>
      <c r="I35" s="19"/>
      <c r="J35" s="19"/>
      <c r="K35" s="93"/>
    </row>
    <row r="36" spans="2:11" ht="18.75">
      <c r="B36" s="51"/>
      <c r="C36" s="52"/>
      <c r="E36" s="19"/>
      <c r="F36" s="19"/>
      <c r="G36" s="19"/>
      <c r="H36" s="19"/>
      <c r="I36" s="19"/>
      <c r="J36" s="19"/>
      <c r="K36" s="15"/>
    </row>
    <row r="37" spans="2:10" ht="35.25" customHeight="1">
      <c r="B37" s="277" t="s">
        <v>15</v>
      </c>
      <c r="C37" s="277"/>
      <c r="D37" s="85"/>
      <c r="E37" s="277"/>
      <c r="F37" s="696" t="s">
        <v>25</v>
      </c>
      <c r="G37" s="696"/>
      <c r="H37" s="696"/>
      <c r="I37" s="696"/>
      <c r="J37" s="696"/>
    </row>
    <row r="38" spans="2:10" ht="18.75">
      <c r="B38" s="277"/>
      <c r="C38" s="277"/>
      <c r="D38" s="85"/>
      <c r="E38" s="277"/>
      <c r="F38" s="278"/>
      <c r="G38" s="278"/>
      <c r="H38" s="278"/>
      <c r="I38" s="278"/>
      <c r="J38" s="278"/>
    </row>
    <row r="39" spans="2:10" ht="18.75">
      <c r="B39" s="90" t="s">
        <v>314</v>
      </c>
      <c r="C39" s="90"/>
      <c r="D39" s="85"/>
      <c r="E39" s="91"/>
      <c r="F39" s="92"/>
      <c r="G39" s="92"/>
      <c r="H39" s="92"/>
      <c r="I39" s="92"/>
      <c r="J39" s="92"/>
    </row>
    <row r="40" spans="2:10" ht="15.75">
      <c r="B40" s="94"/>
      <c r="C40" s="85"/>
      <c r="D40" s="94"/>
      <c r="E40" s="92"/>
      <c r="F40" s="92"/>
      <c r="G40" s="92"/>
      <c r="H40" s="92"/>
      <c r="I40" s="92"/>
      <c r="J40" s="92"/>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J8:O8"/>
    <mergeCell ref="B11:K11"/>
    <mergeCell ref="D12:H12"/>
    <mergeCell ref="A13:A15"/>
    <mergeCell ref="B13:B15"/>
    <mergeCell ref="C13:C15"/>
    <mergeCell ref="D13:D15"/>
    <mergeCell ref="E13:J13"/>
    <mergeCell ref="K13:K15"/>
    <mergeCell ref="J9:K9"/>
    <mergeCell ref="A19:A20"/>
    <mergeCell ref="B19:B20"/>
    <mergeCell ref="K19:K20"/>
    <mergeCell ref="E14:E15"/>
    <mergeCell ref="F14:F15"/>
    <mergeCell ref="G14:G15"/>
    <mergeCell ref="H14:H15"/>
    <mergeCell ref="I14:I15"/>
    <mergeCell ref="J14:J15"/>
    <mergeCell ref="A21:A22"/>
    <mergeCell ref="B21:B22"/>
    <mergeCell ref="K21:K22"/>
    <mergeCell ref="A23:A24"/>
    <mergeCell ref="B23:B24"/>
    <mergeCell ref="K23:K24"/>
    <mergeCell ref="A29:A30"/>
    <mergeCell ref="B29:B30"/>
    <mergeCell ref="K29:K30"/>
    <mergeCell ref="F37:J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220</v>
      </c>
      <c r="K1" s="355"/>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316</v>
      </c>
      <c r="K3" s="12"/>
      <c r="L3" s="15"/>
      <c r="M3" s="12"/>
      <c r="N3" s="12"/>
      <c r="O3" s="12"/>
    </row>
    <row r="4" spans="2:15" ht="15.75">
      <c r="B4" s="15"/>
      <c r="C4" s="15"/>
      <c r="D4" s="15"/>
      <c r="E4" s="15"/>
      <c r="F4" s="15"/>
      <c r="G4" s="15"/>
      <c r="H4" s="15"/>
      <c r="I4" s="12"/>
      <c r="J4" s="17" t="s">
        <v>317</v>
      </c>
      <c r="K4" s="17"/>
      <c r="L4" s="15"/>
      <c r="M4" s="12"/>
      <c r="N4" s="12"/>
      <c r="O4" s="12"/>
    </row>
    <row r="5" spans="2:15" ht="15.75">
      <c r="B5" s="15"/>
      <c r="C5" s="15"/>
      <c r="D5" s="15"/>
      <c r="E5" s="15"/>
      <c r="F5" s="15"/>
      <c r="G5" s="15"/>
      <c r="H5" s="15"/>
      <c r="I5" s="12" t="s">
        <v>17</v>
      </c>
      <c r="J5" s="17" t="s">
        <v>596</v>
      </c>
      <c r="K5" s="17"/>
      <c r="L5" s="15"/>
      <c r="M5" s="12"/>
      <c r="N5" s="12"/>
      <c r="O5" s="12"/>
    </row>
    <row r="6" spans="2:15" ht="15.75">
      <c r="B6" s="15"/>
      <c r="C6" s="15"/>
      <c r="D6" s="15"/>
      <c r="E6" s="15"/>
      <c r="F6" s="15"/>
      <c r="G6" s="15"/>
      <c r="H6" s="15"/>
      <c r="I6" s="12" t="s">
        <v>18</v>
      </c>
      <c r="J6" s="17" t="s">
        <v>613</v>
      </c>
      <c r="K6" s="17"/>
      <c r="L6" s="252"/>
      <c r="M6" s="12"/>
      <c r="N6" s="12"/>
      <c r="O6" s="12"/>
    </row>
    <row r="7" spans="2:15" ht="15.75" customHeight="1">
      <c r="B7" s="15"/>
      <c r="C7" s="15"/>
      <c r="D7" s="15"/>
      <c r="E7" s="15"/>
      <c r="F7" s="15"/>
      <c r="G7" s="15"/>
      <c r="H7" s="16"/>
      <c r="I7" s="12"/>
      <c r="J7" s="624" t="s">
        <v>609</v>
      </c>
      <c r="K7" s="624"/>
      <c r="L7" s="624"/>
      <c r="M7" s="624"/>
      <c r="N7" s="624"/>
      <c r="O7" s="624"/>
    </row>
    <row r="8" spans="2:15" ht="15.75">
      <c r="B8" s="15"/>
      <c r="C8" s="15"/>
      <c r="D8" s="15"/>
      <c r="E8" s="15"/>
      <c r="F8" s="15"/>
      <c r="G8" s="15"/>
      <c r="H8" s="15"/>
      <c r="I8" s="15"/>
      <c r="J8" s="624" t="s">
        <v>620</v>
      </c>
      <c r="K8" s="624"/>
      <c r="L8" s="571"/>
      <c r="M8" s="571"/>
      <c r="N8" s="571"/>
      <c r="O8" s="571"/>
    </row>
    <row r="9" spans="2:15" ht="15.75">
      <c r="B9" s="15"/>
      <c r="C9" s="15"/>
      <c r="D9" s="15"/>
      <c r="E9" s="15"/>
      <c r="F9" s="15"/>
      <c r="G9" s="15"/>
      <c r="H9" s="15"/>
      <c r="I9" s="15"/>
      <c r="J9" s="571"/>
      <c r="K9" s="571"/>
      <c r="L9" s="571"/>
      <c r="M9" s="571"/>
      <c r="N9" s="571"/>
      <c r="O9" s="571"/>
    </row>
    <row r="10" spans="2:12" ht="36" customHeight="1">
      <c r="B10" s="625" t="s">
        <v>610</v>
      </c>
      <c r="C10" s="625"/>
      <c r="D10" s="625"/>
      <c r="E10" s="625"/>
      <c r="F10" s="625"/>
      <c r="G10" s="625"/>
      <c r="H10" s="625"/>
      <c r="I10" s="625"/>
      <c r="J10" s="625"/>
      <c r="K10" s="625"/>
      <c r="L10" s="15"/>
    </row>
    <row r="11" spans="2:12" ht="18.75">
      <c r="B11" s="15"/>
      <c r="C11" s="15"/>
      <c r="D11" s="637"/>
      <c r="E11" s="637"/>
      <c r="F11" s="637"/>
      <c r="G11" s="637"/>
      <c r="H11" s="637"/>
      <c r="I11" s="15"/>
      <c r="J11" s="15"/>
      <c r="K11" s="313" t="s">
        <v>256</v>
      </c>
      <c r="L11" s="15"/>
    </row>
    <row r="12" spans="1:12" ht="15.75" customHeight="1">
      <c r="A12" s="701" t="s">
        <v>5</v>
      </c>
      <c r="B12" s="626" t="s">
        <v>10</v>
      </c>
      <c r="C12" s="626" t="s">
        <v>11</v>
      </c>
      <c r="D12" s="626" t="s">
        <v>259</v>
      </c>
      <c r="E12" s="638" t="s">
        <v>7</v>
      </c>
      <c r="F12" s="638"/>
      <c r="G12" s="638"/>
      <c r="H12" s="638"/>
      <c r="I12" s="638"/>
      <c r="J12" s="678"/>
      <c r="K12" s="630" t="s">
        <v>13</v>
      </c>
      <c r="L12" s="15"/>
    </row>
    <row r="13" spans="1:12" ht="15.75">
      <c r="A13" s="702"/>
      <c r="B13" s="627"/>
      <c r="C13" s="627"/>
      <c r="D13" s="627"/>
      <c r="E13" s="626">
        <v>2021</v>
      </c>
      <c r="F13" s="626">
        <v>2022</v>
      </c>
      <c r="G13" s="626" t="s">
        <v>22</v>
      </c>
      <c r="H13" s="626" t="s">
        <v>23</v>
      </c>
      <c r="I13" s="626" t="s">
        <v>24</v>
      </c>
      <c r="J13" s="630">
        <v>2023</v>
      </c>
      <c r="K13" s="630"/>
      <c r="L13" s="15"/>
    </row>
    <row r="14" spans="1:12" ht="21.75" customHeight="1">
      <c r="A14" s="703"/>
      <c r="B14" s="628"/>
      <c r="C14" s="628"/>
      <c r="D14" s="628"/>
      <c r="E14" s="628"/>
      <c r="F14" s="628"/>
      <c r="G14" s="628"/>
      <c r="H14" s="628"/>
      <c r="I14" s="628"/>
      <c r="J14" s="630"/>
      <c r="K14" s="630"/>
      <c r="L14" s="15"/>
    </row>
    <row r="15" spans="1:12" s="266" customFormat="1" ht="28.5" customHeight="1">
      <c r="A15" s="708">
        <v>1</v>
      </c>
      <c r="B15" s="704" t="s">
        <v>531</v>
      </c>
      <c r="C15" s="694" t="s">
        <v>356</v>
      </c>
      <c r="D15" s="709">
        <f>E16+F16+J15</f>
        <v>1067.7</v>
      </c>
      <c r="E15" s="706">
        <v>944</v>
      </c>
      <c r="F15" s="706">
        <v>1007.3</v>
      </c>
      <c r="G15" s="456"/>
      <c r="H15" s="456"/>
      <c r="I15" s="456"/>
      <c r="J15" s="706">
        <v>1067.7</v>
      </c>
      <c r="K15" s="694" t="s">
        <v>166</v>
      </c>
      <c r="L15" s="240"/>
    </row>
    <row r="16" spans="1:12" s="266" customFormat="1" ht="22.5" customHeight="1">
      <c r="A16" s="708"/>
      <c r="B16" s="705"/>
      <c r="C16" s="695"/>
      <c r="D16" s="710"/>
      <c r="E16" s="707"/>
      <c r="F16" s="707"/>
      <c r="G16" s="456"/>
      <c r="H16" s="456"/>
      <c r="I16" s="456"/>
      <c r="J16" s="707"/>
      <c r="K16" s="695"/>
      <c r="L16" s="240"/>
    </row>
    <row r="17" spans="1:12" s="266" customFormat="1" ht="31.5" customHeight="1">
      <c r="A17" s="708">
        <v>2</v>
      </c>
      <c r="B17" s="704" t="s">
        <v>532</v>
      </c>
      <c r="C17" s="694" t="s">
        <v>356</v>
      </c>
      <c r="D17" s="709">
        <f aca="true" t="shared" si="0" ref="D17:D53">E17+F17+J17</f>
        <v>4409</v>
      </c>
      <c r="E17" s="706">
        <v>1300</v>
      </c>
      <c r="F17" s="706">
        <v>1468</v>
      </c>
      <c r="G17" s="456"/>
      <c r="H17" s="456"/>
      <c r="I17" s="456"/>
      <c r="J17" s="706">
        <v>1641</v>
      </c>
      <c r="K17" s="694" t="s">
        <v>166</v>
      </c>
      <c r="L17" s="240"/>
    </row>
    <row r="18" spans="1:12" s="266" customFormat="1" ht="24" customHeight="1">
      <c r="A18" s="708"/>
      <c r="B18" s="705"/>
      <c r="C18" s="695"/>
      <c r="D18" s="710"/>
      <c r="E18" s="707"/>
      <c r="F18" s="707"/>
      <c r="G18" s="456"/>
      <c r="H18" s="456"/>
      <c r="I18" s="456"/>
      <c r="J18" s="707"/>
      <c r="K18" s="695"/>
      <c r="L18" s="240"/>
    </row>
    <row r="19" spans="1:12" s="266" customFormat="1" ht="46.5" customHeight="1">
      <c r="A19" s="189">
        <v>3</v>
      </c>
      <c r="B19" s="453" t="s">
        <v>422</v>
      </c>
      <c r="C19" s="189" t="s">
        <v>356</v>
      </c>
      <c r="D19" s="455">
        <f t="shared" si="0"/>
        <v>180</v>
      </c>
      <c r="E19" s="456">
        <v>50</v>
      </c>
      <c r="F19" s="456">
        <v>60</v>
      </c>
      <c r="G19" s="456"/>
      <c r="H19" s="456"/>
      <c r="I19" s="456"/>
      <c r="J19" s="456">
        <v>70</v>
      </c>
      <c r="K19" s="450" t="s">
        <v>166</v>
      </c>
      <c r="L19" s="240"/>
    </row>
    <row r="20" spans="1:12" s="266" customFormat="1" ht="39.75" customHeight="1">
      <c r="A20" s="189">
        <v>4</v>
      </c>
      <c r="B20" s="453" t="s">
        <v>423</v>
      </c>
      <c r="C20" s="189" t="s">
        <v>356</v>
      </c>
      <c r="D20" s="455">
        <f t="shared" si="0"/>
        <v>1700</v>
      </c>
      <c r="E20" s="456">
        <v>1100</v>
      </c>
      <c r="F20" s="456">
        <v>300</v>
      </c>
      <c r="G20" s="456"/>
      <c r="H20" s="456"/>
      <c r="I20" s="456"/>
      <c r="J20" s="456">
        <v>300</v>
      </c>
      <c r="K20" s="450" t="s">
        <v>166</v>
      </c>
      <c r="L20" s="240"/>
    </row>
    <row r="21" spans="1:12" s="266" customFormat="1" ht="43.5" customHeight="1">
      <c r="A21" s="189">
        <v>5</v>
      </c>
      <c r="B21" s="453" t="s">
        <v>533</v>
      </c>
      <c r="C21" s="189" t="s">
        <v>356</v>
      </c>
      <c r="D21" s="455">
        <f t="shared" si="0"/>
        <v>480</v>
      </c>
      <c r="E21" s="456">
        <v>150</v>
      </c>
      <c r="F21" s="456">
        <v>160</v>
      </c>
      <c r="G21" s="456"/>
      <c r="H21" s="456"/>
      <c r="I21" s="456"/>
      <c r="J21" s="456">
        <v>170</v>
      </c>
      <c r="K21" s="450" t="s">
        <v>166</v>
      </c>
      <c r="L21" s="240"/>
    </row>
    <row r="22" spans="1:12" s="266" customFormat="1" ht="57" customHeight="1">
      <c r="A22" s="544">
        <v>6</v>
      </c>
      <c r="B22" s="543" t="s">
        <v>428</v>
      </c>
      <c r="C22" s="544" t="s">
        <v>356</v>
      </c>
      <c r="D22" s="545">
        <f t="shared" si="0"/>
        <v>1200</v>
      </c>
      <c r="E22" s="546">
        <v>1200</v>
      </c>
      <c r="F22" s="546"/>
      <c r="G22" s="546"/>
      <c r="H22" s="546"/>
      <c r="I22" s="546"/>
      <c r="J22" s="546"/>
      <c r="K22" s="541" t="s">
        <v>166</v>
      </c>
      <c r="L22" s="240"/>
    </row>
    <row r="23" spans="1:12" s="266" customFormat="1" ht="46.5" customHeight="1">
      <c r="A23" s="544">
        <v>7</v>
      </c>
      <c r="B23" s="543" t="s">
        <v>429</v>
      </c>
      <c r="C23" s="544" t="s">
        <v>356</v>
      </c>
      <c r="D23" s="545">
        <f t="shared" si="0"/>
        <v>130</v>
      </c>
      <c r="E23" s="546">
        <v>130</v>
      </c>
      <c r="F23" s="546"/>
      <c r="G23" s="546"/>
      <c r="H23" s="546"/>
      <c r="I23" s="546"/>
      <c r="J23" s="546"/>
      <c r="K23" s="541" t="s">
        <v>166</v>
      </c>
      <c r="L23" s="240"/>
    </row>
    <row r="24" spans="1:12" s="361" customFormat="1" ht="27.75" customHeight="1" hidden="1">
      <c r="A24" s="454">
        <v>6</v>
      </c>
      <c r="B24" s="370"/>
      <c r="C24" s="365"/>
      <c r="D24" s="368"/>
      <c r="E24" s="357"/>
      <c r="F24" s="357"/>
      <c r="G24" s="357"/>
      <c r="H24" s="357"/>
      <c r="I24" s="357"/>
      <c r="J24" s="357"/>
      <c r="K24" s="365"/>
      <c r="L24" s="360"/>
    </row>
    <row r="25" spans="1:12" ht="34.5" customHeight="1" hidden="1">
      <c r="A25" s="701">
        <v>10</v>
      </c>
      <c r="B25" s="704" t="s">
        <v>127</v>
      </c>
      <c r="C25" s="189" t="s">
        <v>14</v>
      </c>
      <c r="D25" s="455">
        <f t="shared" si="0"/>
        <v>123</v>
      </c>
      <c r="E25" s="456">
        <v>65</v>
      </c>
      <c r="F25" s="456">
        <v>58</v>
      </c>
      <c r="G25" s="456"/>
      <c r="H25" s="456"/>
      <c r="I25" s="456"/>
      <c r="J25" s="456"/>
      <c r="K25" s="694" t="s">
        <v>30</v>
      </c>
      <c r="L25" s="15"/>
    </row>
    <row r="26" spans="1:12" ht="18.75" hidden="1">
      <c r="A26" s="703"/>
      <c r="B26" s="705"/>
      <c r="C26" s="189" t="s">
        <v>309</v>
      </c>
      <c r="D26" s="455">
        <f t="shared" si="0"/>
        <v>75</v>
      </c>
      <c r="E26" s="456"/>
      <c r="F26" s="456"/>
      <c r="G26" s="456"/>
      <c r="H26" s="456"/>
      <c r="I26" s="456"/>
      <c r="J26" s="456">
        <v>75</v>
      </c>
      <c r="K26" s="695"/>
      <c r="L26" s="15"/>
    </row>
    <row r="27" spans="1:12" ht="36.75" customHeight="1" hidden="1">
      <c r="A27" s="701">
        <v>11</v>
      </c>
      <c r="B27" s="704" t="s">
        <v>231</v>
      </c>
      <c r="C27" s="189" t="s">
        <v>14</v>
      </c>
      <c r="D27" s="455">
        <f t="shared" si="0"/>
        <v>274</v>
      </c>
      <c r="E27" s="456">
        <f>42+80+87</f>
        <v>209</v>
      </c>
      <c r="F27" s="456">
        <f>63+2</f>
        <v>65</v>
      </c>
      <c r="G27" s="456"/>
      <c r="H27" s="456"/>
      <c r="I27" s="456"/>
      <c r="J27" s="456"/>
      <c r="K27" s="694" t="s">
        <v>30</v>
      </c>
      <c r="L27" s="15"/>
    </row>
    <row r="28" spans="1:12" ht="29.25" customHeight="1" hidden="1">
      <c r="A28" s="703"/>
      <c r="B28" s="705"/>
      <c r="C28" s="236" t="s">
        <v>309</v>
      </c>
      <c r="D28" s="455">
        <f t="shared" si="0"/>
        <v>75</v>
      </c>
      <c r="E28" s="456"/>
      <c r="F28" s="456"/>
      <c r="G28" s="456"/>
      <c r="H28" s="456"/>
      <c r="I28" s="456"/>
      <c r="J28" s="456">
        <v>75</v>
      </c>
      <c r="K28" s="695"/>
      <c r="L28" s="15"/>
    </row>
    <row r="29" spans="1:12" ht="37.5" hidden="1">
      <c r="A29" s="80">
        <v>12</v>
      </c>
      <c r="B29" s="150" t="s">
        <v>169</v>
      </c>
      <c r="C29" s="236" t="s">
        <v>14</v>
      </c>
      <c r="D29" s="455">
        <f t="shared" si="0"/>
        <v>150</v>
      </c>
      <c r="E29" s="63">
        <v>150</v>
      </c>
      <c r="F29" s="456">
        <v>0</v>
      </c>
      <c r="G29" s="456">
        <v>0</v>
      </c>
      <c r="H29" s="456">
        <v>0</v>
      </c>
      <c r="I29" s="456">
        <v>0</v>
      </c>
      <c r="J29" s="456">
        <v>0</v>
      </c>
      <c r="K29" s="451" t="s">
        <v>30</v>
      </c>
      <c r="L29" s="15"/>
    </row>
    <row r="30" spans="1:12" ht="37.5" hidden="1">
      <c r="A30" s="80">
        <v>13</v>
      </c>
      <c r="B30" s="150" t="s">
        <v>170</v>
      </c>
      <c r="C30" s="236" t="s">
        <v>14</v>
      </c>
      <c r="D30" s="455">
        <f t="shared" si="0"/>
        <v>1</v>
      </c>
      <c r="E30" s="63">
        <v>1</v>
      </c>
      <c r="F30" s="456">
        <v>0</v>
      </c>
      <c r="G30" s="456"/>
      <c r="H30" s="456"/>
      <c r="I30" s="456"/>
      <c r="J30" s="456">
        <v>0</v>
      </c>
      <c r="K30" s="451" t="s">
        <v>30</v>
      </c>
      <c r="L30" s="15"/>
    </row>
    <row r="31" spans="1:12" s="361" customFormat="1" ht="56.25" customHeight="1" hidden="1">
      <c r="A31" s="366"/>
      <c r="B31" s="367"/>
      <c r="C31" s="358"/>
      <c r="D31" s="368"/>
      <c r="E31" s="357"/>
      <c r="F31" s="357"/>
      <c r="G31" s="357"/>
      <c r="H31" s="357"/>
      <c r="I31" s="357"/>
      <c r="J31" s="357"/>
      <c r="K31" s="364"/>
      <c r="L31" s="360"/>
    </row>
    <row r="32" spans="1:12" ht="75" hidden="1">
      <c r="A32" s="80">
        <v>15</v>
      </c>
      <c r="B32" s="150" t="s">
        <v>226</v>
      </c>
      <c r="C32" s="236" t="s">
        <v>14</v>
      </c>
      <c r="D32" s="455">
        <f t="shared" si="0"/>
        <v>250</v>
      </c>
      <c r="E32" s="63">
        <v>0</v>
      </c>
      <c r="F32" s="456">
        <v>250</v>
      </c>
      <c r="G32" s="456"/>
      <c r="H32" s="456"/>
      <c r="I32" s="456"/>
      <c r="J32" s="456">
        <v>0</v>
      </c>
      <c r="K32" s="451" t="s">
        <v>30</v>
      </c>
      <c r="L32" s="15"/>
    </row>
    <row r="33" spans="1:12" ht="37.5" hidden="1">
      <c r="A33" s="80">
        <v>16</v>
      </c>
      <c r="B33" s="150" t="s">
        <v>230</v>
      </c>
      <c r="C33" s="236" t="s">
        <v>14</v>
      </c>
      <c r="D33" s="455">
        <f t="shared" si="0"/>
        <v>200</v>
      </c>
      <c r="E33" s="63">
        <v>0</v>
      </c>
      <c r="F33" s="456">
        <v>200</v>
      </c>
      <c r="G33" s="456"/>
      <c r="H33" s="456"/>
      <c r="I33" s="456"/>
      <c r="J33" s="456">
        <v>0</v>
      </c>
      <c r="K33" s="451" t="s">
        <v>30</v>
      </c>
      <c r="L33" s="15"/>
    </row>
    <row r="34" spans="1:12" ht="86.25" customHeight="1" hidden="1">
      <c r="A34" s="80">
        <v>17</v>
      </c>
      <c r="B34" s="150" t="s">
        <v>232</v>
      </c>
      <c r="C34" s="236" t="s">
        <v>14</v>
      </c>
      <c r="D34" s="455">
        <f t="shared" si="0"/>
        <v>79.7</v>
      </c>
      <c r="E34" s="63">
        <v>0</v>
      </c>
      <c r="F34" s="456">
        <f>0+20+30+16.2+13.5</f>
        <v>79.7</v>
      </c>
      <c r="G34" s="456"/>
      <c r="H34" s="456"/>
      <c r="I34" s="456"/>
      <c r="J34" s="456">
        <v>0</v>
      </c>
      <c r="K34" s="451" t="s">
        <v>30</v>
      </c>
      <c r="L34" s="15"/>
    </row>
    <row r="35" spans="1:12" ht="32.25" customHeight="1" hidden="1">
      <c r="A35" s="701">
        <v>18</v>
      </c>
      <c r="B35" s="704" t="s">
        <v>276</v>
      </c>
      <c r="C35" s="236" t="s">
        <v>14</v>
      </c>
      <c r="D35" s="455">
        <f t="shared" si="0"/>
        <v>15</v>
      </c>
      <c r="E35" s="63">
        <v>0</v>
      </c>
      <c r="F35" s="456">
        <f>0+12+3</f>
        <v>15</v>
      </c>
      <c r="G35" s="456"/>
      <c r="H35" s="456"/>
      <c r="I35" s="456"/>
      <c r="J35" s="456"/>
      <c r="K35" s="694" t="s">
        <v>30</v>
      </c>
      <c r="L35" s="15"/>
    </row>
    <row r="36" spans="1:12" ht="21" customHeight="1" hidden="1">
      <c r="A36" s="703"/>
      <c r="B36" s="705"/>
      <c r="C36" s="236" t="s">
        <v>309</v>
      </c>
      <c r="D36" s="455">
        <f t="shared" si="0"/>
        <v>30</v>
      </c>
      <c r="E36" s="63"/>
      <c r="F36" s="456"/>
      <c r="G36" s="456"/>
      <c r="H36" s="456"/>
      <c r="I36" s="456"/>
      <c r="J36" s="456">
        <v>30</v>
      </c>
      <c r="K36" s="695"/>
      <c r="L36" s="15"/>
    </row>
    <row r="37" spans="1:12" ht="42" customHeight="1" hidden="1">
      <c r="A37" s="80">
        <v>19</v>
      </c>
      <c r="B37" s="363" t="s">
        <v>307</v>
      </c>
      <c r="C37" s="189" t="s">
        <v>14</v>
      </c>
      <c r="D37" s="455">
        <f t="shared" si="0"/>
        <v>200</v>
      </c>
      <c r="E37" s="63"/>
      <c r="F37" s="456">
        <f>0+200</f>
        <v>200</v>
      </c>
      <c r="G37" s="456"/>
      <c r="H37" s="456"/>
      <c r="I37" s="456"/>
      <c r="J37" s="456"/>
      <c r="K37" s="451" t="s">
        <v>30</v>
      </c>
      <c r="L37" s="15"/>
    </row>
    <row r="38" spans="1:12" ht="42" customHeight="1" hidden="1">
      <c r="A38" s="80">
        <v>20</v>
      </c>
      <c r="B38" s="158" t="s">
        <v>280</v>
      </c>
      <c r="C38" s="189" t="s">
        <v>14</v>
      </c>
      <c r="D38" s="455">
        <f t="shared" si="0"/>
        <v>80</v>
      </c>
      <c r="E38" s="63"/>
      <c r="F38" s="456">
        <f>0+80</f>
        <v>80</v>
      </c>
      <c r="G38" s="456"/>
      <c r="H38" s="456"/>
      <c r="I38" s="456"/>
      <c r="J38" s="456"/>
      <c r="K38" s="451" t="s">
        <v>30</v>
      </c>
      <c r="L38" s="15"/>
    </row>
    <row r="39" spans="1:12" ht="42" customHeight="1" hidden="1">
      <c r="A39" s="80">
        <v>21</v>
      </c>
      <c r="B39" s="158" t="s">
        <v>283</v>
      </c>
      <c r="C39" s="189" t="s">
        <v>14</v>
      </c>
      <c r="D39" s="455">
        <f t="shared" si="0"/>
        <v>84</v>
      </c>
      <c r="E39" s="63"/>
      <c r="F39" s="456">
        <v>84</v>
      </c>
      <c r="G39" s="456"/>
      <c r="H39" s="456"/>
      <c r="I39" s="456"/>
      <c r="J39" s="456"/>
      <c r="K39" s="451" t="s">
        <v>30</v>
      </c>
      <c r="L39" s="15"/>
    </row>
    <row r="40" spans="1:12" ht="69" customHeight="1" hidden="1">
      <c r="A40" s="80">
        <v>22</v>
      </c>
      <c r="B40" s="158" t="s">
        <v>284</v>
      </c>
      <c r="C40" s="189" t="s">
        <v>14</v>
      </c>
      <c r="D40" s="455">
        <f t="shared" si="0"/>
        <v>11.1</v>
      </c>
      <c r="E40" s="63"/>
      <c r="F40" s="456">
        <v>11.1</v>
      </c>
      <c r="G40" s="456"/>
      <c r="H40" s="456"/>
      <c r="I40" s="456"/>
      <c r="J40" s="456"/>
      <c r="K40" s="451" t="s">
        <v>30</v>
      </c>
      <c r="L40" s="15"/>
    </row>
    <row r="41" spans="1:12" ht="34.5" customHeight="1" hidden="1">
      <c r="A41" s="80">
        <v>23</v>
      </c>
      <c r="B41" s="158" t="s">
        <v>306</v>
      </c>
      <c r="C41" s="189" t="s">
        <v>14</v>
      </c>
      <c r="D41" s="455">
        <f t="shared" si="0"/>
        <v>96</v>
      </c>
      <c r="E41" s="63"/>
      <c r="F41" s="456">
        <v>96</v>
      </c>
      <c r="G41" s="456"/>
      <c r="H41" s="456"/>
      <c r="I41" s="456"/>
      <c r="J41" s="456"/>
      <c r="K41" s="451" t="s">
        <v>30</v>
      </c>
      <c r="L41" s="15"/>
    </row>
    <row r="42" spans="1:12" ht="54.75" customHeight="1" hidden="1">
      <c r="A42" s="80">
        <v>24</v>
      </c>
      <c r="B42" s="158" t="s">
        <v>285</v>
      </c>
      <c r="C42" s="189" t="s">
        <v>309</v>
      </c>
      <c r="D42" s="455">
        <f t="shared" si="0"/>
        <v>150</v>
      </c>
      <c r="E42" s="63"/>
      <c r="F42" s="456"/>
      <c r="G42" s="456"/>
      <c r="H42" s="456"/>
      <c r="I42" s="456"/>
      <c r="J42" s="456">
        <v>150</v>
      </c>
      <c r="K42" s="451" t="s">
        <v>30</v>
      </c>
      <c r="L42" s="15"/>
    </row>
    <row r="43" spans="1:12" ht="49.5" customHeight="1" hidden="1">
      <c r="A43" s="80">
        <v>25</v>
      </c>
      <c r="B43" s="158" t="s">
        <v>286</v>
      </c>
      <c r="C43" s="189" t="s">
        <v>309</v>
      </c>
      <c r="D43" s="455">
        <f t="shared" si="0"/>
        <v>50</v>
      </c>
      <c r="E43" s="63"/>
      <c r="F43" s="456"/>
      <c r="G43" s="456"/>
      <c r="H43" s="456"/>
      <c r="I43" s="456"/>
      <c r="J43" s="456">
        <v>50</v>
      </c>
      <c r="K43" s="451" t="s">
        <v>30</v>
      </c>
      <c r="L43" s="15"/>
    </row>
    <row r="44" spans="1:12" ht="39.75" customHeight="1" hidden="1">
      <c r="A44" s="80">
        <v>26</v>
      </c>
      <c r="B44" s="158" t="s">
        <v>287</v>
      </c>
      <c r="C44" s="189" t="s">
        <v>309</v>
      </c>
      <c r="D44" s="455">
        <f t="shared" si="0"/>
        <v>85</v>
      </c>
      <c r="E44" s="63"/>
      <c r="F44" s="456"/>
      <c r="G44" s="456"/>
      <c r="H44" s="456"/>
      <c r="I44" s="456"/>
      <c r="J44" s="456">
        <v>85</v>
      </c>
      <c r="K44" s="451" t="s">
        <v>30</v>
      </c>
      <c r="L44" s="15"/>
    </row>
    <row r="45" spans="1:12" ht="38.25" customHeight="1" hidden="1">
      <c r="A45" s="80">
        <v>27</v>
      </c>
      <c r="B45" s="158" t="s">
        <v>288</v>
      </c>
      <c r="C45" s="189" t="s">
        <v>309</v>
      </c>
      <c r="D45" s="455">
        <f t="shared" si="0"/>
        <v>300</v>
      </c>
      <c r="E45" s="63"/>
      <c r="F45" s="456"/>
      <c r="G45" s="456"/>
      <c r="H45" s="456"/>
      <c r="I45" s="456"/>
      <c r="J45" s="456">
        <v>300</v>
      </c>
      <c r="K45" s="451" t="s">
        <v>30</v>
      </c>
      <c r="L45" s="15"/>
    </row>
    <row r="46" spans="1:12" ht="96" customHeight="1" hidden="1">
      <c r="A46" s="80">
        <v>28</v>
      </c>
      <c r="B46" s="158" t="s">
        <v>308</v>
      </c>
      <c r="C46" s="189" t="s">
        <v>309</v>
      </c>
      <c r="D46" s="455">
        <f t="shared" si="0"/>
        <v>60</v>
      </c>
      <c r="E46" s="63"/>
      <c r="F46" s="456"/>
      <c r="G46" s="456"/>
      <c r="H46" s="456"/>
      <c r="I46" s="456"/>
      <c r="J46" s="456">
        <v>60</v>
      </c>
      <c r="K46" s="451" t="s">
        <v>30</v>
      </c>
      <c r="L46" s="15"/>
    </row>
    <row r="47" spans="1:12" ht="39" customHeight="1" hidden="1">
      <c r="A47" s="80">
        <v>29</v>
      </c>
      <c r="B47" s="158" t="s">
        <v>320</v>
      </c>
      <c r="C47" s="189" t="s">
        <v>309</v>
      </c>
      <c r="D47" s="455">
        <f t="shared" si="0"/>
        <v>190</v>
      </c>
      <c r="E47" s="63"/>
      <c r="F47" s="456"/>
      <c r="G47" s="456"/>
      <c r="H47" s="456"/>
      <c r="I47" s="456"/>
      <c r="J47" s="456">
        <v>190</v>
      </c>
      <c r="K47" s="451" t="s">
        <v>30</v>
      </c>
      <c r="L47" s="15"/>
    </row>
    <row r="48" spans="1:12" ht="109.5" customHeight="1" hidden="1">
      <c r="A48" s="80">
        <v>30</v>
      </c>
      <c r="B48" s="158" t="s">
        <v>336</v>
      </c>
      <c r="C48" s="189" t="s">
        <v>309</v>
      </c>
      <c r="D48" s="455">
        <f t="shared" si="0"/>
        <v>4.3</v>
      </c>
      <c r="E48" s="63"/>
      <c r="F48" s="456"/>
      <c r="G48" s="456"/>
      <c r="H48" s="456"/>
      <c r="I48" s="456"/>
      <c r="J48" s="456">
        <v>4.3</v>
      </c>
      <c r="K48" s="451" t="s">
        <v>30</v>
      </c>
      <c r="L48" s="15"/>
    </row>
    <row r="49" spans="1:12" ht="54.75" customHeight="1" hidden="1">
      <c r="A49" s="80">
        <v>31</v>
      </c>
      <c r="B49" s="145" t="s">
        <v>337</v>
      </c>
      <c r="C49" s="189" t="s">
        <v>309</v>
      </c>
      <c r="D49" s="455">
        <f t="shared" si="0"/>
        <v>79</v>
      </c>
      <c r="E49" s="63"/>
      <c r="F49" s="456"/>
      <c r="G49" s="456"/>
      <c r="H49" s="456"/>
      <c r="I49" s="456"/>
      <c r="J49" s="456">
        <v>79</v>
      </c>
      <c r="K49" s="451" t="s">
        <v>30</v>
      </c>
      <c r="L49" s="15"/>
    </row>
    <row r="50" spans="1:12" ht="83.25" customHeight="1" hidden="1">
      <c r="A50" s="80">
        <v>32</v>
      </c>
      <c r="B50" s="145" t="s">
        <v>338</v>
      </c>
      <c r="C50" s="189" t="s">
        <v>309</v>
      </c>
      <c r="D50" s="455">
        <f t="shared" si="0"/>
        <v>190</v>
      </c>
      <c r="E50" s="63"/>
      <c r="F50" s="456"/>
      <c r="G50" s="456"/>
      <c r="H50" s="456"/>
      <c r="I50" s="456"/>
      <c r="J50" s="456">
        <v>190</v>
      </c>
      <c r="K50" s="451" t="s">
        <v>30</v>
      </c>
      <c r="L50" s="15"/>
    </row>
    <row r="51" spans="1:12" ht="39" customHeight="1" hidden="1">
      <c r="A51" s="80">
        <v>33</v>
      </c>
      <c r="B51" s="145" t="s">
        <v>339</v>
      </c>
      <c r="C51" s="189" t="s">
        <v>309</v>
      </c>
      <c r="D51" s="455">
        <f t="shared" si="0"/>
        <v>40</v>
      </c>
      <c r="E51" s="63"/>
      <c r="F51" s="456"/>
      <c r="G51" s="456"/>
      <c r="H51" s="456"/>
      <c r="I51" s="456"/>
      <c r="J51" s="456">
        <v>40</v>
      </c>
      <c r="K51" s="451" t="s">
        <v>30</v>
      </c>
      <c r="L51" s="15"/>
    </row>
    <row r="52" spans="1:12" ht="60.75" customHeight="1" hidden="1">
      <c r="A52" s="80">
        <v>34</v>
      </c>
      <c r="B52" s="145" t="s">
        <v>350</v>
      </c>
      <c r="C52" s="189" t="s">
        <v>309</v>
      </c>
      <c r="D52" s="455">
        <f t="shared" si="0"/>
        <v>39</v>
      </c>
      <c r="E52" s="63"/>
      <c r="F52" s="456"/>
      <c r="G52" s="456"/>
      <c r="H52" s="456"/>
      <c r="I52" s="456"/>
      <c r="J52" s="456">
        <v>39</v>
      </c>
      <c r="K52" s="451" t="s">
        <v>30</v>
      </c>
      <c r="L52" s="15"/>
    </row>
    <row r="53" spans="1:12" ht="46.5" customHeight="1" hidden="1">
      <c r="A53" s="80">
        <v>35</v>
      </c>
      <c r="B53" s="145" t="s">
        <v>351</v>
      </c>
      <c r="C53" s="189" t="s">
        <v>309</v>
      </c>
      <c r="D53" s="455">
        <f t="shared" si="0"/>
        <v>450</v>
      </c>
      <c r="E53" s="63"/>
      <c r="F53" s="456"/>
      <c r="G53" s="456"/>
      <c r="H53" s="456"/>
      <c r="I53" s="456"/>
      <c r="J53" s="456">
        <v>450</v>
      </c>
      <c r="K53" s="451" t="s">
        <v>30</v>
      </c>
      <c r="L53" s="15"/>
    </row>
    <row r="54" spans="1:12" ht="21.75" customHeight="1">
      <c r="A54" s="73"/>
      <c r="B54" s="59" t="s">
        <v>4</v>
      </c>
      <c r="C54" s="69"/>
      <c r="D54" s="61">
        <f>E54+F54+J54</f>
        <v>11118</v>
      </c>
      <c r="E54" s="61">
        <f aca="true" t="shared" si="1" ref="E54:J54">E15+E17+E19+E20+E21+E22+E23</f>
        <v>4874</v>
      </c>
      <c r="F54" s="61">
        <f t="shared" si="1"/>
        <v>2995.3</v>
      </c>
      <c r="G54" s="61">
        <f t="shared" si="1"/>
        <v>0</v>
      </c>
      <c r="H54" s="61">
        <f t="shared" si="1"/>
        <v>0</v>
      </c>
      <c r="I54" s="61">
        <f t="shared" si="1"/>
        <v>0</v>
      </c>
      <c r="J54" s="61">
        <f t="shared" si="1"/>
        <v>3248.7</v>
      </c>
      <c r="K54" s="70"/>
      <c r="L54" s="15"/>
    </row>
    <row r="55" spans="1:12" ht="15.75">
      <c r="A55" s="40"/>
      <c r="B55" s="18"/>
      <c r="C55" s="18"/>
      <c r="D55" s="84"/>
      <c r="E55" s="84"/>
      <c r="F55" s="84"/>
      <c r="G55" s="84"/>
      <c r="H55" s="84"/>
      <c r="I55" s="84"/>
      <c r="J55" s="84"/>
      <c r="K55" s="20"/>
      <c r="L55" s="15"/>
    </row>
    <row r="56" spans="1:12" ht="15.75" hidden="1">
      <c r="A56" s="40"/>
      <c r="B56" s="18"/>
      <c r="C56" s="18"/>
      <c r="D56" s="84"/>
      <c r="E56" s="84"/>
      <c r="F56" s="84"/>
      <c r="G56" s="84"/>
      <c r="H56" s="84"/>
      <c r="I56" s="84"/>
      <c r="J56" s="84"/>
      <c r="K56" s="20"/>
      <c r="L56" s="15"/>
    </row>
    <row r="57" spans="1:13" s="85" customFormat="1" ht="18.75" customHeight="1">
      <c r="A57" s="14"/>
      <c r="B57" s="18"/>
      <c r="C57" s="18"/>
      <c r="D57" s="19"/>
      <c r="E57" s="19"/>
      <c r="F57" s="19"/>
      <c r="G57" s="19"/>
      <c r="H57" s="19"/>
      <c r="I57" s="19"/>
      <c r="J57" s="19"/>
      <c r="K57" s="20"/>
      <c r="L57" s="89" t="s">
        <v>6</v>
      </c>
      <c r="M57" s="88"/>
    </row>
    <row r="58" spans="1:13" s="85" customFormat="1" ht="18.75" customHeight="1">
      <c r="A58" s="14"/>
      <c r="B58" s="51"/>
      <c r="C58" s="52"/>
      <c r="D58" s="14"/>
      <c r="E58" s="19"/>
      <c r="F58" s="19"/>
      <c r="G58" s="19"/>
      <c r="H58" s="19"/>
      <c r="I58" s="19"/>
      <c r="J58" s="19"/>
      <c r="K58" s="52"/>
      <c r="L58" s="89"/>
      <c r="M58" s="88"/>
    </row>
    <row r="59" spans="2:12" s="85" customFormat="1" ht="33" customHeight="1">
      <c r="B59" s="277" t="s">
        <v>15</v>
      </c>
      <c r="C59" s="277"/>
      <c r="E59" s="277"/>
      <c r="F59" s="696" t="s">
        <v>25</v>
      </c>
      <c r="G59" s="696"/>
      <c r="H59" s="696"/>
      <c r="I59" s="696"/>
      <c r="J59" s="696"/>
      <c r="K59" s="88"/>
      <c r="L59" s="93"/>
    </row>
    <row r="60" spans="2:14" s="85" customFormat="1" ht="13.5" customHeight="1">
      <c r="B60" s="86"/>
      <c r="C60" s="86"/>
      <c r="E60" s="86"/>
      <c r="F60" s="87"/>
      <c r="G60" s="87"/>
      <c r="H60" s="87"/>
      <c r="I60" s="87"/>
      <c r="J60" s="87"/>
      <c r="K60" s="88"/>
      <c r="L60" s="93"/>
      <c r="N60" s="95"/>
    </row>
    <row r="61" spans="1:11" ht="18.75">
      <c r="A61" s="85"/>
      <c r="B61" s="90" t="s">
        <v>314</v>
      </c>
      <c r="C61" s="90"/>
      <c r="D61" s="85"/>
      <c r="E61" s="91"/>
      <c r="F61" s="92"/>
      <c r="G61" s="92"/>
      <c r="H61" s="92"/>
      <c r="I61" s="92"/>
      <c r="J61" s="92"/>
      <c r="K61" s="93"/>
    </row>
    <row r="62" spans="1:11" ht="15.75">
      <c r="A62" s="85"/>
      <c r="B62" s="128"/>
      <c r="C62" s="85"/>
      <c r="D62" s="94"/>
      <c r="E62" s="92"/>
      <c r="F62" s="92"/>
      <c r="G62" s="92"/>
      <c r="H62" s="92"/>
      <c r="I62" s="92"/>
      <c r="J62" s="92"/>
      <c r="K62" s="93"/>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K17:K18"/>
    <mergeCell ref="E17:E18"/>
    <mergeCell ref="K35:K36"/>
    <mergeCell ref="F13:F14"/>
    <mergeCell ref="K27:K28"/>
    <mergeCell ref="K15:K16"/>
    <mergeCell ref="K12:K14"/>
    <mergeCell ref="K25:K26"/>
    <mergeCell ref="E12:J12"/>
    <mergeCell ref="D12:D14"/>
    <mergeCell ref="B17:B18"/>
    <mergeCell ref="F59:J59"/>
    <mergeCell ref="C15:C16"/>
    <mergeCell ref="J17:J18"/>
    <mergeCell ref="D17:D18"/>
    <mergeCell ref="A35:A36"/>
    <mergeCell ref="A25:A26"/>
    <mergeCell ref="B25:B26"/>
    <mergeCell ref="A27:A28"/>
    <mergeCell ref="C17:C18"/>
    <mergeCell ref="A17:A18"/>
    <mergeCell ref="B35:B36"/>
    <mergeCell ref="B10:K10"/>
    <mergeCell ref="H13:H14"/>
    <mergeCell ref="I13:I14"/>
    <mergeCell ref="C12:C14"/>
    <mergeCell ref="D15:D16"/>
    <mergeCell ref="E13:E14"/>
    <mergeCell ref="B12:B14"/>
    <mergeCell ref="J15:J16"/>
    <mergeCell ref="D11:H11"/>
    <mergeCell ref="E15:E16"/>
    <mergeCell ref="J8:K8"/>
    <mergeCell ref="G13:G14"/>
    <mergeCell ref="B27:B28"/>
    <mergeCell ref="F17:F18"/>
    <mergeCell ref="J7:O7"/>
    <mergeCell ref="A12:A14"/>
    <mergeCell ref="J13:J14"/>
    <mergeCell ref="A15:A16"/>
    <mergeCell ref="B15:B16"/>
    <mergeCell ref="F15:F16"/>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86"/>
  <sheetViews>
    <sheetView view="pageBreakPreview" zoomScale="80" zoomScaleSheetLayoutView="80" zoomScalePageLayoutView="0" workbookViewId="0" topLeftCell="A1">
      <selection activeCell="A1" sqref="A1:O8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474</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6"/>
      <c r="I6" s="12" t="s">
        <v>19</v>
      </c>
      <c r="J6" s="17" t="s">
        <v>613</v>
      </c>
      <c r="K6" s="17"/>
      <c r="L6" s="252"/>
      <c r="M6" s="12"/>
      <c r="N6" s="12"/>
      <c r="O6" s="12"/>
    </row>
    <row r="7" spans="2:15" ht="15.75" customHeight="1">
      <c r="B7" s="15"/>
      <c r="C7" s="15"/>
      <c r="D7" s="15"/>
      <c r="E7" s="15"/>
      <c r="F7" s="15"/>
      <c r="G7" s="15"/>
      <c r="H7" s="16"/>
      <c r="I7" s="12"/>
      <c r="J7" s="624" t="s">
        <v>651</v>
      </c>
      <c r="K7" s="624"/>
      <c r="L7" s="624"/>
      <c r="M7" s="624"/>
      <c r="N7" s="624"/>
      <c r="O7" s="624"/>
    </row>
    <row r="8" spans="2:15" ht="15.75">
      <c r="B8" s="15"/>
      <c r="C8" s="15"/>
      <c r="D8" s="15"/>
      <c r="E8" s="15"/>
      <c r="F8" s="15"/>
      <c r="G8" s="15"/>
      <c r="H8" s="15"/>
      <c r="I8" s="15"/>
      <c r="J8" s="624" t="s">
        <v>649</v>
      </c>
      <c r="K8" s="624"/>
      <c r="L8" s="571"/>
      <c r="M8" s="571"/>
      <c r="N8" s="571"/>
      <c r="O8" s="571"/>
    </row>
    <row r="9" spans="2:12" ht="36" customHeight="1">
      <c r="B9" s="625" t="s">
        <v>537</v>
      </c>
      <c r="C9" s="625"/>
      <c r="D9" s="625"/>
      <c r="E9" s="625"/>
      <c r="F9" s="625"/>
      <c r="G9" s="625"/>
      <c r="H9" s="625"/>
      <c r="I9" s="625"/>
      <c r="J9" s="625"/>
      <c r="K9" s="625"/>
      <c r="L9" s="15"/>
    </row>
    <row r="10" spans="2:12" ht="18.75">
      <c r="B10" s="15"/>
      <c r="C10" s="15"/>
      <c r="D10" s="637"/>
      <c r="E10" s="637"/>
      <c r="F10" s="637"/>
      <c r="G10" s="637"/>
      <c r="H10" s="637"/>
      <c r="I10" s="15"/>
      <c r="J10" s="15"/>
      <c r="K10" s="313" t="s">
        <v>256</v>
      </c>
      <c r="L10" s="15"/>
    </row>
    <row r="11" spans="1:12" ht="15.75" customHeight="1">
      <c r="A11" s="701" t="s">
        <v>5</v>
      </c>
      <c r="B11" s="626" t="s">
        <v>10</v>
      </c>
      <c r="C11" s="626" t="s">
        <v>11</v>
      </c>
      <c r="D11" s="626" t="s">
        <v>259</v>
      </c>
      <c r="E11" s="638" t="s">
        <v>7</v>
      </c>
      <c r="F11" s="638"/>
      <c r="G11" s="638"/>
      <c r="H11" s="638"/>
      <c r="I11" s="638"/>
      <c r="J11" s="678"/>
      <c r="K11" s="630" t="s">
        <v>13</v>
      </c>
      <c r="L11" s="15"/>
    </row>
    <row r="12" spans="1:12" ht="15.75">
      <c r="A12" s="702"/>
      <c r="B12" s="627"/>
      <c r="C12" s="627"/>
      <c r="D12" s="627"/>
      <c r="E12" s="626">
        <v>2021</v>
      </c>
      <c r="F12" s="626">
        <v>2022</v>
      </c>
      <c r="G12" s="626" t="s">
        <v>22</v>
      </c>
      <c r="H12" s="626" t="s">
        <v>23</v>
      </c>
      <c r="I12" s="626" t="s">
        <v>24</v>
      </c>
      <c r="J12" s="630">
        <v>2023</v>
      </c>
      <c r="K12" s="630"/>
      <c r="L12" s="15"/>
    </row>
    <row r="13" spans="1:12" ht="21.75" customHeight="1">
      <c r="A13" s="703"/>
      <c r="B13" s="628"/>
      <c r="C13" s="628"/>
      <c r="D13" s="628"/>
      <c r="E13" s="628"/>
      <c r="F13" s="628"/>
      <c r="G13" s="628"/>
      <c r="H13" s="628"/>
      <c r="I13" s="628"/>
      <c r="J13" s="630"/>
      <c r="K13" s="630"/>
      <c r="L13" s="15"/>
    </row>
    <row r="14" spans="1:12" s="347" customFormat="1" ht="42.75" customHeight="1" hidden="1">
      <c r="A14" s="375"/>
      <c r="B14" s="230"/>
      <c r="C14" s="230"/>
      <c r="D14" s="61">
        <f>E14+F14+J14</f>
        <v>13288.873</v>
      </c>
      <c r="E14" s="61">
        <f aca="true" t="shared" si="0" ref="E14:J14">E15+E16+E17+E18+E19+E20+E21+E22+E23+E24+E25+E26+E29+E31+E32+E33+E30+E34+E35+E36</f>
        <v>7024.1</v>
      </c>
      <c r="F14" s="61">
        <f t="shared" si="0"/>
        <v>3133.5</v>
      </c>
      <c r="G14" s="61">
        <f t="shared" si="0"/>
        <v>0</v>
      </c>
      <c r="H14" s="61">
        <f t="shared" si="0"/>
        <v>0</v>
      </c>
      <c r="I14" s="61">
        <f t="shared" si="0"/>
        <v>0</v>
      </c>
      <c r="J14" s="61">
        <f t="shared" si="0"/>
        <v>3131.273</v>
      </c>
      <c r="K14" s="229"/>
      <c r="L14" s="376"/>
    </row>
    <row r="15" spans="1:12" s="266" customFormat="1" ht="57" customHeight="1" hidden="1">
      <c r="A15" s="458">
        <v>1</v>
      </c>
      <c r="B15" s="351" t="s">
        <v>285</v>
      </c>
      <c r="C15" s="189" t="s">
        <v>356</v>
      </c>
      <c r="D15" s="354">
        <f aca="true" t="shared" si="1" ref="D15:D34">E15+F15+J15</f>
        <v>1148</v>
      </c>
      <c r="E15" s="384">
        <v>338.5</v>
      </c>
      <c r="F15" s="384">
        <v>382.2</v>
      </c>
      <c r="G15" s="384"/>
      <c r="H15" s="384"/>
      <c r="I15" s="384"/>
      <c r="J15" s="384">
        <v>427.3</v>
      </c>
      <c r="K15" s="349" t="s">
        <v>166</v>
      </c>
      <c r="L15" s="240"/>
    </row>
    <row r="16" spans="1:12" s="266" customFormat="1" ht="69" customHeight="1" hidden="1">
      <c r="A16" s="458">
        <v>2</v>
      </c>
      <c r="B16" s="351" t="s">
        <v>36</v>
      </c>
      <c r="C16" s="189" t="s">
        <v>356</v>
      </c>
      <c r="D16" s="354">
        <f t="shared" si="1"/>
        <v>12</v>
      </c>
      <c r="E16" s="384">
        <v>4</v>
      </c>
      <c r="F16" s="384">
        <v>4</v>
      </c>
      <c r="G16" s="384"/>
      <c r="H16" s="384"/>
      <c r="I16" s="384"/>
      <c r="J16" s="384">
        <v>4</v>
      </c>
      <c r="K16" s="349" t="s">
        <v>475</v>
      </c>
      <c r="L16" s="240"/>
    </row>
    <row r="17" spans="1:12" s="266" customFormat="1" ht="56.25" customHeight="1" hidden="1">
      <c r="A17" s="458">
        <v>3</v>
      </c>
      <c r="B17" s="351" t="s">
        <v>421</v>
      </c>
      <c r="C17" s="236" t="s">
        <v>356</v>
      </c>
      <c r="D17" s="354">
        <f t="shared" si="1"/>
        <v>197.7</v>
      </c>
      <c r="E17" s="384">
        <v>96</v>
      </c>
      <c r="F17" s="384">
        <v>101.7</v>
      </c>
      <c r="G17" s="384"/>
      <c r="H17" s="384"/>
      <c r="I17" s="384"/>
      <c r="J17" s="384"/>
      <c r="K17" s="349" t="s">
        <v>475</v>
      </c>
      <c r="L17" s="240"/>
    </row>
    <row r="18" spans="1:12" s="266" customFormat="1" ht="51.75" customHeight="1" hidden="1">
      <c r="A18" s="458">
        <v>4</v>
      </c>
      <c r="B18" s="351" t="s">
        <v>424</v>
      </c>
      <c r="C18" s="189" t="s">
        <v>356</v>
      </c>
      <c r="D18" s="354">
        <f t="shared" si="1"/>
        <v>78.4</v>
      </c>
      <c r="E18" s="384">
        <f>22+2.5</f>
        <v>24.5</v>
      </c>
      <c r="F18" s="384">
        <f>23.5+2.7</f>
        <v>26.2</v>
      </c>
      <c r="G18" s="384"/>
      <c r="H18" s="384"/>
      <c r="I18" s="384"/>
      <c r="J18" s="384">
        <f>24.9+2.8</f>
        <v>27.7</v>
      </c>
      <c r="K18" s="349" t="s">
        <v>476</v>
      </c>
      <c r="L18" s="240"/>
    </row>
    <row r="19" spans="1:12" s="266" customFormat="1" ht="39.75" customHeight="1" hidden="1">
      <c r="A19" s="458">
        <v>5</v>
      </c>
      <c r="B19" s="351" t="s">
        <v>578</v>
      </c>
      <c r="C19" s="189" t="s">
        <v>356</v>
      </c>
      <c r="D19" s="354">
        <f t="shared" si="1"/>
        <v>447.8</v>
      </c>
      <c r="E19" s="463">
        <v>250</v>
      </c>
      <c r="F19" s="384">
        <v>96</v>
      </c>
      <c r="G19" s="384"/>
      <c r="H19" s="384"/>
      <c r="I19" s="384"/>
      <c r="J19" s="384">
        <v>101.8</v>
      </c>
      <c r="K19" s="349" t="s">
        <v>166</v>
      </c>
      <c r="L19" s="240"/>
    </row>
    <row r="20" spans="1:12" s="266" customFormat="1" ht="39.75" customHeight="1" hidden="1">
      <c r="A20" s="458">
        <v>6</v>
      </c>
      <c r="B20" s="453" t="s">
        <v>425</v>
      </c>
      <c r="C20" s="189" t="s">
        <v>356</v>
      </c>
      <c r="D20" s="455">
        <f t="shared" si="1"/>
        <v>959.5999999999999</v>
      </c>
      <c r="E20" s="456">
        <f>200+320</f>
        <v>520</v>
      </c>
      <c r="F20" s="456">
        <v>213.4</v>
      </c>
      <c r="G20" s="456"/>
      <c r="H20" s="456"/>
      <c r="I20" s="456"/>
      <c r="J20" s="456">
        <v>226.2</v>
      </c>
      <c r="K20" s="450" t="s">
        <v>166</v>
      </c>
      <c r="L20" s="240"/>
    </row>
    <row r="21" spans="1:12" s="266" customFormat="1" ht="39.75" customHeight="1" hidden="1">
      <c r="A21" s="541">
        <v>7</v>
      </c>
      <c r="B21" s="543" t="s">
        <v>288</v>
      </c>
      <c r="C21" s="544" t="s">
        <v>356</v>
      </c>
      <c r="D21" s="545">
        <f t="shared" si="1"/>
        <v>500</v>
      </c>
      <c r="E21" s="546">
        <v>500</v>
      </c>
      <c r="F21" s="546"/>
      <c r="G21" s="546"/>
      <c r="H21" s="546"/>
      <c r="I21" s="546"/>
      <c r="J21" s="546"/>
      <c r="K21" s="541" t="s">
        <v>166</v>
      </c>
      <c r="L21" s="240"/>
    </row>
    <row r="22" spans="1:12" s="266" customFormat="1" ht="39.75" customHeight="1" hidden="1">
      <c r="A22" s="541">
        <v>8</v>
      </c>
      <c r="B22" s="543" t="s">
        <v>426</v>
      </c>
      <c r="C22" s="544" t="s">
        <v>356</v>
      </c>
      <c r="D22" s="545">
        <f t="shared" si="1"/>
        <v>180</v>
      </c>
      <c r="E22" s="546">
        <v>180</v>
      </c>
      <c r="F22" s="546"/>
      <c r="G22" s="546"/>
      <c r="H22" s="546"/>
      <c r="I22" s="546"/>
      <c r="J22" s="546"/>
      <c r="K22" s="541" t="s">
        <v>166</v>
      </c>
      <c r="L22" s="240"/>
    </row>
    <row r="23" spans="1:12" s="266" customFormat="1" ht="57.75" customHeight="1" hidden="1">
      <c r="A23" s="541">
        <v>9</v>
      </c>
      <c r="B23" s="543" t="s">
        <v>579</v>
      </c>
      <c r="C23" s="544" t="s">
        <v>356</v>
      </c>
      <c r="D23" s="545">
        <f t="shared" si="1"/>
        <v>300</v>
      </c>
      <c r="E23" s="546">
        <v>80</v>
      </c>
      <c r="F23" s="546">
        <v>100</v>
      </c>
      <c r="G23" s="546"/>
      <c r="H23" s="546"/>
      <c r="I23" s="546"/>
      <c r="J23" s="546">
        <v>120</v>
      </c>
      <c r="K23" s="541" t="s">
        <v>166</v>
      </c>
      <c r="L23" s="240"/>
    </row>
    <row r="24" spans="1:12" s="266" customFormat="1" ht="57" customHeight="1" hidden="1">
      <c r="A24" s="541">
        <v>10</v>
      </c>
      <c r="B24" s="543" t="s">
        <v>534</v>
      </c>
      <c r="C24" s="544" t="s">
        <v>356</v>
      </c>
      <c r="D24" s="545">
        <f t="shared" si="1"/>
        <v>195.3</v>
      </c>
      <c r="E24" s="546">
        <f>47+36.2</f>
        <v>83.2</v>
      </c>
      <c r="F24" s="546">
        <v>53.1</v>
      </c>
      <c r="G24" s="546"/>
      <c r="H24" s="546"/>
      <c r="I24" s="546"/>
      <c r="J24" s="546">
        <v>59</v>
      </c>
      <c r="K24" s="541" t="s">
        <v>166</v>
      </c>
      <c r="L24" s="240"/>
    </row>
    <row r="25" spans="1:12" s="266" customFormat="1" ht="53.25" customHeight="1" hidden="1">
      <c r="A25" s="541">
        <v>11</v>
      </c>
      <c r="B25" s="543" t="s">
        <v>427</v>
      </c>
      <c r="C25" s="544" t="s">
        <v>356</v>
      </c>
      <c r="D25" s="545">
        <f t="shared" si="1"/>
        <v>180</v>
      </c>
      <c r="E25" s="546">
        <v>180</v>
      </c>
      <c r="F25" s="546"/>
      <c r="G25" s="546"/>
      <c r="H25" s="546"/>
      <c r="I25" s="546"/>
      <c r="J25" s="546"/>
      <c r="K25" s="541" t="s">
        <v>166</v>
      </c>
      <c r="L25" s="240"/>
    </row>
    <row r="26" spans="1:12" s="266" customFormat="1" ht="45" customHeight="1" hidden="1">
      <c r="A26" s="458">
        <v>12</v>
      </c>
      <c r="B26" s="460" t="s">
        <v>538</v>
      </c>
      <c r="C26" s="189" t="s">
        <v>356</v>
      </c>
      <c r="D26" s="464">
        <f t="shared" si="1"/>
        <v>400</v>
      </c>
      <c r="E26" s="463">
        <v>400</v>
      </c>
      <c r="F26" s="463"/>
      <c r="G26" s="463"/>
      <c r="H26" s="463"/>
      <c r="I26" s="463"/>
      <c r="J26" s="463"/>
      <c r="K26" s="458" t="s">
        <v>166</v>
      </c>
      <c r="L26" s="240"/>
    </row>
    <row r="27" spans="1:12" s="266" customFormat="1" ht="97.5" customHeight="1" hidden="1">
      <c r="A27" s="458">
        <v>20</v>
      </c>
      <c r="B27" s="351" t="s">
        <v>430</v>
      </c>
      <c r="C27" s="189" t="s">
        <v>356</v>
      </c>
      <c r="D27" s="354">
        <f t="shared" si="1"/>
        <v>200</v>
      </c>
      <c r="E27" s="384">
        <v>200</v>
      </c>
      <c r="F27" s="384"/>
      <c r="G27" s="384"/>
      <c r="H27" s="384"/>
      <c r="I27" s="384"/>
      <c r="J27" s="384"/>
      <c r="K27" s="349" t="s">
        <v>166</v>
      </c>
      <c r="L27" s="240"/>
    </row>
    <row r="28" spans="1:12" s="266" customFormat="1" ht="75.75" customHeight="1" hidden="1">
      <c r="A28" s="458">
        <v>21</v>
      </c>
      <c r="B28" s="213" t="s">
        <v>431</v>
      </c>
      <c r="C28" s="189" t="s">
        <v>356</v>
      </c>
      <c r="D28" s="354">
        <f t="shared" si="1"/>
        <v>200</v>
      </c>
      <c r="E28" s="384">
        <v>200</v>
      </c>
      <c r="F28" s="384"/>
      <c r="G28" s="384"/>
      <c r="H28" s="384"/>
      <c r="I28" s="384"/>
      <c r="J28" s="384"/>
      <c r="K28" s="349" t="s">
        <v>166</v>
      </c>
      <c r="L28" s="240"/>
    </row>
    <row r="29" spans="1:12" s="266" customFormat="1" ht="54" customHeight="1" hidden="1">
      <c r="A29" s="458">
        <v>13</v>
      </c>
      <c r="B29" s="351" t="s">
        <v>432</v>
      </c>
      <c r="C29" s="189" t="s">
        <v>356</v>
      </c>
      <c r="D29" s="354">
        <f t="shared" si="1"/>
        <v>150</v>
      </c>
      <c r="E29" s="384">
        <v>150</v>
      </c>
      <c r="F29" s="384"/>
      <c r="G29" s="384"/>
      <c r="H29" s="384"/>
      <c r="I29" s="384"/>
      <c r="J29" s="384"/>
      <c r="K29" s="349" t="s">
        <v>166</v>
      </c>
      <c r="L29" s="240"/>
    </row>
    <row r="30" spans="1:12" s="266" customFormat="1" ht="54" customHeight="1" hidden="1">
      <c r="A30" s="694">
        <v>14</v>
      </c>
      <c r="B30" s="694" t="s">
        <v>337</v>
      </c>
      <c r="C30" s="516" t="s">
        <v>161</v>
      </c>
      <c r="D30" s="514">
        <f t="shared" si="1"/>
        <v>5359.611</v>
      </c>
      <c r="E30" s="515">
        <v>1785</v>
      </c>
      <c r="F30" s="515">
        <v>1785</v>
      </c>
      <c r="G30" s="515"/>
      <c r="H30" s="515"/>
      <c r="I30" s="515"/>
      <c r="J30" s="515">
        <v>1789.611</v>
      </c>
      <c r="K30" s="694" t="s">
        <v>166</v>
      </c>
      <c r="L30" s="240"/>
    </row>
    <row r="31" spans="1:12" s="266" customFormat="1" ht="57" customHeight="1" hidden="1">
      <c r="A31" s="695"/>
      <c r="B31" s="695"/>
      <c r="C31" s="189" t="s">
        <v>356</v>
      </c>
      <c r="D31" s="354">
        <f t="shared" si="1"/>
        <v>972.5619999999999</v>
      </c>
      <c r="E31" s="384">
        <f>274.4+49.5</f>
        <v>323.9</v>
      </c>
      <c r="F31" s="384">
        <v>323.9</v>
      </c>
      <c r="G31" s="384"/>
      <c r="H31" s="384"/>
      <c r="I31" s="384"/>
      <c r="J31" s="384">
        <v>324.762</v>
      </c>
      <c r="K31" s="695"/>
      <c r="L31" s="240"/>
    </row>
    <row r="32" spans="1:12" s="266" customFormat="1" ht="57" customHeight="1" hidden="1">
      <c r="A32" s="541">
        <v>15</v>
      </c>
      <c r="B32" s="543" t="s">
        <v>457</v>
      </c>
      <c r="C32" s="544" t="s">
        <v>356</v>
      </c>
      <c r="D32" s="545">
        <f t="shared" si="1"/>
        <v>20</v>
      </c>
      <c r="E32" s="546">
        <v>20</v>
      </c>
      <c r="F32" s="546"/>
      <c r="G32" s="546"/>
      <c r="H32" s="546"/>
      <c r="I32" s="546"/>
      <c r="J32" s="546"/>
      <c r="K32" s="541" t="s">
        <v>166</v>
      </c>
      <c r="L32" s="240"/>
    </row>
    <row r="33" spans="1:12" s="266" customFormat="1" ht="57" customHeight="1" hidden="1">
      <c r="A33" s="541">
        <v>16</v>
      </c>
      <c r="B33" s="543" t="s">
        <v>458</v>
      </c>
      <c r="C33" s="544" t="s">
        <v>356</v>
      </c>
      <c r="D33" s="545">
        <f t="shared" si="1"/>
        <v>2</v>
      </c>
      <c r="E33" s="546">
        <v>2</v>
      </c>
      <c r="F33" s="546"/>
      <c r="G33" s="546"/>
      <c r="H33" s="546"/>
      <c r="I33" s="546"/>
      <c r="J33" s="546"/>
      <c r="K33" s="541" t="s">
        <v>166</v>
      </c>
      <c r="L33" s="240"/>
    </row>
    <row r="34" spans="1:12" s="266" customFormat="1" ht="57" customHeight="1" hidden="1">
      <c r="A34" s="541">
        <v>17</v>
      </c>
      <c r="B34" s="543" t="s">
        <v>270</v>
      </c>
      <c r="C34" s="544" t="s">
        <v>356</v>
      </c>
      <c r="D34" s="545">
        <f t="shared" si="1"/>
        <v>1542</v>
      </c>
      <c r="E34" s="546">
        <v>1542</v>
      </c>
      <c r="F34" s="546"/>
      <c r="G34" s="546"/>
      <c r="H34" s="546"/>
      <c r="I34" s="546"/>
      <c r="J34" s="546"/>
      <c r="K34" s="541" t="s">
        <v>166</v>
      </c>
      <c r="L34" s="240"/>
    </row>
    <row r="35" spans="1:12" s="266" customFormat="1" ht="47.25" customHeight="1" hidden="1">
      <c r="A35" s="562">
        <v>18</v>
      </c>
      <c r="B35" s="563" t="s">
        <v>608</v>
      </c>
      <c r="C35" s="568" t="s">
        <v>356</v>
      </c>
      <c r="D35" s="567">
        <f>E35+F35+J35</f>
        <v>500</v>
      </c>
      <c r="E35" s="566">
        <v>500</v>
      </c>
      <c r="F35" s="566"/>
      <c r="G35" s="566"/>
      <c r="H35" s="566"/>
      <c r="I35" s="566"/>
      <c r="J35" s="566"/>
      <c r="K35" s="562" t="s">
        <v>166</v>
      </c>
      <c r="L35" s="240"/>
    </row>
    <row r="36" spans="1:12" s="266" customFormat="1" ht="47.25" customHeight="1">
      <c r="A36" s="586">
        <v>19</v>
      </c>
      <c r="B36" s="587" t="s">
        <v>530</v>
      </c>
      <c r="C36" s="589" t="s">
        <v>356</v>
      </c>
      <c r="D36" s="590">
        <f>E36+F36+J36</f>
        <v>143.9</v>
      </c>
      <c r="E36" s="588">
        <v>45</v>
      </c>
      <c r="F36" s="588">
        <v>48</v>
      </c>
      <c r="G36" s="588"/>
      <c r="H36" s="588"/>
      <c r="I36" s="588"/>
      <c r="J36" s="588">
        <v>50.9</v>
      </c>
      <c r="K36" s="586" t="s">
        <v>166</v>
      </c>
      <c r="L36" s="240"/>
    </row>
    <row r="37" spans="1:12" s="379" customFormat="1" ht="48.75" customHeight="1" hidden="1">
      <c r="A37" s="459"/>
      <c r="B37" s="377"/>
      <c r="C37" s="350"/>
      <c r="D37" s="354">
        <f>E37+F37+J37</f>
        <v>2830.27</v>
      </c>
      <c r="E37" s="354">
        <f aca="true" t="shared" si="2" ref="E37:J37">E38+E39+E40+E41</f>
        <v>899.7800000000001</v>
      </c>
      <c r="F37" s="464">
        <f t="shared" si="2"/>
        <v>944.1</v>
      </c>
      <c r="G37" s="464">
        <f t="shared" si="2"/>
        <v>244.7</v>
      </c>
      <c r="H37" s="464">
        <f t="shared" si="2"/>
        <v>244.7</v>
      </c>
      <c r="I37" s="464">
        <f t="shared" si="2"/>
        <v>244.7</v>
      </c>
      <c r="J37" s="464">
        <f t="shared" si="2"/>
        <v>986.39</v>
      </c>
      <c r="K37" s="348"/>
      <c r="L37" s="378"/>
    </row>
    <row r="38" spans="1:12" ht="59.25" customHeight="1" hidden="1">
      <c r="A38" s="188">
        <v>19</v>
      </c>
      <c r="B38" s="351" t="s">
        <v>221</v>
      </c>
      <c r="C38" s="189" t="s">
        <v>356</v>
      </c>
      <c r="D38" s="193">
        <f aca="true" t="shared" si="3" ref="D38:D72">E38+F38+J38</f>
        <v>532.5</v>
      </c>
      <c r="E38" s="115">
        <v>177.5</v>
      </c>
      <c r="F38" s="115">
        <v>177.5</v>
      </c>
      <c r="G38" s="115">
        <v>177.5</v>
      </c>
      <c r="H38" s="115">
        <v>177.5</v>
      </c>
      <c r="I38" s="115">
        <v>177.5</v>
      </c>
      <c r="J38" s="115">
        <v>177.5</v>
      </c>
      <c r="K38" s="694" t="s">
        <v>477</v>
      </c>
      <c r="L38" s="15"/>
    </row>
    <row r="39" spans="1:12" ht="84" customHeight="1" hidden="1">
      <c r="A39" s="465">
        <v>20</v>
      </c>
      <c r="B39" s="351" t="s">
        <v>433</v>
      </c>
      <c r="C39" s="189" t="s">
        <v>356</v>
      </c>
      <c r="D39" s="193">
        <f t="shared" si="3"/>
        <v>408.47999999999996</v>
      </c>
      <c r="E39" s="115">
        <v>127.74</v>
      </c>
      <c r="F39" s="115">
        <v>136.23</v>
      </c>
      <c r="G39" s="115"/>
      <c r="H39" s="115"/>
      <c r="I39" s="115"/>
      <c r="J39" s="115">
        <v>144.51</v>
      </c>
      <c r="K39" s="711"/>
      <c r="L39" s="15"/>
    </row>
    <row r="40" spans="1:12" ht="125.25" customHeight="1" hidden="1">
      <c r="A40" s="462">
        <v>21</v>
      </c>
      <c r="B40" s="351" t="s">
        <v>434</v>
      </c>
      <c r="C40" s="189" t="s">
        <v>356</v>
      </c>
      <c r="D40" s="193">
        <f t="shared" si="3"/>
        <v>1687.69</v>
      </c>
      <c r="E40" s="115">
        <v>527.34</v>
      </c>
      <c r="F40" s="115">
        <v>563.17</v>
      </c>
      <c r="G40" s="115"/>
      <c r="H40" s="115"/>
      <c r="I40" s="115"/>
      <c r="J40" s="115">
        <v>597.18</v>
      </c>
      <c r="K40" s="711"/>
      <c r="L40" s="15"/>
    </row>
    <row r="41" spans="1:12" ht="65.25" customHeight="1" hidden="1">
      <c r="A41" s="462">
        <v>22</v>
      </c>
      <c r="B41" s="351" t="s">
        <v>435</v>
      </c>
      <c r="C41" s="189" t="s">
        <v>356</v>
      </c>
      <c r="D41" s="193">
        <f t="shared" si="3"/>
        <v>201.60000000000002</v>
      </c>
      <c r="E41" s="115">
        <v>67.2</v>
      </c>
      <c r="F41" s="115">
        <v>67.2</v>
      </c>
      <c r="G41" s="115">
        <v>67.2</v>
      </c>
      <c r="H41" s="115">
        <v>67.2</v>
      </c>
      <c r="I41" s="115">
        <v>67.2</v>
      </c>
      <c r="J41" s="115">
        <v>67.2</v>
      </c>
      <c r="K41" s="711"/>
      <c r="L41" s="15"/>
    </row>
    <row r="42" spans="1:12" ht="18.75" hidden="1">
      <c r="A42" s="81"/>
      <c r="B42" s="362"/>
      <c r="C42" s="276"/>
      <c r="D42" s="193"/>
      <c r="E42" s="115"/>
      <c r="F42" s="115"/>
      <c r="G42" s="115"/>
      <c r="H42" s="115"/>
      <c r="I42" s="115"/>
      <c r="J42" s="279"/>
      <c r="K42" s="280"/>
      <c r="L42" s="15"/>
    </row>
    <row r="43" spans="1:12" s="361" customFormat="1" ht="27.75" customHeight="1" hidden="1">
      <c r="A43" s="369"/>
      <c r="B43" s="370"/>
      <c r="C43" s="365"/>
      <c r="D43" s="368"/>
      <c r="E43" s="357"/>
      <c r="F43" s="357"/>
      <c r="G43" s="357"/>
      <c r="H43" s="357"/>
      <c r="I43" s="357"/>
      <c r="J43" s="357"/>
      <c r="K43" s="365"/>
      <c r="L43" s="360"/>
    </row>
    <row r="44" spans="1:12" ht="34.5" customHeight="1" hidden="1">
      <c r="A44" s="701">
        <v>10</v>
      </c>
      <c r="B44" s="704" t="s">
        <v>127</v>
      </c>
      <c r="C44" s="189" t="s">
        <v>14</v>
      </c>
      <c r="D44" s="193">
        <f t="shared" si="3"/>
        <v>123</v>
      </c>
      <c r="E44" s="116">
        <v>65</v>
      </c>
      <c r="F44" s="116">
        <v>58</v>
      </c>
      <c r="G44" s="116"/>
      <c r="H44" s="116"/>
      <c r="I44" s="116"/>
      <c r="J44" s="116"/>
      <c r="K44" s="694" t="s">
        <v>30</v>
      </c>
      <c r="L44" s="15"/>
    </row>
    <row r="45" spans="1:12" ht="18.75" hidden="1">
      <c r="A45" s="703"/>
      <c r="B45" s="705"/>
      <c r="C45" s="189" t="s">
        <v>309</v>
      </c>
      <c r="D45" s="193">
        <f t="shared" si="3"/>
        <v>75</v>
      </c>
      <c r="E45" s="116"/>
      <c r="F45" s="116"/>
      <c r="G45" s="116"/>
      <c r="H45" s="116"/>
      <c r="I45" s="116"/>
      <c r="J45" s="116">
        <v>75</v>
      </c>
      <c r="K45" s="695"/>
      <c r="L45" s="15"/>
    </row>
    <row r="46" spans="1:12" ht="36.75" customHeight="1" hidden="1">
      <c r="A46" s="701">
        <v>11</v>
      </c>
      <c r="B46" s="704" t="s">
        <v>231</v>
      </c>
      <c r="C46" s="189" t="s">
        <v>14</v>
      </c>
      <c r="D46" s="193">
        <f t="shared" si="3"/>
        <v>274</v>
      </c>
      <c r="E46" s="116">
        <f>42+80+87</f>
        <v>209</v>
      </c>
      <c r="F46" s="116">
        <f>63+2</f>
        <v>65</v>
      </c>
      <c r="G46" s="116"/>
      <c r="H46" s="116"/>
      <c r="I46" s="116"/>
      <c r="J46" s="116"/>
      <c r="K46" s="694" t="s">
        <v>30</v>
      </c>
      <c r="L46" s="15"/>
    </row>
    <row r="47" spans="1:12" ht="29.25" customHeight="1" hidden="1">
      <c r="A47" s="703"/>
      <c r="B47" s="705"/>
      <c r="C47" s="236" t="s">
        <v>309</v>
      </c>
      <c r="D47" s="193">
        <f t="shared" si="3"/>
        <v>75</v>
      </c>
      <c r="E47" s="116"/>
      <c r="F47" s="116"/>
      <c r="G47" s="116"/>
      <c r="H47" s="116"/>
      <c r="I47" s="116"/>
      <c r="J47" s="116">
        <v>75</v>
      </c>
      <c r="K47" s="695"/>
      <c r="L47" s="15"/>
    </row>
    <row r="48" spans="1:12" ht="37.5" hidden="1">
      <c r="A48" s="80">
        <v>12</v>
      </c>
      <c r="B48" s="150" t="s">
        <v>169</v>
      </c>
      <c r="C48" s="236" t="s">
        <v>14</v>
      </c>
      <c r="D48" s="193">
        <f t="shared" si="3"/>
        <v>150</v>
      </c>
      <c r="E48" s="63">
        <v>150</v>
      </c>
      <c r="F48" s="116">
        <v>0</v>
      </c>
      <c r="G48" s="116">
        <v>0</v>
      </c>
      <c r="H48" s="116">
        <v>0</v>
      </c>
      <c r="I48" s="116">
        <v>0</v>
      </c>
      <c r="J48" s="116">
        <v>0</v>
      </c>
      <c r="K48" s="337" t="s">
        <v>30</v>
      </c>
      <c r="L48" s="15"/>
    </row>
    <row r="49" spans="1:12" ht="37.5" hidden="1">
      <c r="A49" s="80">
        <v>13</v>
      </c>
      <c r="B49" s="150" t="s">
        <v>170</v>
      </c>
      <c r="C49" s="236" t="s">
        <v>14</v>
      </c>
      <c r="D49" s="193">
        <f t="shared" si="3"/>
        <v>1</v>
      </c>
      <c r="E49" s="63">
        <v>1</v>
      </c>
      <c r="F49" s="116">
        <v>0</v>
      </c>
      <c r="G49" s="116"/>
      <c r="H49" s="116"/>
      <c r="I49" s="116"/>
      <c r="J49" s="116">
        <v>0</v>
      </c>
      <c r="K49" s="337" t="s">
        <v>30</v>
      </c>
      <c r="L49" s="15"/>
    </row>
    <row r="50" spans="1:12" s="361" customFormat="1" ht="56.25" customHeight="1" hidden="1">
      <c r="A50" s="366"/>
      <c r="B50" s="367"/>
      <c r="C50" s="358"/>
      <c r="D50" s="368"/>
      <c r="E50" s="357"/>
      <c r="F50" s="357"/>
      <c r="G50" s="357"/>
      <c r="H50" s="357"/>
      <c r="I50" s="357"/>
      <c r="J50" s="357"/>
      <c r="K50" s="364"/>
      <c r="L50" s="360"/>
    </row>
    <row r="51" spans="1:12" ht="75" hidden="1">
      <c r="A51" s="80">
        <v>15</v>
      </c>
      <c r="B51" s="150" t="s">
        <v>226</v>
      </c>
      <c r="C51" s="236" t="s">
        <v>14</v>
      </c>
      <c r="D51" s="193">
        <f t="shared" si="3"/>
        <v>250</v>
      </c>
      <c r="E51" s="63">
        <v>0</v>
      </c>
      <c r="F51" s="116">
        <v>250</v>
      </c>
      <c r="G51" s="116"/>
      <c r="H51" s="116"/>
      <c r="I51" s="116"/>
      <c r="J51" s="116">
        <v>0</v>
      </c>
      <c r="K51" s="337" t="s">
        <v>30</v>
      </c>
      <c r="L51" s="15"/>
    </row>
    <row r="52" spans="1:12" ht="37.5" hidden="1">
      <c r="A52" s="80">
        <v>16</v>
      </c>
      <c r="B52" s="150" t="s">
        <v>230</v>
      </c>
      <c r="C52" s="236" t="s">
        <v>14</v>
      </c>
      <c r="D52" s="193">
        <f t="shared" si="3"/>
        <v>200</v>
      </c>
      <c r="E52" s="63">
        <v>0</v>
      </c>
      <c r="F52" s="116">
        <v>200</v>
      </c>
      <c r="G52" s="116"/>
      <c r="H52" s="116"/>
      <c r="I52" s="116"/>
      <c r="J52" s="116">
        <v>0</v>
      </c>
      <c r="K52" s="337" t="s">
        <v>30</v>
      </c>
      <c r="L52" s="15"/>
    </row>
    <row r="53" spans="1:12" ht="86.25" customHeight="1" hidden="1">
      <c r="A53" s="80">
        <v>17</v>
      </c>
      <c r="B53" s="150" t="s">
        <v>232</v>
      </c>
      <c r="C53" s="236" t="s">
        <v>14</v>
      </c>
      <c r="D53" s="193">
        <f t="shared" si="3"/>
        <v>79.7</v>
      </c>
      <c r="E53" s="63">
        <v>0</v>
      </c>
      <c r="F53" s="116">
        <f>0+20+30+16.2+13.5</f>
        <v>79.7</v>
      </c>
      <c r="G53" s="116"/>
      <c r="H53" s="116"/>
      <c r="I53" s="116"/>
      <c r="J53" s="116">
        <v>0</v>
      </c>
      <c r="K53" s="337" t="s">
        <v>30</v>
      </c>
      <c r="L53" s="15"/>
    </row>
    <row r="54" spans="1:12" ht="32.25" customHeight="1" hidden="1">
      <c r="A54" s="701">
        <v>18</v>
      </c>
      <c r="B54" s="704" t="s">
        <v>276</v>
      </c>
      <c r="C54" s="236" t="s">
        <v>14</v>
      </c>
      <c r="D54" s="193">
        <f t="shared" si="3"/>
        <v>15</v>
      </c>
      <c r="E54" s="63">
        <v>0</v>
      </c>
      <c r="F54" s="116">
        <f>0+12+3</f>
        <v>15</v>
      </c>
      <c r="G54" s="116"/>
      <c r="H54" s="116"/>
      <c r="I54" s="116"/>
      <c r="J54" s="116"/>
      <c r="K54" s="694" t="s">
        <v>30</v>
      </c>
      <c r="L54" s="15"/>
    </row>
    <row r="55" spans="1:12" ht="21" customHeight="1" hidden="1">
      <c r="A55" s="703"/>
      <c r="B55" s="705"/>
      <c r="C55" s="236" t="s">
        <v>309</v>
      </c>
      <c r="D55" s="193">
        <f t="shared" si="3"/>
        <v>30</v>
      </c>
      <c r="E55" s="63"/>
      <c r="F55" s="116"/>
      <c r="G55" s="116"/>
      <c r="H55" s="116"/>
      <c r="I55" s="116"/>
      <c r="J55" s="116">
        <v>30</v>
      </c>
      <c r="K55" s="695"/>
      <c r="L55" s="15"/>
    </row>
    <row r="56" spans="1:12" ht="42" customHeight="1" hidden="1">
      <c r="A56" s="80">
        <v>19</v>
      </c>
      <c r="B56" s="363" t="s">
        <v>307</v>
      </c>
      <c r="C56" s="189" t="s">
        <v>14</v>
      </c>
      <c r="D56" s="193">
        <f t="shared" si="3"/>
        <v>200</v>
      </c>
      <c r="E56" s="63"/>
      <c r="F56" s="116">
        <f>0+200</f>
        <v>200</v>
      </c>
      <c r="G56" s="116"/>
      <c r="H56" s="116"/>
      <c r="I56" s="116"/>
      <c r="J56" s="116"/>
      <c r="K56" s="337" t="s">
        <v>30</v>
      </c>
      <c r="L56" s="15"/>
    </row>
    <row r="57" spans="1:12" ht="42" customHeight="1" hidden="1">
      <c r="A57" s="80">
        <v>20</v>
      </c>
      <c r="B57" s="158" t="s">
        <v>280</v>
      </c>
      <c r="C57" s="189" t="s">
        <v>14</v>
      </c>
      <c r="D57" s="193">
        <f t="shared" si="3"/>
        <v>80</v>
      </c>
      <c r="E57" s="63"/>
      <c r="F57" s="116">
        <f>0+80</f>
        <v>80</v>
      </c>
      <c r="G57" s="116"/>
      <c r="H57" s="116"/>
      <c r="I57" s="116"/>
      <c r="J57" s="116"/>
      <c r="K57" s="337" t="s">
        <v>30</v>
      </c>
      <c r="L57" s="15"/>
    </row>
    <row r="58" spans="1:12" ht="42" customHeight="1" hidden="1">
      <c r="A58" s="80">
        <v>21</v>
      </c>
      <c r="B58" s="158" t="s">
        <v>283</v>
      </c>
      <c r="C58" s="189" t="s">
        <v>14</v>
      </c>
      <c r="D58" s="193">
        <f t="shared" si="3"/>
        <v>84</v>
      </c>
      <c r="E58" s="63"/>
      <c r="F58" s="116">
        <v>84</v>
      </c>
      <c r="G58" s="116"/>
      <c r="H58" s="116"/>
      <c r="I58" s="116"/>
      <c r="J58" s="116"/>
      <c r="K58" s="337" t="s">
        <v>30</v>
      </c>
      <c r="L58" s="15"/>
    </row>
    <row r="59" spans="1:12" ht="69" customHeight="1" hidden="1">
      <c r="A59" s="80">
        <v>22</v>
      </c>
      <c r="B59" s="158" t="s">
        <v>284</v>
      </c>
      <c r="C59" s="189" t="s">
        <v>14</v>
      </c>
      <c r="D59" s="193">
        <f t="shared" si="3"/>
        <v>11.1</v>
      </c>
      <c r="E59" s="63"/>
      <c r="F59" s="116">
        <v>11.1</v>
      </c>
      <c r="G59" s="116"/>
      <c r="H59" s="116"/>
      <c r="I59" s="116"/>
      <c r="J59" s="116"/>
      <c r="K59" s="337" t="s">
        <v>30</v>
      </c>
      <c r="L59" s="15"/>
    </row>
    <row r="60" spans="1:12" ht="34.5" customHeight="1" hidden="1">
      <c r="A60" s="80">
        <v>23</v>
      </c>
      <c r="B60" s="158" t="s">
        <v>306</v>
      </c>
      <c r="C60" s="189" t="s">
        <v>14</v>
      </c>
      <c r="D60" s="193">
        <f t="shared" si="3"/>
        <v>96</v>
      </c>
      <c r="E60" s="63"/>
      <c r="F60" s="116">
        <v>96</v>
      </c>
      <c r="G60" s="116"/>
      <c r="H60" s="116"/>
      <c r="I60" s="116"/>
      <c r="J60" s="116"/>
      <c r="K60" s="337" t="s">
        <v>30</v>
      </c>
      <c r="L60" s="15"/>
    </row>
    <row r="61" spans="1:12" ht="54.75" customHeight="1" hidden="1">
      <c r="A61" s="80">
        <v>24</v>
      </c>
      <c r="B61" s="158" t="s">
        <v>285</v>
      </c>
      <c r="C61" s="189" t="s">
        <v>309</v>
      </c>
      <c r="D61" s="193">
        <f t="shared" si="3"/>
        <v>150</v>
      </c>
      <c r="E61" s="63"/>
      <c r="F61" s="116"/>
      <c r="G61" s="116"/>
      <c r="H61" s="116"/>
      <c r="I61" s="116"/>
      <c r="J61" s="116">
        <v>150</v>
      </c>
      <c r="K61" s="337" t="s">
        <v>30</v>
      </c>
      <c r="L61" s="15"/>
    </row>
    <row r="62" spans="1:12" ht="49.5" customHeight="1" hidden="1">
      <c r="A62" s="80">
        <v>25</v>
      </c>
      <c r="B62" s="158" t="s">
        <v>286</v>
      </c>
      <c r="C62" s="189" t="s">
        <v>309</v>
      </c>
      <c r="D62" s="193">
        <f t="shared" si="3"/>
        <v>50</v>
      </c>
      <c r="E62" s="63"/>
      <c r="F62" s="116"/>
      <c r="G62" s="116"/>
      <c r="H62" s="116"/>
      <c r="I62" s="116"/>
      <c r="J62" s="116">
        <v>50</v>
      </c>
      <c r="K62" s="337" t="s">
        <v>30</v>
      </c>
      <c r="L62" s="15"/>
    </row>
    <row r="63" spans="1:12" ht="39.75" customHeight="1" hidden="1">
      <c r="A63" s="80">
        <v>26</v>
      </c>
      <c r="B63" s="158" t="s">
        <v>287</v>
      </c>
      <c r="C63" s="189" t="s">
        <v>309</v>
      </c>
      <c r="D63" s="193">
        <f t="shared" si="3"/>
        <v>85</v>
      </c>
      <c r="E63" s="63"/>
      <c r="F63" s="116"/>
      <c r="G63" s="116"/>
      <c r="H63" s="116"/>
      <c r="I63" s="116"/>
      <c r="J63" s="116">
        <v>85</v>
      </c>
      <c r="K63" s="337" t="s">
        <v>30</v>
      </c>
      <c r="L63" s="15"/>
    </row>
    <row r="64" spans="1:12" ht="38.25" customHeight="1" hidden="1">
      <c r="A64" s="80">
        <v>27</v>
      </c>
      <c r="B64" s="158" t="s">
        <v>288</v>
      </c>
      <c r="C64" s="189" t="s">
        <v>309</v>
      </c>
      <c r="D64" s="193">
        <f t="shared" si="3"/>
        <v>300</v>
      </c>
      <c r="E64" s="63"/>
      <c r="F64" s="116"/>
      <c r="G64" s="116"/>
      <c r="H64" s="116"/>
      <c r="I64" s="116"/>
      <c r="J64" s="116">
        <v>300</v>
      </c>
      <c r="K64" s="337" t="s">
        <v>30</v>
      </c>
      <c r="L64" s="15"/>
    </row>
    <row r="65" spans="1:12" ht="96" customHeight="1" hidden="1">
      <c r="A65" s="80">
        <v>28</v>
      </c>
      <c r="B65" s="158" t="s">
        <v>308</v>
      </c>
      <c r="C65" s="189" t="s">
        <v>309</v>
      </c>
      <c r="D65" s="193">
        <f t="shared" si="3"/>
        <v>60</v>
      </c>
      <c r="E65" s="63"/>
      <c r="F65" s="116"/>
      <c r="G65" s="116"/>
      <c r="H65" s="116"/>
      <c r="I65" s="116"/>
      <c r="J65" s="116">
        <v>60</v>
      </c>
      <c r="K65" s="337" t="s">
        <v>30</v>
      </c>
      <c r="L65" s="15"/>
    </row>
    <row r="66" spans="1:12" ht="39" customHeight="1" hidden="1">
      <c r="A66" s="80">
        <v>29</v>
      </c>
      <c r="B66" s="158" t="s">
        <v>320</v>
      </c>
      <c r="C66" s="189" t="s">
        <v>309</v>
      </c>
      <c r="D66" s="193">
        <f t="shared" si="3"/>
        <v>190</v>
      </c>
      <c r="E66" s="63"/>
      <c r="F66" s="116"/>
      <c r="G66" s="116"/>
      <c r="H66" s="116"/>
      <c r="I66" s="116"/>
      <c r="J66" s="116">
        <v>190</v>
      </c>
      <c r="K66" s="337" t="s">
        <v>30</v>
      </c>
      <c r="L66" s="15"/>
    </row>
    <row r="67" spans="1:12" ht="109.5" customHeight="1" hidden="1">
      <c r="A67" s="80">
        <v>30</v>
      </c>
      <c r="B67" s="158" t="s">
        <v>336</v>
      </c>
      <c r="C67" s="189" t="s">
        <v>309</v>
      </c>
      <c r="D67" s="193">
        <f t="shared" si="3"/>
        <v>4.3</v>
      </c>
      <c r="E67" s="63"/>
      <c r="F67" s="116"/>
      <c r="G67" s="116"/>
      <c r="H67" s="116"/>
      <c r="I67" s="116"/>
      <c r="J67" s="116">
        <v>4.3</v>
      </c>
      <c r="K67" s="337" t="s">
        <v>30</v>
      </c>
      <c r="L67" s="15"/>
    </row>
    <row r="68" spans="1:12" ht="54.75" customHeight="1" hidden="1">
      <c r="A68" s="80">
        <v>31</v>
      </c>
      <c r="B68" s="145" t="s">
        <v>337</v>
      </c>
      <c r="C68" s="189" t="s">
        <v>309</v>
      </c>
      <c r="D68" s="193">
        <f t="shared" si="3"/>
        <v>79</v>
      </c>
      <c r="E68" s="63"/>
      <c r="F68" s="116"/>
      <c r="G68" s="116"/>
      <c r="H68" s="116"/>
      <c r="I68" s="116"/>
      <c r="J68" s="116">
        <v>79</v>
      </c>
      <c r="K68" s="337" t="s">
        <v>30</v>
      </c>
      <c r="L68" s="15"/>
    </row>
    <row r="69" spans="1:12" ht="83.25" customHeight="1" hidden="1">
      <c r="A69" s="80">
        <v>32</v>
      </c>
      <c r="B69" s="145" t="s">
        <v>338</v>
      </c>
      <c r="C69" s="189" t="s">
        <v>309</v>
      </c>
      <c r="D69" s="193">
        <f t="shared" si="3"/>
        <v>190</v>
      </c>
      <c r="E69" s="63"/>
      <c r="F69" s="116"/>
      <c r="G69" s="116"/>
      <c r="H69" s="116"/>
      <c r="I69" s="116"/>
      <c r="J69" s="116">
        <v>190</v>
      </c>
      <c r="K69" s="337" t="s">
        <v>30</v>
      </c>
      <c r="L69" s="15"/>
    </row>
    <row r="70" spans="1:12" ht="39" customHeight="1" hidden="1">
      <c r="A70" s="80">
        <v>33</v>
      </c>
      <c r="B70" s="145" t="s">
        <v>339</v>
      </c>
      <c r="C70" s="189" t="s">
        <v>309</v>
      </c>
      <c r="D70" s="193">
        <f t="shared" si="3"/>
        <v>40</v>
      </c>
      <c r="E70" s="63"/>
      <c r="F70" s="116"/>
      <c r="G70" s="116"/>
      <c r="H70" s="116"/>
      <c r="I70" s="116"/>
      <c r="J70" s="116">
        <v>40</v>
      </c>
      <c r="K70" s="337" t="s">
        <v>30</v>
      </c>
      <c r="L70" s="15"/>
    </row>
    <row r="71" spans="1:12" ht="60.75" customHeight="1" hidden="1">
      <c r="A71" s="80">
        <v>34</v>
      </c>
      <c r="B71" s="145" t="s">
        <v>350</v>
      </c>
      <c r="C71" s="189" t="s">
        <v>309</v>
      </c>
      <c r="D71" s="193">
        <f t="shared" si="3"/>
        <v>39</v>
      </c>
      <c r="E71" s="63"/>
      <c r="F71" s="116"/>
      <c r="G71" s="116"/>
      <c r="H71" s="116"/>
      <c r="I71" s="116"/>
      <c r="J71" s="116">
        <v>39</v>
      </c>
      <c r="K71" s="337" t="s">
        <v>30</v>
      </c>
      <c r="L71" s="15"/>
    </row>
    <row r="72" spans="1:12" ht="46.5" customHeight="1" hidden="1">
      <c r="A72" s="80">
        <v>35</v>
      </c>
      <c r="B72" s="145" t="s">
        <v>351</v>
      </c>
      <c r="C72" s="189" t="s">
        <v>309</v>
      </c>
      <c r="D72" s="193">
        <f t="shared" si="3"/>
        <v>450</v>
      </c>
      <c r="E72" s="63"/>
      <c r="F72" s="116"/>
      <c r="G72" s="116"/>
      <c r="H72" s="116"/>
      <c r="I72" s="116"/>
      <c r="J72" s="116">
        <v>450</v>
      </c>
      <c r="K72" s="337" t="s">
        <v>30</v>
      </c>
      <c r="L72" s="15"/>
    </row>
    <row r="73" spans="1:12" ht="21.75" customHeight="1">
      <c r="A73" s="73"/>
      <c r="B73" s="59" t="s">
        <v>4</v>
      </c>
      <c r="C73" s="69"/>
      <c r="D73" s="61">
        <f>E73+F73+J73</f>
        <v>16119.143</v>
      </c>
      <c r="E73" s="61">
        <f aca="true" t="shared" si="4" ref="E73:J73">E37+E14</f>
        <v>7923.88</v>
      </c>
      <c r="F73" s="61">
        <f t="shared" si="4"/>
        <v>4077.6</v>
      </c>
      <c r="G73" s="61">
        <f t="shared" si="4"/>
        <v>244.7</v>
      </c>
      <c r="H73" s="61">
        <f t="shared" si="4"/>
        <v>244.7</v>
      </c>
      <c r="I73" s="61">
        <f t="shared" si="4"/>
        <v>244.7</v>
      </c>
      <c r="J73" s="61">
        <f t="shared" si="4"/>
        <v>4117.6630000000005</v>
      </c>
      <c r="K73" s="70"/>
      <c r="L73" s="15"/>
    </row>
    <row r="74" spans="1:12" ht="15.75">
      <c r="A74" s="40"/>
      <c r="B74" s="18"/>
      <c r="C74" s="18"/>
      <c r="D74" s="84"/>
      <c r="E74" s="84"/>
      <c r="F74" s="84"/>
      <c r="G74" s="84"/>
      <c r="H74" s="84"/>
      <c r="I74" s="84"/>
      <c r="J74" s="84"/>
      <c r="K74" s="20"/>
      <c r="L74" s="15"/>
    </row>
    <row r="75" spans="1:12" ht="15.75" hidden="1">
      <c r="A75" s="40"/>
      <c r="B75" s="18"/>
      <c r="C75" s="18"/>
      <c r="D75" s="84"/>
      <c r="E75" s="84"/>
      <c r="F75" s="84"/>
      <c r="G75" s="84"/>
      <c r="H75" s="84"/>
      <c r="I75" s="84"/>
      <c r="J75" s="84"/>
      <c r="K75" s="20"/>
      <c r="L75" s="15"/>
    </row>
    <row r="76" spans="1:13" s="85" customFormat="1" ht="18.75" customHeight="1">
      <c r="A76" s="14"/>
      <c r="B76" s="18"/>
      <c r="C76" s="18"/>
      <c r="D76" s="19"/>
      <c r="E76" s="19"/>
      <c r="F76" s="19"/>
      <c r="G76" s="19"/>
      <c r="H76" s="19"/>
      <c r="I76" s="19"/>
      <c r="J76" s="19"/>
      <c r="K76" s="20"/>
      <c r="L76" s="89" t="s">
        <v>6</v>
      </c>
      <c r="M76" s="88"/>
    </row>
    <row r="77" spans="1:13" s="85" customFormat="1" ht="18.75" customHeight="1">
      <c r="A77" s="14"/>
      <c r="B77" s="51"/>
      <c r="C77" s="52"/>
      <c r="D77" s="14"/>
      <c r="E77" s="19"/>
      <c r="F77" s="19"/>
      <c r="G77" s="19"/>
      <c r="H77" s="19"/>
      <c r="I77" s="19"/>
      <c r="J77" s="19"/>
      <c r="K77" s="52"/>
      <c r="L77" s="89"/>
      <c r="M77" s="88"/>
    </row>
    <row r="78" spans="2:12" s="85" customFormat="1" ht="33" customHeight="1">
      <c r="B78" s="277" t="s">
        <v>15</v>
      </c>
      <c r="C78" s="277"/>
      <c r="E78" s="277"/>
      <c r="F78" s="696" t="s">
        <v>25</v>
      </c>
      <c r="G78" s="696"/>
      <c r="H78" s="696"/>
      <c r="I78" s="696"/>
      <c r="J78" s="696"/>
      <c r="K78" s="88"/>
      <c r="L78" s="93"/>
    </row>
    <row r="79" spans="2:14" s="85" customFormat="1" ht="13.5" customHeight="1">
      <c r="B79" s="86"/>
      <c r="C79" s="86"/>
      <c r="E79" s="86"/>
      <c r="F79" s="87"/>
      <c r="G79" s="87"/>
      <c r="H79" s="87"/>
      <c r="I79" s="87"/>
      <c r="J79" s="87"/>
      <c r="K79" s="88"/>
      <c r="L79" s="93"/>
      <c r="N79" s="95"/>
    </row>
    <row r="80" spans="1:11" ht="18.75">
      <c r="A80" s="85"/>
      <c r="B80" s="90" t="s">
        <v>314</v>
      </c>
      <c r="C80" s="90"/>
      <c r="D80" s="85"/>
      <c r="E80" s="91"/>
      <c r="F80" s="92"/>
      <c r="G80" s="92"/>
      <c r="H80" s="92"/>
      <c r="I80" s="92"/>
      <c r="J80" s="92"/>
      <c r="K80" s="93"/>
    </row>
    <row r="81" spans="1:11" ht="15.75">
      <c r="A81" s="85"/>
      <c r="B81" s="128"/>
      <c r="C81" s="85"/>
      <c r="D81" s="94"/>
      <c r="E81" s="92"/>
      <c r="F81" s="92"/>
      <c r="G81" s="92"/>
      <c r="H81" s="92"/>
      <c r="I81" s="92"/>
      <c r="J81" s="92"/>
      <c r="K81" s="93"/>
    </row>
    <row r="82" spans="2:11" ht="15.75">
      <c r="B82" s="28"/>
      <c r="C82" s="29"/>
      <c r="D82" s="30"/>
      <c r="E82" s="26"/>
      <c r="F82" s="26"/>
      <c r="G82" s="26"/>
      <c r="H82" s="26"/>
      <c r="I82" s="26"/>
      <c r="J82" s="15"/>
      <c r="K82" s="15"/>
    </row>
    <row r="83" spans="3:10" ht="15.75">
      <c r="C83" s="30"/>
      <c r="D83" s="26"/>
      <c r="E83" s="26"/>
      <c r="F83" s="26"/>
      <c r="G83" s="26"/>
      <c r="H83" s="26"/>
      <c r="I83" s="26"/>
      <c r="J83" s="26"/>
    </row>
    <row r="84" spans="3:10" ht="15.75">
      <c r="C84" s="31"/>
      <c r="D84" s="26"/>
      <c r="E84" s="26"/>
      <c r="F84" s="26"/>
      <c r="G84" s="26"/>
      <c r="H84" s="26"/>
      <c r="I84" s="26"/>
      <c r="J84" s="26"/>
    </row>
    <row r="86" ht="12.75">
      <c r="H86" s="32"/>
    </row>
  </sheetData>
  <sheetProtection/>
  <mergeCells count="30">
    <mergeCell ref="A54:A55"/>
    <mergeCell ref="B54:B55"/>
    <mergeCell ref="K54:K55"/>
    <mergeCell ref="A46:A47"/>
    <mergeCell ref="B46:B47"/>
    <mergeCell ref="B9:K9"/>
    <mergeCell ref="D10:H10"/>
    <mergeCell ref="G12:G13"/>
    <mergeCell ref="H12:H13"/>
    <mergeCell ref="A44:A45"/>
    <mergeCell ref="J7:O7"/>
    <mergeCell ref="A30:A31"/>
    <mergeCell ref="B30:B31"/>
    <mergeCell ref="K30:K31"/>
    <mergeCell ref="F12:F13"/>
    <mergeCell ref="K46:K47"/>
    <mergeCell ref="B44:B45"/>
    <mergeCell ref="K44:K45"/>
    <mergeCell ref="I12:I13"/>
    <mergeCell ref="J12:J13"/>
    <mergeCell ref="J8:K8"/>
    <mergeCell ref="F78:J78"/>
    <mergeCell ref="K38:K41"/>
    <mergeCell ref="A11:A13"/>
    <mergeCell ref="B11:B13"/>
    <mergeCell ref="C11:C13"/>
    <mergeCell ref="D11:D13"/>
    <mergeCell ref="E11:J11"/>
    <mergeCell ref="K11:K13"/>
    <mergeCell ref="E12:E13"/>
  </mergeCells>
  <printOptions horizontalCentered="1"/>
  <pageMargins left="0" right="0" top="1.1811023622047245" bottom="0" header="0" footer="0"/>
  <pageSetup fitToHeight="0"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60"/>
  <sheetViews>
    <sheetView view="pageBreakPreview" zoomScale="83" zoomScaleSheetLayoutView="83" zoomScalePageLayoutView="75" workbookViewId="0" topLeftCell="A1">
      <selection activeCell="J2" sqref="J2"/>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439</v>
      </c>
      <c r="K1" s="355"/>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316</v>
      </c>
      <c r="K3" s="12"/>
      <c r="L3" s="15"/>
      <c r="M3" s="12"/>
      <c r="N3" s="12"/>
      <c r="O3" s="12"/>
    </row>
    <row r="4" spans="2:15" ht="15" customHeight="1">
      <c r="B4" s="1"/>
      <c r="C4" s="1"/>
      <c r="D4" s="1"/>
      <c r="E4" s="1"/>
      <c r="F4" s="1"/>
      <c r="G4" s="1"/>
      <c r="H4" s="1"/>
      <c r="I4" s="3" t="s">
        <v>17</v>
      </c>
      <c r="J4" s="17" t="s">
        <v>317</v>
      </c>
      <c r="K4" s="17"/>
      <c r="L4" s="15"/>
      <c r="M4" s="12"/>
      <c r="N4" s="12"/>
      <c r="O4" s="12"/>
    </row>
    <row r="5" spans="2:15" ht="17.25" customHeight="1">
      <c r="B5" s="1"/>
      <c r="C5" s="1"/>
      <c r="D5" s="1"/>
      <c r="E5" s="1"/>
      <c r="F5" s="1"/>
      <c r="G5" s="1"/>
      <c r="H5" s="1"/>
      <c r="I5" s="3" t="s">
        <v>18</v>
      </c>
      <c r="J5" s="17" t="s">
        <v>596</v>
      </c>
      <c r="K5" s="17"/>
      <c r="L5" s="15"/>
      <c r="M5" s="12"/>
      <c r="N5" s="12"/>
      <c r="O5" s="12"/>
    </row>
    <row r="6" spans="2:15" ht="15" customHeight="1">
      <c r="B6" s="1"/>
      <c r="C6" s="1"/>
      <c r="D6" s="1"/>
      <c r="E6" s="1"/>
      <c r="F6" s="1"/>
      <c r="G6" s="1"/>
      <c r="H6" s="1"/>
      <c r="I6" s="3"/>
      <c r="J6" s="17" t="s">
        <v>613</v>
      </c>
      <c r="K6" s="17"/>
      <c r="L6" s="252"/>
      <c r="M6" s="12"/>
      <c r="N6" s="12"/>
      <c r="O6" s="12"/>
    </row>
    <row r="7" spans="2:15" ht="15" customHeight="1">
      <c r="B7" s="1"/>
      <c r="C7" s="1"/>
      <c r="D7" s="1"/>
      <c r="E7" s="1"/>
      <c r="F7" s="1"/>
      <c r="G7" s="1"/>
      <c r="H7" s="1"/>
      <c r="I7" s="3"/>
      <c r="J7" s="624" t="s">
        <v>625</v>
      </c>
      <c r="K7" s="624"/>
      <c r="L7" s="624"/>
      <c r="M7" s="624"/>
      <c r="N7" s="624"/>
      <c r="O7" s="624"/>
    </row>
    <row r="8" spans="9:15" s="290" customFormat="1" ht="15" customHeight="1">
      <c r="I8" s="55" t="s">
        <v>19</v>
      </c>
      <c r="J8" s="624" t="s">
        <v>631</v>
      </c>
      <c r="K8" s="624"/>
      <c r="L8" s="571"/>
      <c r="M8" s="571"/>
      <c r="N8" s="571"/>
      <c r="O8" s="571"/>
    </row>
    <row r="9" spans="9:11" s="290" customFormat="1" ht="15" customHeight="1">
      <c r="I9" s="55"/>
      <c r="J9" s="3"/>
      <c r="K9" s="3"/>
    </row>
    <row r="10" spans="9:11" s="290" customFormat="1" ht="15" customHeight="1">
      <c r="I10" s="55" t="s">
        <v>20</v>
      </c>
      <c r="J10" s="624"/>
      <c r="K10" s="712"/>
    </row>
    <row r="11" spans="9:11" s="290" customFormat="1" ht="15.75" customHeight="1">
      <c r="I11" s="55"/>
      <c r="J11" s="624"/>
      <c r="K11" s="624"/>
    </row>
    <row r="12" spans="2:11" ht="15" customHeight="1">
      <c r="B12" s="1"/>
      <c r="C12" s="1"/>
      <c r="D12" s="1"/>
      <c r="E12" s="1"/>
      <c r="F12" s="1"/>
      <c r="G12" s="1"/>
      <c r="H12" s="1"/>
      <c r="I12" s="1"/>
      <c r="J12" s="1"/>
      <c r="K12" s="1"/>
    </row>
    <row r="13" spans="2:11" ht="6" customHeight="1">
      <c r="B13" s="1"/>
      <c r="C13" s="1"/>
      <c r="D13" s="1"/>
      <c r="E13" s="1"/>
      <c r="F13" s="1"/>
      <c r="G13" s="1"/>
      <c r="H13" s="1"/>
      <c r="I13" s="1"/>
      <c r="J13" s="290"/>
      <c r="K13" s="1"/>
    </row>
    <row r="14" spans="2:11" ht="34.5" customHeight="1">
      <c r="B14" s="713" t="s">
        <v>418</v>
      </c>
      <c r="C14" s="713"/>
      <c r="D14" s="713"/>
      <c r="E14" s="713"/>
      <c r="F14" s="713"/>
      <c r="G14" s="713"/>
      <c r="H14" s="713"/>
      <c r="I14" s="713"/>
      <c r="J14" s="713"/>
      <c r="K14" s="713"/>
    </row>
    <row r="15" spans="2:11" ht="15.75">
      <c r="B15" s="1"/>
      <c r="C15" s="1"/>
      <c r="D15" s="689"/>
      <c r="E15" s="689"/>
      <c r="F15" s="689"/>
      <c r="G15" s="689"/>
      <c r="H15" s="689"/>
      <c r="I15" s="1"/>
      <c r="J15" s="1"/>
      <c r="K15" s="45" t="s">
        <v>240</v>
      </c>
    </row>
    <row r="16" spans="1:11" ht="15" customHeight="1">
      <c r="A16" s="626" t="s">
        <v>5</v>
      </c>
      <c r="B16" s="626" t="s">
        <v>10</v>
      </c>
      <c r="C16" s="626" t="s">
        <v>243</v>
      </c>
      <c r="D16" s="626" t="s">
        <v>242</v>
      </c>
      <c r="E16" s="638" t="s">
        <v>7</v>
      </c>
      <c r="F16" s="638"/>
      <c r="G16" s="638"/>
      <c r="H16" s="638"/>
      <c r="I16" s="638"/>
      <c r="J16" s="678"/>
      <c r="K16" s="630" t="s">
        <v>13</v>
      </c>
    </row>
    <row r="17" spans="1:11" ht="12.75">
      <c r="A17" s="627"/>
      <c r="B17" s="627"/>
      <c r="C17" s="627"/>
      <c r="D17" s="627"/>
      <c r="E17" s="626">
        <v>2021</v>
      </c>
      <c r="F17" s="626">
        <v>2022</v>
      </c>
      <c r="G17" s="626" t="s">
        <v>22</v>
      </c>
      <c r="H17" s="626" t="s">
        <v>23</v>
      </c>
      <c r="I17" s="626" t="s">
        <v>24</v>
      </c>
      <c r="J17" s="630">
        <v>2023</v>
      </c>
      <c r="K17" s="630"/>
    </row>
    <row r="18" spans="1:11" ht="24.75" customHeight="1">
      <c r="A18" s="628"/>
      <c r="B18" s="628"/>
      <c r="C18" s="628"/>
      <c r="D18" s="628"/>
      <c r="E18" s="628"/>
      <c r="F18" s="628"/>
      <c r="G18" s="628"/>
      <c r="H18" s="628"/>
      <c r="I18" s="628"/>
      <c r="J18" s="630"/>
      <c r="K18" s="630"/>
    </row>
    <row r="19" spans="1:11" s="216" customFormat="1" ht="76.5" customHeight="1">
      <c r="A19" s="189">
        <v>1</v>
      </c>
      <c r="B19" s="150" t="s">
        <v>575</v>
      </c>
      <c r="C19" s="189" t="s">
        <v>356</v>
      </c>
      <c r="D19" s="115">
        <f>SUM(E19:J19)</f>
        <v>11028.8</v>
      </c>
      <c r="E19" s="463">
        <v>3448.5</v>
      </c>
      <c r="F19" s="116">
        <v>3680</v>
      </c>
      <c r="G19" s="116"/>
      <c r="H19" s="116"/>
      <c r="I19" s="116"/>
      <c r="J19" s="116">
        <v>3900.3</v>
      </c>
      <c r="K19" s="189" t="s">
        <v>166</v>
      </c>
    </row>
    <row r="20" spans="1:11" s="216" customFormat="1" ht="48.75" customHeight="1">
      <c r="A20" s="234">
        <v>2</v>
      </c>
      <c r="B20" s="234" t="s">
        <v>605</v>
      </c>
      <c r="C20" s="694" t="s">
        <v>356</v>
      </c>
      <c r="D20" s="558">
        <f>SUM(E20:J20)</f>
        <v>25100</v>
      </c>
      <c r="E20" s="558">
        <f>E21+E22</f>
        <v>25100</v>
      </c>
      <c r="F20" s="558"/>
      <c r="G20" s="559"/>
      <c r="H20" s="559"/>
      <c r="I20" s="559"/>
      <c r="J20" s="558"/>
      <c r="K20" s="694" t="s">
        <v>478</v>
      </c>
    </row>
    <row r="21" spans="1:11" s="216" customFormat="1" ht="39.75" customHeight="1">
      <c r="A21" s="561" t="s">
        <v>215</v>
      </c>
      <c r="B21" s="197" t="s">
        <v>611</v>
      </c>
      <c r="C21" s="711"/>
      <c r="D21" s="558">
        <f>SUM(E21:J21)</f>
        <v>13000</v>
      </c>
      <c r="E21" s="560">
        <v>13000</v>
      </c>
      <c r="F21" s="560"/>
      <c r="G21" s="115"/>
      <c r="H21" s="115"/>
      <c r="I21" s="115"/>
      <c r="J21" s="560"/>
      <c r="K21" s="711"/>
    </row>
    <row r="22" spans="1:11" s="216" customFormat="1" ht="36.75" customHeight="1">
      <c r="A22" s="561" t="s">
        <v>239</v>
      </c>
      <c r="B22" s="197" t="s">
        <v>612</v>
      </c>
      <c r="C22" s="695"/>
      <c r="D22" s="558">
        <f>SUM(E22:J22)</f>
        <v>12100</v>
      </c>
      <c r="E22" s="560">
        <f>18600-6500</f>
        <v>12100</v>
      </c>
      <c r="F22" s="560"/>
      <c r="G22" s="115"/>
      <c r="H22" s="115"/>
      <c r="I22" s="115"/>
      <c r="J22" s="560"/>
      <c r="K22" s="695"/>
    </row>
    <row r="23" spans="1:11" s="216" customFormat="1" ht="36" customHeight="1">
      <c r="A23" s="694">
        <v>3</v>
      </c>
      <c r="B23" s="704" t="s">
        <v>535</v>
      </c>
      <c r="C23" s="694" t="s">
        <v>356</v>
      </c>
      <c r="D23" s="706">
        <f>E23+F23+J23</f>
        <v>405.5</v>
      </c>
      <c r="E23" s="706">
        <v>405.5</v>
      </c>
      <c r="F23" s="706"/>
      <c r="G23" s="115"/>
      <c r="H23" s="115"/>
      <c r="I23" s="115"/>
      <c r="J23" s="706"/>
      <c r="K23" s="694" t="s">
        <v>478</v>
      </c>
    </row>
    <row r="24" spans="1:11" s="216" customFormat="1" ht="27" customHeight="1">
      <c r="A24" s="695"/>
      <c r="B24" s="705"/>
      <c r="C24" s="695"/>
      <c r="D24" s="707"/>
      <c r="E24" s="707"/>
      <c r="F24" s="707"/>
      <c r="G24" s="115"/>
      <c r="H24" s="115"/>
      <c r="I24" s="115"/>
      <c r="J24" s="707"/>
      <c r="K24" s="695"/>
    </row>
    <row r="25" spans="1:11" s="216" customFormat="1" ht="31.5" customHeight="1">
      <c r="A25" s="694">
        <v>4</v>
      </c>
      <c r="B25" s="704" t="s">
        <v>576</v>
      </c>
      <c r="C25" s="694" t="s">
        <v>356</v>
      </c>
      <c r="D25" s="706">
        <f aca="true" t="shared" si="0" ref="D25:D32">SUM(E25:J25)</f>
        <v>360</v>
      </c>
      <c r="E25" s="706">
        <v>360</v>
      </c>
      <c r="F25" s="706"/>
      <c r="G25" s="115"/>
      <c r="H25" s="115"/>
      <c r="I25" s="115"/>
      <c r="J25" s="706"/>
      <c r="K25" s="694" t="s">
        <v>478</v>
      </c>
    </row>
    <row r="26" spans="1:11" s="216" customFormat="1" ht="26.25" customHeight="1">
      <c r="A26" s="695"/>
      <c r="B26" s="705"/>
      <c r="C26" s="695"/>
      <c r="D26" s="707"/>
      <c r="E26" s="707"/>
      <c r="F26" s="707"/>
      <c r="G26" s="115"/>
      <c r="H26" s="115"/>
      <c r="I26" s="115"/>
      <c r="J26" s="707"/>
      <c r="K26" s="695"/>
    </row>
    <row r="27" spans="1:11" s="216" customFormat="1" ht="35.25" customHeight="1">
      <c r="A27" s="694">
        <v>5</v>
      </c>
      <c r="B27" s="704" t="s">
        <v>419</v>
      </c>
      <c r="C27" s="694" t="s">
        <v>356</v>
      </c>
      <c r="D27" s="706">
        <f t="shared" si="0"/>
        <v>800</v>
      </c>
      <c r="E27" s="706">
        <v>800</v>
      </c>
      <c r="F27" s="706"/>
      <c r="G27" s="115"/>
      <c r="H27" s="115"/>
      <c r="I27" s="115"/>
      <c r="J27" s="706"/>
      <c r="K27" s="694" t="s">
        <v>166</v>
      </c>
    </row>
    <row r="28" spans="1:11" s="216" customFormat="1" ht="14.25" customHeight="1">
      <c r="A28" s="695"/>
      <c r="B28" s="705"/>
      <c r="C28" s="695"/>
      <c r="D28" s="707"/>
      <c r="E28" s="707"/>
      <c r="F28" s="707"/>
      <c r="G28" s="115"/>
      <c r="H28" s="115"/>
      <c r="I28" s="115"/>
      <c r="J28" s="707"/>
      <c r="K28" s="695"/>
    </row>
    <row r="29" spans="1:11" s="216" customFormat="1" ht="69" customHeight="1">
      <c r="A29" s="189">
        <v>6</v>
      </c>
      <c r="B29" s="150" t="s">
        <v>577</v>
      </c>
      <c r="C29" s="189" t="s">
        <v>356</v>
      </c>
      <c r="D29" s="115">
        <f t="shared" si="0"/>
        <v>120</v>
      </c>
      <c r="E29" s="115">
        <v>120</v>
      </c>
      <c r="F29" s="314"/>
      <c r="G29" s="115"/>
      <c r="H29" s="115"/>
      <c r="I29" s="115"/>
      <c r="J29" s="115"/>
      <c r="K29" s="189" t="s">
        <v>166</v>
      </c>
    </row>
    <row r="30" spans="1:11" s="216" customFormat="1" ht="47.25" customHeight="1">
      <c r="A30" s="189">
        <v>7</v>
      </c>
      <c r="B30" s="150" t="s">
        <v>647</v>
      </c>
      <c r="C30" s="189" t="s">
        <v>356</v>
      </c>
      <c r="D30" s="115">
        <f>SUM(E30:J30)</f>
        <v>300</v>
      </c>
      <c r="E30" s="115">
        <f>50+50+50+50+100</f>
        <v>300</v>
      </c>
      <c r="F30" s="314"/>
      <c r="G30" s="115"/>
      <c r="H30" s="115"/>
      <c r="I30" s="115"/>
      <c r="J30" s="115"/>
      <c r="K30" s="386" t="s">
        <v>166</v>
      </c>
    </row>
    <row r="31" spans="1:11" s="216" customFormat="1" ht="50.25" customHeight="1">
      <c r="A31" s="189">
        <v>8</v>
      </c>
      <c r="B31" s="150" t="s">
        <v>456</v>
      </c>
      <c r="C31" s="189" t="s">
        <v>356</v>
      </c>
      <c r="D31" s="115">
        <f t="shared" si="0"/>
        <v>13</v>
      </c>
      <c r="E31" s="115">
        <v>13</v>
      </c>
      <c r="F31" s="314"/>
      <c r="G31" s="115"/>
      <c r="H31" s="115"/>
      <c r="I31" s="115"/>
      <c r="J31" s="115"/>
      <c r="K31" s="386" t="s">
        <v>166</v>
      </c>
    </row>
    <row r="32" spans="1:11" s="216" customFormat="1" ht="36" customHeight="1">
      <c r="A32" s="694">
        <v>9</v>
      </c>
      <c r="B32" s="704" t="s">
        <v>420</v>
      </c>
      <c r="C32" s="694" t="s">
        <v>356</v>
      </c>
      <c r="D32" s="706">
        <f t="shared" si="0"/>
        <v>500</v>
      </c>
      <c r="E32" s="706">
        <v>500</v>
      </c>
      <c r="F32" s="706"/>
      <c r="G32" s="116"/>
      <c r="H32" s="116"/>
      <c r="I32" s="116"/>
      <c r="J32" s="706"/>
      <c r="K32" s="694" t="s">
        <v>166</v>
      </c>
    </row>
    <row r="33" spans="1:11" s="216" customFormat="1" ht="28.5" customHeight="1">
      <c r="A33" s="695"/>
      <c r="B33" s="705"/>
      <c r="C33" s="695"/>
      <c r="D33" s="707"/>
      <c r="E33" s="707"/>
      <c r="F33" s="707"/>
      <c r="G33" s="116"/>
      <c r="H33" s="116"/>
      <c r="I33" s="116"/>
      <c r="J33" s="707"/>
      <c r="K33" s="695"/>
    </row>
    <row r="34" spans="1:11" ht="36" customHeight="1" hidden="1">
      <c r="A34" s="327" t="s">
        <v>311</v>
      </c>
      <c r="B34" s="150" t="s">
        <v>312</v>
      </c>
      <c r="C34" s="236" t="s">
        <v>356</v>
      </c>
      <c r="D34" s="115">
        <f aca="true" t="shared" si="1" ref="D34:D48">E34</f>
        <v>0</v>
      </c>
      <c r="E34" s="63"/>
      <c r="F34" s="116"/>
      <c r="G34" s="116"/>
      <c r="H34" s="116"/>
      <c r="I34" s="116"/>
      <c r="J34" s="116">
        <f>26000+8000</f>
        <v>34000</v>
      </c>
      <c r="K34" s="509"/>
    </row>
    <row r="35" spans="1:11" ht="117.75" customHeight="1" hidden="1">
      <c r="A35" s="35">
        <v>11</v>
      </c>
      <c r="B35" s="315" t="s">
        <v>233</v>
      </c>
      <c r="C35" s="236" t="s">
        <v>356</v>
      </c>
      <c r="D35" s="115">
        <f t="shared" si="1"/>
        <v>45</v>
      </c>
      <c r="E35" s="63">
        <f>35+10</f>
        <v>45</v>
      </c>
      <c r="F35" s="116">
        <f>40+15+23</f>
        <v>78</v>
      </c>
      <c r="G35" s="116"/>
      <c r="H35" s="116"/>
      <c r="I35" s="116"/>
      <c r="J35" s="116"/>
      <c r="K35" s="35" t="s">
        <v>171</v>
      </c>
    </row>
    <row r="36" spans="1:11" ht="57" customHeight="1" hidden="1">
      <c r="A36" s="35">
        <v>12</v>
      </c>
      <c r="B36" s="150" t="s">
        <v>189</v>
      </c>
      <c r="C36" s="236" t="s">
        <v>356</v>
      </c>
      <c r="D36" s="115">
        <f t="shared" si="1"/>
        <v>0</v>
      </c>
      <c r="E36" s="63"/>
      <c r="F36" s="116">
        <f>2300-80-190-40-15-23</f>
        <v>1952</v>
      </c>
      <c r="G36" s="116"/>
      <c r="H36" s="116"/>
      <c r="I36" s="116"/>
      <c r="J36" s="116"/>
      <c r="K36" s="35" t="s">
        <v>171</v>
      </c>
    </row>
    <row r="37" spans="1:11" ht="58.5" customHeight="1" hidden="1">
      <c r="A37" s="35">
        <v>13</v>
      </c>
      <c r="B37" s="150" t="s">
        <v>222</v>
      </c>
      <c r="C37" s="236" t="s">
        <v>356</v>
      </c>
      <c r="D37" s="115">
        <f t="shared" si="1"/>
        <v>0</v>
      </c>
      <c r="E37" s="63"/>
      <c r="F37" s="116">
        <f>3200-2280</f>
        <v>920</v>
      </c>
      <c r="G37" s="116"/>
      <c r="H37" s="116"/>
      <c r="I37" s="116"/>
      <c r="J37" s="116"/>
      <c r="K37" s="35" t="s">
        <v>171</v>
      </c>
    </row>
    <row r="38" spans="1:11" ht="55.5" customHeight="1" hidden="1">
      <c r="A38" s="35">
        <v>14</v>
      </c>
      <c r="B38" s="150" t="s">
        <v>227</v>
      </c>
      <c r="C38" s="236" t="s">
        <v>356</v>
      </c>
      <c r="D38" s="115">
        <f t="shared" si="1"/>
        <v>0</v>
      </c>
      <c r="E38" s="63"/>
      <c r="F38" s="116">
        <f>0+1000</f>
        <v>1000</v>
      </c>
      <c r="G38" s="116"/>
      <c r="H38" s="116"/>
      <c r="I38" s="116"/>
      <c r="J38" s="116"/>
      <c r="K38" s="35" t="s">
        <v>171</v>
      </c>
    </row>
    <row r="39" spans="1:11" ht="53.25" customHeight="1" hidden="1">
      <c r="A39" s="35">
        <v>15</v>
      </c>
      <c r="B39" s="150" t="s">
        <v>234</v>
      </c>
      <c r="C39" s="236" t="s">
        <v>356</v>
      </c>
      <c r="D39" s="115">
        <f t="shared" si="1"/>
        <v>0</v>
      </c>
      <c r="E39" s="63"/>
      <c r="F39" s="116">
        <f>0+80</f>
        <v>80</v>
      </c>
      <c r="G39" s="116"/>
      <c r="H39" s="116"/>
      <c r="I39" s="116"/>
      <c r="J39" s="116"/>
      <c r="K39" s="35" t="s">
        <v>171</v>
      </c>
    </row>
    <row r="40" spans="1:11" ht="66.75" customHeight="1" hidden="1">
      <c r="A40" s="35">
        <v>16</v>
      </c>
      <c r="B40" s="317" t="s">
        <v>277</v>
      </c>
      <c r="C40" s="236" t="s">
        <v>356</v>
      </c>
      <c r="D40" s="115">
        <f t="shared" si="1"/>
        <v>0</v>
      </c>
      <c r="E40" s="63"/>
      <c r="F40" s="116">
        <f>0+1000-1000</f>
        <v>0</v>
      </c>
      <c r="G40" s="116"/>
      <c r="H40" s="116"/>
      <c r="I40" s="116"/>
      <c r="J40" s="116"/>
      <c r="K40" s="35" t="s">
        <v>171</v>
      </c>
    </row>
    <row r="41" spans="1:11" ht="57.75" customHeight="1" hidden="1">
      <c r="A41" s="631">
        <v>17</v>
      </c>
      <c r="B41" s="714" t="s">
        <v>281</v>
      </c>
      <c r="C41" s="236" t="s">
        <v>356</v>
      </c>
      <c r="D41" s="115">
        <f t="shared" si="1"/>
        <v>0</v>
      </c>
      <c r="E41" s="63"/>
      <c r="F41" s="116">
        <f>0+1000</f>
        <v>1000</v>
      </c>
      <c r="G41" s="116"/>
      <c r="H41" s="116"/>
      <c r="I41" s="116"/>
      <c r="J41" s="116"/>
      <c r="K41" s="631" t="s">
        <v>171</v>
      </c>
    </row>
    <row r="42" spans="1:11" ht="57" customHeight="1" hidden="1">
      <c r="A42" s="633"/>
      <c r="B42" s="715"/>
      <c r="C42" s="236" t="s">
        <v>356</v>
      </c>
      <c r="D42" s="115">
        <f t="shared" si="1"/>
        <v>0</v>
      </c>
      <c r="E42" s="63"/>
      <c r="F42" s="116"/>
      <c r="G42" s="116"/>
      <c r="H42" s="116"/>
      <c r="I42" s="116"/>
      <c r="J42" s="116">
        <v>1000</v>
      </c>
      <c r="K42" s="633"/>
    </row>
    <row r="43" spans="1:11" ht="12" customHeight="1" hidden="1">
      <c r="A43" s="631"/>
      <c r="B43" s="714"/>
      <c r="C43" s="236" t="s">
        <v>356</v>
      </c>
      <c r="D43" s="115">
        <f t="shared" si="1"/>
        <v>0</v>
      </c>
      <c r="E43" s="63"/>
      <c r="F43" s="116"/>
      <c r="G43" s="116"/>
      <c r="H43" s="116"/>
      <c r="I43" s="116"/>
      <c r="J43" s="116"/>
      <c r="K43" s="631"/>
    </row>
    <row r="44" spans="1:11" ht="15" customHeight="1" hidden="1">
      <c r="A44" s="633"/>
      <c r="B44" s="715"/>
      <c r="C44" s="236" t="s">
        <v>356</v>
      </c>
      <c r="D44" s="115">
        <f t="shared" si="1"/>
        <v>0</v>
      </c>
      <c r="E44" s="63"/>
      <c r="F44" s="116"/>
      <c r="G44" s="116"/>
      <c r="H44" s="116"/>
      <c r="I44" s="116"/>
      <c r="J44" s="116"/>
      <c r="K44" s="633"/>
    </row>
    <row r="45" spans="1:11" ht="57" customHeight="1" hidden="1">
      <c r="A45" s="228">
        <v>18</v>
      </c>
      <c r="B45" s="338" t="s">
        <v>342</v>
      </c>
      <c r="C45" s="236" t="s">
        <v>356</v>
      </c>
      <c r="D45" s="115">
        <f t="shared" si="1"/>
        <v>0</v>
      </c>
      <c r="E45" s="63"/>
      <c r="F45" s="116"/>
      <c r="G45" s="116"/>
      <c r="H45" s="116"/>
      <c r="I45" s="116"/>
      <c r="J45" s="116">
        <v>80</v>
      </c>
      <c r="K45" s="228" t="s">
        <v>171</v>
      </c>
    </row>
    <row r="46" spans="1:11" ht="49.5" customHeight="1">
      <c r="A46" s="228">
        <v>10</v>
      </c>
      <c r="B46" s="390" t="s">
        <v>455</v>
      </c>
      <c r="C46" s="236" t="s">
        <v>356</v>
      </c>
      <c r="D46" s="115">
        <f t="shared" si="1"/>
        <v>30</v>
      </c>
      <c r="E46" s="546">
        <f>15+15</f>
        <v>30</v>
      </c>
      <c r="F46" s="380"/>
      <c r="G46" s="380"/>
      <c r="H46" s="380"/>
      <c r="I46" s="380"/>
      <c r="J46" s="380"/>
      <c r="K46" s="386" t="s">
        <v>166</v>
      </c>
    </row>
    <row r="47" spans="1:11" ht="57" customHeight="1">
      <c r="A47" s="228">
        <v>11</v>
      </c>
      <c r="B47" s="579" t="s">
        <v>628</v>
      </c>
      <c r="C47" s="236" t="s">
        <v>356</v>
      </c>
      <c r="D47" s="115">
        <f t="shared" si="1"/>
        <v>3350</v>
      </c>
      <c r="E47" s="580">
        <v>3350</v>
      </c>
      <c r="F47" s="580"/>
      <c r="G47" s="580"/>
      <c r="H47" s="580"/>
      <c r="I47" s="580"/>
      <c r="J47" s="580"/>
      <c r="K47" s="578" t="s">
        <v>166</v>
      </c>
    </row>
    <row r="48" spans="1:11" ht="49.5" customHeight="1">
      <c r="A48" s="228">
        <v>12</v>
      </c>
      <c r="B48" s="579" t="s">
        <v>629</v>
      </c>
      <c r="C48" s="236" t="s">
        <v>356</v>
      </c>
      <c r="D48" s="115">
        <f t="shared" si="1"/>
        <v>2000</v>
      </c>
      <c r="E48" s="580">
        <v>2000</v>
      </c>
      <c r="F48" s="580"/>
      <c r="G48" s="580"/>
      <c r="H48" s="580"/>
      <c r="I48" s="580"/>
      <c r="J48" s="580"/>
      <c r="K48" s="578" t="s">
        <v>166</v>
      </c>
    </row>
    <row r="49" spans="1:11" ht="29.25" customHeight="1">
      <c r="A49" s="78"/>
      <c r="B49" s="56" t="s">
        <v>4</v>
      </c>
      <c r="C49" s="236"/>
      <c r="D49" s="76">
        <f>E49+F49+J49</f>
        <v>44007.3</v>
      </c>
      <c r="E49" s="76">
        <f aca="true" t="shared" si="2" ref="E49:J49">E19+E20+E23+E25+E27+E29+E30+E31+E32+E46+E47+E48</f>
        <v>36427</v>
      </c>
      <c r="F49" s="76">
        <f t="shared" si="2"/>
        <v>3680</v>
      </c>
      <c r="G49" s="76">
        <f t="shared" si="2"/>
        <v>0</v>
      </c>
      <c r="H49" s="76">
        <f t="shared" si="2"/>
        <v>0</v>
      </c>
      <c r="I49" s="76">
        <f t="shared" si="2"/>
        <v>0</v>
      </c>
      <c r="J49" s="76">
        <f t="shared" si="2"/>
        <v>3900.3</v>
      </c>
      <c r="K49" s="77"/>
    </row>
    <row r="50" spans="1:11" ht="15.75">
      <c r="A50" s="50"/>
      <c r="B50" s="4"/>
      <c r="C50" s="4"/>
      <c r="D50" s="6"/>
      <c r="E50" s="6"/>
      <c r="F50" s="6"/>
      <c r="G50" s="6"/>
      <c r="H50" s="6"/>
      <c r="I50" s="6"/>
      <c r="J50" s="6"/>
      <c r="K50" s="41"/>
    </row>
    <row r="51" spans="2:11" ht="15.75">
      <c r="B51" s="4"/>
      <c r="C51" s="4"/>
      <c r="D51" s="6"/>
      <c r="E51" s="6"/>
      <c r="F51" s="6"/>
      <c r="G51" s="6"/>
      <c r="H51" s="6"/>
      <c r="I51" s="6"/>
      <c r="J51" s="6"/>
      <c r="K51" s="41"/>
    </row>
    <row r="52" spans="2:11" ht="20.25" customHeight="1">
      <c r="B52" s="680" t="s">
        <v>15</v>
      </c>
      <c r="C52" s="680"/>
      <c r="D52" s="281"/>
      <c r="E52" s="8"/>
      <c r="F52" s="8"/>
      <c r="G52" s="9"/>
      <c r="H52" s="9"/>
      <c r="I52" s="9"/>
      <c r="J52" s="47"/>
      <c r="K52" s="47" t="s">
        <v>25</v>
      </c>
    </row>
    <row r="53" spans="2:11" ht="6.75" customHeight="1">
      <c r="B53" s="281"/>
      <c r="C53" s="281"/>
      <c r="D53" s="281"/>
      <c r="E53" s="8"/>
      <c r="F53" s="8"/>
      <c r="G53" s="9"/>
      <c r="H53" s="9"/>
      <c r="I53" s="9"/>
      <c r="J53" s="47"/>
      <c r="K53" s="47"/>
    </row>
    <row r="54" spans="2:11" ht="15.75" customHeight="1">
      <c r="B54" s="683" t="s">
        <v>314</v>
      </c>
      <c r="C54" s="683"/>
      <c r="D54" s="48"/>
      <c r="E54" s="7"/>
      <c r="F54" s="7"/>
      <c r="G54" s="7"/>
      <c r="H54" s="7"/>
      <c r="I54" s="7"/>
      <c r="J54" s="1"/>
      <c r="K54" s="1"/>
    </row>
    <row r="55" spans="2:11" ht="13.5" customHeight="1">
      <c r="B55" s="152"/>
      <c r="C55" s="152"/>
      <c r="D55" s="7"/>
      <c r="E55" s="7"/>
      <c r="F55" s="7"/>
      <c r="G55" s="7"/>
      <c r="H55" s="7"/>
      <c r="I55" s="7"/>
      <c r="J55" s="1"/>
      <c r="K55" s="1"/>
    </row>
    <row r="56" spans="2:11" ht="15.75">
      <c r="B56" s="42"/>
      <c r="C56" s="10"/>
      <c r="D56" s="43"/>
      <c r="E56" s="7"/>
      <c r="F56" s="7"/>
      <c r="G56" s="7"/>
      <c r="H56" s="7"/>
      <c r="I56" s="7"/>
      <c r="J56" s="1"/>
      <c r="K56" s="1"/>
    </row>
    <row r="57" spans="3:10" ht="15.75">
      <c r="C57" s="43"/>
      <c r="D57" s="7"/>
      <c r="E57" s="7"/>
      <c r="F57" s="7"/>
      <c r="G57" s="7"/>
      <c r="H57" s="7"/>
      <c r="I57" s="7"/>
      <c r="J57" s="7"/>
    </row>
    <row r="58" spans="3:10" ht="15.75">
      <c r="C58" s="44"/>
      <c r="D58" s="7"/>
      <c r="E58" s="7"/>
      <c r="F58" s="7"/>
      <c r="G58" s="7"/>
      <c r="H58" s="7"/>
      <c r="I58" s="7"/>
      <c r="J58" s="7"/>
    </row>
    <row r="60" ht="12.75">
      <c r="H60" s="5"/>
    </row>
  </sheetData>
  <sheetProtection/>
  <mergeCells count="60">
    <mergeCell ref="J32:J33"/>
    <mergeCell ref="A43:A44"/>
    <mergeCell ref="B43:B44"/>
    <mergeCell ref="K43:K44"/>
    <mergeCell ref="B52:C52"/>
    <mergeCell ref="B54:C54"/>
    <mergeCell ref="K32:K33"/>
    <mergeCell ref="A41:A42"/>
    <mergeCell ref="B41:B42"/>
    <mergeCell ref="K41:K42"/>
    <mergeCell ref="C27:C28"/>
    <mergeCell ref="D27:D28"/>
    <mergeCell ref="E27:E28"/>
    <mergeCell ref="F27:F28"/>
    <mergeCell ref="J27:J28"/>
    <mergeCell ref="A32:A33"/>
    <mergeCell ref="B32:B33"/>
    <mergeCell ref="C32:C33"/>
    <mergeCell ref="D32:D33"/>
    <mergeCell ref="E32:E33"/>
    <mergeCell ref="F32:F33"/>
    <mergeCell ref="A25:A26"/>
    <mergeCell ref="B25:B26"/>
    <mergeCell ref="K25:K26"/>
    <mergeCell ref="A27:A28"/>
    <mergeCell ref="B27:B28"/>
    <mergeCell ref="K27:K28"/>
    <mergeCell ref="C25:C26"/>
    <mergeCell ref="D25:D26"/>
    <mergeCell ref="E25:E26"/>
    <mergeCell ref="A23:A24"/>
    <mergeCell ref="B23:B24"/>
    <mergeCell ref="K23:K24"/>
    <mergeCell ref="C23:C24"/>
    <mergeCell ref="D23:D24"/>
    <mergeCell ref="E23:E24"/>
    <mergeCell ref="F23:F24"/>
    <mergeCell ref="A16:A18"/>
    <mergeCell ref="B16:B18"/>
    <mergeCell ref="C16:C18"/>
    <mergeCell ref="D16:D18"/>
    <mergeCell ref="E16:J16"/>
    <mergeCell ref="K16:K18"/>
    <mergeCell ref="E17:E18"/>
    <mergeCell ref="F17:F18"/>
    <mergeCell ref="G17:G18"/>
    <mergeCell ref="J25:J26"/>
    <mergeCell ref="D15:H15"/>
    <mergeCell ref="I17:I18"/>
    <mergeCell ref="J17:J18"/>
    <mergeCell ref="H17:H18"/>
    <mergeCell ref="C20:C22"/>
    <mergeCell ref="F25:F26"/>
    <mergeCell ref="J7:O7"/>
    <mergeCell ref="J8:K8"/>
    <mergeCell ref="J10:K10"/>
    <mergeCell ref="J11:K11"/>
    <mergeCell ref="B14:K14"/>
    <mergeCell ref="J23:J24"/>
    <mergeCell ref="K20:K22"/>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52"/>
  <sheetViews>
    <sheetView view="pageBreakPreview" zoomScale="76" zoomScaleSheetLayoutView="76" zoomScalePageLayoutView="0" workbookViewId="0" topLeftCell="A1">
      <selection activeCell="A1" sqref="A1:O4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90" t="s">
        <v>263</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613</v>
      </c>
      <c r="K6" s="17"/>
      <c r="L6" s="252"/>
      <c r="M6" s="12"/>
      <c r="N6" s="12"/>
      <c r="O6" s="12"/>
    </row>
    <row r="7" spans="2:15" ht="15.75" customHeight="1">
      <c r="B7" s="15"/>
      <c r="C7" s="15"/>
      <c r="D7" s="15"/>
      <c r="E7" s="15"/>
      <c r="F7" s="15"/>
      <c r="G7" s="15"/>
      <c r="H7" s="15"/>
      <c r="I7" s="12"/>
      <c r="J7" s="624" t="s">
        <v>609</v>
      </c>
      <c r="K7" s="624"/>
      <c r="L7" s="624"/>
      <c r="M7" s="624"/>
      <c r="N7" s="624"/>
      <c r="O7" s="624"/>
    </row>
    <row r="8" spans="2:15" ht="15.75">
      <c r="B8" s="15"/>
      <c r="C8" s="15"/>
      <c r="D8" s="15"/>
      <c r="E8" s="15"/>
      <c r="F8" s="15"/>
      <c r="G8" s="15"/>
      <c r="H8" s="16"/>
      <c r="I8" s="12" t="s">
        <v>19</v>
      </c>
      <c r="J8" s="624" t="s">
        <v>620</v>
      </c>
      <c r="K8" s="624"/>
      <c r="L8" s="571"/>
      <c r="M8" s="571"/>
      <c r="N8" s="571"/>
      <c r="O8" s="571"/>
    </row>
    <row r="9" spans="2:11" ht="21" customHeight="1">
      <c r="B9" s="15"/>
      <c r="C9" s="15"/>
      <c r="D9" s="15"/>
      <c r="E9" s="15"/>
      <c r="F9" s="15"/>
      <c r="G9" s="15"/>
      <c r="H9" s="16"/>
      <c r="I9" s="12" t="s">
        <v>20</v>
      </c>
      <c r="J9" s="261"/>
      <c r="K9" s="261"/>
    </row>
    <row r="10" spans="2:11" ht="15.75">
      <c r="B10" s="15"/>
      <c r="C10" s="15"/>
      <c r="D10" s="15"/>
      <c r="E10" s="15"/>
      <c r="F10" s="15"/>
      <c r="G10" s="15"/>
      <c r="H10" s="15"/>
      <c r="I10" s="15"/>
      <c r="J10" s="15"/>
      <c r="K10" s="15"/>
    </row>
    <row r="11" spans="1:11" ht="18.75">
      <c r="A11" s="625" t="s">
        <v>410</v>
      </c>
      <c r="B11" s="625"/>
      <c r="C11" s="625"/>
      <c r="D11" s="625"/>
      <c r="E11" s="625"/>
      <c r="F11" s="625"/>
      <c r="G11" s="625"/>
      <c r="H11" s="625"/>
      <c r="I11" s="625"/>
      <c r="J11" s="625"/>
      <c r="K11" s="625"/>
    </row>
    <row r="12" spans="2:11" ht="15.75">
      <c r="B12" s="15"/>
      <c r="C12" s="15"/>
      <c r="D12" s="637"/>
      <c r="E12" s="637"/>
      <c r="F12" s="637"/>
      <c r="G12" s="637"/>
      <c r="H12" s="637"/>
      <c r="I12" s="15"/>
      <c r="J12" s="15"/>
      <c r="K12" s="34" t="s">
        <v>240</v>
      </c>
    </row>
    <row r="13" spans="1:11" ht="18.75">
      <c r="A13" s="626" t="s">
        <v>27</v>
      </c>
      <c r="B13" s="626" t="s">
        <v>10</v>
      </c>
      <c r="C13" s="626" t="s">
        <v>11</v>
      </c>
      <c r="D13" s="626" t="s">
        <v>242</v>
      </c>
      <c r="E13" s="638" t="s">
        <v>7</v>
      </c>
      <c r="F13" s="638"/>
      <c r="G13" s="638"/>
      <c r="H13" s="638"/>
      <c r="I13" s="638"/>
      <c r="J13" s="678"/>
      <c r="K13" s="630" t="s">
        <v>13</v>
      </c>
    </row>
    <row r="14" spans="1:11" ht="12.75">
      <c r="A14" s="627"/>
      <c r="B14" s="627"/>
      <c r="C14" s="627"/>
      <c r="D14" s="627"/>
      <c r="E14" s="626">
        <v>2021</v>
      </c>
      <c r="F14" s="626">
        <v>2022</v>
      </c>
      <c r="G14" s="626" t="s">
        <v>22</v>
      </c>
      <c r="H14" s="626" t="s">
        <v>23</v>
      </c>
      <c r="I14" s="626" t="s">
        <v>24</v>
      </c>
      <c r="J14" s="630">
        <v>2023</v>
      </c>
      <c r="K14" s="630"/>
    </row>
    <row r="15" spans="1:11" ht="24.75" customHeight="1">
      <c r="A15" s="628"/>
      <c r="B15" s="628"/>
      <c r="C15" s="628"/>
      <c r="D15" s="628"/>
      <c r="E15" s="628"/>
      <c r="F15" s="628"/>
      <c r="G15" s="628"/>
      <c r="H15" s="628"/>
      <c r="I15" s="628"/>
      <c r="J15" s="630"/>
      <c r="K15" s="630"/>
    </row>
    <row r="16" spans="1:11" ht="25.5" customHeight="1">
      <c r="A16" s="626">
        <v>1</v>
      </c>
      <c r="B16" s="720" t="s">
        <v>409</v>
      </c>
      <c r="C16" s="600" t="s">
        <v>356</v>
      </c>
      <c r="D16" s="716">
        <f>E16+F16+J16</f>
        <v>959.4000000000001</v>
      </c>
      <c r="E16" s="716">
        <v>300</v>
      </c>
      <c r="F16" s="718">
        <v>320.1</v>
      </c>
      <c r="G16" s="149"/>
      <c r="H16" s="149"/>
      <c r="I16" s="149"/>
      <c r="J16" s="718">
        <v>339.3</v>
      </c>
      <c r="K16" s="631" t="s">
        <v>479</v>
      </c>
    </row>
    <row r="17" spans="1:11" ht="38.25" customHeight="1">
      <c r="A17" s="628"/>
      <c r="B17" s="721"/>
      <c r="C17" s="602"/>
      <c r="D17" s="717"/>
      <c r="E17" s="717"/>
      <c r="F17" s="719"/>
      <c r="G17" s="149"/>
      <c r="H17" s="149"/>
      <c r="I17" s="149"/>
      <c r="J17" s="719"/>
      <c r="K17" s="633"/>
    </row>
    <row r="18" spans="1:11" ht="32.25" customHeight="1">
      <c r="A18" s="626">
        <v>2</v>
      </c>
      <c r="B18" s="720" t="s">
        <v>248</v>
      </c>
      <c r="C18" s="600" t="s">
        <v>356</v>
      </c>
      <c r="D18" s="716">
        <f>E18+F18+J18</f>
        <v>4042</v>
      </c>
      <c r="E18" s="716">
        <f>E20+E21+E32</f>
        <v>4042</v>
      </c>
      <c r="F18" s="718">
        <f>F20+F21</f>
        <v>0</v>
      </c>
      <c r="G18" s="149"/>
      <c r="H18" s="149"/>
      <c r="I18" s="149"/>
      <c r="J18" s="718">
        <f>J20+J21</f>
        <v>0</v>
      </c>
      <c r="K18" s="631" t="s">
        <v>480</v>
      </c>
    </row>
    <row r="19" spans="1:11" ht="21" customHeight="1">
      <c r="A19" s="628"/>
      <c r="B19" s="721"/>
      <c r="C19" s="602"/>
      <c r="D19" s="717"/>
      <c r="E19" s="717"/>
      <c r="F19" s="719"/>
      <c r="G19" s="149"/>
      <c r="H19" s="149"/>
      <c r="I19" s="149"/>
      <c r="J19" s="719"/>
      <c r="K19" s="633"/>
    </row>
    <row r="20" spans="1:11" s="266" customFormat="1" ht="39.75" customHeight="1">
      <c r="A20" s="233" t="s">
        <v>215</v>
      </c>
      <c r="B20" s="150" t="s">
        <v>411</v>
      </c>
      <c r="C20" s="189" t="s">
        <v>356</v>
      </c>
      <c r="D20" s="344">
        <f>E20+F20+J20</f>
        <v>800</v>
      </c>
      <c r="E20" s="344">
        <v>800</v>
      </c>
      <c r="F20" s="344"/>
      <c r="G20" s="344"/>
      <c r="H20" s="344"/>
      <c r="I20" s="344"/>
      <c r="J20" s="344"/>
      <c r="K20" s="189"/>
    </row>
    <row r="21" spans="1:11" s="266" customFormat="1" ht="50.25" customHeight="1">
      <c r="A21" s="233" t="s">
        <v>239</v>
      </c>
      <c r="B21" s="150" t="s">
        <v>255</v>
      </c>
      <c r="C21" s="189" t="s">
        <v>356</v>
      </c>
      <c r="D21" s="344">
        <f>E21+F21+J21</f>
        <v>1700</v>
      </c>
      <c r="E21" s="344">
        <v>1700</v>
      </c>
      <c r="F21" s="344"/>
      <c r="G21" s="344"/>
      <c r="H21" s="344"/>
      <c r="I21" s="344"/>
      <c r="J21" s="344"/>
      <c r="K21" s="189"/>
    </row>
    <row r="22" spans="1:11" s="54" customFormat="1" ht="51" customHeight="1" hidden="1">
      <c r="A22" s="502" t="s">
        <v>249</v>
      </c>
      <c r="B22" s="547" t="s">
        <v>270</v>
      </c>
      <c r="C22" s="572" t="s">
        <v>356</v>
      </c>
      <c r="D22" s="344">
        <f aca="true" t="shared" si="0" ref="D22:D32">E22+F22+J22</f>
        <v>1542</v>
      </c>
      <c r="E22" s="549">
        <v>1542</v>
      </c>
      <c r="F22" s="549"/>
      <c r="G22" s="549"/>
      <c r="H22" s="549"/>
      <c r="I22" s="549"/>
      <c r="J22" s="549"/>
      <c r="K22" s="548"/>
    </row>
    <row r="23" spans="1:11" ht="48.75" customHeight="1" hidden="1">
      <c r="A23" s="309" t="s">
        <v>250</v>
      </c>
      <c r="B23" s="64" t="s">
        <v>273</v>
      </c>
      <c r="C23" s="572" t="s">
        <v>356</v>
      </c>
      <c r="D23" s="344">
        <f t="shared" si="0"/>
        <v>233.1</v>
      </c>
      <c r="E23" s="305"/>
      <c r="F23" s="306">
        <v>233.1</v>
      </c>
      <c r="G23" s="306"/>
      <c r="H23" s="306"/>
      <c r="I23" s="306"/>
      <c r="J23" s="306"/>
      <c r="K23" s="189" t="s">
        <v>172</v>
      </c>
    </row>
    <row r="24" spans="1:11" ht="45" customHeight="1" hidden="1">
      <c r="A24" s="309" t="s">
        <v>251</v>
      </c>
      <c r="B24" s="64" t="s">
        <v>254</v>
      </c>
      <c r="C24" s="572" t="s">
        <v>356</v>
      </c>
      <c r="D24" s="344">
        <f t="shared" si="0"/>
        <v>1195</v>
      </c>
      <c r="E24" s="305"/>
      <c r="F24" s="306">
        <v>1195</v>
      </c>
      <c r="G24" s="306"/>
      <c r="H24" s="306"/>
      <c r="I24" s="306"/>
      <c r="J24" s="306"/>
      <c r="K24" s="189" t="s">
        <v>172</v>
      </c>
    </row>
    <row r="25" spans="1:11" s="343" customFormat="1" ht="31.5" customHeight="1" hidden="1">
      <c r="A25" s="341" t="s">
        <v>252</v>
      </c>
      <c r="B25" s="405" t="s">
        <v>411</v>
      </c>
      <c r="C25" s="572" t="s">
        <v>356</v>
      </c>
      <c r="D25" s="344">
        <f t="shared" si="0"/>
        <v>800</v>
      </c>
      <c r="E25" s="342">
        <v>800</v>
      </c>
      <c r="F25" s="342"/>
      <c r="G25" s="342"/>
      <c r="H25" s="342"/>
      <c r="I25" s="342"/>
      <c r="J25" s="342"/>
      <c r="K25" s="189" t="s">
        <v>172</v>
      </c>
    </row>
    <row r="26" spans="1:11" s="343" customFormat="1" ht="33" customHeight="1" hidden="1">
      <c r="A26" s="341" t="s">
        <v>253</v>
      </c>
      <c r="B26" s="405" t="s">
        <v>255</v>
      </c>
      <c r="C26" s="572" t="s">
        <v>356</v>
      </c>
      <c r="D26" s="344">
        <f t="shared" si="0"/>
        <v>1700</v>
      </c>
      <c r="E26" s="342">
        <v>1700</v>
      </c>
      <c r="F26" s="342"/>
      <c r="G26" s="342"/>
      <c r="H26" s="342"/>
      <c r="I26" s="342"/>
      <c r="J26" s="342"/>
      <c r="K26" s="189" t="s">
        <v>172</v>
      </c>
    </row>
    <row r="27" spans="1:11" s="343" customFormat="1" ht="33" customHeight="1" hidden="1">
      <c r="A27" s="341" t="s">
        <v>272</v>
      </c>
      <c r="B27" s="405" t="s">
        <v>270</v>
      </c>
      <c r="C27" s="572" t="s">
        <v>356</v>
      </c>
      <c r="D27" s="344">
        <f t="shared" si="0"/>
        <v>1542</v>
      </c>
      <c r="E27" s="342">
        <v>1542</v>
      </c>
      <c r="F27" s="342"/>
      <c r="G27" s="342"/>
      <c r="H27" s="342"/>
      <c r="I27" s="342"/>
      <c r="J27" s="342"/>
      <c r="K27" s="189" t="s">
        <v>172</v>
      </c>
    </row>
    <row r="28" spans="1:11" ht="33.75" customHeight="1" hidden="1">
      <c r="A28" s="309" t="s">
        <v>289</v>
      </c>
      <c r="B28" s="64" t="s">
        <v>290</v>
      </c>
      <c r="C28" s="572" t="s">
        <v>356</v>
      </c>
      <c r="D28" s="344">
        <f t="shared" si="0"/>
        <v>753.27</v>
      </c>
      <c r="E28" s="305"/>
      <c r="F28" s="306"/>
      <c r="G28" s="306"/>
      <c r="H28" s="306"/>
      <c r="I28" s="306"/>
      <c r="J28" s="306">
        <v>753.27</v>
      </c>
      <c r="K28" s="189" t="s">
        <v>172</v>
      </c>
    </row>
    <row r="29" spans="1:11" ht="33.75" customHeight="1" hidden="1">
      <c r="A29" s="309" t="s">
        <v>313</v>
      </c>
      <c r="B29" s="64" t="s">
        <v>319</v>
      </c>
      <c r="C29" s="572" t="s">
        <v>356</v>
      </c>
      <c r="D29" s="344">
        <f t="shared" si="0"/>
        <v>2000</v>
      </c>
      <c r="E29" s="305"/>
      <c r="F29" s="306"/>
      <c r="G29" s="306"/>
      <c r="H29" s="306"/>
      <c r="I29" s="306"/>
      <c r="J29" s="306">
        <v>2000</v>
      </c>
      <c r="K29" s="189" t="s">
        <v>172</v>
      </c>
    </row>
    <row r="30" spans="1:11" ht="46.5" customHeight="1" hidden="1">
      <c r="A30" s="309" t="s">
        <v>269</v>
      </c>
      <c r="B30" s="150" t="s">
        <v>332</v>
      </c>
      <c r="C30" s="572" t="s">
        <v>356</v>
      </c>
      <c r="D30" s="344">
        <f t="shared" si="0"/>
        <v>700</v>
      </c>
      <c r="E30" s="305"/>
      <c r="F30" s="306"/>
      <c r="G30" s="306"/>
      <c r="H30" s="306"/>
      <c r="I30" s="306"/>
      <c r="J30" s="306">
        <v>700</v>
      </c>
      <c r="K30" s="189" t="s">
        <v>172</v>
      </c>
    </row>
    <row r="31" spans="1:11" ht="41.25" customHeight="1" hidden="1">
      <c r="A31" s="309" t="s">
        <v>298</v>
      </c>
      <c r="B31" s="150" t="s">
        <v>333</v>
      </c>
      <c r="C31" s="572" t="s">
        <v>356</v>
      </c>
      <c r="D31" s="344">
        <f t="shared" si="0"/>
        <v>1300</v>
      </c>
      <c r="E31" s="305"/>
      <c r="F31" s="306"/>
      <c r="G31" s="306"/>
      <c r="H31" s="306"/>
      <c r="I31" s="306"/>
      <c r="J31" s="306">
        <v>1300</v>
      </c>
      <c r="K31" s="189" t="s">
        <v>172</v>
      </c>
    </row>
    <row r="32" spans="1:11" ht="60" customHeight="1">
      <c r="A32" s="309" t="s">
        <v>249</v>
      </c>
      <c r="B32" s="150" t="s">
        <v>617</v>
      </c>
      <c r="C32" s="572" t="s">
        <v>356</v>
      </c>
      <c r="D32" s="344">
        <f t="shared" si="0"/>
        <v>1542</v>
      </c>
      <c r="E32" s="305">
        <v>1542</v>
      </c>
      <c r="F32" s="306"/>
      <c r="G32" s="306"/>
      <c r="H32" s="306"/>
      <c r="I32" s="306"/>
      <c r="J32" s="306"/>
      <c r="K32" s="572"/>
    </row>
    <row r="33" spans="1:11" ht="2.25" customHeight="1" hidden="1">
      <c r="A33" s="35">
        <v>4</v>
      </c>
      <c r="B33" s="64" t="s">
        <v>173</v>
      </c>
      <c r="C33" s="189" t="s">
        <v>356</v>
      </c>
      <c r="D33" s="305">
        <v>13705</v>
      </c>
      <c r="E33" s="307">
        <v>13705</v>
      </c>
      <c r="F33" s="306"/>
      <c r="G33" s="306"/>
      <c r="H33" s="306"/>
      <c r="I33" s="306"/>
      <c r="J33" s="306"/>
      <c r="K33" s="189" t="s">
        <v>172</v>
      </c>
    </row>
    <row r="34" spans="1:11" s="347" customFormat="1" ht="42.75" customHeight="1">
      <c r="A34" s="59">
        <v>3</v>
      </c>
      <c r="B34" s="118" t="s">
        <v>412</v>
      </c>
      <c r="C34" s="388" t="s">
        <v>356</v>
      </c>
      <c r="D34" s="345">
        <f>D35</f>
        <v>2000</v>
      </c>
      <c r="E34" s="345">
        <f aca="true" t="shared" si="1" ref="E34:J34">E35</f>
        <v>2000</v>
      </c>
      <c r="F34" s="345">
        <f t="shared" si="1"/>
        <v>0</v>
      </c>
      <c r="G34" s="345">
        <f t="shared" si="1"/>
        <v>0</v>
      </c>
      <c r="H34" s="345">
        <f t="shared" si="1"/>
        <v>0</v>
      </c>
      <c r="I34" s="345">
        <f t="shared" si="1"/>
        <v>0</v>
      </c>
      <c r="J34" s="345">
        <f t="shared" si="1"/>
        <v>0</v>
      </c>
      <c r="K34" s="189" t="s">
        <v>481</v>
      </c>
    </row>
    <row r="35" spans="1:11" ht="75.75" customHeight="1">
      <c r="A35" s="35" t="s">
        <v>269</v>
      </c>
      <c r="B35" s="64" t="s">
        <v>413</v>
      </c>
      <c r="C35" s="189" t="s">
        <v>356</v>
      </c>
      <c r="D35" s="305">
        <f>E35+F35+J35</f>
        <v>2000</v>
      </c>
      <c r="E35" s="307">
        <v>2000</v>
      </c>
      <c r="F35" s="306"/>
      <c r="G35" s="306"/>
      <c r="H35" s="306"/>
      <c r="I35" s="306"/>
      <c r="J35" s="306"/>
      <c r="K35" s="189"/>
    </row>
    <row r="36" spans="1:11" s="347" customFormat="1" ht="50.25" customHeight="1">
      <c r="A36" s="59">
        <v>4</v>
      </c>
      <c r="B36" s="118" t="s">
        <v>417</v>
      </c>
      <c r="C36" s="388" t="s">
        <v>356</v>
      </c>
      <c r="D36" s="345">
        <f>E36+F36+J36</f>
        <v>41.8</v>
      </c>
      <c r="E36" s="346">
        <f aca="true" t="shared" si="2" ref="E36:J36">E37+E38+E39</f>
        <v>41.8</v>
      </c>
      <c r="F36" s="346">
        <f t="shared" si="2"/>
        <v>0</v>
      </c>
      <c r="G36" s="346">
        <f t="shared" si="2"/>
        <v>0</v>
      </c>
      <c r="H36" s="346">
        <f t="shared" si="2"/>
        <v>0</v>
      </c>
      <c r="I36" s="346">
        <f t="shared" si="2"/>
        <v>0</v>
      </c>
      <c r="J36" s="346">
        <f t="shared" si="2"/>
        <v>0</v>
      </c>
      <c r="K36" s="189" t="s">
        <v>482</v>
      </c>
    </row>
    <row r="37" spans="1:11" ht="43.5" customHeight="1">
      <c r="A37" s="309" t="s">
        <v>279</v>
      </c>
      <c r="B37" s="64" t="s">
        <v>414</v>
      </c>
      <c r="C37" s="189" t="s">
        <v>356</v>
      </c>
      <c r="D37" s="305">
        <f>E37+F37+J37</f>
        <v>13.5</v>
      </c>
      <c r="E37" s="307">
        <v>13.5</v>
      </c>
      <c r="F37" s="306"/>
      <c r="G37" s="306"/>
      <c r="H37" s="306"/>
      <c r="I37" s="306"/>
      <c r="J37" s="306"/>
      <c r="K37" s="189"/>
    </row>
    <row r="38" spans="1:11" ht="43.5" customHeight="1">
      <c r="A38" s="309" t="s">
        <v>343</v>
      </c>
      <c r="B38" s="64" t="s">
        <v>415</v>
      </c>
      <c r="C38" s="189" t="s">
        <v>356</v>
      </c>
      <c r="D38" s="305">
        <f>E38+F38+J38</f>
        <v>13.5</v>
      </c>
      <c r="E38" s="307">
        <v>13.5</v>
      </c>
      <c r="F38" s="306"/>
      <c r="G38" s="306"/>
      <c r="H38" s="306"/>
      <c r="I38" s="306"/>
      <c r="J38" s="306"/>
      <c r="K38" s="189"/>
    </row>
    <row r="39" spans="1:11" ht="43.5" customHeight="1">
      <c r="A39" s="309" t="s">
        <v>344</v>
      </c>
      <c r="B39" s="64" t="s">
        <v>416</v>
      </c>
      <c r="C39" s="189" t="s">
        <v>356</v>
      </c>
      <c r="D39" s="305">
        <f>E39+F39+J39</f>
        <v>14.8</v>
      </c>
      <c r="E39" s="307">
        <v>14.8</v>
      </c>
      <c r="F39" s="306"/>
      <c r="G39" s="306"/>
      <c r="H39" s="306"/>
      <c r="I39" s="306"/>
      <c r="J39" s="306"/>
      <c r="K39" s="189"/>
    </row>
    <row r="40" spans="1:11" ht="24" customHeight="1">
      <c r="A40" s="68"/>
      <c r="B40" s="59" t="s">
        <v>4</v>
      </c>
      <c r="C40" s="69"/>
      <c r="D40" s="149">
        <f aca="true" t="shared" si="3" ref="D40:J40">D16+D18+D34+D36</f>
        <v>7043.2</v>
      </c>
      <c r="E40" s="149">
        <f>E16+E18+E34+E36</f>
        <v>6383.8</v>
      </c>
      <c r="F40" s="149">
        <f>F16+F18+F34+F36</f>
        <v>320.1</v>
      </c>
      <c r="G40" s="149">
        <f t="shared" si="3"/>
        <v>0</v>
      </c>
      <c r="H40" s="149">
        <f t="shared" si="3"/>
        <v>0</v>
      </c>
      <c r="I40" s="149">
        <f t="shared" si="3"/>
        <v>0</v>
      </c>
      <c r="J40" s="149">
        <f t="shared" si="3"/>
        <v>339.3</v>
      </c>
      <c r="K40" s="70"/>
    </row>
    <row r="41" spans="1:11" ht="10.5" customHeight="1">
      <c r="A41" s="406"/>
      <c r="B41" s="51"/>
      <c r="C41" s="51"/>
      <c r="D41" s="262"/>
      <c r="E41" s="262"/>
      <c r="F41" s="262"/>
      <c r="G41" s="262"/>
      <c r="H41" s="262"/>
      <c r="I41" s="262"/>
      <c r="J41" s="262"/>
      <c r="K41" s="263"/>
    </row>
    <row r="42" spans="1:11" ht="18.75" hidden="1">
      <c r="A42" s="67"/>
      <c r="B42" s="51"/>
      <c r="C42" s="51"/>
      <c r="D42" s="262"/>
      <c r="E42" s="262"/>
      <c r="F42" s="262"/>
      <c r="G42" s="262"/>
      <c r="H42" s="262"/>
      <c r="I42" s="262"/>
      <c r="J42" s="262"/>
      <c r="K42" s="263"/>
    </row>
    <row r="43" spans="1:11" ht="18.75">
      <c r="A43" s="67"/>
      <c r="B43" s="51"/>
      <c r="C43" s="52"/>
      <c r="D43" s="67"/>
      <c r="E43" s="262"/>
      <c r="F43" s="262"/>
      <c r="G43" s="262"/>
      <c r="H43" s="262"/>
      <c r="I43" s="262"/>
      <c r="J43" s="262"/>
      <c r="K43" s="52"/>
    </row>
    <row r="44" spans="2:11" s="442" customFormat="1" ht="20.25">
      <c r="B44" s="618" t="s">
        <v>303</v>
      </c>
      <c r="C44" s="618"/>
      <c r="D44" s="429"/>
      <c r="E44" s="431"/>
      <c r="F44" s="431"/>
      <c r="J44" s="444"/>
      <c r="K44" s="444" t="s">
        <v>25</v>
      </c>
    </row>
    <row r="45" spans="1:11" ht="15" customHeight="1">
      <c r="A45" s="67"/>
      <c r="B45" s="272"/>
      <c r="C45" s="272"/>
      <c r="D45" s="272"/>
      <c r="E45" s="22"/>
      <c r="F45" s="22"/>
      <c r="G45" s="67"/>
      <c r="H45" s="67"/>
      <c r="I45" s="67"/>
      <c r="J45" s="23"/>
      <c r="K45" s="23"/>
    </row>
    <row r="46" spans="1:11" ht="18.75">
      <c r="A46" s="67"/>
      <c r="B46" s="595" t="s">
        <v>314</v>
      </c>
      <c r="C46" s="595"/>
      <c r="D46" s="25"/>
      <c r="E46" s="22"/>
      <c r="F46" s="22"/>
      <c r="G46" s="22"/>
      <c r="H46" s="22"/>
      <c r="I46" s="22"/>
      <c r="J46" s="261"/>
      <c r="K46" s="261"/>
    </row>
    <row r="47" spans="2:11" ht="15.75">
      <c r="B47" s="27"/>
      <c r="C47" s="27"/>
      <c r="D47" s="26"/>
      <c r="E47" s="26"/>
      <c r="F47" s="26"/>
      <c r="G47" s="26"/>
      <c r="H47" s="26"/>
      <c r="I47" s="26"/>
      <c r="J47" s="15"/>
      <c r="K47" s="15"/>
    </row>
    <row r="48" spans="2:11" ht="15.75">
      <c r="B48" s="28"/>
      <c r="C48" s="29"/>
      <c r="D48" s="30"/>
      <c r="E48" s="26"/>
      <c r="F48" s="26"/>
      <c r="G48" s="26"/>
      <c r="H48" s="26"/>
      <c r="I48" s="26"/>
      <c r="J48" s="15"/>
      <c r="K48" s="15"/>
    </row>
    <row r="49" spans="3:10" ht="15.75">
      <c r="C49" s="30"/>
      <c r="D49" s="26"/>
      <c r="E49" s="26"/>
      <c r="F49" s="26"/>
      <c r="G49" s="26"/>
      <c r="H49" s="26"/>
      <c r="I49" s="26"/>
      <c r="J49" s="26"/>
    </row>
    <row r="50" spans="3:10" ht="15.75">
      <c r="C50" s="31"/>
      <c r="D50" s="26"/>
      <c r="E50" s="26"/>
      <c r="F50" s="26"/>
      <c r="G50" s="26"/>
      <c r="H50" s="26"/>
      <c r="I50" s="26"/>
      <c r="J50" s="26"/>
    </row>
    <row r="52" ht="12.75">
      <c r="H52" s="32"/>
    </row>
  </sheetData>
  <sheetProtection/>
  <mergeCells count="34">
    <mergeCell ref="A11:K11"/>
    <mergeCell ref="D12:H12"/>
    <mergeCell ref="A13:A15"/>
    <mergeCell ref="B13:B15"/>
    <mergeCell ref="C13:C15"/>
    <mergeCell ref="D13:D15"/>
    <mergeCell ref="E13:J13"/>
    <mergeCell ref="K13:K15"/>
    <mergeCell ref="E14:E15"/>
    <mergeCell ref="F14:F15"/>
    <mergeCell ref="G14:G15"/>
    <mergeCell ref="H14:H15"/>
    <mergeCell ref="I14:I15"/>
    <mergeCell ref="J14:J15"/>
    <mergeCell ref="A16:A17"/>
    <mergeCell ref="B16:B17"/>
    <mergeCell ref="E18:E19"/>
    <mergeCell ref="F18:F19"/>
    <mergeCell ref="K16:K17"/>
    <mergeCell ref="A18:A19"/>
    <mergeCell ref="B18:B19"/>
    <mergeCell ref="K18:K19"/>
    <mergeCell ref="J16:J17"/>
    <mergeCell ref="J18:J19"/>
    <mergeCell ref="J8:K8"/>
    <mergeCell ref="J7:O7"/>
    <mergeCell ref="B44:C44"/>
    <mergeCell ref="B46:C46"/>
    <mergeCell ref="C16:C17"/>
    <mergeCell ref="D16:D17"/>
    <mergeCell ref="E16:E17"/>
    <mergeCell ref="F16:F17"/>
    <mergeCell ref="C18:C19"/>
    <mergeCell ref="D18:D19"/>
  </mergeCells>
  <printOptions horizontalCentered="1"/>
  <pageMargins left="0.5905511811023623" right="0.5905511811023623" top="1.1811023622047245" bottom="0.1968503937007874" header="0" footer="0"/>
  <pageSetup fitToWidth="0" fitToHeight="1" horizontalDpi="600" verticalDpi="600" orientation="landscape" paperSize="9" scale="53"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3"/>
  <sheetViews>
    <sheetView tabSelected="1" view="pageBreakPreview" zoomScale="75" zoomScaleSheetLayoutView="75" zoomScalePageLayoutView="0" workbookViewId="0" topLeftCell="A1">
      <selection activeCell="A1" sqref="A1:P27"/>
    </sheetView>
  </sheetViews>
  <sheetFormatPr defaultColWidth="9.140625" defaultRowHeight="12.75"/>
  <cols>
    <col min="1" max="1" width="6.14062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648</v>
      </c>
      <c r="L1" s="355"/>
      <c r="M1" s="2"/>
    </row>
    <row r="2" spans="11:16" ht="15.75">
      <c r="K2" s="12" t="s">
        <v>9</v>
      </c>
      <c r="L2" s="12"/>
      <c r="M2" s="15"/>
      <c r="N2" s="12"/>
      <c r="O2" s="12"/>
      <c r="P2" s="12"/>
    </row>
    <row r="3" spans="11:16" ht="15.75">
      <c r="K3" s="12" t="s">
        <v>316</v>
      </c>
      <c r="L3" s="12"/>
      <c r="M3" s="15"/>
      <c r="N3" s="12"/>
      <c r="O3" s="12"/>
      <c r="P3" s="12"/>
    </row>
    <row r="4" spans="11:16" ht="15.75">
      <c r="K4" s="17" t="s">
        <v>317</v>
      </c>
      <c r="L4" s="17"/>
      <c r="M4" s="15"/>
      <c r="N4" s="12"/>
      <c r="O4" s="12"/>
      <c r="P4" s="12"/>
    </row>
    <row r="5" spans="2:16" ht="15.75">
      <c r="B5" s="1"/>
      <c r="C5" s="1"/>
      <c r="D5" s="1"/>
      <c r="E5" s="217"/>
      <c r="F5" s="1"/>
      <c r="G5" s="1"/>
      <c r="H5" s="1"/>
      <c r="I5" s="1"/>
      <c r="J5" s="2" t="s">
        <v>42</v>
      </c>
      <c r="K5" s="17" t="s">
        <v>596</v>
      </c>
      <c r="L5" s="17"/>
      <c r="M5" s="15"/>
      <c r="N5" s="12"/>
      <c r="O5" s="12"/>
      <c r="P5" s="12"/>
    </row>
    <row r="6" spans="2:16" ht="15.75">
      <c r="B6" s="1"/>
      <c r="C6" s="1"/>
      <c r="D6" s="1"/>
      <c r="E6" s="217"/>
      <c r="F6" s="1"/>
      <c r="G6" s="1"/>
      <c r="H6" s="1"/>
      <c r="I6" s="1"/>
      <c r="J6" s="2"/>
      <c r="K6" s="17" t="s">
        <v>614</v>
      </c>
      <c r="L6" s="17"/>
      <c r="M6" s="252"/>
      <c r="N6" s="12"/>
      <c r="O6" s="12"/>
      <c r="P6" s="12"/>
    </row>
    <row r="7" spans="2:16" ht="15.75">
      <c r="B7" s="1"/>
      <c r="C7" s="1"/>
      <c r="D7" s="1"/>
      <c r="E7" s="217"/>
      <c r="F7" s="1"/>
      <c r="G7" s="1"/>
      <c r="H7" s="1"/>
      <c r="I7" s="1"/>
      <c r="J7" s="2"/>
      <c r="K7" s="17" t="s">
        <v>615</v>
      </c>
      <c r="L7" s="17"/>
      <c r="M7" s="252"/>
      <c r="N7" s="12"/>
      <c r="O7" s="12"/>
      <c r="P7" s="12"/>
    </row>
    <row r="8" spans="2:16" ht="15.75">
      <c r="B8" s="1"/>
      <c r="C8" s="1"/>
      <c r="D8" s="1"/>
      <c r="E8" s="217"/>
      <c r="F8" s="1"/>
      <c r="G8" s="1"/>
      <c r="H8" s="1"/>
      <c r="I8" s="9"/>
      <c r="J8" s="3" t="s">
        <v>46</v>
      </c>
      <c r="K8" s="624" t="s">
        <v>625</v>
      </c>
      <c r="L8" s="624"/>
      <c r="M8" s="624"/>
      <c r="N8" s="624"/>
      <c r="O8" s="624"/>
      <c r="P8" s="624"/>
    </row>
    <row r="9" spans="2:16" ht="15.75">
      <c r="B9" s="1"/>
      <c r="C9" s="1"/>
      <c r="D9" s="1"/>
      <c r="E9" s="217"/>
      <c r="F9" s="1"/>
      <c r="G9" s="1"/>
      <c r="H9" s="1"/>
      <c r="I9" s="9"/>
      <c r="J9" s="3"/>
      <c r="K9" s="624" t="s">
        <v>649</v>
      </c>
      <c r="L9" s="624"/>
      <c r="M9" s="571"/>
      <c r="N9" s="571"/>
      <c r="O9" s="571"/>
      <c r="P9" s="571"/>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51" customHeight="1">
      <c r="A12" s="401"/>
      <c r="B12" s="722" t="s">
        <v>598</v>
      </c>
      <c r="C12" s="722"/>
      <c r="D12" s="722"/>
      <c r="E12" s="722"/>
      <c r="F12" s="722"/>
      <c r="G12" s="722"/>
      <c r="H12" s="722"/>
      <c r="I12" s="722"/>
      <c r="J12" s="722"/>
      <c r="K12" s="722"/>
    </row>
    <row r="13" spans="1:11" ht="15.75">
      <c r="A13" s="401"/>
      <c r="B13" s="1"/>
      <c r="C13" s="1"/>
      <c r="D13" s="1"/>
      <c r="E13" s="217"/>
      <c r="F13" s="1"/>
      <c r="G13" s="1"/>
      <c r="H13" s="1"/>
      <c r="I13" s="1"/>
      <c r="J13" s="1"/>
      <c r="K13" s="45" t="s">
        <v>256</v>
      </c>
    </row>
    <row r="14" spans="1:11" ht="18.75">
      <c r="A14" s="650" t="s">
        <v>47</v>
      </c>
      <c r="B14" s="652" t="s">
        <v>10</v>
      </c>
      <c r="C14" s="652" t="s">
        <v>11</v>
      </c>
      <c r="D14" s="652" t="s">
        <v>242</v>
      </c>
      <c r="E14" s="653" t="s">
        <v>7</v>
      </c>
      <c r="F14" s="653"/>
      <c r="G14" s="653"/>
      <c r="H14" s="653"/>
      <c r="I14" s="653"/>
      <c r="J14" s="653"/>
      <c r="K14" s="652" t="s">
        <v>13</v>
      </c>
    </row>
    <row r="15" spans="1:11" ht="40.5" customHeight="1">
      <c r="A15" s="651"/>
      <c r="B15" s="652"/>
      <c r="C15" s="652"/>
      <c r="D15" s="652"/>
      <c r="E15" s="201">
        <v>2021</v>
      </c>
      <c r="F15" s="56">
        <v>2022</v>
      </c>
      <c r="G15" s="56">
        <v>2023</v>
      </c>
      <c r="H15" s="157" t="s">
        <v>22</v>
      </c>
      <c r="I15" s="157" t="s">
        <v>23</v>
      </c>
      <c r="J15" s="157" t="s">
        <v>24</v>
      </c>
      <c r="K15" s="652"/>
    </row>
    <row r="16" spans="1:11" ht="37.5" hidden="1">
      <c r="A16" s="644">
        <v>14</v>
      </c>
      <c r="B16" s="655" t="s">
        <v>152</v>
      </c>
      <c r="C16" s="564" t="s">
        <v>14</v>
      </c>
      <c r="D16" s="203">
        <f>E16+F16+G16</f>
        <v>0</v>
      </c>
      <c r="E16" s="203"/>
      <c r="F16" s="203"/>
      <c r="G16" s="203"/>
      <c r="H16" s="490"/>
      <c r="I16" s="490"/>
      <c r="J16" s="490"/>
      <c r="K16" s="642" t="s">
        <v>133</v>
      </c>
    </row>
    <row r="17" spans="1:11" ht="18.75" hidden="1">
      <c r="A17" s="644"/>
      <c r="B17" s="655"/>
      <c r="C17" s="564" t="s">
        <v>309</v>
      </c>
      <c r="D17" s="203">
        <f>E17+F17+G17</f>
        <v>0</v>
      </c>
      <c r="E17" s="203"/>
      <c r="F17" s="203"/>
      <c r="G17" s="203"/>
      <c r="H17" s="490"/>
      <c r="I17" s="490"/>
      <c r="J17" s="490"/>
      <c r="K17" s="643"/>
    </row>
    <row r="18" spans="1:11" ht="37.5" hidden="1">
      <c r="A18" s="564">
        <v>15</v>
      </c>
      <c r="B18" s="150" t="s">
        <v>165</v>
      </c>
      <c r="C18" s="568" t="s">
        <v>14</v>
      </c>
      <c r="D18" s="203">
        <f>E18+F18+G18</f>
        <v>0</v>
      </c>
      <c r="E18" s="232"/>
      <c r="F18" s="232"/>
      <c r="G18" s="232"/>
      <c r="H18" s="496"/>
      <c r="I18" s="496"/>
      <c r="J18" s="496"/>
      <c r="K18" s="568" t="s">
        <v>166</v>
      </c>
    </row>
    <row r="19" spans="1:11" s="485" customFormat="1" ht="46.5" customHeight="1">
      <c r="A19" s="565">
        <v>1</v>
      </c>
      <c r="B19" s="150" t="s">
        <v>590</v>
      </c>
      <c r="C19" s="568" t="s">
        <v>161</v>
      </c>
      <c r="D19" s="203">
        <f>E19+F19+G19</f>
        <v>950</v>
      </c>
      <c r="E19" s="497">
        <f>250+50</f>
        <v>300</v>
      </c>
      <c r="F19" s="232">
        <v>300</v>
      </c>
      <c r="G19" s="232">
        <v>350</v>
      </c>
      <c r="H19" s="483"/>
      <c r="I19" s="483"/>
      <c r="J19" s="483"/>
      <c r="K19" s="568" t="s">
        <v>166</v>
      </c>
    </row>
    <row r="20" spans="1:11" s="485" customFormat="1" ht="46.5" customHeight="1" hidden="1">
      <c r="A20" s="565">
        <v>2</v>
      </c>
      <c r="B20" s="150" t="s">
        <v>597</v>
      </c>
      <c r="C20" s="568" t="s">
        <v>161</v>
      </c>
      <c r="D20" s="203">
        <f>E20+F20+G20</f>
        <v>4800</v>
      </c>
      <c r="E20" s="497">
        <v>1500</v>
      </c>
      <c r="F20" s="497">
        <v>1600</v>
      </c>
      <c r="G20" s="497">
        <v>1700</v>
      </c>
      <c r="H20" s="497">
        <v>1500</v>
      </c>
      <c r="I20" s="497">
        <v>1500</v>
      </c>
      <c r="J20" s="497">
        <v>1500</v>
      </c>
      <c r="K20" s="568" t="s">
        <v>166</v>
      </c>
    </row>
    <row r="21" spans="1:11" ht="35.25" customHeight="1">
      <c r="A21" s="403"/>
      <c r="B21" s="556" t="s">
        <v>4</v>
      </c>
      <c r="C21" s="556"/>
      <c r="D21" s="238">
        <f>D19+D20</f>
        <v>5750</v>
      </c>
      <c r="E21" s="238">
        <f>E19+E20</f>
        <v>1800</v>
      </c>
      <c r="F21" s="238">
        <f>F19+F20</f>
        <v>1900</v>
      </c>
      <c r="G21" s="238">
        <f>G19+G20</f>
        <v>2050</v>
      </c>
      <c r="H21" s="238" t="e">
        <f>#REF!+#REF!+#REF!+#REF!+#REF!+#REF!+#REF!+#REF!+#REF!+#REF!+#REF!+#REF!+#REF!+#REF!+#REF!</f>
        <v>#REF!</v>
      </c>
      <c r="I21" s="238" t="e">
        <f>#REF!+#REF!+#REF!+#REF!+#REF!+#REF!+#REF!+#REF!+#REF!+#REF!+#REF!+#REF!+#REF!+#REF!+#REF!</f>
        <v>#REF!</v>
      </c>
      <c r="J21" s="238" t="e">
        <f>#REF!+#REF!+#REF!+#REF!+#REF!+#REF!+#REF!+#REF!+#REF!+#REF!+#REF!+#REF!+#REF!+#REF!+#REF!</f>
        <v>#REF!</v>
      </c>
      <c r="K21" s="239"/>
    </row>
    <row r="22" spans="1:11" ht="15.75" customHeight="1">
      <c r="A22" s="401"/>
      <c r="B22" s="4"/>
      <c r="C22" s="4"/>
      <c r="D22" s="159"/>
      <c r="E22" s="218"/>
      <c r="F22" s="159"/>
      <c r="G22" s="159"/>
      <c r="H22" s="159"/>
      <c r="I22" s="159"/>
      <c r="J22" s="159"/>
      <c r="K22" s="160"/>
    </row>
    <row r="23" spans="1:11" ht="22.5" customHeight="1">
      <c r="A23" s="401"/>
      <c r="B23" s="4"/>
      <c r="C23" s="4"/>
      <c r="D23" s="159"/>
      <c r="E23" s="218"/>
      <c r="F23" s="159"/>
      <c r="G23" s="159"/>
      <c r="H23" s="159"/>
      <c r="I23" s="159"/>
      <c r="J23" s="159"/>
      <c r="K23" s="160"/>
    </row>
    <row r="24" spans="1:11" ht="27.75" customHeight="1">
      <c r="A24" s="401"/>
      <c r="B24" s="4"/>
      <c r="C24" s="4"/>
      <c r="D24" s="159"/>
      <c r="E24" s="218"/>
      <c r="F24" s="159"/>
      <c r="G24" s="159"/>
      <c r="H24" s="159"/>
      <c r="I24" s="159"/>
      <c r="J24" s="159"/>
      <c r="K24" s="160"/>
    </row>
    <row r="25" spans="1:13" ht="33" customHeight="1">
      <c r="A25" s="401"/>
      <c r="B25" s="658" t="s">
        <v>15</v>
      </c>
      <c r="C25" s="658"/>
      <c r="D25" s="446"/>
      <c r="E25" s="447"/>
      <c r="F25" s="448"/>
      <c r="G25" s="448"/>
      <c r="H25" s="448"/>
      <c r="I25" s="448"/>
      <c r="J25" s="448"/>
      <c r="K25" s="449" t="s">
        <v>25</v>
      </c>
      <c r="L25" s="161"/>
      <c r="M25" s="161"/>
    </row>
    <row r="26" spans="1:12" ht="18.75">
      <c r="A26" s="401"/>
      <c r="B26" s="282"/>
      <c r="C26" s="48"/>
      <c r="D26" s="404"/>
      <c r="E26" s="283"/>
      <c r="F26" s="284"/>
      <c r="G26" s="284"/>
      <c r="H26" s="284"/>
      <c r="I26" s="284"/>
      <c r="J26" s="284"/>
      <c r="K26" s="48"/>
      <c r="L26" s="1"/>
    </row>
    <row r="27" spans="1:12" ht="18.75">
      <c r="A27" s="401"/>
      <c r="B27" s="310" t="s">
        <v>315</v>
      </c>
      <c r="C27" s="48"/>
      <c r="D27" s="48"/>
      <c r="E27" s="219"/>
      <c r="F27" s="8"/>
      <c r="G27" s="8"/>
      <c r="H27" s="404"/>
      <c r="I27" s="404"/>
      <c r="J27" s="404"/>
      <c r="K27" s="285"/>
      <c r="L27" s="1"/>
    </row>
    <row r="28" spans="2:11" ht="15.75">
      <c r="B28" s="1"/>
      <c r="C28" s="43"/>
      <c r="D28" s="7"/>
      <c r="E28" s="220"/>
      <c r="F28" s="7"/>
      <c r="G28" s="7"/>
      <c r="H28" s="7"/>
      <c r="I28" s="7"/>
      <c r="J28" s="7"/>
      <c r="K28" s="1"/>
    </row>
    <row r="29" spans="2:11" ht="15.75">
      <c r="B29" s="1"/>
      <c r="C29" s="44"/>
      <c r="D29" s="7"/>
      <c r="E29" s="220"/>
      <c r="F29" s="7"/>
      <c r="G29" s="7"/>
      <c r="H29" s="7"/>
      <c r="I29" s="7"/>
      <c r="J29" s="7"/>
      <c r="K29" s="1"/>
    </row>
    <row r="30" spans="2:11" ht="15.75">
      <c r="B30" s="1"/>
      <c r="C30" s="1"/>
      <c r="D30" s="1"/>
      <c r="E30" s="217"/>
      <c r="F30" s="1"/>
      <c r="G30" s="1"/>
      <c r="H30" s="1"/>
      <c r="I30" s="1"/>
      <c r="J30" s="1"/>
      <c r="K30" s="1"/>
    </row>
    <row r="31" spans="2:11" ht="15.75">
      <c r="B31" s="1"/>
      <c r="C31" s="1"/>
      <c r="D31" s="1"/>
      <c r="E31" s="217"/>
      <c r="F31" s="1"/>
      <c r="G31" s="1"/>
      <c r="H31" s="1"/>
      <c r="I31" s="1"/>
      <c r="J31" s="1"/>
      <c r="K31" s="1"/>
    </row>
    <row r="32" spans="2:11" ht="15.75">
      <c r="B32" s="1"/>
      <c r="C32" s="1"/>
      <c r="D32" s="1"/>
      <c r="E32" s="217"/>
      <c r="F32" s="1"/>
      <c r="G32" s="1"/>
      <c r="H32" s="1"/>
      <c r="I32" s="1"/>
      <c r="J32" s="1"/>
      <c r="K32" s="1"/>
    </row>
    <row r="33" spans="2:11" ht="15.75">
      <c r="B33" s="1"/>
      <c r="C33" s="1"/>
      <c r="D33" s="1"/>
      <c r="E33" s="217"/>
      <c r="F33" s="1"/>
      <c r="G33" s="1"/>
      <c r="H33" s="1"/>
      <c r="I33" s="1"/>
      <c r="J33" s="1"/>
      <c r="K33" s="1"/>
    </row>
    <row r="34" spans="2:11" ht="15.75">
      <c r="B34" s="1"/>
      <c r="C34" s="1"/>
      <c r="D34" s="1"/>
      <c r="E34" s="217"/>
      <c r="F34" s="1"/>
      <c r="G34" s="1"/>
      <c r="H34" s="1"/>
      <c r="I34" s="1"/>
      <c r="J34" s="1"/>
      <c r="K34" s="1"/>
    </row>
    <row r="35" spans="2:11" ht="15.75">
      <c r="B35" s="1"/>
      <c r="C35" s="1"/>
      <c r="D35" s="1"/>
      <c r="E35" s="217"/>
      <c r="F35" s="1"/>
      <c r="G35" s="1"/>
      <c r="H35" s="1"/>
      <c r="I35" s="1"/>
      <c r="J35" s="1"/>
      <c r="K35" s="1"/>
    </row>
    <row r="36" spans="2:11" ht="15.75">
      <c r="B36" s="1"/>
      <c r="C36" s="1"/>
      <c r="D36" s="1"/>
      <c r="E36" s="217"/>
      <c r="F36" s="1"/>
      <c r="G36" s="1"/>
      <c r="H36" s="1"/>
      <c r="I36" s="1"/>
      <c r="J36" s="1"/>
      <c r="K36" s="1"/>
    </row>
    <row r="37" spans="2:11" ht="15.75">
      <c r="B37" s="1"/>
      <c r="C37" s="1"/>
      <c r="D37" s="1"/>
      <c r="E37" s="217"/>
      <c r="F37" s="1"/>
      <c r="G37" s="1"/>
      <c r="H37" s="1"/>
      <c r="I37" s="1"/>
      <c r="J37" s="1"/>
      <c r="K37" s="1"/>
    </row>
    <row r="38" spans="2:11" ht="15.75">
      <c r="B38" s="1"/>
      <c r="C38" s="1"/>
      <c r="D38" s="1"/>
      <c r="E38" s="217"/>
      <c r="F38" s="1"/>
      <c r="G38" s="1"/>
      <c r="H38" s="1"/>
      <c r="I38" s="1"/>
      <c r="J38" s="1"/>
      <c r="K38" s="1"/>
    </row>
    <row r="39" spans="2:11" ht="15.75">
      <c r="B39" s="1"/>
      <c r="C39" s="1"/>
      <c r="D39" s="1"/>
      <c r="E39" s="217"/>
      <c r="F39" s="1"/>
      <c r="G39" s="1"/>
      <c r="H39" s="1"/>
      <c r="I39" s="1"/>
      <c r="J39" s="1"/>
      <c r="K39" s="1"/>
    </row>
    <row r="40" spans="2:11" ht="15.75">
      <c r="B40" s="1"/>
      <c r="C40" s="1"/>
      <c r="D40" s="1"/>
      <c r="E40" s="217"/>
      <c r="F40" s="1"/>
      <c r="G40" s="1"/>
      <c r="H40" s="1"/>
      <c r="I40" s="1"/>
      <c r="J40" s="1"/>
      <c r="K40" s="1"/>
    </row>
    <row r="41" spans="2:11" ht="15.75">
      <c r="B41" s="1"/>
      <c r="C41" s="1"/>
      <c r="D41" s="1"/>
      <c r="E41" s="217"/>
      <c r="F41" s="1"/>
      <c r="G41" s="1"/>
      <c r="H41" s="1"/>
      <c r="I41" s="1"/>
      <c r="J41" s="1"/>
      <c r="K41" s="1"/>
    </row>
    <row r="42" spans="2:11" ht="15.75">
      <c r="B42" s="1"/>
      <c r="C42" s="1"/>
      <c r="D42" s="1"/>
      <c r="E42" s="217"/>
      <c r="F42" s="1"/>
      <c r="G42" s="1"/>
      <c r="H42" s="1"/>
      <c r="I42" s="1"/>
      <c r="J42" s="1"/>
      <c r="K42" s="1"/>
    </row>
    <row r="43" spans="2:11" ht="15.75">
      <c r="B43" s="1"/>
      <c r="C43" s="1"/>
      <c r="D43" s="1"/>
      <c r="E43" s="217"/>
      <c r="F43" s="1"/>
      <c r="G43" s="1"/>
      <c r="H43" s="1"/>
      <c r="I43" s="1"/>
      <c r="J43" s="1"/>
      <c r="K43" s="1"/>
    </row>
    <row r="44" spans="2:11" ht="15.75">
      <c r="B44" s="1"/>
      <c r="C44" s="1"/>
      <c r="D44" s="1"/>
      <c r="E44" s="217"/>
      <c r="F44" s="1"/>
      <c r="G44" s="1"/>
      <c r="H44" s="1"/>
      <c r="I44" s="1"/>
      <c r="J44" s="1"/>
      <c r="K44" s="1"/>
    </row>
    <row r="45" spans="2:11" ht="15.75">
      <c r="B45" s="1"/>
      <c r="C45" s="1"/>
      <c r="D45" s="1"/>
      <c r="E45" s="217"/>
      <c r="F45" s="1"/>
      <c r="G45" s="1"/>
      <c r="H45" s="1"/>
      <c r="I45" s="1"/>
      <c r="J45" s="1"/>
      <c r="K45" s="1"/>
    </row>
    <row r="46" spans="2:11" ht="15.75">
      <c r="B46" s="1"/>
      <c r="C46" s="1"/>
      <c r="D46" s="1"/>
      <c r="E46" s="217"/>
      <c r="F46" s="1"/>
      <c r="G46" s="1"/>
      <c r="H46" s="1"/>
      <c r="I46" s="1"/>
      <c r="J46" s="1"/>
      <c r="K46" s="1"/>
    </row>
    <row r="47" spans="2:11" ht="15.75">
      <c r="B47" s="1"/>
      <c r="C47" s="1"/>
      <c r="D47" s="1"/>
      <c r="E47" s="217"/>
      <c r="F47" s="1"/>
      <c r="G47" s="1"/>
      <c r="H47" s="1"/>
      <c r="I47" s="1"/>
      <c r="J47" s="1"/>
      <c r="K47" s="1"/>
    </row>
    <row r="48" spans="2:11" ht="15.75">
      <c r="B48" s="1"/>
      <c r="C48" s="1"/>
      <c r="D48" s="1"/>
      <c r="E48" s="217"/>
      <c r="F48" s="1"/>
      <c r="G48" s="1"/>
      <c r="H48" s="1"/>
      <c r="I48" s="1"/>
      <c r="J48" s="1"/>
      <c r="K48" s="1"/>
    </row>
    <row r="49" spans="2:11" ht="15.75">
      <c r="B49" s="1"/>
      <c r="C49" s="1"/>
      <c r="D49" s="1"/>
      <c r="E49" s="217"/>
      <c r="F49" s="1"/>
      <c r="G49" s="1"/>
      <c r="H49" s="1"/>
      <c r="I49" s="1"/>
      <c r="J49" s="1"/>
      <c r="K49" s="1"/>
    </row>
    <row r="50" spans="2:11" ht="15.75">
      <c r="B50" s="1"/>
      <c r="C50" s="1"/>
      <c r="D50" s="1"/>
      <c r="E50" s="217"/>
      <c r="F50" s="1"/>
      <c r="G50" s="1"/>
      <c r="H50" s="1"/>
      <c r="I50" s="1"/>
      <c r="J50" s="1"/>
      <c r="K50" s="1"/>
    </row>
    <row r="51" spans="2:11" ht="15.75">
      <c r="B51" s="1"/>
      <c r="C51" s="1"/>
      <c r="D51" s="1"/>
      <c r="E51" s="217"/>
      <c r="F51" s="1"/>
      <c r="G51" s="1"/>
      <c r="H51" s="1"/>
      <c r="I51" s="1"/>
      <c r="J51" s="1"/>
      <c r="K51" s="1"/>
    </row>
    <row r="52" spans="2:11" ht="15.75">
      <c r="B52" s="1"/>
      <c r="C52" s="1"/>
      <c r="D52" s="1"/>
      <c r="E52" s="217"/>
      <c r="F52" s="1"/>
      <c r="G52" s="1"/>
      <c r="H52" s="1"/>
      <c r="I52" s="1"/>
      <c r="J52" s="1"/>
      <c r="K52" s="1"/>
    </row>
    <row r="53" spans="2:11" ht="15.75">
      <c r="B53" s="1"/>
      <c r="C53" s="1"/>
      <c r="D53" s="1"/>
      <c r="E53" s="217"/>
      <c r="F53" s="1"/>
      <c r="G53" s="1"/>
      <c r="H53" s="1"/>
      <c r="I53" s="1"/>
      <c r="J53" s="1"/>
      <c r="K53" s="1"/>
    </row>
    <row r="54" spans="2:11" ht="15.75">
      <c r="B54" s="1"/>
      <c r="C54" s="1"/>
      <c r="D54" s="1"/>
      <c r="E54" s="217"/>
      <c r="F54" s="1"/>
      <c r="G54" s="1"/>
      <c r="H54" s="1"/>
      <c r="I54" s="1"/>
      <c r="J54" s="1"/>
      <c r="K54" s="1"/>
    </row>
    <row r="55" spans="2:11" ht="15.75">
      <c r="B55" s="1"/>
      <c r="C55" s="1"/>
      <c r="D55" s="1"/>
      <c r="E55" s="217"/>
      <c r="F55" s="1"/>
      <c r="G55" s="1"/>
      <c r="H55" s="1"/>
      <c r="I55" s="1"/>
      <c r="J55" s="1"/>
      <c r="K55" s="1"/>
    </row>
    <row r="56" spans="2:11" ht="15.75">
      <c r="B56" s="1"/>
      <c r="C56" s="1"/>
      <c r="D56" s="1"/>
      <c r="E56" s="217"/>
      <c r="F56" s="1"/>
      <c r="G56" s="1"/>
      <c r="H56" s="1"/>
      <c r="I56" s="1"/>
      <c r="J56" s="1"/>
      <c r="K56" s="1"/>
    </row>
    <row r="57" spans="2:11" ht="15.75">
      <c r="B57" s="1"/>
      <c r="C57" s="1"/>
      <c r="D57" s="1"/>
      <c r="E57" s="217"/>
      <c r="F57" s="1"/>
      <c r="G57" s="1"/>
      <c r="H57" s="1"/>
      <c r="I57" s="1"/>
      <c r="J57" s="1"/>
      <c r="K57" s="1"/>
    </row>
    <row r="58" spans="2:11" ht="15.75">
      <c r="B58" s="1"/>
      <c r="C58" s="1"/>
      <c r="D58" s="1"/>
      <c r="E58" s="217"/>
      <c r="F58" s="1"/>
      <c r="G58" s="1"/>
      <c r="H58" s="1"/>
      <c r="I58" s="1"/>
      <c r="J58" s="1"/>
      <c r="K58" s="1"/>
    </row>
    <row r="59" spans="2:11" ht="15.75">
      <c r="B59" s="1"/>
      <c r="C59" s="1"/>
      <c r="D59" s="1"/>
      <c r="E59" s="217"/>
      <c r="F59" s="1"/>
      <c r="G59" s="1"/>
      <c r="H59" s="1"/>
      <c r="I59" s="1"/>
      <c r="J59" s="1"/>
      <c r="K59" s="1"/>
    </row>
    <row r="60" spans="2:11" ht="15.75">
      <c r="B60" s="1"/>
      <c r="C60" s="1"/>
      <c r="D60" s="1"/>
      <c r="E60" s="217"/>
      <c r="F60" s="1"/>
      <c r="G60" s="1"/>
      <c r="H60" s="1"/>
      <c r="I60" s="1"/>
      <c r="J60" s="1"/>
      <c r="K60" s="1"/>
    </row>
    <row r="61" spans="2:11" ht="15.75">
      <c r="B61" s="1"/>
      <c r="C61" s="1"/>
      <c r="D61" s="1"/>
      <c r="E61" s="217"/>
      <c r="F61" s="1"/>
      <c r="G61" s="1"/>
      <c r="H61" s="1"/>
      <c r="I61" s="1"/>
      <c r="J61" s="1"/>
      <c r="K61" s="1"/>
    </row>
    <row r="62" spans="2:11" ht="15.75">
      <c r="B62" s="1"/>
      <c r="C62" s="1"/>
      <c r="D62" s="1"/>
      <c r="E62" s="217"/>
      <c r="F62" s="1"/>
      <c r="G62" s="1"/>
      <c r="H62" s="1"/>
      <c r="I62" s="1"/>
      <c r="J62" s="1"/>
      <c r="K62" s="1"/>
    </row>
    <row r="63" spans="2:11" ht="15.75">
      <c r="B63" s="1"/>
      <c r="C63" s="1"/>
      <c r="D63" s="1"/>
      <c r="E63" s="217"/>
      <c r="F63" s="1"/>
      <c r="G63" s="1"/>
      <c r="H63" s="1"/>
      <c r="I63" s="1"/>
      <c r="J63" s="1"/>
      <c r="K63" s="1"/>
    </row>
    <row r="64" spans="2:11" ht="15.75">
      <c r="B64" s="1"/>
      <c r="C64" s="1"/>
      <c r="D64" s="1"/>
      <c r="E64" s="217"/>
      <c r="F64" s="1"/>
      <c r="G64" s="1"/>
      <c r="H64" s="1"/>
      <c r="I64" s="1"/>
      <c r="J64" s="1"/>
      <c r="K64" s="1"/>
    </row>
    <row r="65" spans="2:11" ht="15.75">
      <c r="B65" s="1"/>
      <c r="C65" s="1"/>
      <c r="D65" s="1"/>
      <c r="E65" s="217"/>
      <c r="F65" s="1"/>
      <c r="G65" s="1"/>
      <c r="H65" s="1"/>
      <c r="I65" s="1"/>
      <c r="J65" s="1"/>
      <c r="K65" s="1"/>
    </row>
    <row r="66" spans="2:11" ht="15.75">
      <c r="B66" s="1"/>
      <c r="C66" s="1"/>
      <c r="D66" s="1"/>
      <c r="E66" s="217"/>
      <c r="F66" s="1"/>
      <c r="G66" s="1"/>
      <c r="H66" s="1"/>
      <c r="I66" s="1"/>
      <c r="J66" s="1"/>
      <c r="K66" s="1"/>
    </row>
    <row r="67" spans="2:11" ht="15.75">
      <c r="B67" s="1"/>
      <c r="C67" s="1"/>
      <c r="D67" s="1"/>
      <c r="E67" s="217"/>
      <c r="F67" s="1"/>
      <c r="G67" s="1"/>
      <c r="H67" s="1"/>
      <c r="I67" s="1"/>
      <c r="J67" s="1"/>
      <c r="K67" s="1"/>
    </row>
    <row r="68" spans="2:11" ht="15.75">
      <c r="B68" s="1"/>
      <c r="C68" s="1"/>
      <c r="D68" s="1"/>
      <c r="E68" s="217"/>
      <c r="F68" s="1"/>
      <c r="G68" s="1"/>
      <c r="H68" s="1"/>
      <c r="I68" s="1"/>
      <c r="J68" s="1"/>
      <c r="K68" s="1"/>
    </row>
    <row r="69" spans="2:11" ht="15.75">
      <c r="B69" s="1"/>
      <c r="C69" s="1"/>
      <c r="D69" s="1"/>
      <c r="E69" s="217"/>
      <c r="F69" s="1"/>
      <c r="G69" s="1"/>
      <c r="H69" s="1"/>
      <c r="I69" s="1"/>
      <c r="J69" s="1"/>
      <c r="K69" s="1"/>
    </row>
    <row r="70" spans="2:11" ht="15.75">
      <c r="B70" s="1"/>
      <c r="C70" s="1"/>
      <c r="D70" s="1"/>
      <c r="E70" s="217"/>
      <c r="F70" s="1"/>
      <c r="G70" s="1"/>
      <c r="H70" s="1"/>
      <c r="I70" s="1"/>
      <c r="J70" s="1"/>
      <c r="K70" s="1"/>
    </row>
    <row r="71" spans="2:11" ht="15.75">
      <c r="B71" s="1"/>
      <c r="C71" s="1"/>
      <c r="D71" s="1"/>
      <c r="E71" s="217"/>
      <c r="F71" s="1"/>
      <c r="G71" s="1"/>
      <c r="H71" s="1"/>
      <c r="I71" s="1"/>
      <c r="J71" s="1"/>
      <c r="K71" s="1"/>
    </row>
    <row r="72" spans="2:11" ht="15.75">
      <c r="B72" s="1"/>
      <c r="C72" s="1"/>
      <c r="D72" s="1"/>
      <c r="E72" s="217"/>
      <c r="F72" s="1"/>
      <c r="G72" s="1"/>
      <c r="H72" s="1"/>
      <c r="I72" s="1"/>
      <c r="J72" s="1"/>
      <c r="K72" s="1"/>
    </row>
    <row r="73" spans="2:11" ht="15.75">
      <c r="B73" s="1"/>
      <c r="C73" s="1"/>
      <c r="D73" s="1"/>
      <c r="E73" s="217"/>
      <c r="F73" s="1"/>
      <c r="G73" s="1"/>
      <c r="H73" s="1"/>
      <c r="I73" s="1"/>
      <c r="J73" s="1"/>
      <c r="K73" s="1"/>
    </row>
    <row r="74" spans="2:11" ht="15.75">
      <c r="B74" s="1"/>
      <c r="C74" s="1"/>
      <c r="D74" s="1"/>
      <c r="E74" s="217"/>
      <c r="F74" s="1"/>
      <c r="G74" s="1"/>
      <c r="H74" s="1"/>
      <c r="I74" s="1"/>
      <c r="J74" s="1"/>
      <c r="K74" s="1"/>
    </row>
    <row r="75" spans="2:11" ht="15.75">
      <c r="B75" s="1"/>
      <c r="C75" s="1"/>
      <c r="D75" s="1"/>
      <c r="E75" s="217"/>
      <c r="F75" s="1"/>
      <c r="G75" s="1"/>
      <c r="H75" s="1"/>
      <c r="I75" s="1"/>
      <c r="J75" s="1"/>
      <c r="K75" s="1"/>
    </row>
    <row r="76" spans="2:11" ht="15.75">
      <c r="B76" s="1"/>
      <c r="C76" s="1"/>
      <c r="D76" s="1"/>
      <c r="E76" s="217"/>
      <c r="F76" s="1"/>
      <c r="G76" s="1"/>
      <c r="H76" s="1"/>
      <c r="I76" s="1"/>
      <c r="J76" s="1"/>
      <c r="K76" s="1"/>
    </row>
    <row r="77" spans="2:11" ht="15.75">
      <c r="B77" s="1"/>
      <c r="C77" s="1"/>
      <c r="D77" s="1"/>
      <c r="E77" s="217"/>
      <c r="F77" s="1"/>
      <c r="G77" s="1"/>
      <c r="H77" s="1"/>
      <c r="I77" s="1"/>
      <c r="J77" s="1"/>
      <c r="K77" s="1"/>
    </row>
    <row r="78" spans="2:11" ht="15.75">
      <c r="B78" s="1"/>
      <c r="C78" s="1"/>
      <c r="D78" s="1"/>
      <c r="E78" s="217"/>
      <c r="F78" s="1"/>
      <c r="G78" s="1"/>
      <c r="H78" s="1"/>
      <c r="I78" s="1"/>
      <c r="J78" s="1"/>
      <c r="K78" s="1"/>
    </row>
    <row r="79" spans="2:11" ht="15.75">
      <c r="B79" s="1"/>
      <c r="C79" s="1"/>
      <c r="D79" s="1"/>
      <c r="E79" s="217"/>
      <c r="F79" s="1"/>
      <c r="G79" s="1"/>
      <c r="H79" s="1"/>
      <c r="I79" s="1"/>
      <c r="J79" s="1"/>
      <c r="K79" s="1"/>
    </row>
    <row r="80" spans="2:11" ht="15.75">
      <c r="B80" s="1"/>
      <c r="C80" s="1"/>
      <c r="D80" s="1"/>
      <c r="E80" s="217"/>
      <c r="F80" s="1"/>
      <c r="G80" s="1"/>
      <c r="H80" s="1"/>
      <c r="I80" s="1"/>
      <c r="J80" s="1"/>
      <c r="K80" s="1"/>
    </row>
    <row r="81" spans="2:11" ht="15.75">
      <c r="B81" s="1"/>
      <c r="C81" s="1"/>
      <c r="D81" s="1"/>
      <c r="E81" s="217"/>
      <c r="F81" s="1"/>
      <c r="G81" s="1"/>
      <c r="H81" s="1"/>
      <c r="I81" s="1"/>
      <c r="J81" s="1"/>
      <c r="K81" s="1"/>
    </row>
    <row r="82" spans="2:11" ht="15.75">
      <c r="B82" s="1"/>
      <c r="C82" s="1"/>
      <c r="D82" s="1"/>
      <c r="E82" s="217"/>
      <c r="F82" s="1"/>
      <c r="G82" s="1"/>
      <c r="H82" s="1"/>
      <c r="I82" s="1"/>
      <c r="J82" s="1"/>
      <c r="K82" s="1"/>
    </row>
    <row r="83" spans="2:11" ht="15.75">
      <c r="B83" s="1"/>
      <c r="C83" s="1"/>
      <c r="D83" s="1"/>
      <c r="E83" s="217"/>
      <c r="F83" s="1"/>
      <c r="G83" s="1"/>
      <c r="H83" s="1"/>
      <c r="I83" s="1"/>
      <c r="J83" s="1"/>
      <c r="K83" s="1"/>
    </row>
  </sheetData>
  <sheetProtection/>
  <mergeCells count="13">
    <mergeCell ref="A16:A17"/>
    <mergeCell ref="B16:B17"/>
    <mergeCell ref="K16:K17"/>
    <mergeCell ref="B25:C25"/>
    <mergeCell ref="K9:L9"/>
    <mergeCell ref="K8:P8"/>
    <mergeCell ref="B12:K12"/>
    <mergeCell ref="A14:A15"/>
    <mergeCell ref="B14:B15"/>
    <mergeCell ref="C14:C15"/>
    <mergeCell ref="D14:D15"/>
    <mergeCell ref="E14:J14"/>
    <mergeCell ref="K14:K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O33"/>
  <sheetViews>
    <sheetView view="pageBreakPreview" zoomScaleSheetLayoutView="100" zoomScalePageLayoutView="0" workbookViewId="0" topLeftCell="A1">
      <selection activeCell="B18" sqref="B18:B19"/>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264</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614</v>
      </c>
      <c r="K6" s="17"/>
      <c r="L6" s="252"/>
      <c r="M6" s="12"/>
      <c r="N6" s="12"/>
      <c r="O6" s="12"/>
    </row>
    <row r="7" spans="2:15" ht="15.75">
      <c r="B7" s="15"/>
      <c r="C7" s="15"/>
      <c r="D7" s="15"/>
      <c r="E7" s="15"/>
      <c r="F7" s="15"/>
      <c r="G7" s="15"/>
      <c r="H7" s="15"/>
      <c r="I7" s="12"/>
      <c r="J7" s="17" t="s">
        <v>615</v>
      </c>
      <c r="K7" s="17"/>
      <c r="L7" s="252"/>
      <c r="M7" s="12"/>
      <c r="N7" s="12"/>
      <c r="O7" s="12"/>
    </row>
    <row r="8" spans="2:15" ht="15.75" customHeight="1">
      <c r="B8" s="15"/>
      <c r="C8" s="15"/>
      <c r="D8" s="15"/>
      <c r="E8" s="15"/>
      <c r="F8" s="15"/>
      <c r="G8" s="15"/>
      <c r="H8" s="15"/>
      <c r="I8" s="12"/>
      <c r="J8" s="624" t="s">
        <v>609</v>
      </c>
      <c r="K8" s="624"/>
      <c r="L8" s="624"/>
      <c r="M8" s="624"/>
      <c r="N8" s="624"/>
      <c r="O8" s="624"/>
    </row>
    <row r="9" spans="2:15" ht="15.75">
      <c r="B9" s="15"/>
      <c r="C9" s="15"/>
      <c r="D9" s="15"/>
      <c r="E9" s="15"/>
      <c r="F9" s="15"/>
      <c r="G9" s="15"/>
      <c r="H9" s="16"/>
      <c r="I9" s="12" t="s">
        <v>19</v>
      </c>
      <c r="J9" s="624" t="s">
        <v>620</v>
      </c>
      <c r="K9" s="624"/>
      <c r="L9" s="571"/>
      <c r="M9" s="571"/>
      <c r="N9" s="571"/>
      <c r="O9" s="571"/>
    </row>
    <row r="10" spans="2:12" ht="15.75">
      <c r="B10" s="15"/>
      <c r="C10" s="15"/>
      <c r="D10" s="15"/>
      <c r="E10" s="15"/>
      <c r="F10" s="15"/>
      <c r="G10" s="15"/>
      <c r="H10" s="15"/>
      <c r="I10" s="15"/>
      <c r="J10" s="15"/>
      <c r="K10" s="15"/>
      <c r="L10" s="15"/>
    </row>
    <row r="11" spans="2:12" ht="21.75" customHeight="1">
      <c r="B11" s="625" t="s">
        <v>407</v>
      </c>
      <c r="C11" s="625"/>
      <c r="D11" s="625"/>
      <c r="E11" s="625"/>
      <c r="F11" s="625"/>
      <c r="G11" s="625"/>
      <c r="H11" s="625"/>
      <c r="I11" s="625"/>
      <c r="J11" s="625"/>
      <c r="K11" s="625"/>
      <c r="L11" s="15"/>
    </row>
    <row r="12" spans="2:12" ht="15.75">
      <c r="B12" s="15"/>
      <c r="C12" s="15"/>
      <c r="D12" s="637"/>
      <c r="E12" s="637"/>
      <c r="F12" s="637"/>
      <c r="G12" s="637"/>
      <c r="H12" s="637"/>
      <c r="I12" s="15"/>
      <c r="J12" s="15"/>
      <c r="K12" s="34" t="s">
        <v>256</v>
      </c>
      <c r="L12" s="15"/>
    </row>
    <row r="13" spans="1:12" ht="21" customHeight="1">
      <c r="A13" s="626" t="s">
        <v>27</v>
      </c>
      <c r="B13" s="626" t="s">
        <v>10</v>
      </c>
      <c r="C13" s="626" t="s">
        <v>11</v>
      </c>
      <c r="D13" s="626" t="s">
        <v>246</v>
      </c>
      <c r="E13" s="638" t="s">
        <v>7</v>
      </c>
      <c r="F13" s="638"/>
      <c r="G13" s="638"/>
      <c r="H13" s="638"/>
      <c r="I13" s="638"/>
      <c r="J13" s="678"/>
      <c r="K13" s="630" t="s">
        <v>13</v>
      </c>
      <c r="L13" s="15"/>
    </row>
    <row r="14" spans="1:12" ht="15.75">
      <c r="A14" s="627"/>
      <c r="B14" s="627"/>
      <c r="C14" s="627"/>
      <c r="D14" s="627"/>
      <c r="E14" s="626">
        <v>2021</v>
      </c>
      <c r="F14" s="727">
        <v>2022</v>
      </c>
      <c r="G14" s="638"/>
      <c r="H14" s="678"/>
      <c r="I14" s="626" t="s">
        <v>396</v>
      </c>
      <c r="J14" s="630">
        <v>2023</v>
      </c>
      <c r="K14" s="630"/>
      <c r="L14" s="15"/>
    </row>
    <row r="15" spans="1:12" ht="15.75">
      <c r="A15" s="628"/>
      <c r="B15" s="628"/>
      <c r="C15" s="628"/>
      <c r="D15" s="628"/>
      <c r="E15" s="628"/>
      <c r="F15" s="728"/>
      <c r="G15" s="729"/>
      <c r="H15" s="730"/>
      <c r="I15" s="628"/>
      <c r="J15" s="630"/>
      <c r="K15" s="630"/>
      <c r="L15" s="15"/>
    </row>
    <row r="16" spans="1:12" ht="26.25" customHeight="1">
      <c r="A16" s="629">
        <v>1</v>
      </c>
      <c r="B16" s="723" t="s">
        <v>646</v>
      </c>
      <c r="C16" s="631" t="s">
        <v>356</v>
      </c>
      <c r="D16" s="731">
        <f>E16+F16+J16</f>
        <v>4797</v>
      </c>
      <c r="E16" s="733">
        <v>1500</v>
      </c>
      <c r="F16" s="725">
        <v>1600.5</v>
      </c>
      <c r="G16" s="62"/>
      <c r="H16" s="62"/>
      <c r="I16" s="62"/>
      <c r="J16" s="725">
        <v>1696.5</v>
      </c>
      <c r="K16" s="631" t="s">
        <v>476</v>
      </c>
      <c r="L16" s="15"/>
    </row>
    <row r="17" spans="1:14" ht="55.5" customHeight="1">
      <c r="A17" s="629"/>
      <c r="B17" s="724"/>
      <c r="C17" s="633"/>
      <c r="D17" s="732"/>
      <c r="E17" s="734"/>
      <c r="F17" s="726"/>
      <c r="G17" s="62"/>
      <c r="H17" s="62"/>
      <c r="I17" s="62"/>
      <c r="J17" s="726"/>
      <c r="K17" s="632"/>
      <c r="L17" s="15"/>
      <c r="N17" s="54">
        <v>441</v>
      </c>
    </row>
    <row r="18" spans="1:14" ht="56.25" customHeight="1">
      <c r="A18" s="631">
        <v>2</v>
      </c>
      <c r="B18" s="723" t="s">
        <v>536</v>
      </c>
      <c r="C18" s="631" t="s">
        <v>356</v>
      </c>
      <c r="D18" s="731">
        <f>E18+F18+J18</f>
        <v>7195.6</v>
      </c>
      <c r="E18" s="706">
        <v>2250</v>
      </c>
      <c r="F18" s="706">
        <v>2400.8</v>
      </c>
      <c r="G18" s="463"/>
      <c r="H18" s="463"/>
      <c r="I18" s="463"/>
      <c r="J18" s="706">
        <v>2544.8</v>
      </c>
      <c r="K18" s="632"/>
      <c r="L18" s="15"/>
      <c r="N18" s="54"/>
    </row>
    <row r="19" spans="1:14" ht="38.25" customHeight="1">
      <c r="A19" s="633"/>
      <c r="B19" s="724"/>
      <c r="C19" s="633"/>
      <c r="D19" s="732"/>
      <c r="E19" s="707"/>
      <c r="F19" s="707"/>
      <c r="G19" s="463"/>
      <c r="H19" s="463"/>
      <c r="I19" s="463"/>
      <c r="J19" s="707"/>
      <c r="K19" s="633"/>
      <c r="L19" s="15"/>
      <c r="N19" s="54"/>
    </row>
    <row r="20" spans="1:12" ht="32.25" customHeight="1">
      <c r="A20" s="68"/>
      <c r="B20" s="59" t="s">
        <v>4</v>
      </c>
      <c r="C20" s="69"/>
      <c r="D20" s="61">
        <f aca="true" t="shared" si="0" ref="D20:J20">D16+D18</f>
        <v>11992.6</v>
      </c>
      <c r="E20" s="61">
        <f>E16+E18</f>
        <v>3750</v>
      </c>
      <c r="F20" s="61">
        <f t="shared" si="0"/>
        <v>4001.3</v>
      </c>
      <c r="G20" s="61">
        <f t="shared" si="0"/>
        <v>0</v>
      </c>
      <c r="H20" s="61">
        <f t="shared" si="0"/>
        <v>0</v>
      </c>
      <c r="I20" s="61">
        <f t="shared" si="0"/>
        <v>0</v>
      </c>
      <c r="J20" s="61">
        <f t="shared" si="0"/>
        <v>4241.3</v>
      </c>
      <c r="K20" s="70"/>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51"/>
      <c r="C24" s="52"/>
      <c r="E24" s="19"/>
      <c r="F24" s="19"/>
      <c r="G24" s="19"/>
      <c r="H24" s="19"/>
      <c r="I24" s="19"/>
      <c r="J24" s="19"/>
      <c r="K24" s="52"/>
      <c r="L24" s="15"/>
    </row>
    <row r="25" spans="2:12" ht="18.75" customHeight="1">
      <c r="B25" s="680" t="s">
        <v>15</v>
      </c>
      <c r="C25" s="680"/>
      <c r="D25" s="272"/>
      <c r="E25" s="22"/>
      <c r="F25" s="22"/>
      <c r="G25" s="16"/>
      <c r="H25" s="16"/>
      <c r="I25" s="16"/>
      <c r="J25" s="23"/>
      <c r="K25" s="23" t="s">
        <v>25</v>
      </c>
      <c r="L25" s="23"/>
    </row>
    <row r="26" spans="2:12" ht="14.25" customHeight="1">
      <c r="B26" s="272"/>
      <c r="C26" s="272"/>
      <c r="D26" s="272"/>
      <c r="E26" s="22"/>
      <c r="F26" s="22"/>
      <c r="G26" s="16"/>
      <c r="H26" s="16"/>
      <c r="I26" s="16"/>
      <c r="J26" s="23"/>
      <c r="K26" s="23"/>
      <c r="L26" s="23"/>
    </row>
    <row r="27" spans="2:11" ht="18.75">
      <c r="B27" s="634" t="s">
        <v>314</v>
      </c>
      <c r="C27" s="634"/>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1">
    <mergeCell ref="A16:A17"/>
    <mergeCell ref="B25:C25"/>
    <mergeCell ref="E14:E15"/>
    <mergeCell ref="I14:I15"/>
    <mergeCell ref="D18:D19"/>
    <mergeCell ref="F18:F19"/>
    <mergeCell ref="B27:C27"/>
    <mergeCell ref="C16:C17"/>
    <mergeCell ref="D16:D17"/>
    <mergeCell ref="E16:E17"/>
    <mergeCell ref="F16:F17"/>
    <mergeCell ref="C13:C15"/>
    <mergeCell ref="D13:D15"/>
    <mergeCell ref="E13:J13"/>
    <mergeCell ref="D12:H12"/>
    <mergeCell ref="J18:J19"/>
    <mergeCell ref="J14:J15"/>
    <mergeCell ref="C18:C19"/>
    <mergeCell ref="E18:E19"/>
    <mergeCell ref="J16:J17"/>
    <mergeCell ref="F14:H15"/>
    <mergeCell ref="J9:K9"/>
    <mergeCell ref="J8:O8"/>
    <mergeCell ref="B11:K11"/>
    <mergeCell ref="A18:A19"/>
    <mergeCell ref="B16:B17"/>
    <mergeCell ref="K16:K19"/>
    <mergeCell ref="B18:B19"/>
    <mergeCell ref="K13:K15"/>
    <mergeCell ref="A13:A15"/>
    <mergeCell ref="B13:B15"/>
  </mergeCells>
  <printOptions horizontalCentered="1"/>
  <pageMargins left="0" right="0" top="1.1811023622047245" bottom="0" header="0" footer="0"/>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1">
      <selection activeCell="J142" sqref="A1:N142"/>
    </sheetView>
  </sheetViews>
  <sheetFormatPr defaultColWidth="9.140625" defaultRowHeight="12.75"/>
  <cols>
    <col min="1" max="1" width="5.28125" style="16" customWidth="1"/>
    <col min="2" max="2" width="84.00390625" style="11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3"/>
      <c r="C1" s="15"/>
      <c r="D1" s="15"/>
      <c r="E1" s="15"/>
      <c r="F1" s="15"/>
      <c r="G1" s="15"/>
      <c r="H1" s="15"/>
      <c r="I1" s="1" t="s">
        <v>395</v>
      </c>
      <c r="J1"/>
      <c r="K1" s="13" t="s">
        <v>16</v>
      </c>
    </row>
    <row r="2" spans="2:14" ht="15.75">
      <c r="B2" s="83"/>
      <c r="C2" s="15"/>
      <c r="D2" s="15"/>
      <c r="E2" s="15"/>
      <c r="F2" s="15"/>
      <c r="G2" s="15"/>
      <c r="H2" s="15"/>
      <c r="I2" s="12" t="s">
        <v>9</v>
      </c>
      <c r="J2" s="12"/>
      <c r="K2" s="15"/>
      <c r="L2" s="12"/>
      <c r="M2" s="12"/>
      <c r="N2" s="12"/>
    </row>
    <row r="3" spans="2:14" ht="15.75">
      <c r="B3" s="83"/>
      <c r="C3" s="15"/>
      <c r="D3" s="15"/>
      <c r="E3" s="15"/>
      <c r="F3" s="15"/>
      <c r="G3" s="15"/>
      <c r="H3" s="15"/>
      <c r="I3" s="12" t="s">
        <v>316</v>
      </c>
      <c r="J3" s="12"/>
      <c r="K3" s="15"/>
      <c r="L3" s="12"/>
      <c r="M3" s="12"/>
      <c r="N3" s="12"/>
    </row>
    <row r="4" spans="2:14" ht="15.75">
      <c r="B4" s="83"/>
      <c r="C4" s="15"/>
      <c r="D4" s="15"/>
      <c r="E4" s="15"/>
      <c r="F4" s="15"/>
      <c r="G4" s="15"/>
      <c r="H4" s="15"/>
      <c r="I4" s="17" t="s">
        <v>317</v>
      </c>
      <c r="J4" s="17"/>
      <c r="K4" s="15"/>
      <c r="L4" s="12"/>
      <c r="M4" s="12"/>
      <c r="N4" s="12"/>
    </row>
    <row r="5" spans="2:14" ht="15.75">
      <c r="B5" s="83"/>
      <c r="C5" s="15"/>
      <c r="D5" s="15"/>
      <c r="E5" s="15"/>
      <c r="F5" s="15"/>
      <c r="G5" s="15"/>
      <c r="H5" s="15"/>
      <c r="I5" s="17" t="s">
        <v>596</v>
      </c>
      <c r="J5" s="17"/>
      <c r="K5" s="15"/>
      <c r="L5" s="12"/>
      <c r="M5" s="12"/>
      <c r="N5" s="12"/>
    </row>
    <row r="6" spans="2:14" ht="15.75">
      <c r="B6" s="83"/>
      <c r="C6" s="15"/>
      <c r="D6" s="15"/>
      <c r="E6" s="15"/>
      <c r="F6" s="15"/>
      <c r="G6" s="15"/>
      <c r="H6" s="15"/>
      <c r="I6" s="17" t="s">
        <v>613</v>
      </c>
      <c r="J6" s="17"/>
      <c r="K6" s="252"/>
      <c r="L6" s="12"/>
      <c r="M6" s="12"/>
      <c r="N6" s="12"/>
    </row>
    <row r="7" spans="2:14" ht="15.75" customHeight="1">
      <c r="B7" s="83"/>
      <c r="C7" s="15"/>
      <c r="D7" s="15"/>
      <c r="E7" s="15"/>
      <c r="F7" s="15"/>
      <c r="G7" s="15"/>
      <c r="H7" s="15"/>
      <c r="I7" s="624" t="s">
        <v>609</v>
      </c>
      <c r="J7" s="624"/>
      <c r="K7" s="624"/>
      <c r="L7" s="624"/>
      <c r="M7" s="624"/>
      <c r="N7" s="624"/>
    </row>
    <row r="8" spans="2:14" ht="15.75">
      <c r="B8" s="83"/>
      <c r="C8" s="15"/>
      <c r="D8" s="15"/>
      <c r="E8" s="15"/>
      <c r="F8" s="15"/>
      <c r="G8" s="15"/>
      <c r="I8" s="624" t="s">
        <v>620</v>
      </c>
      <c r="J8" s="624"/>
      <c r="K8" s="571"/>
      <c r="L8" s="571"/>
      <c r="M8" s="571"/>
      <c r="N8" s="571"/>
    </row>
    <row r="9" spans="2:14" ht="15.75" customHeight="1">
      <c r="B9" s="83"/>
      <c r="C9" s="15"/>
      <c r="D9" s="15"/>
      <c r="E9" s="15"/>
      <c r="F9" s="15"/>
      <c r="G9" s="15"/>
      <c r="I9" s="624"/>
      <c r="J9" s="624"/>
      <c r="K9" s="17"/>
      <c r="L9" s="17"/>
      <c r="M9" s="17"/>
      <c r="N9" s="17"/>
    </row>
    <row r="10" spans="2:11" ht="15.75">
      <c r="B10" s="83"/>
      <c r="C10" s="15"/>
      <c r="D10" s="15"/>
      <c r="E10" s="15"/>
      <c r="F10" s="15"/>
      <c r="G10" s="15"/>
      <c r="H10" s="15"/>
      <c r="I10" s="15"/>
      <c r="J10" s="15"/>
      <c r="K10" s="15"/>
    </row>
    <row r="11" spans="1:11" ht="18.75" customHeight="1">
      <c r="A11" s="682" t="s">
        <v>408</v>
      </c>
      <c r="B11" s="682"/>
      <c r="C11" s="682"/>
      <c r="D11" s="682"/>
      <c r="E11" s="682"/>
      <c r="F11" s="682"/>
      <c r="G11" s="682"/>
      <c r="H11" s="682"/>
      <c r="I11" s="682"/>
      <c r="J11" s="682"/>
      <c r="K11" s="15"/>
    </row>
    <row r="12" spans="2:11" ht="15.75">
      <c r="B12" s="83"/>
      <c r="C12" s="15"/>
      <c r="D12" s="637"/>
      <c r="E12" s="637"/>
      <c r="F12" s="637"/>
      <c r="G12" s="637"/>
      <c r="H12" s="637"/>
      <c r="I12" s="15"/>
      <c r="J12" s="34" t="s">
        <v>240</v>
      </c>
      <c r="K12" s="15"/>
    </row>
    <row r="13" spans="1:11" ht="15.75" customHeight="1">
      <c r="A13" s="630" t="s">
        <v>5</v>
      </c>
      <c r="B13" s="611" t="s">
        <v>10</v>
      </c>
      <c r="C13" s="727" t="s">
        <v>11</v>
      </c>
      <c r="D13" s="626" t="s">
        <v>244</v>
      </c>
      <c r="E13" s="727" t="s">
        <v>7</v>
      </c>
      <c r="F13" s="638"/>
      <c r="G13" s="638"/>
      <c r="H13" s="638"/>
      <c r="I13" s="638"/>
      <c r="J13" s="630" t="s">
        <v>13</v>
      </c>
      <c r="K13" s="15"/>
    </row>
    <row r="14" spans="1:11" ht="15.75" customHeight="1">
      <c r="A14" s="630"/>
      <c r="B14" s="611"/>
      <c r="C14" s="737"/>
      <c r="D14" s="627"/>
      <c r="E14" s="626">
        <v>2021</v>
      </c>
      <c r="F14" s="727">
        <v>2022</v>
      </c>
      <c r="G14" s="638"/>
      <c r="H14" s="678"/>
      <c r="I14" s="626">
        <v>2023</v>
      </c>
      <c r="J14" s="630"/>
      <c r="K14" s="15"/>
    </row>
    <row r="15" spans="1:11" ht="23.25" customHeight="1">
      <c r="A15" s="630"/>
      <c r="B15" s="611"/>
      <c r="C15" s="728"/>
      <c r="D15" s="628"/>
      <c r="E15" s="628"/>
      <c r="F15" s="728"/>
      <c r="G15" s="729"/>
      <c r="H15" s="730"/>
      <c r="I15" s="628"/>
      <c r="J15" s="630"/>
      <c r="K15" s="15"/>
    </row>
    <row r="16" spans="1:13" ht="56.25" customHeight="1" hidden="1">
      <c r="A16" s="35">
        <v>1</v>
      </c>
      <c r="B16" s="106" t="s">
        <v>0</v>
      </c>
      <c r="C16" s="105" t="s">
        <v>78</v>
      </c>
      <c r="D16" s="66">
        <f aca="true" t="shared" si="0" ref="D16:D22">E16</f>
        <v>10230</v>
      </c>
      <c r="E16" s="82">
        <f>E17+E18+E19+E20+E21+E22</f>
        <v>10230</v>
      </c>
      <c r="F16" s="82">
        <f>F17+F18+F19+F20+F21+F22</f>
        <v>0</v>
      </c>
      <c r="G16" s="82">
        <f>G17+G18+G19+G20+G21+G22</f>
        <v>0</v>
      </c>
      <c r="H16" s="82">
        <f>H17+H18+H19+H20+H21+H22</f>
        <v>0</v>
      </c>
      <c r="I16" s="82">
        <f>I17+I18+I19+I20+I21+I22</f>
        <v>0</v>
      </c>
      <c r="J16" s="35" t="s">
        <v>32</v>
      </c>
      <c r="K16" s="15"/>
      <c r="M16" s="104"/>
    </row>
    <row r="17" spans="1:13" ht="42" customHeight="1" hidden="1">
      <c r="A17" s="35"/>
      <c r="B17" s="204" t="s">
        <v>136</v>
      </c>
      <c r="C17" s="105" t="s">
        <v>78</v>
      </c>
      <c r="D17" s="66">
        <f t="shared" si="0"/>
        <v>1980</v>
      </c>
      <c r="E17" s="205">
        <v>1980</v>
      </c>
      <c r="F17" s="72"/>
      <c r="G17" s="62"/>
      <c r="H17" s="62"/>
      <c r="I17" s="107"/>
      <c r="J17" s="35"/>
      <c r="K17" s="15"/>
      <c r="M17" s="104"/>
    </row>
    <row r="18" spans="1:13" ht="48" customHeight="1" hidden="1">
      <c r="A18" s="35"/>
      <c r="B18" s="204" t="s">
        <v>137</v>
      </c>
      <c r="C18" s="105" t="s">
        <v>78</v>
      </c>
      <c r="D18" s="66">
        <f t="shared" si="0"/>
        <v>3000</v>
      </c>
      <c r="E18" s="205">
        <v>3000</v>
      </c>
      <c r="F18" s="72"/>
      <c r="G18" s="62"/>
      <c r="H18" s="62"/>
      <c r="I18" s="107"/>
      <c r="J18" s="35"/>
      <c r="K18" s="15"/>
      <c r="M18" s="104"/>
    </row>
    <row r="19" spans="1:13" ht="63" customHeight="1" hidden="1">
      <c r="A19" s="35"/>
      <c r="B19" s="204" t="s">
        <v>245</v>
      </c>
      <c r="C19" s="105" t="s">
        <v>78</v>
      </c>
      <c r="D19" s="66">
        <f t="shared" si="0"/>
        <v>3700</v>
      </c>
      <c r="E19" s="177">
        <v>3700</v>
      </c>
      <c r="F19" s="72"/>
      <c r="G19" s="62"/>
      <c r="H19" s="62"/>
      <c r="I19" s="107"/>
      <c r="J19" s="35"/>
      <c r="K19" s="15"/>
      <c r="M19" s="104"/>
    </row>
    <row r="20" spans="1:13" ht="60.75" customHeight="1" hidden="1">
      <c r="A20" s="73"/>
      <c r="B20" s="204" t="s">
        <v>138</v>
      </c>
      <c r="C20" s="105" t="s">
        <v>78</v>
      </c>
      <c r="D20" s="66">
        <f t="shared" si="0"/>
        <v>350</v>
      </c>
      <c r="E20" s="177">
        <v>350</v>
      </c>
      <c r="F20" s="72"/>
      <c r="G20" s="62"/>
      <c r="H20" s="62"/>
      <c r="I20" s="107"/>
      <c r="J20" s="35"/>
      <c r="K20" s="15"/>
      <c r="M20" s="104"/>
    </row>
    <row r="21" spans="1:13" ht="56.25" customHeight="1" hidden="1">
      <c r="A21" s="35"/>
      <c r="B21" s="204" t="s">
        <v>139</v>
      </c>
      <c r="C21" s="105" t="s">
        <v>78</v>
      </c>
      <c r="D21" s="66">
        <f t="shared" si="0"/>
        <v>500</v>
      </c>
      <c r="E21" s="177">
        <v>500</v>
      </c>
      <c r="F21" s="72"/>
      <c r="G21" s="62"/>
      <c r="H21" s="62"/>
      <c r="I21" s="108"/>
      <c r="J21" s="35"/>
      <c r="K21" s="15"/>
      <c r="M21" s="104"/>
    </row>
    <row r="22" spans="1:13" ht="59.25" customHeight="1" hidden="1">
      <c r="A22" s="35"/>
      <c r="B22" s="204" t="s">
        <v>140</v>
      </c>
      <c r="C22" s="105" t="s">
        <v>78</v>
      </c>
      <c r="D22" s="66">
        <f t="shared" si="0"/>
        <v>700</v>
      </c>
      <c r="E22" s="177">
        <v>700</v>
      </c>
      <c r="F22" s="72"/>
      <c r="G22" s="62"/>
      <c r="H22" s="62"/>
      <c r="I22" s="108"/>
      <c r="J22" s="35"/>
      <c r="K22" s="15"/>
      <c r="M22" s="104"/>
    </row>
    <row r="23" spans="1:13" ht="57" customHeight="1" hidden="1">
      <c r="A23" s="35">
        <v>2</v>
      </c>
      <c r="B23" s="106" t="s">
        <v>1</v>
      </c>
      <c r="C23" s="105" t="s">
        <v>78</v>
      </c>
      <c r="D23" s="66">
        <f>E23+F23</f>
        <v>25400</v>
      </c>
      <c r="E23" s="82">
        <f>E24+E25+E26+E27</f>
        <v>10400</v>
      </c>
      <c r="F23" s="82">
        <f>F24+F25+F26+F27+F28+F29+F30</f>
        <v>15000</v>
      </c>
      <c r="G23" s="82">
        <f>G24+G25+G26+G27+G28+G29+G30</f>
        <v>0</v>
      </c>
      <c r="H23" s="82">
        <f>H24+H25+H26+H27+H28+H29+H30</f>
        <v>0</v>
      </c>
      <c r="I23" s="82">
        <f>I24+I25+I26+I27+I28+I29+I30</f>
        <v>0</v>
      </c>
      <c r="J23" s="35" t="s">
        <v>33</v>
      </c>
      <c r="K23" s="15"/>
      <c r="M23" s="104"/>
    </row>
    <row r="24" spans="1:13" ht="45" customHeight="1" hidden="1">
      <c r="A24" s="35"/>
      <c r="B24" s="204" t="s">
        <v>141</v>
      </c>
      <c r="C24" s="105" t="s">
        <v>78</v>
      </c>
      <c r="D24" s="66">
        <f aca="true" t="shared" si="1" ref="D24:D30">E24+F24</f>
        <v>4000</v>
      </c>
      <c r="E24" s="177">
        <v>4000</v>
      </c>
      <c r="F24" s="72"/>
      <c r="G24" s="62"/>
      <c r="H24" s="62"/>
      <c r="I24" s="107"/>
      <c r="J24" s="35"/>
      <c r="K24" s="15"/>
      <c r="M24" s="104"/>
    </row>
    <row r="25" spans="1:13" ht="48" customHeight="1" hidden="1">
      <c r="A25" s="35"/>
      <c r="B25" s="204" t="s">
        <v>142</v>
      </c>
      <c r="C25" s="105" t="s">
        <v>78</v>
      </c>
      <c r="D25" s="66">
        <f t="shared" si="1"/>
        <v>2500</v>
      </c>
      <c r="E25" s="177">
        <v>2500</v>
      </c>
      <c r="F25" s="72"/>
      <c r="G25" s="62"/>
      <c r="H25" s="62"/>
      <c r="I25" s="107"/>
      <c r="J25" s="35"/>
      <c r="K25" s="15"/>
      <c r="M25" s="104"/>
    </row>
    <row r="26" spans="1:13" ht="38.25" customHeight="1" hidden="1">
      <c r="A26" s="35"/>
      <c r="B26" s="204" t="s">
        <v>143</v>
      </c>
      <c r="C26" s="105" t="s">
        <v>78</v>
      </c>
      <c r="D26" s="66">
        <f t="shared" si="1"/>
        <v>3000</v>
      </c>
      <c r="E26" s="177">
        <v>3000</v>
      </c>
      <c r="F26" s="72"/>
      <c r="G26" s="62"/>
      <c r="H26" s="62"/>
      <c r="I26" s="107"/>
      <c r="J26" s="35"/>
      <c r="K26" s="15"/>
      <c r="M26" s="104"/>
    </row>
    <row r="27" spans="1:13" ht="45.75" customHeight="1" hidden="1">
      <c r="A27" s="35"/>
      <c r="B27" s="204" t="s">
        <v>144</v>
      </c>
      <c r="C27" s="105" t="s">
        <v>78</v>
      </c>
      <c r="D27" s="66">
        <f t="shared" si="1"/>
        <v>900</v>
      </c>
      <c r="E27" s="177">
        <v>900</v>
      </c>
      <c r="F27" s="72"/>
      <c r="G27" s="62"/>
      <c r="H27" s="62"/>
      <c r="I27" s="107"/>
      <c r="J27" s="35"/>
      <c r="K27" s="15"/>
      <c r="M27" s="104"/>
    </row>
    <row r="28" spans="1:13" ht="45.75" customHeight="1" hidden="1">
      <c r="A28" s="35"/>
      <c r="B28" s="204" t="s">
        <v>190</v>
      </c>
      <c r="C28" s="105" t="s">
        <v>78</v>
      </c>
      <c r="D28" s="66">
        <f t="shared" si="1"/>
        <v>5000</v>
      </c>
      <c r="E28" s="177"/>
      <c r="F28" s="72">
        <v>5000</v>
      </c>
      <c r="G28" s="62"/>
      <c r="H28" s="62"/>
      <c r="I28" s="107"/>
      <c r="J28" s="35"/>
      <c r="K28" s="15"/>
      <c r="M28" s="104"/>
    </row>
    <row r="29" spans="1:13" ht="45.75" customHeight="1" hidden="1">
      <c r="A29" s="35"/>
      <c r="B29" s="204" t="s">
        <v>191</v>
      </c>
      <c r="C29" s="105" t="s">
        <v>78</v>
      </c>
      <c r="D29" s="66">
        <f t="shared" si="1"/>
        <v>7000</v>
      </c>
      <c r="E29" s="177"/>
      <c r="F29" s="72">
        <v>7000</v>
      </c>
      <c r="G29" s="62"/>
      <c r="H29" s="62"/>
      <c r="I29" s="107"/>
      <c r="J29" s="35"/>
      <c r="K29" s="15"/>
      <c r="M29" s="104"/>
    </row>
    <row r="30" spans="1:13" ht="45.75" customHeight="1" hidden="1">
      <c r="A30" s="35"/>
      <c r="B30" s="204" t="s">
        <v>192</v>
      </c>
      <c r="C30" s="105" t="s">
        <v>78</v>
      </c>
      <c r="D30" s="66">
        <f t="shared" si="1"/>
        <v>3000</v>
      </c>
      <c r="E30" s="177"/>
      <c r="F30" s="72">
        <v>3000</v>
      </c>
      <c r="G30" s="62"/>
      <c r="H30" s="62"/>
      <c r="I30" s="107"/>
      <c r="J30" s="35"/>
      <c r="K30" s="15"/>
      <c r="M30" s="104"/>
    </row>
    <row r="31" spans="1:13" ht="58.5" customHeight="1">
      <c r="A31" s="35">
        <v>1</v>
      </c>
      <c r="B31" s="106" t="s">
        <v>35</v>
      </c>
      <c r="C31" s="105" t="s">
        <v>488</v>
      </c>
      <c r="D31" s="66">
        <f>E31+F31</f>
        <v>8700</v>
      </c>
      <c r="E31" s="82">
        <f>E32+E33</f>
        <v>8700</v>
      </c>
      <c r="F31" s="61">
        <v>0</v>
      </c>
      <c r="G31" s="61">
        <f>G36+G37</f>
        <v>0</v>
      </c>
      <c r="H31" s="61">
        <f>H36+H37</f>
        <v>0</v>
      </c>
      <c r="I31" s="61">
        <f>I36+I37</f>
        <v>0</v>
      </c>
      <c r="J31" s="35" t="s">
        <v>483</v>
      </c>
      <c r="K31" s="15"/>
      <c r="M31" s="104"/>
    </row>
    <row r="32" spans="1:13" ht="49.5" customHeight="1">
      <c r="A32" s="35"/>
      <c r="B32" s="206" t="s">
        <v>399</v>
      </c>
      <c r="C32" s="105" t="s">
        <v>488</v>
      </c>
      <c r="D32" s="66">
        <f aca="true" t="shared" si="2" ref="D32:D44">E32</f>
        <v>5500</v>
      </c>
      <c r="E32" s="207">
        <v>5500</v>
      </c>
      <c r="F32" s="72"/>
      <c r="G32" s="62"/>
      <c r="H32" s="62"/>
      <c r="I32" s="110"/>
      <c r="J32" s="35"/>
      <c r="K32" s="15"/>
      <c r="M32" s="104"/>
    </row>
    <row r="33" spans="1:13" ht="42.75" customHeight="1">
      <c r="A33" s="35"/>
      <c r="B33" s="206" t="s">
        <v>398</v>
      </c>
      <c r="C33" s="105" t="s">
        <v>488</v>
      </c>
      <c r="D33" s="66">
        <f t="shared" si="2"/>
        <v>3200</v>
      </c>
      <c r="E33" s="207">
        <v>3200</v>
      </c>
      <c r="F33" s="72"/>
      <c r="G33" s="62"/>
      <c r="H33" s="62"/>
      <c r="I33" s="111"/>
      <c r="J33" s="35"/>
      <c r="K33" s="15"/>
      <c r="M33" s="104"/>
    </row>
    <row r="34" spans="1:13" ht="36.75" customHeight="1" hidden="1">
      <c r="A34" s="35"/>
      <c r="B34" s="206" t="s">
        <v>145</v>
      </c>
      <c r="C34" s="105" t="s">
        <v>397</v>
      </c>
      <c r="D34" s="66">
        <f t="shared" si="2"/>
        <v>5000</v>
      </c>
      <c r="E34" s="207">
        <v>5000</v>
      </c>
      <c r="F34" s="72"/>
      <c r="G34" s="62"/>
      <c r="H34" s="62"/>
      <c r="I34" s="111"/>
      <c r="J34" s="35"/>
      <c r="K34" s="15"/>
      <c r="M34" s="104"/>
    </row>
    <row r="35" spans="1:13" ht="51" customHeight="1" hidden="1">
      <c r="A35" s="35"/>
      <c r="B35" s="206" t="s">
        <v>146</v>
      </c>
      <c r="C35" s="105" t="s">
        <v>397</v>
      </c>
      <c r="D35" s="66">
        <f t="shared" si="2"/>
        <v>2700</v>
      </c>
      <c r="E35" s="207">
        <v>2700</v>
      </c>
      <c r="F35" s="72"/>
      <c r="G35" s="62"/>
      <c r="H35" s="62"/>
      <c r="I35" s="111"/>
      <c r="J35" s="35"/>
      <c r="K35" s="15"/>
      <c r="M35" s="104"/>
    </row>
    <row r="36" spans="1:13" ht="51" customHeight="1" hidden="1">
      <c r="A36" s="35"/>
      <c r="B36" s="206" t="s">
        <v>218</v>
      </c>
      <c r="C36" s="105" t="s">
        <v>397</v>
      </c>
      <c r="D36" s="66">
        <f>E36+F36</f>
        <v>9987.2</v>
      </c>
      <c r="E36" s="207"/>
      <c r="F36" s="72">
        <v>9987.2</v>
      </c>
      <c r="G36" s="62"/>
      <c r="H36" s="62"/>
      <c r="I36" s="111"/>
      <c r="J36" s="35"/>
      <c r="K36" s="15"/>
      <c r="M36" s="104"/>
    </row>
    <row r="37" spans="1:13" ht="51" customHeight="1" hidden="1">
      <c r="A37" s="35"/>
      <c r="B37" s="206" t="s">
        <v>219</v>
      </c>
      <c r="C37" s="105" t="s">
        <v>397</v>
      </c>
      <c r="D37" s="66">
        <f>E37+F37</f>
        <v>6265.2</v>
      </c>
      <c r="E37" s="207"/>
      <c r="F37" s="72">
        <v>6265.2</v>
      </c>
      <c r="G37" s="62"/>
      <c r="H37" s="62"/>
      <c r="I37" s="111"/>
      <c r="J37" s="35"/>
      <c r="K37" s="15"/>
      <c r="M37" s="104"/>
    </row>
    <row r="38" spans="1:13" ht="51" customHeight="1" hidden="1">
      <c r="A38" s="35"/>
      <c r="B38" s="206" t="s">
        <v>224</v>
      </c>
      <c r="C38" s="105" t="s">
        <v>397</v>
      </c>
      <c r="D38" s="66">
        <f>E38+F38</f>
        <v>85</v>
      </c>
      <c r="E38" s="207">
        <f>0+85</f>
        <v>85</v>
      </c>
      <c r="F38" s="72"/>
      <c r="G38" s="62"/>
      <c r="H38" s="62"/>
      <c r="I38" s="111"/>
      <c r="J38" s="35"/>
      <c r="K38" s="15"/>
      <c r="M38" s="104"/>
    </row>
    <row r="39" spans="1:13" ht="51" customHeight="1" hidden="1">
      <c r="A39" s="35"/>
      <c r="B39" s="206" t="s">
        <v>225</v>
      </c>
      <c r="C39" s="105" t="s">
        <v>397</v>
      </c>
      <c r="D39" s="66">
        <f>E39+F39</f>
        <v>44.1</v>
      </c>
      <c r="E39" s="207">
        <v>44.1</v>
      </c>
      <c r="F39" s="72"/>
      <c r="G39" s="62"/>
      <c r="H39" s="62"/>
      <c r="I39" s="111"/>
      <c r="J39" s="35"/>
      <c r="K39" s="15"/>
      <c r="M39" s="104"/>
    </row>
    <row r="40" spans="1:13" ht="47.25" customHeight="1">
      <c r="A40" s="35">
        <v>2</v>
      </c>
      <c r="B40" s="106" t="s">
        <v>2</v>
      </c>
      <c r="C40" s="105" t="s">
        <v>488</v>
      </c>
      <c r="D40" s="66">
        <f>E40+F40+I40</f>
        <v>27.52</v>
      </c>
      <c r="E40" s="82">
        <f>E41</f>
        <v>27.52</v>
      </c>
      <c r="F40" s="82">
        <f>F41+F42+F43+F44</f>
        <v>0</v>
      </c>
      <c r="G40" s="82">
        <f>G41+G42+G43+G44</f>
        <v>0</v>
      </c>
      <c r="H40" s="82">
        <f>H41+H42+H43+H44</f>
        <v>0</v>
      </c>
      <c r="I40" s="82">
        <f>I41+I42+I43+I44</f>
        <v>0</v>
      </c>
      <c r="J40" s="35" t="s">
        <v>484</v>
      </c>
      <c r="K40" s="15"/>
      <c r="M40" s="104"/>
    </row>
    <row r="41" spans="1:13" ht="45" customHeight="1">
      <c r="A41" s="35"/>
      <c r="B41" s="204" t="s">
        <v>400</v>
      </c>
      <c r="C41" s="105" t="s">
        <v>488</v>
      </c>
      <c r="D41" s="66">
        <f t="shared" si="2"/>
        <v>27.52</v>
      </c>
      <c r="E41" s="208">
        <v>27.52</v>
      </c>
      <c r="F41" s="72"/>
      <c r="G41" s="62"/>
      <c r="H41" s="62"/>
      <c r="I41" s="109"/>
      <c r="J41" s="35"/>
      <c r="K41" s="15"/>
      <c r="M41" s="104"/>
    </row>
    <row r="42" spans="1:13" ht="67.5" customHeight="1" hidden="1">
      <c r="A42" s="35"/>
      <c r="B42" s="204" t="s">
        <v>147</v>
      </c>
      <c r="C42" s="105" t="s">
        <v>78</v>
      </c>
      <c r="D42" s="66">
        <f t="shared" si="2"/>
        <v>9</v>
      </c>
      <c r="E42" s="208">
        <v>9</v>
      </c>
      <c r="F42" s="72"/>
      <c r="G42" s="62"/>
      <c r="H42" s="62"/>
      <c r="I42" s="109"/>
      <c r="J42" s="35"/>
      <c r="K42" s="15"/>
      <c r="M42" s="104"/>
    </row>
    <row r="43" spans="1:13" ht="67.5" customHeight="1" hidden="1">
      <c r="A43" s="35"/>
      <c r="B43" s="204" t="s">
        <v>153</v>
      </c>
      <c r="C43" s="105" t="s">
        <v>78</v>
      </c>
      <c r="D43" s="66">
        <f t="shared" si="2"/>
        <v>200</v>
      </c>
      <c r="E43" s="208">
        <v>200</v>
      </c>
      <c r="F43" s="72"/>
      <c r="G43" s="62"/>
      <c r="H43" s="62"/>
      <c r="I43" s="109"/>
      <c r="J43" s="35"/>
      <c r="K43" s="15"/>
      <c r="M43" s="104"/>
    </row>
    <row r="44" spans="1:13" ht="63" customHeight="1" hidden="1">
      <c r="A44" s="35"/>
      <c r="B44" s="204" t="s">
        <v>148</v>
      </c>
      <c r="C44" s="105" t="s">
        <v>78</v>
      </c>
      <c r="D44" s="66">
        <f t="shared" si="2"/>
        <v>315.8</v>
      </c>
      <c r="E44" s="208">
        <v>315.8</v>
      </c>
      <c r="F44" s="72"/>
      <c r="G44" s="62"/>
      <c r="H44" s="62"/>
      <c r="I44" s="110"/>
      <c r="J44" s="35"/>
      <c r="K44" s="15"/>
      <c r="M44" s="104"/>
    </row>
    <row r="45" spans="1:13" ht="25.5" customHeight="1">
      <c r="A45" s="631">
        <v>3</v>
      </c>
      <c r="B45" s="735" t="s">
        <v>485</v>
      </c>
      <c r="C45" s="742" t="s">
        <v>488</v>
      </c>
      <c r="D45" s="709">
        <f>E45+F45+I45</f>
        <v>5054.53</v>
      </c>
      <c r="E45" s="740">
        <f>E53+E47+E48+E49+E50+E51</f>
        <v>5054.53</v>
      </c>
      <c r="F45" s="740">
        <f>F53</f>
        <v>0</v>
      </c>
      <c r="G45" s="82" t="e">
        <f>#REF!+#REF!+#REF!+#REF!+#REF!+#REF!+G47+G48+G49+G50+G51+G52+#REF!+#REF!+#REF!+#REF!+#REF!+#REF!</f>
        <v>#REF!</v>
      </c>
      <c r="H45" s="82" t="e">
        <f>#REF!+#REF!+#REF!+#REF!+#REF!+#REF!+H47+H48+H49+H50+H51+H52+#REF!+#REF!+#REF!+#REF!+#REF!+#REF!</f>
        <v>#REF!</v>
      </c>
      <c r="I45" s="740">
        <f>I53</f>
        <v>0</v>
      </c>
      <c r="J45" s="631" t="s">
        <v>486</v>
      </c>
      <c r="K45" s="15"/>
      <c r="M45" s="104"/>
    </row>
    <row r="46" spans="1:13" ht="19.5" customHeight="1">
      <c r="A46" s="633"/>
      <c r="B46" s="736"/>
      <c r="C46" s="743"/>
      <c r="D46" s="710"/>
      <c r="E46" s="741"/>
      <c r="F46" s="741"/>
      <c r="G46" s="322"/>
      <c r="H46" s="322"/>
      <c r="I46" s="741"/>
      <c r="J46" s="633"/>
      <c r="K46" s="15"/>
      <c r="M46" s="104"/>
    </row>
    <row r="47" spans="1:16" s="54" customFormat="1" ht="38.25" customHeight="1">
      <c r="A47" s="512"/>
      <c r="B47" s="204" t="s">
        <v>563</v>
      </c>
      <c r="C47" s="518" t="s">
        <v>488</v>
      </c>
      <c r="D47" s="119">
        <f>E47+F47</f>
        <v>1400</v>
      </c>
      <c r="E47" s="186">
        <v>1400</v>
      </c>
      <c r="F47" s="115"/>
      <c r="G47" s="513"/>
      <c r="H47" s="513"/>
      <c r="I47" s="519"/>
      <c r="J47" s="512"/>
      <c r="K47" s="503"/>
      <c r="L47" s="517"/>
      <c r="M47" s="517"/>
      <c r="N47" s="517"/>
      <c r="O47" s="517"/>
      <c r="P47" s="517"/>
    </row>
    <row r="48" spans="1:13" ht="38.25" customHeight="1">
      <c r="A48" s="512"/>
      <c r="B48" s="204" t="s">
        <v>193</v>
      </c>
      <c r="C48" s="518" t="s">
        <v>488</v>
      </c>
      <c r="D48" s="119">
        <f>E48+F48</f>
        <v>700</v>
      </c>
      <c r="E48" s="186">
        <v>700</v>
      </c>
      <c r="F48" s="115"/>
      <c r="G48" s="513"/>
      <c r="H48" s="513"/>
      <c r="I48" s="519"/>
      <c r="J48" s="512"/>
      <c r="K48" s="15"/>
      <c r="M48" s="104"/>
    </row>
    <row r="49" spans="1:13" ht="53.25" customHeight="1">
      <c r="A49" s="512"/>
      <c r="B49" s="204" t="s">
        <v>194</v>
      </c>
      <c r="C49" s="518" t="s">
        <v>488</v>
      </c>
      <c r="D49" s="119">
        <f>E49+F49</f>
        <v>1670</v>
      </c>
      <c r="E49" s="186">
        <v>1670</v>
      </c>
      <c r="F49" s="115"/>
      <c r="G49" s="513"/>
      <c r="H49" s="513"/>
      <c r="I49" s="519"/>
      <c r="J49" s="512"/>
      <c r="K49" s="15"/>
      <c r="M49" s="104"/>
    </row>
    <row r="50" spans="1:13" ht="44.25" customHeight="1">
      <c r="A50" s="512"/>
      <c r="B50" s="204" t="s">
        <v>278</v>
      </c>
      <c r="C50" s="518" t="s">
        <v>488</v>
      </c>
      <c r="D50" s="119">
        <f aca="true" t="shared" si="3" ref="D50:D58">E50</f>
        <v>57</v>
      </c>
      <c r="E50" s="186">
        <v>57</v>
      </c>
      <c r="F50" s="115"/>
      <c r="G50" s="513"/>
      <c r="H50" s="513"/>
      <c r="I50" s="519"/>
      <c r="J50" s="512"/>
      <c r="K50" s="15"/>
      <c r="M50" s="104"/>
    </row>
    <row r="51" spans="1:13" ht="66" customHeight="1">
      <c r="A51" s="512"/>
      <c r="B51" s="204" t="s">
        <v>564</v>
      </c>
      <c r="C51" s="518" t="s">
        <v>488</v>
      </c>
      <c r="D51" s="119">
        <f t="shared" si="3"/>
        <v>1190.53</v>
      </c>
      <c r="E51" s="186">
        <v>1190.53</v>
      </c>
      <c r="F51" s="115"/>
      <c r="G51" s="513"/>
      <c r="H51" s="513"/>
      <c r="I51" s="519"/>
      <c r="J51" s="512"/>
      <c r="K51" s="15"/>
      <c r="M51" s="104"/>
    </row>
    <row r="52" spans="1:13" ht="38.25" customHeight="1" hidden="1">
      <c r="A52" s="512"/>
      <c r="B52" s="204" t="s">
        <v>149</v>
      </c>
      <c r="C52" s="518" t="s">
        <v>78</v>
      </c>
      <c r="D52" s="119">
        <f t="shared" si="3"/>
        <v>399</v>
      </c>
      <c r="E52" s="186">
        <v>399</v>
      </c>
      <c r="F52" s="115"/>
      <c r="G52" s="513"/>
      <c r="H52" s="513"/>
      <c r="I52" s="519"/>
      <c r="J52" s="512"/>
      <c r="K52" s="15"/>
      <c r="M52" s="104"/>
    </row>
    <row r="53" spans="1:16" s="54" customFormat="1" ht="38.25" customHeight="1">
      <c r="A53" s="512"/>
      <c r="B53" s="204" t="s">
        <v>401</v>
      </c>
      <c r="C53" s="518" t="s">
        <v>488</v>
      </c>
      <c r="D53" s="119">
        <f>E53+F53+I53</f>
        <v>37</v>
      </c>
      <c r="E53" s="186">
        <v>37</v>
      </c>
      <c r="F53" s="115"/>
      <c r="G53" s="513"/>
      <c r="H53" s="513"/>
      <c r="I53" s="519"/>
      <c r="J53" s="512"/>
      <c r="K53" s="503"/>
      <c r="L53" s="517"/>
      <c r="M53" s="517"/>
      <c r="N53" s="517"/>
      <c r="O53" s="517"/>
      <c r="P53" s="517"/>
    </row>
    <row r="54" spans="1:13" ht="22.5" customHeight="1" hidden="1">
      <c r="A54" s="631">
        <v>6</v>
      </c>
      <c r="B54" s="735" t="s">
        <v>3</v>
      </c>
      <c r="C54" s="105" t="s">
        <v>78</v>
      </c>
      <c r="D54" s="66">
        <f>E54+F54+I54</f>
        <v>6506.2</v>
      </c>
      <c r="E54" s="82">
        <f>E56+E57+E58</f>
        <v>3006.2</v>
      </c>
      <c r="F54" s="82">
        <f>F56+F57+F58+F59</f>
        <v>3500</v>
      </c>
      <c r="G54" s="82">
        <f>G56+G57+G58+G59</f>
        <v>0</v>
      </c>
      <c r="H54" s="82">
        <f>H56+H57+H58+H59</f>
        <v>0</v>
      </c>
      <c r="I54" s="82"/>
      <c r="J54" s="631" t="s">
        <v>34</v>
      </c>
      <c r="K54" s="15"/>
      <c r="M54" s="104"/>
    </row>
    <row r="55" spans="1:13" ht="30" customHeight="1" hidden="1">
      <c r="A55" s="633"/>
      <c r="B55" s="736"/>
      <c r="C55" s="105" t="s">
        <v>309</v>
      </c>
      <c r="D55" s="66">
        <f>E55+F55+I55</f>
        <v>3500</v>
      </c>
      <c r="E55" s="82"/>
      <c r="F55" s="82"/>
      <c r="G55" s="322"/>
      <c r="H55" s="322"/>
      <c r="I55" s="82">
        <v>3500</v>
      </c>
      <c r="J55" s="633"/>
      <c r="K55" s="15"/>
      <c r="M55" s="104"/>
    </row>
    <row r="56" spans="1:13" ht="56.25" customHeight="1" hidden="1">
      <c r="A56" s="35"/>
      <c r="B56" s="209" t="s">
        <v>95</v>
      </c>
      <c r="C56" s="105" t="s">
        <v>78</v>
      </c>
      <c r="D56" s="66">
        <f t="shared" si="3"/>
        <v>1812</v>
      </c>
      <c r="E56" s="177">
        <v>1812</v>
      </c>
      <c r="F56" s="180"/>
      <c r="G56" s="62"/>
      <c r="H56" s="62"/>
      <c r="I56" s="108"/>
      <c r="J56" s="35"/>
      <c r="K56" s="15"/>
      <c r="M56" s="104"/>
    </row>
    <row r="57" spans="1:13" ht="53.25" customHeight="1" hidden="1">
      <c r="A57" s="35"/>
      <c r="B57" s="209" t="s">
        <v>96</v>
      </c>
      <c r="C57" s="105" t="s">
        <v>78</v>
      </c>
      <c r="D57" s="66">
        <f t="shared" si="3"/>
        <v>597.1</v>
      </c>
      <c r="E57" s="177">
        <v>597.1</v>
      </c>
      <c r="F57" s="180"/>
      <c r="G57" s="62"/>
      <c r="H57" s="62"/>
      <c r="I57" s="108"/>
      <c r="J57" s="35"/>
      <c r="K57" s="15"/>
      <c r="M57" s="104"/>
    </row>
    <row r="58" spans="1:13" ht="45" customHeight="1" hidden="1">
      <c r="A58" s="35"/>
      <c r="B58" s="209" t="s">
        <v>97</v>
      </c>
      <c r="C58" s="105" t="s">
        <v>78</v>
      </c>
      <c r="D58" s="66">
        <f t="shared" si="3"/>
        <v>597.1</v>
      </c>
      <c r="E58" s="177">
        <v>597.1</v>
      </c>
      <c r="F58" s="180"/>
      <c r="G58" s="62"/>
      <c r="H58" s="62"/>
      <c r="I58" s="108"/>
      <c r="J58" s="35"/>
      <c r="K58" s="15"/>
      <c r="M58" s="104"/>
    </row>
    <row r="59" spans="1:13" ht="19.5" customHeight="1" hidden="1">
      <c r="A59" s="631"/>
      <c r="B59" s="738" t="s">
        <v>217</v>
      </c>
      <c r="C59" s="105" t="s">
        <v>78</v>
      </c>
      <c r="D59" s="66">
        <f>E59+F59</f>
        <v>3500</v>
      </c>
      <c r="E59" s="177"/>
      <c r="F59" s="180">
        <v>3500</v>
      </c>
      <c r="G59" s="62"/>
      <c r="H59" s="62"/>
      <c r="I59" s="108"/>
      <c r="J59" s="631"/>
      <c r="K59" s="15"/>
      <c r="M59" s="104"/>
    </row>
    <row r="60" spans="1:13" ht="20.25" customHeight="1" hidden="1">
      <c r="A60" s="633"/>
      <c r="B60" s="739"/>
      <c r="C60" s="105" t="s">
        <v>309</v>
      </c>
      <c r="D60" s="66">
        <f>E60+F60+I60</f>
        <v>3500</v>
      </c>
      <c r="E60" s="177"/>
      <c r="F60" s="180"/>
      <c r="G60" s="62"/>
      <c r="H60" s="62"/>
      <c r="I60" s="108">
        <v>3500</v>
      </c>
      <c r="J60" s="633"/>
      <c r="K60" s="15"/>
      <c r="M60" s="104"/>
    </row>
    <row r="61" spans="1:13" ht="58.5" customHeight="1">
      <c r="A61" s="35">
        <v>4</v>
      </c>
      <c r="B61" s="106" t="s">
        <v>31</v>
      </c>
      <c r="C61" s="105" t="s">
        <v>488</v>
      </c>
      <c r="D61" s="66">
        <f>E61+F61+I61</f>
        <v>5700</v>
      </c>
      <c r="E61" s="82">
        <f>E62+E63+E64</f>
        <v>5700</v>
      </c>
      <c r="F61" s="82">
        <f>F62+F63+F64</f>
        <v>0</v>
      </c>
      <c r="G61" s="82">
        <f>G62+G63+G64+G65+G66+G67+G68+G69+G70+G71+G72+G73+G74+G75+G76+G77+G78+G79+G80+G81+G82+G83+G84+G85+G86+G87+G88+G89+G90+G91+G92+G93+G94+G95+G96+G97+G98+G99+G100+G101+G102+G103+G104+G105+G106+G107+G108+G109+G110+G111+G112+G113+G114+G115</f>
        <v>0</v>
      </c>
      <c r="H61" s="82">
        <f>H62+H63+H64+H65+H66+H67+H68+H69+H70+H71+H72+H73+H74+H75+H76+H77+H78+H79+H80+H81+H82+H83+H84+H85+H86+H87+H88+H89+H90+H91+H92+H93+H94+H95+H96+H97+H98+H99+H100+H101+H102+H103+H104+H105+H106+H107+H108+H109+H110+H111+H112+H113+H114+H115</f>
        <v>0</v>
      </c>
      <c r="I61" s="82">
        <f>I62+I63+I64</f>
        <v>0</v>
      </c>
      <c r="J61" s="35" t="s">
        <v>478</v>
      </c>
      <c r="K61" s="15"/>
      <c r="M61" s="104"/>
    </row>
    <row r="62" spans="1:13" ht="81.75" customHeight="1">
      <c r="A62" s="35"/>
      <c r="B62" s="210" t="s">
        <v>402</v>
      </c>
      <c r="C62" s="105" t="s">
        <v>488</v>
      </c>
      <c r="D62" s="187">
        <f>E62+F62+I62</f>
        <v>1500</v>
      </c>
      <c r="E62" s="177">
        <v>1500</v>
      </c>
      <c r="F62" s="184"/>
      <c r="G62" s="62"/>
      <c r="H62" s="62"/>
      <c r="I62" s="112"/>
      <c r="J62" s="35"/>
      <c r="K62" s="15"/>
      <c r="M62" s="104"/>
    </row>
    <row r="63" spans="1:13" ht="72.75" customHeight="1">
      <c r="A63" s="35"/>
      <c r="B63" s="210" t="s">
        <v>403</v>
      </c>
      <c r="C63" s="105" t="s">
        <v>488</v>
      </c>
      <c r="D63" s="187">
        <f aca="true" t="shared" si="4" ref="D63:D92">E63+F63+I63</f>
        <v>1500</v>
      </c>
      <c r="E63" s="177">
        <v>1500</v>
      </c>
      <c r="F63" s="184"/>
      <c r="G63" s="62"/>
      <c r="H63" s="62"/>
      <c r="I63" s="112"/>
      <c r="J63" s="35"/>
      <c r="K63" s="15"/>
      <c r="M63" s="104"/>
    </row>
    <row r="64" spans="1:13" ht="60.75" customHeight="1">
      <c r="A64" s="35"/>
      <c r="B64" s="407" t="s">
        <v>404</v>
      </c>
      <c r="C64" s="105" t="s">
        <v>488</v>
      </c>
      <c r="D64" s="187">
        <f t="shared" si="4"/>
        <v>2700</v>
      </c>
      <c r="E64" s="177">
        <v>2700</v>
      </c>
      <c r="F64" s="184"/>
      <c r="G64" s="62"/>
      <c r="H64" s="62"/>
      <c r="I64" s="112"/>
      <c r="J64" s="35"/>
      <c r="K64" s="15"/>
      <c r="M64" s="104"/>
    </row>
    <row r="65" spans="1:13" ht="58.5" customHeight="1" hidden="1">
      <c r="A65" s="35"/>
      <c r="B65" s="408" t="s">
        <v>98</v>
      </c>
      <c r="C65" s="105" t="s">
        <v>78</v>
      </c>
      <c r="D65" s="187">
        <f t="shared" si="4"/>
        <v>650</v>
      </c>
      <c r="E65" s="177">
        <v>650</v>
      </c>
      <c r="F65" s="184"/>
      <c r="G65" s="62"/>
      <c r="H65" s="62"/>
      <c r="I65" s="112"/>
      <c r="J65" s="35"/>
      <c r="K65" s="15"/>
      <c r="M65" s="104"/>
    </row>
    <row r="66" spans="1:13" ht="38.25" customHeight="1" hidden="1">
      <c r="A66" s="35"/>
      <c r="B66" s="408" t="s">
        <v>99</v>
      </c>
      <c r="C66" s="105" t="s">
        <v>78</v>
      </c>
      <c r="D66" s="187">
        <f t="shared" si="4"/>
        <v>1100</v>
      </c>
      <c r="E66" s="177">
        <v>1100</v>
      </c>
      <c r="F66" s="184"/>
      <c r="G66" s="62"/>
      <c r="H66" s="62"/>
      <c r="I66" s="112"/>
      <c r="J66" s="35"/>
      <c r="K66" s="15"/>
      <c r="M66" s="104"/>
    </row>
    <row r="67" spans="1:13" ht="93" customHeight="1" hidden="1">
      <c r="A67" s="35"/>
      <c r="B67" s="211" t="s">
        <v>100</v>
      </c>
      <c r="C67" s="105" t="s">
        <v>78</v>
      </c>
      <c r="D67" s="187">
        <f t="shared" si="4"/>
        <v>30</v>
      </c>
      <c r="E67" s="185">
        <v>30</v>
      </c>
      <c r="F67" s="184"/>
      <c r="G67" s="62"/>
      <c r="H67" s="62"/>
      <c r="I67" s="112"/>
      <c r="J67" s="35"/>
      <c r="K67" s="15"/>
      <c r="M67" s="104"/>
    </row>
    <row r="68" spans="1:13" ht="58.5" customHeight="1" hidden="1">
      <c r="A68" s="35"/>
      <c r="B68" s="211" t="s">
        <v>101</v>
      </c>
      <c r="C68" s="105" t="s">
        <v>78</v>
      </c>
      <c r="D68" s="187">
        <f t="shared" si="4"/>
        <v>6500</v>
      </c>
      <c r="E68" s="186">
        <v>6500</v>
      </c>
      <c r="F68" s="184"/>
      <c r="G68" s="62"/>
      <c r="H68" s="62"/>
      <c r="I68" s="112"/>
      <c r="J68" s="35"/>
      <c r="K68" s="15"/>
      <c r="M68" s="104"/>
    </row>
    <row r="69" spans="1:13" ht="58.5" customHeight="1" hidden="1">
      <c r="A69" s="35"/>
      <c r="B69" s="409" t="s">
        <v>102</v>
      </c>
      <c r="C69" s="105" t="s">
        <v>78</v>
      </c>
      <c r="D69" s="187">
        <f t="shared" si="4"/>
        <v>1535</v>
      </c>
      <c r="E69" s="186">
        <v>1535</v>
      </c>
      <c r="F69" s="184"/>
      <c r="G69" s="62"/>
      <c r="H69" s="62"/>
      <c r="I69" s="112"/>
      <c r="J69" s="35"/>
      <c r="K69" s="15"/>
      <c r="M69" s="104"/>
    </row>
    <row r="70" spans="1:13" ht="58.5" customHeight="1" hidden="1">
      <c r="A70" s="35"/>
      <c r="B70" s="212" t="s">
        <v>103</v>
      </c>
      <c r="C70" s="105" t="s">
        <v>78</v>
      </c>
      <c r="D70" s="187">
        <f t="shared" si="4"/>
        <v>70</v>
      </c>
      <c r="E70" s="186">
        <v>70</v>
      </c>
      <c r="F70" s="184"/>
      <c r="G70" s="62"/>
      <c r="H70" s="62"/>
      <c r="I70" s="112"/>
      <c r="J70" s="35"/>
      <c r="K70" s="15"/>
      <c r="M70" s="104"/>
    </row>
    <row r="71" spans="1:13" ht="55.5" customHeight="1" hidden="1">
      <c r="A71" s="35"/>
      <c r="B71" s="212" t="s">
        <v>104</v>
      </c>
      <c r="C71" s="105" t="s">
        <v>78</v>
      </c>
      <c r="D71" s="187">
        <f t="shared" si="4"/>
        <v>850</v>
      </c>
      <c r="E71" s="186">
        <v>850</v>
      </c>
      <c r="F71" s="184"/>
      <c r="G71" s="62"/>
      <c r="H71" s="62"/>
      <c r="I71" s="112"/>
      <c r="J71" s="35"/>
      <c r="K71" s="15"/>
      <c r="M71" s="104"/>
    </row>
    <row r="72" spans="1:13" ht="77.25" customHeight="1" hidden="1">
      <c r="A72" s="35"/>
      <c r="B72" s="212" t="s">
        <v>105</v>
      </c>
      <c r="C72" s="105" t="s">
        <v>78</v>
      </c>
      <c r="D72" s="187">
        <f t="shared" si="4"/>
        <v>300</v>
      </c>
      <c r="E72" s="186">
        <v>300</v>
      </c>
      <c r="F72" s="184"/>
      <c r="G72" s="62"/>
      <c r="H72" s="62"/>
      <c r="I72" s="112"/>
      <c r="J72" s="35"/>
      <c r="K72" s="15"/>
      <c r="M72" s="104"/>
    </row>
    <row r="73" spans="1:13" ht="100.5" customHeight="1" hidden="1">
      <c r="A73" s="35"/>
      <c r="B73" s="212" t="s">
        <v>106</v>
      </c>
      <c r="C73" s="105" t="s">
        <v>78</v>
      </c>
      <c r="D73" s="187">
        <f t="shared" si="4"/>
        <v>280</v>
      </c>
      <c r="E73" s="186">
        <v>280</v>
      </c>
      <c r="F73" s="184"/>
      <c r="G73" s="62"/>
      <c r="H73" s="62"/>
      <c r="I73" s="112"/>
      <c r="J73" s="35"/>
      <c r="K73" s="15"/>
      <c r="M73" s="104"/>
    </row>
    <row r="74" spans="1:13" ht="79.5" customHeight="1" hidden="1">
      <c r="A74" s="35"/>
      <c r="B74" s="212" t="s">
        <v>107</v>
      </c>
      <c r="C74" s="105" t="s">
        <v>78</v>
      </c>
      <c r="D74" s="187">
        <f t="shared" si="4"/>
        <v>80</v>
      </c>
      <c r="E74" s="186">
        <v>80</v>
      </c>
      <c r="F74" s="184"/>
      <c r="G74" s="62"/>
      <c r="H74" s="62"/>
      <c r="I74" s="112"/>
      <c r="J74" s="35"/>
      <c r="K74" s="15"/>
      <c r="M74" s="104"/>
    </row>
    <row r="75" spans="1:13" ht="58.5" customHeight="1" hidden="1">
      <c r="A75" s="35"/>
      <c r="B75" s="212" t="s">
        <v>108</v>
      </c>
      <c r="C75" s="105" t="s">
        <v>78</v>
      </c>
      <c r="D75" s="187">
        <f t="shared" si="4"/>
        <v>350</v>
      </c>
      <c r="E75" s="186">
        <v>350</v>
      </c>
      <c r="F75" s="184"/>
      <c r="G75" s="62"/>
      <c r="H75" s="62"/>
      <c r="I75" s="112"/>
      <c r="J75" s="35"/>
      <c r="K75" s="15"/>
      <c r="M75" s="104"/>
    </row>
    <row r="76" spans="1:13" ht="84" customHeight="1" hidden="1">
      <c r="A76" s="35"/>
      <c r="B76" s="212" t="s">
        <v>109</v>
      </c>
      <c r="C76" s="105" t="s">
        <v>78</v>
      </c>
      <c r="D76" s="187">
        <f t="shared" si="4"/>
        <v>80</v>
      </c>
      <c r="E76" s="186">
        <v>80</v>
      </c>
      <c r="F76" s="184"/>
      <c r="G76" s="62"/>
      <c r="H76" s="62"/>
      <c r="I76" s="112"/>
      <c r="J76" s="35"/>
      <c r="K76" s="15"/>
      <c r="M76" s="104"/>
    </row>
    <row r="77" spans="1:13" ht="58.5" customHeight="1" hidden="1">
      <c r="A77" s="35"/>
      <c r="B77" s="212" t="s">
        <v>110</v>
      </c>
      <c r="C77" s="105" t="s">
        <v>78</v>
      </c>
      <c r="D77" s="187">
        <f t="shared" si="4"/>
        <v>550</v>
      </c>
      <c r="E77" s="186">
        <v>550</v>
      </c>
      <c r="F77" s="184"/>
      <c r="G77" s="62"/>
      <c r="H77" s="62"/>
      <c r="I77" s="112"/>
      <c r="J77" s="35"/>
      <c r="K77" s="15"/>
      <c r="M77" s="104"/>
    </row>
    <row r="78" spans="1:13" ht="97.5" customHeight="1" hidden="1">
      <c r="A78" s="35"/>
      <c r="B78" s="212" t="s">
        <v>111</v>
      </c>
      <c r="C78" s="105" t="s">
        <v>78</v>
      </c>
      <c r="D78" s="187">
        <f t="shared" si="4"/>
        <v>80</v>
      </c>
      <c r="E78" s="186">
        <v>80</v>
      </c>
      <c r="F78" s="184"/>
      <c r="G78" s="62"/>
      <c r="H78" s="62"/>
      <c r="I78" s="112"/>
      <c r="J78" s="35"/>
      <c r="K78" s="15"/>
      <c r="M78" s="104"/>
    </row>
    <row r="79" spans="1:13" ht="77.25" customHeight="1" hidden="1">
      <c r="A79" s="35"/>
      <c r="B79" s="212" t="s">
        <v>112</v>
      </c>
      <c r="C79" s="105" t="s">
        <v>78</v>
      </c>
      <c r="D79" s="187">
        <f t="shared" si="4"/>
        <v>320</v>
      </c>
      <c r="E79" s="186">
        <v>320</v>
      </c>
      <c r="F79" s="184"/>
      <c r="G79" s="62"/>
      <c r="H79" s="62"/>
      <c r="I79" s="112"/>
      <c r="J79" s="35"/>
      <c r="K79" s="15"/>
      <c r="M79" s="104"/>
    </row>
    <row r="80" spans="1:13" ht="72.75" customHeight="1" hidden="1">
      <c r="A80" s="35"/>
      <c r="B80" s="212" t="s">
        <v>113</v>
      </c>
      <c r="C80" s="105" t="s">
        <v>78</v>
      </c>
      <c r="D80" s="187">
        <f t="shared" si="4"/>
        <v>210</v>
      </c>
      <c r="E80" s="186">
        <v>210</v>
      </c>
      <c r="F80" s="184"/>
      <c r="G80" s="62"/>
      <c r="H80" s="62"/>
      <c r="I80" s="112"/>
      <c r="J80" s="35"/>
      <c r="K80" s="15"/>
      <c r="M80" s="104"/>
    </row>
    <row r="81" spans="1:13" ht="86.25" customHeight="1" hidden="1">
      <c r="A81" s="35"/>
      <c r="B81" s="212" t="s">
        <v>114</v>
      </c>
      <c r="C81" s="105" t="s">
        <v>78</v>
      </c>
      <c r="D81" s="187">
        <f t="shared" si="4"/>
        <v>215</v>
      </c>
      <c r="E81" s="186">
        <v>215</v>
      </c>
      <c r="F81" s="184"/>
      <c r="G81" s="62"/>
      <c r="H81" s="62"/>
      <c r="I81" s="112"/>
      <c r="J81" s="35"/>
      <c r="K81" s="15"/>
      <c r="M81" s="104"/>
    </row>
    <row r="82" spans="1:13" ht="81" customHeight="1" hidden="1">
      <c r="A82" s="35"/>
      <c r="B82" s="212" t="s">
        <v>115</v>
      </c>
      <c r="C82" s="105" t="s">
        <v>78</v>
      </c>
      <c r="D82" s="187">
        <f t="shared" si="4"/>
        <v>205.2</v>
      </c>
      <c r="E82" s="186">
        <v>205.2</v>
      </c>
      <c r="F82" s="184"/>
      <c r="G82" s="62"/>
      <c r="H82" s="62"/>
      <c r="I82" s="112"/>
      <c r="J82" s="35"/>
      <c r="K82" s="15"/>
      <c r="M82" s="104"/>
    </row>
    <row r="83" spans="1:13" ht="58.5" customHeight="1" hidden="1">
      <c r="A83" s="35"/>
      <c r="B83" s="212" t="s">
        <v>116</v>
      </c>
      <c r="C83" s="105" t="s">
        <v>78</v>
      </c>
      <c r="D83" s="187">
        <f t="shared" si="4"/>
        <v>8950</v>
      </c>
      <c r="E83" s="186">
        <v>8950</v>
      </c>
      <c r="F83" s="184"/>
      <c r="G83" s="62"/>
      <c r="H83" s="62"/>
      <c r="I83" s="112"/>
      <c r="J83" s="35"/>
      <c r="K83" s="15"/>
      <c r="M83" s="104"/>
    </row>
    <row r="84" spans="1:13" ht="58.5" customHeight="1" hidden="1">
      <c r="A84" s="35"/>
      <c r="B84" s="212" t="s">
        <v>117</v>
      </c>
      <c r="C84" s="105" t="s">
        <v>78</v>
      </c>
      <c r="D84" s="187">
        <f t="shared" si="4"/>
        <v>2100</v>
      </c>
      <c r="E84" s="186">
        <v>2100</v>
      </c>
      <c r="F84" s="184"/>
      <c r="G84" s="62"/>
      <c r="H84" s="62"/>
      <c r="I84" s="112"/>
      <c r="J84" s="35"/>
      <c r="K84" s="15"/>
      <c r="M84" s="104"/>
    </row>
    <row r="85" spans="1:13" ht="58.5" customHeight="1" hidden="1">
      <c r="A85" s="35"/>
      <c r="B85" s="213" t="s">
        <v>118</v>
      </c>
      <c r="C85" s="105" t="s">
        <v>78</v>
      </c>
      <c r="D85" s="187">
        <f t="shared" si="4"/>
        <v>3000</v>
      </c>
      <c r="E85" s="186">
        <v>3000</v>
      </c>
      <c r="F85" s="184"/>
      <c r="G85" s="62"/>
      <c r="H85" s="62"/>
      <c r="I85" s="112"/>
      <c r="J85" s="35"/>
      <c r="K85" s="15"/>
      <c r="M85" s="104"/>
    </row>
    <row r="86" spans="1:13" ht="43.5" customHeight="1" hidden="1">
      <c r="A86" s="35"/>
      <c r="B86" s="213" t="s">
        <v>119</v>
      </c>
      <c r="C86" s="105" t="s">
        <v>78</v>
      </c>
      <c r="D86" s="187">
        <f t="shared" si="4"/>
        <v>4475</v>
      </c>
      <c r="E86" s="186">
        <v>4475</v>
      </c>
      <c r="F86" s="184"/>
      <c r="G86" s="62"/>
      <c r="H86" s="62"/>
      <c r="I86" s="112"/>
      <c r="J86" s="35"/>
      <c r="K86" s="15"/>
      <c r="M86" s="104"/>
    </row>
    <row r="87" spans="1:13" ht="35.25" customHeight="1" hidden="1">
      <c r="A87" s="35"/>
      <c r="B87" s="213" t="s">
        <v>120</v>
      </c>
      <c r="C87" s="105" t="s">
        <v>78</v>
      </c>
      <c r="D87" s="187">
        <f t="shared" si="4"/>
        <v>2300</v>
      </c>
      <c r="E87" s="186">
        <v>2300</v>
      </c>
      <c r="F87" s="184"/>
      <c r="G87" s="62"/>
      <c r="H87" s="62"/>
      <c r="I87" s="112"/>
      <c r="J87" s="35"/>
      <c r="K87" s="15"/>
      <c r="M87" s="104"/>
    </row>
    <row r="88" spans="1:13" ht="37.5" customHeight="1" hidden="1">
      <c r="A88" s="35"/>
      <c r="B88" s="213" t="s">
        <v>121</v>
      </c>
      <c r="C88" s="105" t="s">
        <v>78</v>
      </c>
      <c r="D88" s="187">
        <f t="shared" si="4"/>
        <v>4806</v>
      </c>
      <c r="E88" s="186">
        <v>2403</v>
      </c>
      <c r="F88" s="184">
        <v>2403</v>
      </c>
      <c r="G88" s="62"/>
      <c r="H88" s="62"/>
      <c r="I88" s="113"/>
      <c r="J88" s="35"/>
      <c r="K88" s="15"/>
      <c r="M88" s="104"/>
    </row>
    <row r="89" spans="1:13" ht="36.75" customHeight="1" hidden="1">
      <c r="A89" s="35"/>
      <c r="B89" s="212" t="s">
        <v>122</v>
      </c>
      <c r="C89" s="105" t="s">
        <v>78</v>
      </c>
      <c r="D89" s="187">
        <f t="shared" si="4"/>
        <v>3429</v>
      </c>
      <c r="E89" s="186">
        <v>3429</v>
      </c>
      <c r="F89" s="184"/>
      <c r="G89" s="62"/>
      <c r="H89" s="62"/>
      <c r="I89" s="113"/>
      <c r="J89" s="35"/>
      <c r="K89" s="15"/>
      <c r="M89" s="104"/>
    </row>
    <row r="90" spans="1:13" ht="39" customHeight="1" hidden="1">
      <c r="A90" s="35"/>
      <c r="B90" s="212" t="s">
        <v>123</v>
      </c>
      <c r="C90" s="105" t="s">
        <v>78</v>
      </c>
      <c r="D90" s="187">
        <f t="shared" si="4"/>
        <v>1950</v>
      </c>
      <c r="E90" s="186">
        <v>1950</v>
      </c>
      <c r="F90" s="184"/>
      <c r="G90" s="62"/>
      <c r="H90" s="62"/>
      <c r="I90" s="113"/>
      <c r="J90" s="35"/>
      <c r="K90" s="15"/>
      <c r="M90" s="104"/>
    </row>
    <row r="91" spans="1:13" ht="40.5" customHeight="1" hidden="1">
      <c r="A91" s="35"/>
      <c r="B91" s="212" t="s">
        <v>124</v>
      </c>
      <c r="C91" s="105" t="s">
        <v>78</v>
      </c>
      <c r="D91" s="187">
        <f t="shared" si="4"/>
        <v>2100</v>
      </c>
      <c r="E91" s="186">
        <v>2100</v>
      </c>
      <c r="F91" s="179"/>
      <c r="G91" s="62"/>
      <c r="H91" s="62"/>
      <c r="I91" s="37"/>
      <c r="J91" s="35"/>
      <c r="K91" s="15"/>
      <c r="M91" s="104"/>
    </row>
    <row r="92" spans="1:13" ht="38.25" customHeight="1" hidden="1">
      <c r="A92" s="35"/>
      <c r="B92" s="212" t="s">
        <v>125</v>
      </c>
      <c r="C92" s="105" t="s">
        <v>78</v>
      </c>
      <c r="D92" s="187">
        <f t="shared" si="4"/>
        <v>2500</v>
      </c>
      <c r="E92" s="186">
        <v>2500</v>
      </c>
      <c r="F92" s="179"/>
      <c r="G92" s="114"/>
      <c r="H92" s="114"/>
      <c r="I92" s="115"/>
      <c r="J92" s="35"/>
      <c r="K92" s="15"/>
      <c r="M92" s="104"/>
    </row>
    <row r="93" spans="1:13" ht="65.25" customHeight="1" hidden="1">
      <c r="A93" s="35"/>
      <c r="B93" s="212" t="s">
        <v>126</v>
      </c>
      <c r="C93" s="105" t="s">
        <v>78</v>
      </c>
      <c r="D93" s="187">
        <f>E93+F93+I93</f>
        <v>625</v>
      </c>
      <c r="E93" s="186">
        <v>625</v>
      </c>
      <c r="F93" s="179"/>
      <c r="G93" s="114"/>
      <c r="H93" s="114"/>
      <c r="I93" s="115"/>
      <c r="J93" s="35"/>
      <c r="K93" s="15"/>
      <c r="M93" s="104"/>
    </row>
    <row r="94" spans="1:13" ht="55.5" customHeight="1" hidden="1">
      <c r="A94" s="35"/>
      <c r="B94" s="212" t="s">
        <v>195</v>
      </c>
      <c r="C94" s="105" t="s">
        <v>78</v>
      </c>
      <c r="D94" s="187">
        <f aca="true" t="shared" si="5" ref="D94:D132">E94+F94+I94</f>
        <v>4800</v>
      </c>
      <c r="E94" s="186"/>
      <c r="F94" s="179">
        <v>4800</v>
      </c>
      <c r="G94" s="114"/>
      <c r="H94" s="114"/>
      <c r="I94" s="115"/>
      <c r="J94" s="35"/>
      <c r="K94" s="15"/>
      <c r="M94" s="104"/>
    </row>
    <row r="95" spans="1:13" ht="34.5" customHeight="1" hidden="1">
      <c r="A95" s="35"/>
      <c r="B95" s="212" t="s">
        <v>196</v>
      </c>
      <c r="C95" s="105" t="s">
        <v>78</v>
      </c>
      <c r="D95" s="187">
        <f t="shared" si="5"/>
        <v>2600</v>
      </c>
      <c r="E95" s="186"/>
      <c r="F95" s="179">
        <v>2600</v>
      </c>
      <c r="G95" s="114"/>
      <c r="H95" s="114"/>
      <c r="I95" s="115"/>
      <c r="J95" s="35"/>
      <c r="K95" s="15"/>
      <c r="M95" s="104"/>
    </row>
    <row r="96" spans="1:13" ht="37.5" customHeight="1" hidden="1">
      <c r="A96" s="35"/>
      <c r="B96" s="212" t="s">
        <v>197</v>
      </c>
      <c r="C96" s="105" t="s">
        <v>78</v>
      </c>
      <c r="D96" s="187">
        <f t="shared" si="5"/>
        <v>2800</v>
      </c>
      <c r="E96" s="186"/>
      <c r="F96" s="179">
        <v>2800</v>
      </c>
      <c r="G96" s="114"/>
      <c r="H96" s="114"/>
      <c r="I96" s="115"/>
      <c r="J96" s="35"/>
      <c r="K96" s="15"/>
      <c r="M96" s="104"/>
    </row>
    <row r="97" spans="1:13" ht="36.75" customHeight="1" hidden="1">
      <c r="A97" s="35"/>
      <c r="B97" s="212" t="s">
        <v>198</v>
      </c>
      <c r="C97" s="105" t="s">
        <v>78</v>
      </c>
      <c r="D97" s="187">
        <f t="shared" si="5"/>
        <v>1755</v>
      </c>
      <c r="E97" s="186"/>
      <c r="F97" s="179">
        <v>1755</v>
      </c>
      <c r="G97" s="114"/>
      <c r="H97" s="114"/>
      <c r="I97" s="115"/>
      <c r="J97" s="35"/>
      <c r="K97" s="15"/>
      <c r="M97" s="104"/>
    </row>
    <row r="98" spans="1:13" ht="36" customHeight="1" hidden="1">
      <c r="A98" s="35"/>
      <c r="B98" s="212" t="s">
        <v>199</v>
      </c>
      <c r="C98" s="105" t="s">
        <v>78</v>
      </c>
      <c r="D98" s="187">
        <f t="shared" si="5"/>
        <v>3511</v>
      </c>
      <c r="E98" s="186"/>
      <c r="F98" s="179">
        <v>3511</v>
      </c>
      <c r="G98" s="114"/>
      <c r="H98" s="114"/>
      <c r="I98" s="115"/>
      <c r="J98" s="35"/>
      <c r="K98" s="15"/>
      <c r="M98" s="104"/>
    </row>
    <row r="99" spans="1:13" ht="52.5" customHeight="1" hidden="1">
      <c r="A99" s="35"/>
      <c r="B99" s="212" t="s">
        <v>200</v>
      </c>
      <c r="C99" s="105" t="s">
        <v>78</v>
      </c>
      <c r="D99" s="187">
        <f t="shared" si="5"/>
        <v>1260</v>
      </c>
      <c r="E99" s="186"/>
      <c r="F99" s="179">
        <v>1260</v>
      </c>
      <c r="G99" s="114"/>
      <c r="H99" s="114"/>
      <c r="I99" s="115"/>
      <c r="J99" s="35"/>
      <c r="K99" s="15"/>
      <c r="M99" s="104"/>
    </row>
    <row r="100" spans="1:13" ht="36.75" customHeight="1" hidden="1">
      <c r="A100" s="35"/>
      <c r="B100" s="212" t="s">
        <v>201</v>
      </c>
      <c r="C100" s="105" t="s">
        <v>78</v>
      </c>
      <c r="D100" s="187">
        <f t="shared" si="5"/>
        <v>667</v>
      </c>
      <c r="E100" s="186"/>
      <c r="F100" s="179">
        <v>667</v>
      </c>
      <c r="G100" s="114"/>
      <c r="H100" s="114"/>
      <c r="I100" s="115"/>
      <c r="J100" s="35"/>
      <c r="K100" s="15"/>
      <c r="M100" s="104"/>
    </row>
    <row r="101" spans="1:13" ht="35.25" customHeight="1" hidden="1">
      <c r="A101" s="35"/>
      <c r="B101" s="212" t="s">
        <v>202</v>
      </c>
      <c r="C101" s="105" t="s">
        <v>78</v>
      </c>
      <c r="D101" s="187">
        <f t="shared" si="5"/>
        <v>6.092</v>
      </c>
      <c r="E101" s="186"/>
      <c r="F101" s="179">
        <v>6.092</v>
      </c>
      <c r="G101" s="114"/>
      <c r="H101" s="114"/>
      <c r="I101" s="115"/>
      <c r="J101" s="35"/>
      <c r="K101" s="15"/>
      <c r="M101" s="104"/>
    </row>
    <row r="102" spans="1:13" ht="35.25" customHeight="1" hidden="1">
      <c r="A102" s="35"/>
      <c r="B102" s="212" t="s">
        <v>203</v>
      </c>
      <c r="C102" s="105" t="s">
        <v>78</v>
      </c>
      <c r="D102" s="187">
        <f t="shared" si="5"/>
        <v>7.38</v>
      </c>
      <c r="E102" s="186"/>
      <c r="F102" s="179">
        <v>7.38</v>
      </c>
      <c r="G102" s="114"/>
      <c r="H102" s="114"/>
      <c r="I102" s="115"/>
      <c r="J102" s="35"/>
      <c r="K102" s="15"/>
      <c r="M102" s="104"/>
    </row>
    <row r="103" spans="1:13" ht="35.25" customHeight="1" hidden="1">
      <c r="A103" s="35"/>
      <c r="B103" s="212" t="s">
        <v>204</v>
      </c>
      <c r="C103" s="105" t="s">
        <v>78</v>
      </c>
      <c r="D103" s="187">
        <f t="shared" si="5"/>
        <v>9.68</v>
      </c>
      <c r="E103" s="186"/>
      <c r="F103" s="179">
        <v>9.68</v>
      </c>
      <c r="G103" s="114"/>
      <c r="H103" s="114"/>
      <c r="I103" s="115"/>
      <c r="J103" s="35"/>
      <c r="K103" s="15"/>
      <c r="M103" s="104"/>
    </row>
    <row r="104" spans="1:13" ht="53.25" customHeight="1" hidden="1">
      <c r="A104" s="35"/>
      <c r="B104" s="212" t="s">
        <v>205</v>
      </c>
      <c r="C104" s="105" t="s">
        <v>78</v>
      </c>
      <c r="D104" s="187">
        <f t="shared" si="5"/>
        <v>257.38</v>
      </c>
      <c r="E104" s="186"/>
      <c r="F104" s="179">
        <v>257.38</v>
      </c>
      <c r="G104" s="114"/>
      <c r="H104" s="114"/>
      <c r="I104" s="115"/>
      <c r="J104" s="35"/>
      <c r="K104" s="15"/>
      <c r="M104" s="104"/>
    </row>
    <row r="105" spans="1:13" ht="53.25" customHeight="1" hidden="1">
      <c r="A105" s="35"/>
      <c r="B105" s="212" t="s">
        <v>206</v>
      </c>
      <c r="C105" s="105" t="s">
        <v>78</v>
      </c>
      <c r="D105" s="187">
        <f t="shared" si="5"/>
        <v>79.86</v>
      </c>
      <c r="E105" s="186"/>
      <c r="F105" s="179">
        <v>79.86</v>
      </c>
      <c r="G105" s="114"/>
      <c r="H105" s="114"/>
      <c r="I105" s="115"/>
      <c r="J105" s="35"/>
      <c r="K105" s="15"/>
      <c r="M105" s="104"/>
    </row>
    <row r="106" spans="1:13" ht="56.25" customHeight="1" hidden="1">
      <c r="A106" s="35"/>
      <c r="B106" s="212" t="s">
        <v>207</v>
      </c>
      <c r="C106" s="105" t="s">
        <v>78</v>
      </c>
      <c r="D106" s="187">
        <f t="shared" si="5"/>
        <v>746.83</v>
      </c>
      <c r="E106" s="186"/>
      <c r="F106" s="179">
        <v>746.83</v>
      </c>
      <c r="G106" s="114"/>
      <c r="H106" s="114"/>
      <c r="I106" s="115"/>
      <c r="J106" s="35"/>
      <c r="K106" s="15"/>
      <c r="M106" s="104"/>
    </row>
    <row r="107" spans="1:13" ht="37.5" customHeight="1" hidden="1">
      <c r="A107" s="35"/>
      <c r="B107" s="212" t="s">
        <v>208</v>
      </c>
      <c r="C107" s="105" t="s">
        <v>78</v>
      </c>
      <c r="D107" s="187">
        <f t="shared" si="5"/>
        <v>35.75</v>
      </c>
      <c r="E107" s="186"/>
      <c r="F107" s="179">
        <v>35.75</v>
      </c>
      <c r="G107" s="114"/>
      <c r="H107" s="114"/>
      <c r="I107" s="115"/>
      <c r="J107" s="35"/>
      <c r="K107" s="15"/>
      <c r="M107" s="104"/>
    </row>
    <row r="108" spans="1:13" ht="36" customHeight="1" hidden="1">
      <c r="A108" s="35"/>
      <c r="B108" s="212" t="s">
        <v>209</v>
      </c>
      <c r="C108" s="105" t="s">
        <v>78</v>
      </c>
      <c r="D108" s="187">
        <f t="shared" si="5"/>
        <v>15.4</v>
      </c>
      <c r="E108" s="186"/>
      <c r="F108" s="179">
        <v>15.4</v>
      </c>
      <c r="G108" s="114"/>
      <c r="H108" s="114"/>
      <c r="I108" s="115"/>
      <c r="J108" s="35"/>
      <c r="K108" s="15"/>
      <c r="M108" s="104"/>
    </row>
    <row r="109" spans="1:13" ht="36" customHeight="1" hidden="1">
      <c r="A109" s="35"/>
      <c r="B109" s="212" t="s">
        <v>210</v>
      </c>
      <c r="C109" s="105" t="s">
        <v>78</v>
      </c>
      <c r="D109" s="187">
        <f t="shared" si="5"/>
        <v>310</v>
      </c>
      <c r="E109" s="186"/>
      <c r="F109" s="179">
        <v>310</v>
      </c>
      <c r="G109" s="114"/>
      <c r="H109" s="114"/>
      <c r="I109" s="115"/>
      <c r="J109" s="35"/>
      <c r="K109" s="15"/>
      <c r="M109" s="104"/>
    </row>
    <row r="110" spans="1:13" ht="36" customHeight="1" hidden="1">
      <c r="A110" s="35"/>
      <c r="B110" s="212" t="s">
        <v>211</v>
      </c>
      <c r="C110" s="105" t="s">
        <v>78</v>
      </c>
      <c r="D110" s="187">
        <f t="shared" si="5"/>
        <v>92</v>
      </c>
      <c r="E110" s="186"/>
      <c r="F110" s="179">
        <v>92</v>
      </c>
      <c r="G110" s="114"/>
      <c r="H110" s="114"/>
      <c r="I110" s="115"/>
      <c r="J110" s="35"/>
      <c r="K110" s="15"/>
      <c r="M110" s="104"/>
    </row>
    <row r="111" spans="1:13" ht="36" customHeight="1" hidden="1">
      <c r="A111" s="35"/>
      <c r="B111" s="212" t="s">
        <v>212</v>
      </c>
      <c r="C111" s="105" t="s">
        <v>78</v>
      </c>
      <c r="D111" s="187">
        <f t="shared" si="5"/>
        <v>1715</v>
      </c>
      <c r="E111" s="186"/>
      <c r="F111" s="179">
        <v>1715</v>
      </c>
      <c r="G111" s="114"/>
      <c r="H111" s="114"/>
      <c r="I111" s="115"/>
      <c r="J111" s="35"/>
      <c r="K111" s="15"/>
      <c r="M111" s="104"/>
    </row>
    <row r="112" spans="1:13" ht="36" customHeight="1" hidden="1">
      <c r="A112" s="35"/>
      <c r="B112" s="212" t="s">
        <v>213</v>
      </c>
      <c r="C112" s="105" t="s">
        <v>78</v>
      </c>
      <c r="D112" s="187">
        <f t="shared" si="5"/>
        <v>2836.5</v>
      </c>
      <c r="E112" s="186"/>
      <c r="F112" s="179">
        <v>2836.5</v>
      </c>
      <c r="G112" s="114"/>
      <c r="H112" s="114"/>
      <c r="I112" s="115"/>
      <c r="J112" s="35"/>
      <c r="K112" s="15"/>
      <c r="M112" s="104"/>
    </row>
    <row r="113" spans="1:13" ht="41.25" customHeight="1" hidden="1">
      <c r="A113" s="35"/>
      <c r="B113" s="212" t="s">
        <v>214</v>
      </c>
      <c r="C113" s="105" t="s">
        <v>78</v>
      </c>
      <c r="D113" s="187">
        <f t="shared" si="5"/>
        <v>625</v>
      </c>
      <c r="E113" s="186"/>
      <c r="F113" s="179">
        <v>625</v>
      </c>
      <c r="G113" s="114"/>
      <c r="H113" s="114"/>
      <c r="I113" s="115"/>
      <c r="J113" s="35"/>
      <c r="K113" s="15"/>
      <c r="M113" s="104"/>
    </row>
    <row r="114" spans="1:13" ht="35.25" customHeight="1" hidden="1">
      <c r="A114" s="35"/>
      <c r="B114" s="264" t="s">
        <v>274</v>
      </c>
      <c r="C114" s="105" t="s">
        <v>78</v>
      </c>
      <c r="D114" s="187">
        <f t="shared" si="5"/>
        <v>0</v>
      </c>
      <c r="E114" s="186"/>
      <c r="F114" s="179">
        <f>1000-1000</f>
        <v>0</v>
      </c>
      <c r="G114" s="114"/>
      <c r="H114" s="114"/>
      <c r="I114" s="115"/>
      <c r="J114" s="35"/>
      <c r="K114" s="15"/>
      <c r="M114" s="104"/>
    </row>
    <row r="115" spans="1:13" ht="94.5" customHeight="1" hidden="1">
      <c r="A115" s="35"/>
      <c r="B115" s="264" t="s">
        <v>305</v>
      </c>
      <c r="C115" s="105" t="s">
        <v>78</v>
      </c>
      <c r="D115" s="187">
        <f t="shared" si="5"/>
        <v>100</v>
      </c>
      <c r="E115" s="186"/>
      <c r="F115" s="179">
        <v>100</v>
      </c>
      <c r="G115" s="114"/>
      <c r="H115" s="114"/>
      <c r="I115" s="115"/>
      <c r="J115" s="35"/>
      <c r="K115" s="15"/>
      <c r="M115" s="104"/>
    </row>
    <row r="116" spans="1:13" ht="56.25" hidden="1">
      <c r="A116" s="35">
        <v>8</v>
      </c>
      <c r="B116" s="118" t="s">
        <v>89</v>
      </c>
      <c r="C116" s="105"/>
      <c r="D116" s="119">
        <f t="shared" si="5"/>
        <v>2112.7</v>
      </c>
      <c r="E116" s="222">
        <f>E117+E118+E119+E120+E121</f>
        <v>2112.7</v>
      </c>
      <c r="F116" s="222">
        <f>F117+F118+F119+F120+F121</f>
        <v>0</v>
      </c>
      <c r="G116" s="222">
        <f>G117+G118+G119+G120+G121</f>
        <v>0</v>
      </c>
      <c r="H116" s="222">
        <f>H117+H118+H119+H120+H121</f>
        <v>0</v>
      </c>
      <c r="I116" s="222">
        <f>I117+I118+I119+I120+I121</f>
        <v>0</v>
      </c>
      <c r="J116" s="35" t="s">
        <v>90</v>
      </c>
      <c r="K116" s="15"/>
      <c r="M116" s="104"/>
    </row>
    <row r="117" spans="1:13" ht="75" hidden="1">
      <c r="A117" s="35"/>
      <c r="B117" s="209" t="s">
        <v>154</v>
      </c>
      <c r="C117" s="105" t="s">
        <v>78</v>
      </c>
      <c r="D117" s="119">
        <f t="shared" si="5"/>
        <v>1568.6</v>
      </c>
      <c r="E117" s="177">
        <v>1568.6</v>
      </c>
      <c r="F117" s="180"/>
      <c r="G117" s="116"/>
      <c r="H117" s="116"/>
      <c r="I117" s="119"/>
      <c r="J117" s="35"/>
      <c r="K117" s="15"/>
      <c r="M117" s="104"/>
    </row>
    <row r="118" spans="1:13" ht="37.5" hidden="1">
      <c r="A118" s="35"/>
      <c r="B118" s="209" t="s">
        <v>91</v>
      </c>
      <c r="C118" s="105" t="s">
        <v>78</v>
      </c>
      <c r="D118" s="119">
        <f t="shared" si="5"/>
        <v>171.5</v>
      </c>
      <c r="E118" s="183">
        <v>171.5</v>
      </c>
      <c r="F118" s="180"/>
      <c r="G118" s="116"/>
      <c r="H118" s="116"/>
      <c r="I118" s="119"/>
      <c r="J118" s="35"/>
      <c r="K118" s="15"/>
      <c r="M118" s="104"/>
    </row>
    <row r="119" spans="1:13" ht="56.25" hidden="1">
      <c r="A119" s="35"/>
      <c r="B119" s="209" t="s">
        <v>92</v>
      </c>
      <c r="C119" s="105" t="s">
        <v>78</v>
      </c>
      <c r="D119" s="119">
        <f t="shared" si="5"/>
        <v>107.7</v>
      </c>
      <c r="E119" s="177">
        <v>107.7</v>
      </c>
      <c r="F119" s="180"/>
      <c r="G119" s="116"/>
      <c r="H119" s="116"/>
      <c r="I119" s="119"/>
      <c r="J119" s="35"/>
      <c r="K119" s="15"/>
      <c r="M119" s="104"/>
    </row>
    <row r="120" spans="1:13" ht="56.25" hidden="1">
      <c r="A120" s="35"/>
      <c r="B120" s="209" t="s">
        <v>93</v>
      </c>
      <c r="C120" s="105" t="s">
        <v>78</v>
      </c>
      <c r="D120" s="119">
        <f t="shared" si="5"/>
        <v>182.8</v>
      </c>
      <c r="E120" s="177">
        <v>182.8</v>
      </c>
      <c r="F120" s="180"/>
      <c r="G120" s="116"/>
      <c r="H120" s="116"/>
      <c r="I120" s="119"/>
      <c r="J120" s="35"/>
      <c r="K120" s="15"/>
      <c r="M120" s="104"/>
    </row>
    <row r="121" spans="1:13" ht="56.25" hidden="1">
      <c r="A121" s="35"/>
      <c r="B121" s="209" t="s">
        <v>94</v>
      </c>
      <c r="C121" s="105" t="s">
        <v>78</v>
      </c>
      <c r="D121" s="119">
        <f t="shared" si="5"/>
        <v>82.1</v>
      </c>
      <c r="E121" s="177">
        <v>82.1</v>
      </c>
      <c r="F121" s="180"/>
      <c r="G121" s="116"/>
      <c r="H121" s="116"/>
      <c r="I121" s="119"/>
      <c r="J121" s="35"/>
      <c r="K121" s="15"/>
      <c r="M121" s="104"/>
    </row>
    <row r="122" spans="1:13" ht="55.5" customHeight="1">
      <c r="A122" s="35">
        <v>5</v>
      </c>
      <c r="B122" s="120" t="s">
        <v>40</v>
      </c>
      <c r="C122" s="105" t="s">
        <v>488</v>
      </c>
      <c r="D122" s="181">
        <f>E122+F122+I122</f>
        <v>560</v>
      </c>
      <c r="E122" s="182">
        <f>E123+E124</f>
        <v>560</v>
      </c>
      <c r="F122" s="182">
        <f>F123+F124</f>
        <v>0</v>
      </c>
      <c r="G122" s="182">
        <f>G123+G124</f>
        <v>0</v>
      </c>
      <c r="H122" s="182">
        <f>H123+H124</f>
        <v>0</v>
      </c>
      <c r="I122" s="182">
        <f>I123+I124</f>
        <v>0</v>
      </c>
      <c r="J122" s="35" t="s">
        <v>487</v>
      </c>
      <c r="K122" s="15"/>
      <c r="M122" s="104"/>
    </row>
    <row r="123" spans="1:13" ht="45" customHeight="1">
      <c r="A123" s="35"/>
      <c r="B123" s="209" t="s">
        <v>405</v>
      </c>
      <c r="C123" s="105" t="s">
        <v>397</v>
      </c>
      <c r="D123" s="181">
        <f t="shared" si="5"/>
        <v>20</v>
      </c>
      <c r="E123" s="226">
        <v>20</v>
      </c>
      <c r="F123" s="180"/>
      <c r="G123" s="116"/>
      <c r="H123" s="116"/>
      <c r="I123" s="115"/>
      <c r="J123" s="35"/>
      <c r="K123" s="15"/>
      <c r="M123" s="104"/>
    </row>
    <row r="124" spans="1:13" ht="45" customHeight="1">
      <c r="A124" s="35"/>
      <c r="B124" s="209" t="s">
        <v>406</v>
      </c>
      <c r="C124" s="105" t="s">
        <v>488</v>
      </c>
      <c r="D124" s="181">
        <f t="shared" si="5"/>
        <v>540</v>
      </c>
      <c r="E124" s="226">
        <v>540</v>
      </c>
      <c r="F124" s="180"/>
      <c r="G124" s="116"/>
      <c r="H124" s="116"/>
      <c r="I124" s="115"/>
      <c r="J124" s="35"/>
      <c r="K124" s="15"/>
      <c r="M124" s="104"/>
    </row>
    <row r="125" spans="1:13" ht="45" customHeight="1" hidden="1">
      <c r="A125" s="35"/>
      <c r="B125" s="209" t="s">
        <v>164</v>
      </c>
      <c r="C125" s="105" t="s">
        <v>78</v>
      </c>
      <c r="D125" s="181">
        <f t="shared" si="5"/>
        <v>500</v>
      </c>
      <c r="E125" s="226">
        <v>500</v>
      </c>
      <c r="F125" s="180"/>
      <c r="G125" s="116"/>
      <c r="H125" s="116"/>
      <c r="I125" s="115"/>
      <c r="J125" s="35"/>
      <c r="K125" s="15"/>
      <c r="M125" s="104"/>
    </row>
    <row r="126" spans="1:13" ht="45" customHeight="1" hidden="1">
      <c r="A126" s="35"/>
      <c r="B126" s="209" t="s">
        <v>235</v>
      </c>
      <c r="C126" s="223"/>
      <c r="D126" s="181">
        <f t="shared" si="5"/>
        <v>20.8</v>
      </c>
      <c r="E126" s="226"/>
      <c r="F126" s="180">
        <v>20.8</v>
      </c>
      <c r="G126" s="116"/>
      <c r="H126" s="116"/>
      <c r="I126" s="115"/>
      <c r="J126" s="35"/>
      <c r="K126" s="15"/>
      <c r="M126" s="104"/>
    </row>
    <row r="127" spans="1:13" ht="45" customHeight="1" hidden="1">
      <c r="A127" s="35"/>
      <c r="B127" s="209" t="s">
        <v>236</v>
      </c>
      <c r="C127" s="223"/>
      <c r="D127" s="181">
        <f t="shared" si="5"/>
        <v>42.2</v>
      </c>
      <c r="E127" s="226"/>
      <c r="F127" s="180">
        <v>42.2</v>
      </c>
      <c r="G127" s="116"/>
      <c r="H127" s="116"/>
      <c r="I127" s="115"/>
      <c r="J127" s="35"/>
      <c r="K127" s="15"/>
      <c r="M127" s="104"/>
    </row>
    <row r="128" spans="1:13" ht="53.25" customHeight="1" hidden="1">
      <c r="A128" s="35">
        <v>10</v>
      </c>
      <c r="B128" s="120" t="s">
        <v>155</v>
      </c>
      <c r="C128" s="223"/>
      <c r="D128" s="181">
        <f t="shared" si="5"/>
        <v>30680</v>
      </c>
      <c r="E128" s="225">
        <f>E129+E130+E131+E132</f>
        <v>30680</v>
      </c>
      <c r="F128" s="225">
        <f>F129+F130+F131+F132</f>
        <v>0</v>
      </c>
      <c r="G128" s="225">
        <f>G129+G130+G131+G132</f>
        <v>0</v>
      </c>
      <c r="H128" s="225">
        <f>H129+H130+H131+H132</f>
        <v>0</v>
      </c>
      <c r="I128" s="225">
        <f>I129+I130+I131+I132</f>
        <v>0</v>
      </c>
      <c r="J128" s="35" t="s">
        <v>160</v>
      </c>
      <c r="K128" s="15"/>
      <c r="M128" s="104"/>
    </row>
    <row r="129" spans="1:13" ht="39.75" customHeight="1" hidden="1">
      <c r="A129" s="35"/>
      <c r="B129" s="224" t="s">
        <v>156</v>
      </c>
      <c r="C129" s="105" t="s">
        <v>78</v>
      </c>
      <c r="D129" s="181">
        <f t="shared" si="5"/>
        <v>15500</v>
      </c>
      <c r="E129" s="227">
        <v>15500</v>
      </c>
      <c r="F129" s="180"/>
      <c r="G129" s="116"/>
      <c r="H129" s="116"/>
      <c r="I129" s="115"/>
      <c r="J129" s="35"/>
      <c r="K129" s="15"/>
      <c r="M129" s="104"/>
    </row>
    <row r="130" spans="1:13" ht="42" customHeight="1" hidden="1">
      <c r="A130" s="35"/>
      <c r="B130" s="224" t="s">
        <v>157</v>
      </c>
      <c r="C130" s="105" t="s">
        <v>78</v>
      </c>
      <c r="D130" s="181">
        <f t="shared" si="5"/>
        <v>4700</v>
      </c>
      <c r="E130" s="227">
        <v>4700</v>
      </c>
      <c r="F130" s="180"/>
      <c r="G130" s="116"/>
      <c r="H130" s="116"/>
      <c r="I130" s="115"/>
      <c r="J130" s="35"/>
      <c r="K130" s="15"/>
      <c r="M130" s="104"/>
    </row>
    <row r="131" spans="1:13" ht="40.5" customHeight="1" hidden="1">
      <c r="A131" s="35"/>
      <c r="B131" s="224" t="s">
        <v>158</v>
      </c>
      <c r="C131" s="105" t="s">
        <v>78</v>
      </c>
      <c r="D131" s="181">
        <f t="shared" si="5"/>
        <v>4780</v>
      </c>
      <c r="E131" s="226">
        <v>4780</v>
      </c>
      <c r="F131" s="180"/>
      <c r="G131" s="116"/>
      <c r="H131" s="116"/>
      <c r="I131" s="115"/>
      <c r="J131" s="35"/>
      <c r="K131" s="15"/>
      <c r="M131" s="104"/>
    </row>
    <row r="132" spans="1:13" ht="37.5" customHeight="1" hidden="1">
      <c r="A132" s="35"/>
      <c r="B132" s="224" t="s">
        <v>159</v>
      </c>
      <c r="C132" s="105" t="s">
        <v>78</v>
      </c>
      <c r="D132" s="181">
        <f t="shared" si="5"/>
        <v>5700</v>
      </c>
      <c r="E132" s="226">
        <v>5700</v>
      </c>
      <c r="F132" s="180"/>
      <c r="G132" s="116"/>
      <c r="H132" s="116"/>
      <c r="I132" s="115"/>
      <c r="J132" s="35"/>
      <c r="K132" s="15"/>
      <c r="M132" s="104"/>
    </row>
    <row r="133" spans="1:11" ht="20.25">
      <c r="A133" s="68"/>
      <c r="B133" s="214" t="s">
        <v>4</v>
      </c>
      <c r="C133" s="105"/>
      <c r="D133" s="215">
        <f aca="true" t="shared" si="6" ref="D133:I133">D122+D61+D45+D40+D31</f>
        <v>20042.05</v>
      </c>
      <c r="E133" s="215">
        <f>E122+E61+E45+E40+E31</f>
        <v>20042.05</v>
      </c>
      <c r="F133" s="215">
        <f t="shared" si="6"/>
        <v>0</v>
      </c>
      <c r="G133" s="215" t="e">
        <f t="shared" si="6"/>
        <v>#REF!</v>
      </c>
      <c r="H133" s="215" t="e">
        <f t="shared" si="6"/>
        <v>#REF!</v>
      </c>
      <c r="I133" s="215">
        <f t="shared" si="6"/>
        <v>0</v>
      </c>
      <c r="J133" s="70"/>
      <c r="K133" s="15"/>
    </row>
    <row r="134" spans="1:11" ht="15.75">
      <c r="A134" s="122"/>
      <c r="B134" s="123"/>
      <c r="C134" s="123"/>
      <c r="D134" s="124"/>
      <c r="E134" s="124"/>
      <c r="F134" s="124"/>
      <c r="G134" s="124"/>
      <c r="H134" s="124"/>
      <c r="I134" s="124"/>
      <c r="J134" s="20"/>
      <c r="K134" s="15"/>
    </row>
    <row r="135" spans="1:11" ht="15.75" hidden="1">
      <c r="A135" s="122"/>
      <c r="B135" s="123"/>
      <c r="C135" s="18"/>
      <c r="D135" s="19"/>
      <c r="E135" s="19"/>
      <c r="F135" s="19"/>
      <c r="G135" s="19"/>
      <c r="H135" s="19"/>
      <c r="I135" s="19"/>
      <c r="J135" s="20"/>
      <c r="K135" s="15"/>
    </row>
    <row r="136" spans="2:11" ht="15.75" hidden="1">
      <c r="B136" s="123"/>
      <c r="C136" s="18"/>
      <c r="D136" s="19"/>
      <c r="E136" s="19"/>
      <c r="F136" s="19"/>
      <c r="G136" s="19"/>
      <c r="H136" s="19"/>
      <c r="I136" s="19"/>
      <c r="J136" s="20"/>
      <c r="K136" s="15"/>
    </row>
    <row r="137" spans="2:11" ht="30.75" customHeight="1">
      <c r="B137" s="595" t="s">
        <v>15</v>
      </c>
      <c r="C137" s="595"/>
      <c r="D137" s="272"/>
      <c r="E137" s="272"/>
      <c r="F137" s="22"/>
      <c r="I137" s="23"/>
      <c r="J137" s="23" t="s">
        <v>25</v>
      </c>
      <c r="K137" s="23"/>
    </row>
    <row r="138" spans="2:11" ht="16.5" customHeight="1">
      <c r="B138" s="198"/>
      <c r="C138" s="272"/>
      <c r="D138" s="272"/>
      <c r="E138" s="272"/>
      <c r="F138" s="22"/>
      <c r="I138" s="23"/>
      <c r="J138" s="23"/>
      <c r="K138" s="23"/>
    </row>
    <row r="139" spans="2:11" ht="1.5" customHeight="1">
      <c r="B139" s="198"/>
      <c r="C139" s="272"/>
      <c r="D139" s="272"/>
      <c r="E139" s="272"/>
      <c r="F139" s="22"/>
      <c r="I139" s="23"/>
      <c r="J139" s="23"/>
      <c r="K139" s="23"/>
    </row>
    <row r="140" spans="2:10" ht="18.75">
      <c r="B140" s="634" t="s">
        <v>314</v>
      </c>
      <c r="C140" s="634"/>
      <c r="D140" s="25"/>
      <c r="E140" s="25"/>
      <c r="F140" s="26"/>
      <c r="G140" s="26"/>
      <c r="H140" s="26"/>
      <c r="I140" s="15"/>
      <c r="J140" s="15"/>
    </row>
    <row r="141" spans="2:12" ht="15.75" customHeight="1">
      <c r="B141" s="248"/>
      <c r="C141" s="17"/>
      <c r="D141" s="26"/>
      <c r="E141" s="26"/>
      <c r="F141" s="26"/>
      <c r="G141" s="26"/>
      <c r="H141" s="26"/>
      <c r="I141" s="15"/>
      <c r="J141" s="15"/>
      <c r="L141" s="12"/>
    </row>
    <row r="142" spans="2:10" ht="15.75">
      <c r="B142" s="126"/>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27"/>
    </row>
  </sheetData>
  <sheetProtection/>
  <mergeCells count="30">
    <mergeCell ref="I14:I15"/>
    <mergeCell ref="A45:A46"/>
    <mergeCell ref="J13:J15"/>
    <mergeCell ref="J45:J46"/>
    <mergeCell ref="C45:C46"/>
    <mergeCell ref="D45:D46"/>
    <mergeCell ref="E45:E46"/>
    <mergeCell ref="F45:F46"/>
    <mergeCell ref="D13:D15"/>
    <mergeCell ref="E13:I13"/>
    <mergeCell ref="C13:C15"/>
    <mergeCell ref="A59:A60"/>
    <mergeCell ref="B59:B60"/>
    <mergeCell ref="I9:J9"/>
    <mergeCell ref="A11:J11"/>
    <mergeCell ref="D12:H12"/>
    <mergeCell ref="A13:A15"/>
    <mergeCell ref="I45:I46"/>
    <mergeCell ref="E14:E15"/>
    <mergeCell ref="F14:H15"/>
    <mergeCell ref="I8:J8"/>
    <mergeCell ref="I7:N7"/>
    <mergeCell ref="J59:J60"/>
    <mergeCell ref="B137:C137"/>
    <mergeCell ref="B140:C140"/>
    <mergeCell ref="A54:A55"/>
    <mergeCell ref="B54:B55"/>
    <mergeCell ref="J54:J55"/>
    <mergeCell ref="B45:B46"/>
    <mergeCell ref="B13:B15"/>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9" customWidth="1"/>
    <col min="2" max="2" width="61.57421875" style="249" customWidth="1"/>
    <col min="3" max="3" width="13.421875" style="249" hidden="1" customWidth="1"/>
    <col min="4" max="4" width="16.421875" style="249" customWidth="1"/>
    <col min="5" max="6" width="15.7109375" style="249" customWidth="1"/>
    <col min="7" max="7" width="47.8515625" style="249" customWidth="1"/>
    <col min="8" max="8" width="65.57421875" style="249" customWidth="1"/>
    <col min="9" max="9" width="15.7109375" style="249" customWidth="1"/>
    <col min="10" max="10" width="16.00390625" style="249" customWidth="1"/>
    <col min="11" max="11" width="14.140625" style="249" customWidth="1"/>
    <col min="12" max="12" width="12.421875" style="249" hidden="1" customWidth="1"/>
    <col min="13" max="13" width="14.8515625" style="249" customWidth="1"/>
    <col min="14" max="14" width="14.28125" style="249" customWidth="1"/>
    <col min="15" max="15" width="27.7109375" style="249" customWidth="1"/>
    <col min="16" max="16" width="19.140625" style="249" customWidth="1"/>
    <col min="17" max="17" width="15.140625" style="249" customWidth="1"/>
    <col min="18" max="18" width="14.140625" style="249" customWidth="1"/>
    <col min="19" max="19" width="17.28125" style="249" customWidth="1"/>
    <col min="20" max="20" width="13.8515625" style="249" customWidth="1"/>
  </cols>
  <sheetData>
    <row r="1" ht="11.25" customHeight="1"/>
    <row r="2" spans="1:12" s="249" customFormat="1" ht="42" customHeight="1">
      <c r="A2" s="594" t="s">
        <v>247</v>
      </c>
      <c r="B2" s="594"/>
      <c r="C2" s="594"/>
      <c r="D2" s="594"/>
      <c r="E2" s="594"/>
      <c r="F2" s="594"/>
      <c r="G2" s="594"/>
      <c r="H2" s="594"/>
      <c r="I2" s="266"/>
      <c r="J2" s="266"/>
      <c r="K2" s="266"/>
      <c r="L2" s="266"/>
    </row>
    <row r="3" spans="1:12" s="249" customFormat="1" ht="12.75" customHeight="1">
      <c r="A3" s="240"/>
      <c r="B3" s="240"/>
      <c r="C3" s="240"/>
      <c r="D3" s="267"/>
      <c r="E3" s="240"/>
      <c r="F3" s="240"/>
      <c r="G3" s="266"/>
      <c r="H3" s="308" t="s">
        <v>240</v>
      </c>
      <c r="I3" s="266"/>
      <c r="J3" s="266"/>
      <c r="K3" s="266"/>
      <c r="L3" s="266"/>
    </row>
    <row r="4" spans="1:12" s="249" customFormat="1" ht="6" customHeight="1">
      <c r="A4" s="240"/>
      <c r="B4" s="240"/>
      <c r="C4" s="240"/>
      <c r="D4" s="267"/>
      <c r="E4" s="240"/>
      <c r="F4" s="240"/>
      <c r="G4" s="266"/>
      <c r="H4" s="266"/>
      <c r="I4" s="266"/>
      <c r="J4" s="266"/>
      <c r="K4" s="266"/>
      <c r="L4" s="266"/>
    </row>
    <row r="5" spans="1:12" s="249" customFormat="1" ht="37.5" customHeight="1">
      <c r="A5" s="611" t="s">
        <v>5</v>
      </c>
      <c r="B5" s="600" t="s">
        <v>74</v>
      </c>
      <c r="C5" s="600" t="s">
        <v>11</v>
      </c>
      <c r="D5" s="331" t="s">
        <v>186</v>
      </c>
      <c r="E5" s="331" t="s">
        <v>187</v>
      </c>
      <c r="F5" s="600" t="s">
        <v>238</v>
      </c>
      <c r="G5" s="600" t="s">
        <v>237</v>
      </c>
      <c r="H5" s="330" t="s">
        <v>188</v>
      </c>
      <c r="I5" s="266"/>
      <c r="J5" s="266"/>
      <c r="K5" s="266"/>
      <c r="L5" s="266"/>
    </row>
    <row r="6" spans="1:12" s="249" customFormat="1" ht="15" customHeight="1">
      <c r="A6" s="611"/>
      <c r="B6" s="601"/>
      <c r="C6" s="601"/>
      <c r="D6" s="600">
        <v>2020</v>
      </c>
      <c r="E6" s="600">
        <v>2020</v>
      </c>
      <c r="F6" s="601"/>
      <c r="G6" s="601"/>
      <c r="H6" s="292"/>
      <c r="I6" s="266"/>
      <c r="J6" s="266"/>
      <c r="K6" s="266"/>
      <c r="L6" s="266"/>
    </row>
    <row r="7" spans="1:12" s="249" customFormat="1" ht="15" customHeight="1">
      <c r="A7" s="611"/>
      <c r="B7" s="602"/>
      <c r="C7" s="602"/>
      <c r="D7" s="602"/>
      <c r="E7" s="602"/>
      <c r="F7" s="602"/>
      <c r="G7" s="602"/>
      <c r="H7" s="293"/>
      <c r="I7" s="266"/>
      <c r="J7" s="266"/>
      <c r="K7" s="266"/>
      <c r="L7" s="266"/>
    </row>
    <row r="8" spans="1:12" s="249" customFormat="1" ht="51" customHeight="1">
      <c r="A8" s="189">
        <v>1</v>
      </c>
      <c r="B8" s="145" t="s">
        <v>260</v>
      </c>
      <c r="C8" s="332" t="s">
        <v>14</v>
      </c>
      <c r="D8" s="251">
        <v>100</v>
      </c>
      <c r="E8" s="251">
        <f>100+E9+E10+E11</f>
        <v>9100</v>
      </c>
      <c r="F8" s="251">
        <f>E8-D8</f>
        <v>9000</v>
      </c>
      <c r="G8" s="612" t="s">
        <v>327</v>
      </c>
      <c r="H8" s="591" t="s">
        <v>328</v>
      </c>
      <c r="I8" s="266"/>
      <c r="J8" s="266"/>
      <c r="K8" s="266"/>
      <c r="L8" s="266"/>
    </row>
    <row r="9" spans="1:12" s="249" customFormat="1" ht="48.75" customHeight="1">
      <c r="A9" s="233" t="s">
        <v>167</v>
      </c>
      <c r="B9" s="328" t="s">
        <v>324</v>
      </c>
      <c r="C9" s="332"/>
      <c r="D9" s="251">
        <v>0</v>
      </c>
      <c r="E9" s="251">
        <v>2000</v>
      </c>
      <c r="F9" s="251">
        <f>E9-D9</f>
        <v>2000</v>
      </c>
      <c r="G9" s="613"/>
      <c r="H9" s="592"/>
      <c r="I9" s="266"/>
      <c r="J9" s="266"/>
      <c r="K9" s="266"/>
      <c r="L9" s="266"/>
    </row>
    <row r="10" spans="1:12" s="249" customFormat="1" ht="34.5" customHeight="1">
      <c r="A10" s="233" t="s">
        <v>174</v>
      </c>
      <c r="B10" s="328" t="s">
        <v>325</v>
      </c>
      <c r="C10" s="332"/>
      <c r="D10" s="251">
        <v>0</v>
      </c>
      <c r="E10" s="251">
        <v>6000</v>
      </c>
      <c r="F10" s="251">
        <f>E10-D10</f>
        <v>6000</v>
      </c>
      <c r="G10" s="613"/>
      <c r="H10" s="592"/>
      <c r="I10" s="266"/>
      <c r="J10" s="266"/>
      <c r="K10" s="266"/>
      <c r="L10" s="266"/>
    </row>
    <row r="11" spans="1:12" s="249" customFormat="1" ht="32.25" customHeight="1">
      <c r="A11" s="233" t="s">
        <v>175</v>
      </c>
      <c r="B11" s="328" t="s">
        <v>326</v>
      </c>
      <c r="C11" s="332"/>
      <c r="D11" s="251">
        <v>0</v>
      </c>
      <c r="E11" s="251">
        <v>1000</v>
      </c>
      <c r="F11" s="251">
        <f>E11-D11</f>
        <v>1000</v>
      </c>
      <c r="G11" s="614"/>
      <c r="H11" s="593"/>
      <c r="I11" s="266"/>
      <c r="J11" s="266"/>
      <c r="K11" s="266"/>
      <c r="L11" s="266"/>
    </row>
    <row r="12" spans="1:12" s="249" customFormat="1" ht="48.75" customHeight="1">
      <c r="A12" s="233" t="s">
        <v>329</v>
      </c>
      <c r="B12" s="145" t="s">
        <v>304</v>
      </c>
      <c r="C12" s="332"/>
      <c r="D12" s="251">
        <v>75377.3</v>
      </c>
      <c r="E12" s="251">
        <v>75487.3</v>
      </c>
      <c r="F12" s="251">
        <f>E12-D12</f>
        <v>110</v>
      </c>
      <c r="G12" s="612" t="s">
        <v>331</v>
      </c>
      <c r="H12" s="598" t="s">
        <v>323</v>
      </c>
      <c r="I12" s="266"/>
      <c r="J12" s="266"/>
      <c r="K12" s="266"/>
      <c r="L12" s="266"/>
    </row>
    <row r="13" spans="1:12" s="249" customFormat="1" ht="51.75" customHeight="1">
      <c r="A13" s="233" t="s">
        <v>215</v>
      </c>
      <c r="B13" s="328" t="s">
        <v>330</v>
      </c>
      <c r="C13" s="332"/>
      <c r="D13" s="251">
        <v>0</v>
      </c>
      <c r="E13" s="251">
        <v>110</v>
      </c>
      <c r="F13" s="251">
        <v>110</v>
      </c>
      <c r="G13" s="614"/>
      <c r="H13" s="598"/>
      <c r="I13" s="266"/>
      <c r="J13" s="266"/>
      <c r="K13" s="266"/>
      <c r="L13" s="266"/>
    </row>
    <row r="14" spans="1:12" s="249" customFormat="1" ht="18.75">
      <c r="A14" s="611" t="s">
        <v>4</v>
      </c>
      <c r="B14" s="611"/>
      <c r="C14" s="331"/>
      <c r="D14" s="119">
        <f>D8+D10+D12</f>
        <v>75477.3</v>
      </c>
      <c r="E14" s="119">
        <f>E8+E10+E12</f>
        <v>90587.3</v>
      </c>
      <c r="F14" s="119">
        <f>F8++F12</f>
        <v>9110</v>
      </c>
      <c r="G14" s="271"/>
      <c r="H14" s="271"/>
      <c r="I14" s="266"/>
      <c r="J14" s="266"/>
      <c r="K14" s="266"/>
      <c r="L14" s="266"/>
    </row>
    <row r="15" spans="1:12" s="249" customFormat="1" ht="15.75">
      <c r="A15" s="123"/>
      <c r="B15" s="123"/>
      <c r="C15" s="123"/>
      <c r="D15" s="123"/>
      <c r="E15" s="241"/>
      <c r="F15" s="241"/>
      <c r="G15" s="266"/>
      <c r="H15" s="266"/>
      <c r="I15" s="266"/>
      <c r="J15" s="266"/>
      <c r="K15" s="266"/>
      <c r="L15" s="266"/>
    </row>
    <row r="16" spans="1:12" s="249" customFormat="1" ht="15.75">
      <c r="A16" s="123"/>
      <c r="B16" s="123"/>
      <c r="C16" s="123"/>
      <c r="D16" s="123"/>
      <c r="E16" s="241"/>
      <c r="F16" s="241"/>
      <c r="G16" s="266"/>
      <c r="H16" s="266"/>
      <c r="I16" s="266"/>
      <c r="J16" s="266"/>
      <c r="K16" s="266"/>
      <c r="L16" s="266"/>
    </row>
    <row r="17" spans="1:12" s="249" customFormat="1" ht="15.75">
      <c r="A17" s="123"/>
      <c r="B17" s="123"/>
      <c r="C17" s="123"/>
      <c r="D17" s="123"/>
      <c r="E17" s="124"/>
      <c r="F17" s="124"/>
      <c r="G17" s="266"/>
      <c r="H17" s="266"/>
      <c r="I17" s="266"/>
      <c r="J17" s="266"/>
      <c r="K17" s="266"/>
      <c r="L17" s="266"/>
    </row>
    <row r="18" spans="1:12" s="249" customFormat="1" ht="33" customHeight="1">
      <c r="A18" s="595" t="s">
        <v>321</v>
      </c>
      <c r="B18" s="595"/>
      <c r="C18" s="595"/>
      <c r="D18" s="595"/>
      <c r="E18" s="155"/>
      <c r="F18" s="155"/>
      <c r="G18" s="67"/>
      <c r="H18" s="192" t="s">
        <v>322</v>
      </c>
      <c r="I18" s="266"/>
      <c r="J18" s="266"/>
      <c r="K18" s="266"/>
      <c r="L18" s="266"/>
    </row>
    <row r="19" spans="1:12" s="249" customFormat="1" ht="18.75">
      <c r="A19" s="273"/>
      <c r="B19" s="273"/>
      <c r="C19" s="273"/>
      <c r="D19" s="274"/>
      <c r="E19" s="124"/>
      <c r="F19" s="124"/>
      <c r="G19" s="245"/>
      <c r="H19" s="266"/>
      <c r="I19" s="266"/>
      <c r="J19" s="266"/>
      <c r="K19" s="266"/>
      <c r="L19" s="266"/>
    </row>
    <row r="20" spans="1:12" s="249" customFormat="1" ht="18.75">
      <c r="A20" s="599"/>
      <c r="B20" s="599"/>
      <c r="C20" s="329"/>
      <c r="D20" s="147"/>
      <c r="E20" s="275"/>
      <c r="F20" s="275"/>
      <c r="G20" s="266"/>
      <c r="H20" s="266"/>
      <c r="I20" s="266"/>
      <c r="J20" s="266"/>
      <c r="K20" s="266"/>
      <c r="L20" s="266"/>
    </row>
    <row r="21" s="249" customFormat="1" ht="15">
      <c r="A21" s="258"/>
    </row>
    <row r="22" s="249" customFormat="1" ht="15">
      <c r="A22" s="258"/>
    </row>
    <row r="23" s="249" customFormat="1" ht="15">
      <c r="A23" s="258"/>
    </row>
    <row r="24" s="249" customFormat="1" ht="15">
      <c r="A24" s="258"/>
    </row>
    <row r="25" s="249" customFormat="1" ht="15">
      <c r="A25" s="258"/>
    </row>
    <row r="26" s="249" customFormat="1" ht="15">
      <c r="A26" s="258"/>
    </row>
    <row r="27" s="249" customFormat="1" ht="15">
      <c r="A27" s="258"/>
    </row>
    <row r="28" s="249" customFormat="1" ht="15">
      <c r="A28" s="258"/>
    </row>
    <row r="29" s="249" customFormat="1" ht="15">
      <c r="A29" s="258"/>
    </row>
    <row r="30" s="249"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A1" sqref="A1:O24"/>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16</v>
      </c>
      <c r="J1" s="1" t="s">
        <v>265</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618</v>
      </c>
      <c r="K6" s="17"/>
      <c r="L6" s="252"/>
      <c r="M6" s="12"/>
      <c r="N6" s="12"/>
      <c r="O6" s="12"/>
    </row>
    <row r="7" spans="2:15" ht="15.75">
      <c r="B7" s="15"/>
      <c r="C7" s="15"/>
      <c r="D7" s="15"/>
      <c r="E7" s="15"/>
      <c r="F7" s="15"/>
      <c r="G7" s="15"/>
      <c r="H7" s="15"/>
      <c r="I7" s="12"/>
      <c r="J7" s="17" t="s">
        <v>619</v>
      </c>
      <c r="K7" s="17"/>
      <c r="L7" s="252"/>
      <c r="M7" s="12"/>
      <c r="N7" s="12"/>
      <c r="O7" s="12"/>
    </row>
    <row r="8" spans="2:15" ht="15.75" customHeight="1">
      <c r="B8" s="15"/>
      <c r="C8" s="15"/>
      <c r="D8" s="15"/>
      <c r="E8" s="15"/>
      <c r="F8" s="15"/>
      <c r="G8" s="15"/>
      <c r="H8" s="15"/>
      <c r="I8" s="12"/>
      <c r="J8" s="624" t="s">
        <v>609</v>
      </c>
      <c r="K8" s="624"/>
      <c r="L8" s="624"/>
      <c r="M8" s="624"/>
      <c r="N8" s="624"/>
      <c r="O8" s="624"/>
    </row>
    <row r="9" spans="2:15" ht="15.75">
      <c r="B9" s="15"/>
      <c r="C9" s="15"/>
      <c r="D9" s="15"/>
      <c r="E9" s="15"/>
      <c r="F9" s="15"/>
      <c r="G9" s="15"/>
      <c r="H9" s="15"/>
      <c r="I9" s="12"/>
      <c r="J9" s="624" t="s">
        <v>620</v>
      </c>
      <c r="K9" s="624"/>
      <c r="L9" s="571"/>
      <c r="M9" s="571"/>
      <c r="N9" s="571"/>
      <c r="O9" s="571"/>
    </row>
    <row r="10" spans="2:12" ht="15.75">
      <c r="B10" s="15"/>
      <c r="C10" s="15"/>
      <c r="D10" s="15"/>
      <c r="E10" s="15"/>
      <c r="F10" s="15"/>
      <c r="G10" s="15"/>
      <c r="H10" s="15"/>
      <c r="I10" s="15"/>
      <c r="J10" s="15"/>
      <c r="K10" s="15"/>
      <c r="L10" s="15"/>
    </row>
    <row r="11" spans="1:12" ht="35.25" customHeight="1">
      <c r="A11" s="625" t="s">
        <v>514</v>
      </c>
      <c r="B11" s="625"/>
      <c r="C11" s="625"/>
      <c r="D11" s="625"/>
      <c r="E11" s="625"/>
      <c r="F11" s="625"/>
      <c r="G11" s="625"/>
      <c r="H11" s="625"/>
      <c r="I11" s="625"/>
      <c r="J11" s="625"/>
      <c r="K11" s="625"/>
      <c r="L11" s="15"/>
    </row>
    <row r="12" spans="2:12" ht="23.25" customHeight="1">
      <c r="B12" s="15"/>
      <c r="C12" s="15"/>
      <c r="D12" s="637"/>
      <c r="E12" s="637"/>
      <c r="F12" s="637"/>
      <c r="G12" s="637"/>
      <c r="H12" s="637"/>
      <c r="I12" s="15"/>
      <c r="J12" s="15"/>
      <c r="K12" s="34" t="s">
        <v>240</v>
      </c>
      <c r="L12" s="15"/>
    </row>
    <row r="13" spans="1:12" ht="15.75" customHeight="1">
      <c r="A13" s="626" t="s">
        <v>27</v>
      </c>
      <c r="B13" s="626" t="s">
        <v>10</v>
      </c>
      <c r="C13" s="626" t="s">
        <v>11</v>
      </c>
      <c r="D13" s="626" t="s">
        <v>246</v>
      </c>
      <c r="E13" s="638" t="s">
        <v>7</v>
      </c>
      <c r="F13" s="638"/>
      <c r="G13" s="638"/>
      <c r="H13" s="638"/>
      <c r="I13" s="638"/>
      <c r="J13" s="678"/>
      <c r="K13" s="630" t="s">
        <v>13</v>
      </c>
      <c r="L13" s="15"/>
    </row>
    <row r="14" spans="1:12" ht="15.75">
      <c r="A14" s="627"/>
      <c r="B14" s="627"/>
      <c r="C14" s="627"/>
      <c r="D14" s="627"/>
      <c r="E14" s="626">
        <v>2021</v>
      </c>
      <c r="F14" s="626">
        <v>2022</v>
      </c>
      <c r="G14" s="626" t="s">
        <v>22</v>
      </c>
      <c r="H14" s="626" t="s">
        <v>23</v>
      </c>
      <c r="I14" s="626" t="s">
        <v>24</v>
      </c>
      <c r="J14" s="630">
        <v>2023</v>
      </c>
      <c r="K14" s="630"/>
      <c r="L14" s="15"/>
    </row>
    <row r="15" spans="1:12" ht="15.75">
      <c r="A15" s="628"/>
      <c r="B15" s="628"/>
      <c r="C15" s="628"/>
      <c r="D15" s="628"/>
      <c r="E15" s="628"/>
      <c r="F15" s="628"/>
      <c r="G15" s="628"/>
      <c r="H15" s="628"/>
      <c r="I15" s="628"/>
      <c r="J15" s="630"/>
      <c r="K15" s="630"/>
      <c r="L15" s="15"/>
    </row>
    <row r="16" spans="1:12" ht="25.5" customHeight="1">
      <c r="A16" s="631">
        <v>1</v>
      </c>
      <c r="B16" s="723" t="s">
        <v>489</v>
      </c>
      <c r="C16" s="631" t="s">
        <v>356</v>
      </c>
      <c r="D16" s="731">
        <f>E16+F16+J16</f>
        <v>7000</v>
      </c>
      <c r="E16" s="725">
        <v>7000</v>
      </c>
      <c r="F16" s="725"/>
      <c r="G16" s="62"/>
      <c r="H16" s="62"/>
      <c r="I16" s="62"/>
      <c r="J16" s="725"/>
      <c r="K16" s="631" t="s">
        <v>490</v>
      </c>
      <c r="L16" s="15"/>
    </row>
    <row r="17" spans="1:14" ht="53.25" customHeight="1">
      <c r="A17" s="633"/>
      <c r="B17" s="724"/>
      <c r="C17" s="633"/>
      <c r="D17" s="732"/>
      <c r="E17" s="726"/>
      <c r="F17" s="726"/>
      <c r="G17" s="62"/>
      <c r="H17" s="62"/>
      <c r="I17" s="62"/>
      <c r="J17" s="726"/>
      <c r="K17" s="633"/>
      <c r="L17" s="15"/>
      <c r="N17" s="54">
        <v>441</v>
      </c>
    </row>
    <row r="18" spans="1:12" ht="32.25" customHeight="1">
      <c r="A18" s="68"/>
      <c r="B18" s="59" t="s">
        <v>4</v>
      </c>
      <c r="C18" s="69"/>
      <c r="D18" s="61">
        <f>E18+F18+J18</f>
        <v>7000</v>
      </c>
      <c r="E18" s="61">
        <f aca="true" t="shared" si="0" ref="E18:J18">E16</f>
        <v>7000</v>
      </c>
      <c r="F18" s="61">
        <f t="shared" si="0"/>
        <v>0</v>
      </c>
      <c r="G18" s="61">
        <f t="shared" si="0"/>
        <v>0</v>
      </c>
      <c r="H18" s="61">
        <f t="shared" si="0"/>
        <v>0</v>
      </c>
      <c r="I18" s="61">
        <f t="shared" si="0"/>
        <v>0</v>
      </c>
      <c r="J18" s="61">
        <f t="shared" si="0"/>
        <v>0</v>
      </c>
      <c r="K18" s="70"/>
      <c r="L18" s="15"/>
    </row>
    <row r="19" spans="2:12" ht="11.25" customHeight="1">
      <c r="B19" s="18"/>
      <c r="C19" s="18"/>
      <c r="D19" s="151"/>
      <c r="E19" s="151"/>
      <c r="F19" s="151"/>
      <c r="G19" s="151"/>
      <c r="H19" s="151"/>
      <c r="I19" s="151"/>
      <c r="J19" s="151"/>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680" t="s">
        <v>15</v>
      </c>
      <c r="C22" s="680"/>
      <c r="D22" s="272"/>
      <c r="E22" s="22"/>
      <c r="F22" s="22"/>
      <c r="G22" s="16"/>
      <c r="H22" s="16"/>
      <c r="I22" s="16"/>
      <c r="J22" s="23"/>
      <c r="K22" s="23" t="s">
        <v>25</v>
      </c>
      <c r="L22" s="23"/>
    </row>
    <row r="23" spans="1:12" ht="10.5" customHeight="1">
      <c r="A23" s="16"/>
      <c r="B23" s="272"/>
      <c r="C23" s="272"/>
      <c r="D23" s="272"/>
      <c r="E23" s="22"/>
      <c r="F23" s="22"/>
      <c r="G23" s="16"/>
      <c r="H23" s="16"/>
      <c r="I23" s="16"/>
      <c r="J23" s="23"/>
      <c r="K23" s="23"/>
      <c r="L23" s="23"/>
    </row>
    <row r="24" spans="1:11" ht="18.75">
      <c r="A24" s="16"/>
      <c r="B24" s="634" t="s">
        <v>314</v>
      </c>
      <c r="C24" s="634"/>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A11:K11"/>
    <mergeCell ref="K13:K15"/>
    <mergeCell ref="E14:E15"/>
    <mergeCell ref="G14:G15"/>
    <mergeCell ref="J9:K9"/>
    <mergeCell ref="B22:C22"/>
    <mergeCell ref="B24:C24"/>
    <mergeCell ref="C16:C17"/>
    <mergeCell ref="D16:D17"/>
    <mergeCell ref="E16:E17"/>
    <mergeCell ref="F16:F17"/>
    <mergeCell ref="D12:H12"/>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266</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614</v>
      </c>
      <c r="K6" s="17"/>
      <c r="L6" s="252"/>
      <c r="M6" s="12"/>
      <c r="N6" s="12"/>
      <c r="O6" s="12"/>
    </row>
    <row r="7" spans="2:15" ht="15.75">
      <c r="B7" s="15"/>
      <c r="C7" s="15"/>
      <c r="D7" s="15"/>
      <c r="E7" s="15"/>
      <c r="F7" s="15"/>
      <c r="G7" s="15"/>
      <c r="H7" s="15"/>
      <c r="I7" s="12"/>
      <c r="J7" s="17" t="s">
        <v>615</v>
      </c>
      <c r="K7" s="17"/>
      <c r="L7" s="252"/>
      <c r="M7" s="12"/>
      <c r="N7" s="12"/>
      <c r="O7" s="12"/>
    </row>
    <row r="8" spans="2:15" ht="15.75" customHeight="1">
      <c r="B8" s="15"/>
      <c r="C8" s="15"/>
      <c r="D8" s="15"/>
      <c r="E8" s="15"/>
      <c r="F8" s="15"/>
      <c r="G8" s="15"/>
      <c r="H8" s="16"/>
      <c r="I8" s="12" t="s">
        <v>19</v>
      </c>
      <c r="J8" s="624" t="s">
        <v>609</v>
      </c>
      <c r="K8" s="624"/>
      <c r="L8" s="624"/>
      <c r="M8" s="624"/>
      <c r="N8" s="624"/>
      <c r="O8" s="624"/>
    </row>
    <row r="9" spans="2:15" ht="15.75">
      <c r="B9" s="15"/>
      <c r="C9" s="15"/>
      <c r="D9" s="15"/>
      <c r="E9" s="15"/>
      <c r="F9" s="15"/>
      <c r="G9" s="15"/>
      <c r="H9" s="16"/>
      <c r="I9" s="12"/>
      <c r="J9" s="624" t="s">
        <v>620</v>
      </c>
      <c r="K9" s="624"/>
      <c r="L9" s="571"/>
      <c r="M9" s="571"/>
      <c r="N9" s="571"/>
      <c r="O9" s="571"/>
    </row>
    <row r="10" spans="2:12" ht="15.75">
      <c r="B10" s="15"/>
      <c r="C10" s="15"/>
      <c r="D10" s="15"/>
      <c r="E10" s="15"/>
      <c r="F10" s="15"/>
      <c r="G10" s="15"/>
      <c r="H10" s="15"/>
      <c r="I10" s="15"/>
      <c r="J10" s="15"/>
      <c r="K10" s="15"/>
      <c r="L10" s="15"/>
    </row>
    <row r="11" spans="2:12" ht="38.25" customHeight="1">
      <c r="B11" s="625" t="s">
        <v>394</v>
      </c>
      <c r="C11" s="625"/>
      <c r="D11" s="625"/>
      <c r="E11" s="625"/>
      <c r="F11" s="625"/>
      <c r="G11" s="625"/>
      <c r="H11" s="625"/>
      <c r="I11" s="625"/>
      <c r="J11" s="625"/>
      <c r="K11" s="625"/>
      <c r="L11" s="15"/>
    </row>
    <row r="12" spans="2:12" ht="15.75">
      <c r="B12" s="15"/>
      <c r="C12" s="15"/>
      <c r="D12" s="637"/>
      <c r="E12" s="637"/>
      <c r="F12" s="637"/>
      <c r="G12" s="637"/>
      <c r="H12" s="637"/>
      <c r="I12" s="15"/>
      <c r="J12" s="15"/>
      <c r="K12" s="34" t="s">
        <v>256</v>
      </c>
      <c r="L12" s="15"/>
    </row>
    <row r="13" spans="1:12" ht="15.75" customHeight="1">
      <c r="A13" s="626" t="s">
        <v>27</v>
      </c>
      <c r="B13" s="626" t="s">
        <v>10</v>
      </c>
      <c r="C13" s="626" t="s">
        <v>11</v>
      </c>
      <c r="D13" s="626" t="s">
        <v>242</v>
      </c>
      <c r="E13" s="638" t="s">
        <v>7</v>
      </c>
      <c r="F13" s="638"/>
      <c r="G13" s="638"/>
      <c r="H13" s="638"/>
      <c r="I13" s="638"/>
      <c r="J13" s="678"/>
      <c r="K13" s="630" t="s">
        <v>13</v>
      </c>
      <c r="L13" s="15"/>
    </row>
    <row r="14" spans="1:12" ht="15.75">
      <c r="A14" s="627"/>
      <c r="B14" s="627"/>
      <c r="C14" s="627"/>
      <c r="D14" s="627"/>
      <c r="E14" s="626">
        <v>2021</v>
      </c>
      <c r="F14" s="626">
        <v>2022</v>
      </c>
      <c r="G14" s="626" t="s">
        <v>22</v>
      </c>
      <c r="H14" s="626" t="s">
        <v>23</v>
      </c>
      <c r="I14" s="626" t="s">
        <v>24</v>
      </c>
      <c r="J14" s="630">
        <v>2023</v>
      </c>
      <c r="K14" s="630"/>
      <c r="L14" s="15"/>
    </row>
    <row r="15" spans="1:12" ht="15.75">
      <c r="A15" s="628"/>
      <c r="B15" s="628"/>
      <c r="C15" s="628"/>
      <c r="D15" s="628"/>
      <c r="E15" s="628"/>
      <c r="F15" s="628"/>
      <c r="G15" s="628"/>
      <c r="H15" s="628"/>
      <c r="I15" s="628"/>
      <c r="J15" s="630"/>
      <c r="K15" s="630"/>
      <c r="L15" s="15"/>
    </row>
    <row r="16" spans="1:12" ht="28.5" customHeight="1">
      <c r="A16" s="631">
        <v>1</v>
      </c>
      <c r="B16" s="631" t="s">
        <v>73</v>
      </c>
      <c r="C16" s="631" t="s">
        <v>356</v>
      </c>
      <c r="D16" s="731">
        <f>E16+F16+J16</f>
        <v>960</v>
      </c>
      <c r="E16" s="725">
        <v>300</v>
      </c>
      <c r="F16" s="733">
        <v>320</v>
      </c>
      <c r="G16" s="62"/>
      <c r="H16" s="62"/>
      <c r="I16" s="62"/>
      <c r="J16" s="725">
        <v>340</v>
      </c>
      <c r="K16" s="631" t="s">
        <v>166</v>
      </c>
      <c r="L16" s="15"/>
    </row>
    <row r="17" spans="1:14" ht="21" customHeight="1">
      <c r="A17" s="633"/>
      <c r="B17" s="633"/>
      <c r="C17" s="633"/>
      <c r="D17" s="732"/>
      <c r="E17" s="726"/>
      <c r="F17" s="734"/>
      <c r="G17" s="62"/>
      <c r="H17" s="62"/>
      <c r="I17" s="62"/>
      <c r="J17" s="726"/>
      <c r="K17" s="633"/>
      <c r="L17" s="15"/>
      <c r="N17" s="54">
        <v>441</v>
      </c>
    </row>
    <row r="18" spans="1:14" ht="44.25" customHeight="1" hidden="1">
      <c r="A18" s="228">
        <v>2</v>
      </c>
      <c r="B18" s="150" t="s">
        <v>324</v>
      </c>
      <c r="C18" s="35" t="s">
        <v>309</v>
      </c>
      <c r="D18" s="61">
        <f>SUM(E18:J18)</f>
        <v>2000</v>
      </c>
      <c r="E18" s="63"/>
      <c r="F18" s="62"/>
      <c r="G18" s="62"/>
      <c r="H18" s="62"/>
      <c r="I18" s="62"/>
      <c r="J18" s="62">
        <v>2000</v>
      </c>
      <c r="K18" s="228" t="s">
        <v>26</v>
      </c>
      <c r="L18" s="15"/>
      <c r="N18" s="54"/>
    </row>
    <row r="19" spans="1:14" ht="44.25" customHeight="1" hidden="1">
      <c r="A19" s="228">
        <v>3</v>
      </c>
      <c r="B19" s="150" t="s">
        <v>325</v>
      </c>
      <c r="C19" s="35" t="s">
        <v>309</v>
      </c>
      <c r="D19" s="61">
        <f>SUM(E19:J19)</f>
        <v>6000</v>
      </c>
      <c r="E19" s="63"/>
      <c r="F19" s="62"/>
      <c r="G19" s="62"/>
      <c r="H19" s="62"/>
      <c r="I19" s="62"/>
      <c r="J19" s="62">
        <v>6000</v>
      </c>
      <c r="K19" s="228" t="s">
        <v>26</v>
      </c>
      <c r="L19" s="15"/>
      <c r="N19" s="54"/>
    </row>
    <row r="20" spans="1:14" ht="44.25" customHeight="1" hidden="1">
      <c r="A20" s="228">
        <v>4</v>
      </c>
      <c r="B20" s="150" t="s">
        <v>326</v>
      </c>
      <c r="C20" s="35" t="s">
        <v>309</v>
      </c>
      <c r="D20" s="61">
        <f>SUM(E20:J20)</f>
        <v>1000</v>
      </c>
      <c r="E20" s="63"/>
      <c r="F20" s="62"/>
      <c r="G20" s="62"/>
      <c r="H20" s="62"/>
      <c r="I20" s="62"/>
      <c r="J20" s="62">
        <v>1000</v>
      </c>
      <c r="K20" s="228" t="s">
        <v>26</v>
      </c>
      <c r="L20" s="15"/>
      <c r="N20" s="54"/>
    </row>
    <row r="21" spans="1:12" ht="23.25" customHeight="1">
      <c r="A21" s="68"/>
      <c r="B21" s="59" t="s">
        <v>4</v>
      </c>
      <c r="C21" s="69"/>
      <c r="D21" s="61">
        <f aca="true" t="shared" si="0" ref="D21:J21">D16</f>
        <v>960</v>
      </c>
      <c r="E21" s="61">
        <f t="shared" si="0"/>
        <v>300</v>
      </c>
      <c r="F21" s="61">
        <f t="shared" si="0"/>
        <v>320</v>
      </c>
      <c r="G21" s="61">
        <f t="shared" si="0"/>
        <v>0</v>
      </c>
      <c r="H21" s="61">
        <f t="shared" si="0"/>
        <v>0</v>
      </c>
      <c r="I21" s="61">
        <f t="shared" si="0"/>
        <v>0</v>
      </c>
      <c r="J21" s="61">
        <f t="shared" si="0"/>
        <v>340</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680" t="s">
        <v>15</v>
      </c>
      <c r="C27" s="680"/>
      <c r="D27" s="272"/>
      <c r="E27" s="22"/>
      <c r="F27" s="22"/>
      <c r="G27" s="16"/>
      <c r="H27" s="16"/>
      <c r="I27" s="16"/>
      <c r="J27" s="23"/>
      <c r="K27" s="23" t="s">
        <v>25</v>
      </c>
      <c r="L27" s="23"/>
    </row>
    <row r="28" spans="2:12" ht="13.5" customHeight="1">
      <c r="B28" s="272"/>
      <c r="C28" s="272"/>
      <c r="D28" s="272"/>
      <c r="E28" s="22"/>
      <c r="F28" s="22"/>
      <c r="G28" s="16"/>
      <c r="H28" s="16"/>
      <c r="I28" s="16"/>
      <c r="J28" s="23"/>
      <c r="K28" s="23"/>
      <c r="L28" s="23"/>
    </row>
    <row r="29" spans="2:11" ht="18.75">
      <c r="B29" s="634" t="s">
        <v>314</v>
      </c>
      <c r="C29" s="634"/>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B11:K11"/>
    <mergeCell ref="K13:K15"/>
    <mergeCell ref="E14:E15"/>
    <mergeCell ref="G14:G15"/>
    <mergeCell ref="J9:K9"/>
    <mergeCell ref="B27:C27"/>
    <mergeCell ref="B29:C29"/>
    <mergeCell ref="C16:C17"/>
    <mergeCell ref="D16:D17"/>
    <mergeCell ref="E16:E17"/>
    <mergeCell ref="F16:F17"/>
    <mergeCell ref="D12:H12"/>
  </mergeCells>
  <printOptions horizontalCentered="1"/>
  <pageMargins left="0" right="0" top="1.1811023622047245" bottom="0" header="0" footer="0"/>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1">
      <selection activeCell="A1" sqref="A1:L6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290" t="s">
        <v>267</v>
      </c>
    </row>
    <row r="2" spans="2:12" ht="15.75">
      <c r="B2" s="15"/>
      <c r="C2" s="15"/>
      <c r="D2" s="15"/>
      <c r="E2" s="15"/>
      <c r="F2" s="15"/>
      <c r="G2" s="12" t="s">
        <v>9</v>
      </c>
      <c r="H2" s="12"/>
      <c r="I2" s="15"/>
      <c r="J2" s="12"/>
      <c r="K2" s="12"/>
      <c r="L2" s="12"/>
    </row>
    <row r="3" spans="2:12" ht="15.75">
      <c r="B3" s="15"/>
      <c r="C3" s="15"/>
      <c r="D3" s="15"/>
      <c r="E3" s="15"/>
      <c r="F3" s="15"/>
      <c r="G3" s="12" t="s">
        <v>316</v>
      </c>
      <c r="H3" s="12"/>
      <c r="I3" s="15"/>
      <c r="J3" s="12"/>
      <c r="K3" s="12"/>
      <c r="L3" s="12"/>
    </row>
    <row r="4" spans="2:12" ht="15.75">
      <c r="B4" s="15"/>
      <c r="C4" s="15"/>
      <c r="D4" s="15"/>
      <c r="E4" s="15"/>
      <c r="F4" s="15"/>
      <c r="G4" s="17" t="s">
        <v>317</v>
      </c>
      <c r="H4" s="17"/>
      <c r="I4" s="15"/>
      <c r="J4" s="12"/>
      <c r="K4" s="12"/>
      <c r="L4" s="12"/>
    </row>
    <row r="5" spans="2:12" ht="15.75">
      <c r="B5" s="15"/>
      <c r="C5" s="15"/>
      <c r="D5" s="15"/>
      <c r="E5" s="15"/>
      <c r="F5" s="15"/>
      <c r="G5" s="17" t="s">
        <v>596</v>
      </c>
      <c r="H5" s="17"/>
      <c r="I5" s="15"/>
      <c r="J5" s="12"/>
      <c r="K5" s="12"/>
      <c r="L5" s="12"/>
    </row>
    <row r="6" spans="2:12" ht="15.75">
      <c r="B6" s="15"/>
      <c r="C6" s="15"/>
      <c r="D6" s="15"/>
      <c r="E6" s="15"/>
      <c r="F6" s="15"/>
      <c r="G6" s="17" t="s">
        <v>613</v>
      </c>
      <c r="H6" s="17"/>
      <c r="I6" s="252"/>
      <c r="J6" s="12"/>
      <c r="K6" s="12"/>
      <c r="L6" s="12"/>
    </row>
    <row r="7" spans="2:12" ht="15.75" customHeight="1">
      <c r="B7" s="15"/>
      <c r="C7" s="15"/>
      <c r="D7" s="15"/>
      <c r="E7" s="15"/>
      <c r="F7" s="15"/>
      <c r="G7" s="624" t="s">
        <v>609</v>
      </c>
      <c r="H7" s="624"/>
      <c r="I7" s="624"/>
      <c r="J7" s="624"/>
      <c r="K7" s="624"/>
      <c r="L7" s="624"/>
    </row>
    <row r="8" spans="2:12" ht="15.75">
      <c r="B8" s="15"/>
      <c r="C8" s="15"/>
      <c r="D8" s="15"/>
      <c r="E8" s="15"/>
      <c r="F8" s="15"/>
      <c r="G8" s="624" t="s">
        <v>620</v>
      </c>
      <c r="H8" s="624"/>
      <c r="I8" s="571"/>
      <c r="J8" s="571"/>
      <c r="K8" s="571"/>
      <c r="L8" s="571"/>
    </row>
    <row r="9" spans="2:8" ht="11.25" customHeight="1">
      <c r="B9" s="15"/>
      <c r="C9" s="15"/>
      <c r="D9" s="15"/>
      <c r="E9" s="15"/>
      <c r="F9" s="15"/>
      <c r="H9" s="15"/>
    </row>
    <row r="10" spans="2:8" ht="16.5" customHeight="1">
      <c r="B10" s="682" t="s">
        <v>358</v>
      </c>
      <c r="C10" s="682"/>
      <c r="D10" s="682"/>
      <c r="E10" s="682"/>
      <c r="F10" s="682"/>
      <c r="G10" s="682"/>
      <c r="H10" s="682"/>
    </row>
    <row r="11" spans="2:8" ht="4.5" customHeight="1">
      <c r="B11" s="15"/>
      <c r="C11" s="15"/>
      <c r="D11" s="637"/>
      <c r="E11" s="637"/>
      <c r="F11" s="637"/>
      <c r="G11" s="15"/>
      <c r="H11" s="15"/>
    </row>
    <row r="12" spans="1:8" ht="20.25" customHeight="1">
      <c r="A12" s="630" t="s">
        <v>27</v>
      </c>
      <c r="B12" s="678" t="s">
        <v>10</v>
      </c>
      <c r="C12" s="626" t="s">
        <v>11</v>
      </c>
      <c r="D12" s="626" t="s">
        <v>12</v>
      </c>
      <c r="E12" s="638" t="s">
        <v>7</v>
      </c>
      <c r="F12" s="638"/>
      <c r="G12" s="678"/>
      <c r="H12" s="630" t="s">
        <v>13</v>
      </c>
    </row>
    <row r="13" spans="1:8" ht="45" customHeight="1">
      <c r="A13" s="630"/>
      <c r="B13" s="744"/>
      <c r="C13" s="627"/>
      <c r="D13" s="627"/>
      <c r="E13" s="684">
        <v>2021</v>
      </c>
      <c r="F13" s="684">
        <v>2022</v>
      </c>
      <c r="G13" s="684">
        <v>2023</v>
      </c>
      <c r="H13" s="630"/>
    </row>
    <row r="14" spans="1:8" ht="1.5" customHeight="1">
      <c r="A14" s="630"/>
      <c r="B14" s="730"/>
      <c r="C14" s="628"/>
      <c r="D14" s="628"/>
      <c r="E14" s="685"/>
      <c r="F14" s="685"/>
      <c r="G14" s="685"/>
      <c r="H14" s="630"/>
    </row>
    <row r="15" spans="1:8" s="339" customFormat="1" ht="39.75" customHeight="1">
      <c r="A15" s="423"/>
      <c r="B15" s="414" t="s">
        <v>359</v>
      </c>
      <c r="C15" s="410"/>
      <c r="D15" s="473">
        <f>E15+F15+G15</f>
        <v>108197.6</v>
      </c>
      <c r="E15" s="474">
        <f>E16+E23+E29+E37</f>
        <v>40850</v>
      </c>
      <c r="F15" s="474">
        <f>F16+F23+F29</f>
        <v>32733.8</v>
      </c>
      <c r="G15" s="474">
        <f>G16+G23+G29</f>
        <v>34613.8</v>
      </c>
      <c r="H15" s="411"/>
    </row>
    <row r="16" spans="1:8" ht="33" customHeight="1">
      <c r="A16" s="424" t="s">
        <v>491</v>
      </c>
      <c r="B16" s="468" t="s">
        <v>363</v>
      </c>
      <c r="C16" s="35" t="s">
        <v>356</v>
      </c>
      <c r="D16" s="475">
        <f aca="true" t="shared" si="0" ref="D16:D33">E16+F16+G16</f>
        <v>64200</v>
      </c>
      <c r="E16" s="476">
        <v>20100</v>
      </c>
      <c r="F16" s="476">
        <v>21400</v>
      </c>
      <c r="G16" s="476">
        <v>22700</v>
      </c>
      <c r="H16" s="631" t="s">
        <v>166</v>
      </c>
    </row>
    <row r="17" spans="1:8" s="336" customFormat="1" ht="81.75" customHeight="1" hidden="1">
      <c r="A17" s="424" t="s">
        <v>167</v>
      </c>
      <c r="B17" s="415" t="s">
        <v>366</v>
      </c>
      <c r="C17" s="35" t="str">
        <f aca="true" t="shared" si="1" ref="C17:C22">$C$16</f>
        <v>Бюджет ТГ</v>
      </c>
      <c r="D17" s="475">
        <f t="shared" si="0"/>
        <v>0</v>
      </c>
      <c r="E17" s="476"/>
      <c r="F17" s="476"/>
      <c r="G17" s="477"/>
      <c r="H17" s="632"/>
    </row>
    <row r="18" spans="1:8" s="336" customFormat="1" ht="99" customHeight="1" hidden="1">
      <c r="A18" s="424" t="s">
        <v>174</v>
      </c>
      <c r="B18" s="416" t="s">
        <v>367</v>
      </c>
      <c r="C18" s="35" t="str">
        <f t="shared" si="1"/>
        <v>Бюджет ТГ</v>
      </c>
      <c r="D18" s="475">
        <f t="shared" si="0"/>
        <v>0</v>
      </c>
      <c r="E18" s="476"/>
      <c r="F18" s="476"/>
      <c r="G18" s="477"/>
      <c r="H18" s="632"/>
    </row>
    <row r="19" spans="1:8" s="336" customFormat="1" ht="57" customHeight="1" hidden="1">
      <c r="A19" s="424" t="s">
        <v>175</v>
      </c>
      <c r="B19" s="412" t="s">
        <v>368</v>
      </c>
      <c r="C19" s="65" t="str">
        <f t="shared" si="1"/>
        <v>Бюджет ТГ</v>
      </c>
      <c r="D19" s="475">
        <f t="shared" si="0"/>
        <v>0</v>
      </c>
      <c r="E19" s="476"/>
      <c r="F19" s="476"/>
      <c r="G19" s="478"/>
      <c r="H19" s="632"/>
    </row>
    <row r="20" spans="1:8" s="336" customFormat="1" ht="57" customHeight="1" hidden="1">
      <c r="A20" s="424" t="s">
        <v>176</v>
      </c>
      <c r="B20" s="415" t="s">
        <v>369</v>
      </c>
      <c r="C20" s="65" t="str">
        <f t="shared" si="1"/>
        <v>Бюджет ТГ</v>
      </c>
      <c r="D20" s="475">
        <f t="shared" si="0"/>
        <v>0</v>
      </c>
      <c r="E20" s="479"/>
      <c r="F20" s="479"/>
      <c r="G20" s="475"/>
      <c r="H20" s="632"/>
    </row>
    <row r="21" spans="1:8" s="336" customFormat="1" ht="66.75" customHeight="1" hidden="1">
      <c r="A21" s="424" t="s">
        <v>177</v>
      </c>
      <c r="B21" s="418" t="s">
        <v>370</v>
      </c>
      <c r="C21" s="237" t="str">
        <f t="shared" si="1"/>
        <v>Бюджет ТГ</v>
      </c>
      <c r="D21" s="475">
        <f t="shared" si="0"/>
        <v>0</v>
      </c>
      <c r="E21" s="476"/>
      <c r="F21" s="476"/>
      <c r="G21" s="477"/>
      <c r="H21" s="632"/>
    </row>
    <row r="22" spans="1:8" s="336" customFormat="1" ht="57.75" customHeight="1" hidden="1">
      <c r="A22" s="424" t="s">
        <v>178</v>
      </c>
      <c r="B22" s="418" t="s">
        <v>448</v>
      </c>
      <c r="C22" s="237" t="str">
        <f t="shared" si="1"/>
        <v>Бюджет ТГ</v>
      </c>
      <c r="D22" s="475">
        <f t="shared" si="0"/>
        <v>0</v>
      </c>
      <c r="E22" s="476"/>
      <c r="F22" s="476"/>
      <c r="G22" s="477"/>
      <c r="H22" s="632"/>
    </row>
    <row r="23" spans="1:8" ht="27.75" customHeight="1">
      <c r="A23" s="424" t="s">
        <v>329</v>
      </c>
      <c r="B23" s="469" t="s">
        <v>360</v>
      </c>
      <c r="C23" s="236" t="s">
        <v>356</v>
      </c>
      <c r="D23" s="475">
        <f t="shared" si="0"/>
        <v>3997.6000000000004</v>
      </c>
      <c r="E23" s="476">
        <v>1250</v>
      </c>
      <c r="F23" s="476">
        <v>1333.8</v>
      </c>
      <c r="G23" s="477">
        <v>1413.8</v>
      </c>
      <c r="H23" s="632"/>
    </row>
    <row r="24" spans="1:8" ht="56.25" customHeight="1" hidden="1">
      <c r="A24" s="424" t="s">
        <v>215</v>
      </c>
      <c r="B24" s="417" t="s">
        <v>377</v>
      </c>
      <c r="C24" s="236" t="s">
        <v>356</v>
      </c>
      <c r="D24" s="475">
        <f t="shared" si="0"/>
        <v>250</v>
      </c>
      <c r="E24" s="476">
        <v>250</v>
      </c>
      <c r="F24" s="476"/>
      <c r="G24" s="477"/>
      <c r="H24" s="632"/>
    </row>
    <row r="25" spans="1:8" ht="57" customHeight="1" hidden="1">
      <c r="A25" s="424" t="s">
        <v>239</v>
      </c>
      <c r="B25" s="417" t="s">
        <v>378</v>
      </c>
      <c r="C25" s="236" t="s">
        <v>356</v>
      </c>
      <c r="D25" s="475">
        <f t="shared" si="0"/>
        <v>250</v>
      </c>
      <c r="E25" s="476">
        <v>250</v>
      </c>
      <c r="F25" s="476"/>
      <c r="G25" s="477"/>
      <c r="H25" s="632"/>
    </row>
    <row r="26" spans="1:8" ht="56.25" customHeight="1" hidden="1">
      <c r="A26" s="424" t="s">
        <v>249</v>
      </c>
      <c r="B26" s="417" t="s">
        <v>379</v>
      </c>
      <c r="C26" s="236" t="s">
        <v>356</v>
      </c>
      <c r="D26" s="475">
        <f t="shared" si="0"/>
        <v>250</v>
      </c>
      <c r="E26" s="476">
        <v>250</v>
      </c>
      <c r="F26" s="476"/>
      <c r="G26" s="477"/>
      <c r="H26" s="632"/>
    </row>
    <row r="27" spans="1:8" ht="57.75" customHeight="1" hidden="1">
      <c r="A27" s="424" t="s">
        <v>250</v>
      </c>
      <c r="B27" s="417" t="s">
        <v>380</v>
      </c>
      <c r="C27" s="236" t="s">
        <v>356</v>
      </c>
      <c r="D27" s="475">
        <f t="shared" si="0"/>
        <v>250</v>
      </c>
      <c r="E27" s="476">
        <v>250</v>
      </c>
      <c r="F27" s="476"/>
      <c r="G27" s="477"/>
      <c r="H27" s="632"/>
    </row>
    <row r="28" spans="1:8" ht="55.5" customHeight="1" hidden="1">
      <c r="A28" s="424" t="s">
        <v>251</v>
      </c>
      <c r="B28" s="417" t="s">
        <v>381</v>
      </c>
      <c r="C28" s="236" t="s">
        <v>356</v>
      </c>
      <c r="D28" s="475">
        <f t="shared" si="0"/>
        <v>250</v>
      </c>
      <c r="E28" s="476">
        <v>250</v>
      </c>
      <c r="F28" s="476"/>
      <c r="G28" s="477"/>
      <c r="H28" s="632"/>
    </row>
    <row r="29" spans="1:8" ht="29.25" customHeight="1">
      <c r="A29" s="424" t="s">
        <v>313</v>
      </c>
      <c r="B29" s="470" t="s">
        <v>361</v>
      </c>
      <c r="C29" s="236" t="s">
        <v>356</v>
      </c>
      <c r="D29" s="475">
        <f>E29+F29+G29</f>
        <v>35500</v>
      </c>
      <c r="E29" s="476">
        <v>15000</v>
      </c>
      <c r="F29" s="476">
        <v>10000</v>
      </c>
      <c r="G29" s="477">
        <v>10500</v>
      </c>
      <c r="H29" s="632"/>
    </row>
    <row r="30" spans="1:8" ht="56.25" customHeight="1" hidden="1">
      <c r="A30" s="424" t="s">
        <v>269</v>
      </c>
      <c r="B30" s="415" t="s">
        <v>371</v>
      </c>
      <c r="C30" s="236" t="s">
        <v>356</v>
      </c>
      <c r="D30" s="475">
        <f t="shared" si="0"/>
        <v>1200</v>
      </c>
      <c r="E30" s="476">
        <v>1200</v>
      </c>
      <c r="F30" s="476"/>
      <c r="G30" s="477"/>
      <c r="H30" s="632"/>
    </row>
    <row r="31" spans="1:8" ht="86.25" customHeight="1" hidden="1">
      <c r="A31" s="424" t="s">
        <v>298</v>
      </c>
      <c r="B31" s="416" t="s">
        <v>372</v>
      </c>
      <c r="C31" s="236" t="s">
        <v>356</v>
      </c>
      <c r="D31" s="475">
        <f t="shared" si="0"/>
        <v>300</v>
      </c>
      <c r="E31" s="476">
        <v>300</v>
      </c>
      <c r="F31" s="476"/>
      <c r="G31" s="477"/>
      <c r="H31" s="632"/>
    </row>
    <row r="32" spans="1:8" ht="57" customHeight="1" hidden="1">
      <c r="A32" s="424" t="s">
        <v>340</v>
      </c>
      <c r="B32" s="416" t="s">
        <v>373</v>
      </c>
      <c r="C32" s="236" t="s">
        <v>356</v>
      </c>
      <c r="D32" s="475">
        <f t="shared" si="0"/>
        <v>3000</v>
      </c>
      <c r="E32" s="476">
        <v>3000</v>
      </c>
      <c r="F32" s="476"/>
      <c r="G32" s="477"/>
      <c r="H32" s="632"/>
    </row>
    <row r="33" spans="1:8" ht="55.5" customHeight="1" hidden="1">
      <c r="A33" s="424" t="s">
        <v>341</v>
      </c>
      <c r="B33" s="417" t="s">
        <v>374</v>
      </c>
      <c r="C33" s="236" t="s">
        <v>356</v>
      </c>
      <c r="D33" s="475">
        <f t="shared" si="0"/>
        <v>550</v>
      </c>
      <c r="E33" s="476">
        <v>550</v>
      </c>
      <c r="F33" s="476"/>
      <c r="G33" s="477"/>
      <c r="H33" s="632"/>
    </row>
    <row r="34" spans="1:8" ht="61.5" customHeight="1" hidden="1">
      <c r="A34" s="424" t="s">
        <v>349</v>
      </c>
      <c r="B34" s="417" t="s">
        <v>375</v>
      </c>
      <c r="C34" s="236" t="s">
        <v>356</v>
      </c>
      <c r="D34" s="475">
        <f aca="true" t="shared" si="2" ref="D34:D61">E34+F34+G34</f>
        <v>400</v>
      </c>
      <c r="E34" s="476">
        <v>400</v>
      </c>
      <c r="F34" s="476"/>
      <c r="G34" s="477"/>
      <c r="H34" s="632"/>
    </row>
    <row r="35" spans="1:8" ht="78" customHeight="1" hidden="1">
      <c r="A35" s="424" t="s">
        <v>492</v>
      </c>
      <c r="B35" s="417" t="s">
        <v>376</v>
      </c>
      <c r="C35" s="236" t="s">
        <v>356</v>
      </c>
      <c r="D35" s="475">
        <f t="shared" si="2"/>
        <v>2350</v>
      </c>
      <c r="E35" s="476">
        <v>2350</v>
      </c>
      <c r="F35" s="476"/>
      <c r="G35" s="477"/>
      <c r="H35" s="632"/>
    </row>
    <row r="36" spans="1:8" ht="55.5" customHeight="1" hidden="1">
      <c r="A36" s="424" t="s">
        <v>493</v>
      </c>
      <c r="B36" s="417" t="s">
        <v>449</v>
      </c>
      <c r="C36" s="236" t="s">
        <v>356</v>
      </c>
      <c r="D36" s="475">
        <f t="shared" si="2"/>
        <v>1500</v>
      </c>
      <c r="E36" s="476">
        <v>1500</v>
      </c>
      <c r="F36" s="476"/>
      <c r="G36" s="477"/>
      <c r="H36" s="632"/>
    </row>
    <row r="37" spans="1:8" ht="40.5" customHeight="1">
      <c r="A37" s="424" t="s">
        <v>571</v>
      </c>
      <c r="B37" s="417" t="s">
        <v>572</v>
      </c>
      <c r="C37" s="236" t="s">
        <v>356</v>
      </c>
      <c r="D37" s="475">
        <f t="shared" si="2"/>
        <v>4500</v>
      </c>
      <c r="E37" s="476">
        <v>4500</v>
      </c>
      <c r="F37" s="476"/>
      <c r="G37" s="477"/>
      <c r="H37" s="633"/>
    </row>
    <row r="38" spans="1:10" s="339" customFormat="1" ht="48.75" customHeight="1">
      <c r="A38" s="427"/>
      <c r="B38" s="419" t="s">
        <v>362</v>
      </c>
      <c r="C38" s="413"/>
      <c r="D38" s="473">
        <f t="shared" si="2"/>
        <v>118000</v>
      </c>
      <c r="E38" s="474">
        <f>E39+E47+E54</f>
        <v>37500</v>
      </c>
      <c r="F38" s="474">
        <f>F39+F47</f>
        <v>39000</v>
      </c>
      <c r="G38" s="474">
        <f>G39+G47</f>
        <v>41500</v>
      </c>
      <c r="H38" s="410"/>
      <c r="J38" s="457"/>
    </row>
    <row r="39" spans="1:8" ht="37.5" customHeight="1">
      <c r="A39" s="424" t="s">
        <v>346</v>
      </c>
      <c r="B39" s="470" t="s">
        <v>363</v>
      </c>
      <c r="C39" s="236" t="s">
        <v>356</v>
      </c>
      <c r="D39" s="475">
        <f t="shared" si="2"/>
        <v>21100</v>
      </c>
      <c r="E39" s="480">
        <v>6600</v>
      </c>
      <c r="F39" s="480">
        <v>7000</v>
      </c>
      <c r="G39" s="477">
        <v>7500</v>
      </c>
      <c r="H39" s="631" t="s">
        <v>166</v>
      </c>
    </row>
    <row r="40" spans="1:8" ht="60" customHeight="1" hidden="1">
      <c r="A40" s="424" t="s">
        <v>279</v>
      </c>
      <c r="B40" s="420" t="s">
        <v>334</v>
      </c>
      <c r="C40" s="236" t="s">
        <v>356</v>
      </c>
      <c r="D40" s="475">
        <f t="shared" si="2"/>
        <v>1499.9</v>
      </c>
      <c r="E40" s="476">
        <v>1499.9</v>
      </c>
      <c r="F40" s="480"/>
      <c r="G40" s="477"/>
      <c r="H40" s="632"/>
    </row>
    <row r="41" spans="1:8" ht="51" customHeight="1" hidden="1">
      <c r="A41" s="424" t="s">
        <v>343</v>
      </c>
      <c r="B41" s="421" t="s">
        <v>382</v>
      </c>
      <c r="C41" s="236" t="s">
        <v>356</v>
      </c>
      <c r="D41" s="475">
        <f t="shared" si="2"/>
        <v>2000</v>
      </c>
      <c r="E41" s="476">
        <v>2000</v>
      </c>
      <c r="F41" s="480"/>
      <c r="G41" s="477"/>
      <c r="H41" s="632"/>
    </row>
    <row r="42" spans="1:8" ht="60.75" customHeight="1" hidden="1">
      <c r="A42" s="424" t="s">
        <v>344</v>
      </c>
      <c r="B42" s="422" t="s">
        <v>450</v>
      </c>
      <c r="C42" s="236" t="s">
        <v>356</v>
      </c>
      <c r="D42" s="475">
        <f t="shared" si="2"/>
        <v>1800</v>
      </c>
      <c r="E42" s="476">
        <v>1800</v>
      </c>
      <c r="F42" s="480"/>
      <c r="G42" s="477"/>
      <c r="H42" s="632"/>
    </row>
    <row r="43" spans="1:8" ht="60.75" customHeight="1" hidden="1">
      <c r="A43" s="424" t="s">
        <v>345</v>
      </c>
      <c r="B43" s="422" t="s">
        <v>451</v>
      </c>
      <c r="C43" s="236" t="s">
        <v>356</v>
      </c>
      <c r="D43" s="475">
        <f t="shared" si="2"/>
        <v>600</v>
      </c>
      <c r="E43" s="476">
        <v>600</v>
      </c>
      <c r="F43" s="480"/>
      <c r="G43" s="477"/>
      <c r="H43" s="632"/>
    </row>
    <row r="44" spans="1:8" ht="51" customHeight="1" hidden="1">
      <c r="A44" s="424" t="s">
        <v>499</v>
      </c>
      <c r="B44" s="422" t="s">
        <v>452</v>
      </c>
      <c r="C44" s="236" t="s">
        <v>356</v>
      </c>
      <c r="D44" s="475">
        <f t="shared" si="2"/>
        <v>304.6</v>
      </c>
      <c r="E44" s="476">
        <v>304.6</v>
      </c>
      <c r="F44" s="480"/>
      <c r="G44" s="477"/>
      <c r="H44" s="632"/>
    </row>
    <row r="45" spans="1:8" ht="58.5" customHeight="1" hidden="1">
      <c r="A45" s="424" t="s">
        <v>500</v>
      </c>
      <c r="B45" s="422" t="s">
        <v>453</v>
      </c>
      <c r="C45" s="236" t="s">
        <v>356</v>
      </c>
      <c r="D45" s="475">
        <f t="shared" si="2"/>
        <v>388.7</v>
      </c>
      <c r="E45" s="476">
        <v>388.7</v>
      </c>
      <c r="F45" s="480"/>
      <c r="G45" s="477"/>
      <c r="H45" s="632"/>
    </row>
    <row r="46" spans="1:8" ht="51" customHeight="1" hidden="1">
      <c r="A46" s="424" t="s">
        <v>501</v>
      </c>
      <c r="B46" s="422" t="s">
        <v>454</v>
      </c>
      <c r="C46" s="236" t="s">
        <v>356</v>
      </c>
      <c r="D46" s="475">
        <f t="shared" si="2"/>
        <v>35</v>
      </c>
      <c r="E46" s="476">
        <v>35</v>
      </c>
      <c r="F46" s="480"/>
      <c r="G46" s="477"/>
      <c r="H46" s="632"/>
    </row>
    <row r="47" spans="1:8" ht="39" customHeight="1">
      <c r="A47" s="424" t="s">
        <v>347</v>
      </c>
      <c r="B47" s="471" t="s">
        <v>364</v>
      </c>
      <c r="C47" s="236" t="s">
        <v>356</v>
      </c>
      <c r="D47" s="475">
        <f t="shared" si="2"/>
        <v>96250</v>
      </c>
      <c r="E47" s="476">
        <v>30250</v>
      </c>
      <c r="F47" s="480">
        <v>32000</v>
      </c>
      <c r="G47" s="477">
        <v>34000</v>
      </c>
      <c r="H47" s="632"/>
    </row>
    <row r="48" spans="1:8" ht="114.75" customHeight="1" hidden="1">
      <c r="A48" s="424" t="s">
        <v>271</v>
      </c>
      <c r="B48" s="417" t="s">
        <v>335</v>
      </c>
      <c r="C48" s="236" t="s">
        <v>356</v>
      </c>
      <c r="D48" s="475">
        <f t="shared" si="2"/>
        <v>3500</v>
      </c>
      <c r="E48" s="476">
        <v>3500</v>
      </c>
      <c r="F48" s="480"/>
      <c r="G48" s="477"/>
      <c r="H48" s="632"/>
    </row>
    <row r="49" spans="1:8" ht="56.25" customHeight="1" hidden="1">
      <c r="A49" s="424" t="s">
        <v>291</v>
      </c>
      <c r="B49" s="415" t="s">
        <v>383</v>
      </c>
      <c r="C49" s="236" t="s">
        <v>356</v>
      </c>
      <c r="D49" s="475">
        <f t="shared" si="2"/>
        <v>21000</v>
      </c>
      <c r="E49" s="476">
        <v>21000</v>
      </c>
      <c r="F49" s="480"/>
      <c r="G49" s="477"/>
      <c r="H49" s="632"/>
    </row>
    <row r="50" spans="1:8" ht="57.75" customHeight="1" hidden="1">
      <c r="A50" s="424" t="s">
        <v>299</v>
      </c>
      <c r="B50" s="415" t="s">
        <v>384</v>
      </c>
      <c r="C50" s="236" t="s">
        <v>356</v>
      </c>
      <c r="D50" s="475">
        <f t="shared" si="2"/>
        <v>2000</v>
      </c>
      <c r="E50" s="476">
        <v>2000</v>
      </c>
      <c r="F50" s="480"/>
      <c r="G50" s="477"/>
      <c r="H50" s="632"/>
    </row>
    <row r="51" spans="1:8" ht="59.25" customHeight="1" hidden="1">
      <c r="A51" s="424" t="s">
        <v>494</v>
      </c>
      <c r="B51" s="415" t="s">
        <v>385</v>
      </c>
      <c r="C51" s="236" t="s">
        <v>356</v>
      </c>
      <c r="D51" s="475">
        <f t="shared" si="2"/>
        <v>1750</v>
      </c>
      <c r="E51" s="476">
        <v>1750</v>
      </c>
      <c r="F51" s="480"/>
      <c r="G51" s="477"/>
      <c r="H51" s="632"/>
    </row>
    <row r="52" spans="1:8" ht="58.5" customHeight="1" hidden="1">
      <c r="A52" s="424" t="s">
        <v>495</v>
      </c>
      <c r="B52" s="415" t="s">
        <v>386</v>
      </c>
      <c r="C52" s="236" t="s">
        <v>356</v>
      </c>
      <c r="D52" s="475">
        <f t="shared" si="2"/>
        <v>1750</v>
      </c>
      <c r="E52" s="476">
        <v>1750</v>
      </c>
      <c r="F52" s="480"/>
      <c r="G52" s="477"/>
      <c r="H52" s="632"/>
    </row>
    <row r="53" spans="1:8" ht="57" customHeight="1" hidden="1">
      <c r="A53" s="424" t="s">
        <v>496</v>
      </c>
      <c r="B53" s="415" t="s">
        <v>387</v>
      </c>
      <c r="C53" s="236" t="s">
        <v>356</v>
      </c>
      <c r="D53" s="475">
        <f t="shared" si="2"/>
        <v>250</v>
      </c>
      <c r="E53" s="476">
        <v>250</v>
      </c>
      <c r="F53" s="480"/>
      <c r="G53" s="477"/>
      <c r="H53" s="632"/>
    </row>
    <row r="54" spans="1:8" s="340" customFormat="1" ht="33" customHeight="1">
      <c r="A54" s="424" t="s">
        <v>348</v>
      </c>
      <c r="B54" s="417" t="s">
        <v>392</v>
      </c>
      <c r="C54" s="236" t="s">
        <v>356</v>
      </c>
      <c r="D54" s="475">
        <f t="shared" si="2"/>
        <v>650</v>
      </c>
      <c r="E54" s="480">
        <v>650</v>
      </c>
      <c r="F54" s="480">
        <f>F55</f>
        <v>0</v>
      </c>
      <c r="G54" s="480">
        <f>G55</f>
        <v>0</v>
      </c>
      <c r="H54" s="633"/>
    </row>
    <row r="55" spans="1:8" ht="56.25" customHeight="1" hidden="1">
      <c r="A55" s="424" t="s">
        <v>275</v>
      </c>
      <c r="B55" s="417" t="s">
        <v>393</v>
      </c>
      <c r="C55" s="236" t="s">
        <v>356</v>
      </c>
      <c r="D55" s="475">
        <f t="shared" si="2"/>
        <v>650</v>
      </c>
      <c r="E55" s="476">
        <v>650</v>
      </c>
      <c r="F55" s="480"/>
      <c r="G55" s="477"/>
      <c r="H55" s="228" t="s">
        <v>166</v>
      </c>
    </row>
    <row r="56" spans="1:8" s="339" customFormat="1" ht="42.75" customHeight="1">
      <c r="A56" s="425"/>
      <c r="B56" s="419" t="s">
        <v>365</v>
      </c>
      <c r="C56" s="413"/>
      <c r="D56" s="473">
        <f t="shared" si="2"/>
        <v>19000</v>
      </c>
      <c r="E56" s="474">
        <f>E57+E59</f>
        <v>14000</v>
      </c>
      <c r="F56" s="474">
        <f>F59</f>
        <v>5000</v>
      </c>
      <c r="G56" s="474">
        <f>G57+G59</f>
        <v>0</v>
      </c>
      <c r="H56" s="410"/>
    </row>
    <row r="57" spans="1:8" ht="33" customHeight="1">
      <c r="A57" s="424" t="s">
        <v>354</v>
      </c>
      <c r="B57" s="417" t="s">
        <v>391</v>
      </c>
      <c r="C57" s="236"/>
      <c r="D57" s="475">
        <f t="shared" si="2"/>
        <v>4000</v>
      </c>
      <c r="E57" s="480">
        <v>4000</v>
      </c>
      <c r="F57" s="480"/>
      <c r="G57" s="477"/>
      <c r="H57" s="631" t="s">
        <v>166</v>
      </c>
    </row>
    <row r="58" spans="1:8" s="216" customFormat="1" ht="60" customHeight="1" hidden="1">
      <c r="A58" s="426" t="s">
        <v>300</v>
      </c>
      <c r="B58" s="422" t="s">
        <v>388</v>
      </c>
      <c r="C58" s="236" t="s">
        <v>356</v>
      </c>
      <c r="D58" s="479">
        <f t="shared" si="2"/>
        <v>0</v>
      </c>
      <c r="E58" s="476"/>
      <c r="F58" s="476"/>
      <c r="G58" s="476"/>
      <c r="H58" s="632"/>
    </row>
    <row r="59" spans="1:8" ht="30.75" customHeight="1">
      <c r="A59" s="424" t="s">
        <v>574</v>
      </c>
      <c r="B59" s="417" t="s">
        <v>573</v>
      </c>
      <c r="C59" s="236"/>
      <c r="D59" s="475">
        <f t="shared" si="2"/>
        <v>15000</v>
      </c>
      <c r="E59" s="476">
        <v>10000</v>
      </c>
      <c r="F59" s="476">
        <v>5000</v>
      </c>
      <c r="G59" s="480"/>
      <c r="H59" s="633"/>
    </row>
    <row r="60" spans="1:8" ht="58.5" customHeight="1" hidden="1">
      <c r="A60" s="424" t="s">
        <v>301</v>
      </c>
      <c r="B60" s="417" t="s">
        <v>389</v>
      </c>
      <c r="C60" s="236" t="s">
        <v>356</v>
      </c>
      <c r="D60" s="475">
        <f t="shared" si="2"/>
        <v>9880.2</v>
      </c>
      <c r="E60" s="476">
        <v>9880.2</v>
      </c>
      <c r="F60" s="476"/>
      <c r="G60" s="477"/>
      <c r="H60" s="228" t="s">
        <v>166</v>
      </c>
    </row>
    <row r="61" spans="1:8" ht="54.75" customHeight="1" hidden="1">
      <c r="A61" s="424" t="s">
        <v>302</v>
      </c>
      <c r="B61" s="417" t="s">
        <v>390</v>
      </c>
      <c r="C61" s="236" t="s">
        <v>356</v>
      </c>
      <c r="D61" s="475">
        <f t="shared" si="2"/>
        <v>5250</v>
      </c>
      <c r="E61" s="476">
        <v>250</v>
      </c>
      <c r="F61" s="476">
        <v>5000</v>
      </c>
      <c r="G61" s="477"/>
      <c r="H61" s="228" t="s">
        <v>166</v>
      </c>
    </row>
    <row r="62" spans="1:8" ht="18.75">
      <c r="A62" s="402"/>
      <c r="B62" s="69" t="s">
        <v>4</v>
      </c>
      <c r="C62" s="69"/>
      <c r="D62" s="481">
        <f>E62+F62+G62</f>
        <v>245197.59999999998</v>
      </c>
      <c r="E62" s="481">
        <f>E56+E38+E15</f>
        <v>92350</v>
      </c>
      <c r="F62" s="481">
        <f>F56+F38+F15</f>
        <v>76733.8</v>
      </c>
      <c r="G62" s="481">
        <f>G56+G38+G15</f>
        <v>76113.8</v>
      </c>
      <c r="H62" s="103"/>
    </row>
    <row r="63" spans="2:8" ht="16.5">
      <c r="B63" s="18"/>
      <c r="C63" s="18"/>
      <c r="D63" s="84"/>
      <c r="E63" s="19"/>
      <c r="F63" s="19"/>
      <c r="G63" s="19"/>
      <c r="H63" s="286"/>
    </row>
    <row r="64" spans="2:8" ht="5.25" customHeight="1">
      <c r="B64" s="51"/>
      <c r="C64" s="52"/>
      <c r="D64" s="14"/>
      <c r="E64" s="19"/>
      <c r="F64" s="19"/>
      <c r="G64" s="19"/>
      <c r="H64" s="287"/>
    </row>
    <row r="65" spans="2:8" s="290" customFormat="1" ht="18.75">
      <c r="B65" s="272" t="s">
        <v>303</v>
      </c>
      <c r="C65" s="272"/>
      <c r="D65" s="272"/>
      <c r="E65" s="22"/>
      <c r="F65" s="22"/>
      <c r="G65" s="23"/>
      <c r="H65" s="23" t="s">
        <v>25</v>
      </c>
    </row>
    <row r="66" spans="2:8" ht="10.5" customHeight="1">
      <c r="B66" s="21"/>
      <c r="C66" s="21"/>
      <c r="D66" s="21"/>
      <c r="E66" s="22"/>
      <c r="F66" s="22"/>
      <c r="G66" s="23"/>
      <c r="H66" s="24"/>
    </row>
    <row r="67" spans="2:8" ht="18.75">
      <c r="B67" s="634" t="s">
        <v>314</v>
      </c>
      <c r="C67" s="634"/>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B12:B14"/>
    <mergeCell ref="C12:C14"/>
    <mergeCell ref="G13:G14"/>
    <mergeCell ref="D12:D14"/>
    <mergeCell ref="E12:G12"/>
    <mergeCell ref="H12:H14"/>
    <mergeCell ref="E13:E14"/>
    <mergeCell ref="G8:H8"/>
    <mergeCell ref="G7:L7"/>
    <mergeCell ref="F13:F14"/>
    <mergeCell ref="A12:A14"/>
    <mergeCell ref="B67:C67"/>
    <mergeCell ref="H39:H54"/>
    <mergeCell ref="H57:H59"/>
    <mergeCell ref="H16:H37"/>
    <mergeCell ref="B10:H10"/>
    <mergeCell ref="D11:F11"/>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6"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A1" sqref="A1:O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16</v>
      </c>
      <c r="J1" s="746" t="s">
        <v>268</v>
      </c>
      <c r="K1" s="746"/>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316</v>
      </c>
      <c r="K3" s="12"/>
      <c r="L3" s="15"/>
      <c r="M3" s="12"/>
      <c r="N3" s="12"/>
      <c r="O3" s="12"/>
    </row>
    <row r="4" spans="2:15" ht="15.75">
      <c r="B4" s="1"/>
      <c r="C4" s="1"/>
      <c r="D4" s="1"/>
      <c r="E4" s="1"/>
      <c r="F4" s="1"/>
      <c r="G4" s="1"/>
      <c r="H4" s="1"/>
      <c r="I4" s="3" t="s">
        <v>17</v>
      </c>
      <c r="J4" s="17" t="s">
        <v>317</v>
      </c>
      <c r="K4" s="17"/>
      <c r="L4" s="15"/>
      <c r="M4" s="12"/>
      <c r="N4" s="12"/>
      <c r="O4" s="12"/>
    </row>
    <row r="5" spans="2:15" ht="15.75">
      <c r="B5" s="1"/>
      <c r="C5" s="1"/>
      <c r="D5" s="1"/>
      <c r="E5" s="1"/>
      <c r="F5" s="1"/>
      <c r="G5" s="1"/>
      <c r="H5" s="1"/>
      <c r="I5" s="3" t="s">
        <v>18</v>
      </c>
      <c r="J5" s="17" t="s">
        <v>596</v>
      </c>
      <c r="K5" s="17"/>
      <c r="L5" s="15"/>
      <c r="M5" s="12"/>
      <c r="N5" s="12"/>
      <c r="O5" s="12"/>
    </row>
    <row r="6" spans="2:15" ht="15.75">
      <c r="B6" s="1"/>
      <c r="C6" s="1"/>
      <c r="D6" s="1"/>
      <c r="E6" s="1"/>
      <c r="F6" s="1"/>
      <c r="G6" s="1"/>
      <c r="H6" s="9"/>
      <c r="I6" s="3" t="s">
        <v>19</v>
      </c>
      <c r="J6" s="17" t="s">
        <v>614</v>
      </c>
      <c r="K6" s="17"/>
      <c r="L6" s="252"/>
      <c r="M6" s="12"/>
      <c r="N6" s="12"/>
      <c r="O6" s="12"/>
    </row>
    <row r="7" spans="2:15" ht="15.75">
      <c r="B7" s="1"/>
      <c r="C7" s="1"/>
      <c r="D7" s="1"/>
      <c r="E7" s="1"/>
      <c r="F7" s="1"/>
      <c r="G7" s="1"/>
      <c r="H7" s="9"/>
      <c r="I7" s="3"/>
      <c r="J7" s="17" t="s">
        <v>615</v>
      </c>
      <c r="K7" s="17"/>
      <c r="L7" s="252"/>
      <c r="M7" s="12"/>
      <c r="N7" s="12"/>
      <c r="O7" s="12"/>
    </row>
    <row r="8" spans="2:15" ht="15.75" customHeight="1">
      <c r="B8" s="1"/>
      <c r="C8" s="1"/>
      <c r="D8" s="1"/>
      <c r="E8" s="1"/>
      <c r="F8" s="1"/>
      <c r="G8" s="1"/>
      <c r="H8" s="9"/>
      <c r="I8" s="3"/>
      <c r="J8" s="624" t="s">
        <v>609</v>
      </c>
      <c r="K8" s="624"/>
      <c r="L8" s="624"/>
      <c r="M8" s="624"/>
      <c r="N8" s="624"/>
      <c r="O8" s="624"/>
    </row>
    <row r="9" spans="2:15" ht="15.75">
      <c r="B9" s="1"/>
      <c r="C9" s="1"/>
      <c r="D9" s="1"/>
      <c r="E9" s="1"/>
      <c r="F9" s="1"/>
      <c r="G9" s="1"/>
      <c r="H9" s="9"/>
      <c r="I9" s="3"/>
      <c r="J9" s="624" t="s">
        <v>620</v>
      </c>
      <c r="K9" s="624"/>
      <c r="L9" s="571"/>
      <c r="M9" s="571"/>
      <c r="N9" s="571"/>
      <c r="O9" s="571"/>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713" t="s">
        <v>355</v>
      </c>
      <c r="C12" s="713"/>
      <c r="D12" s="713"/>
      <c r="E12" s="713"/>
      <c r="F12" s="713"/>
      <c r="G12" s="713"/>
      <c r="H12" s="713"/>
      <c r="I12" s="713"/>
      <c r="J12" s="713"/>
      <c r="K12" s="713"/>
    </row>
    <row r="13" spans="2:11" ht="15.75">
      <c r="B13" s="1"/>
      <c r="C13" s="1"/>
      <c r="D13" s="689"/>
      <c r="E13" s="689"/>
      <c r="F13" s="689"/>
      <c r="G13" s="689"/>
      <c r="H13" s="689"/>
      <c r="I13" s="1"/>
      <c r="J13" s="1"/>
      <c r="K13" s="45" t="s">
        <v>256</v>
      </c>
    </row>
    <row r="14" spans="1:11" ht="18.75">
      <c r="A14" s="650" t="s">
        <v>5</v>
      </c>
      <c r="B14" s="684" t="s">
        <v>10</v>
      </c>
      <c r="C14" s="684" t="s">
        <v>11</v>
      </c>
      <c r="D14" s="684" t="s">
        <v>259</v>
      </c>
      <c r="E14" s="687" t="s">
        <v>7</v>
      </c>
      <c r="F14" s="687"/>
      <c r="G14" s="687"/>
      <c r="H14" s="687"/>
      <c r="I14" s="687"/>
      <c r="J14" s="688"/>
      <c r="K14" s="652" t="s">
        <v>13</v>
      </c>
    </row>
    <row r="15" spans="1:11" ht="17.25" customHeight="1">
      <c r="A15" s="747"/>
      <c r="B15" s="686"/>
      <c r="C15" s="686"/>
      <c r="D15" s="686"/>
      <c r="E15" s="684">
        <v>2021</v>
      </c>
      <c r="F15" s="684">
        <v>2022</v>
      </c>
      <c r="G15" s="684" t="s">
        <v>22</v>
      </c>
      <c r="H15" s="684" t="s">
        <v>23</v>
      </c>
      <c r="I15" s="684" t="s">
        <v>24</v>
      </c>
      <c r="J15" s="652">
        <v>2023</v>
      </c>
      <c r="K15" s="652"/>
    </row>
    <row r="16" spans="1:11" ht="12.75">
      <c r="A16" s="651"/>
      <c r="B16" s="685"/>
      <c r="C16" s="685"/>
      <c r="D16" s="685"/>
      <c r="E16" s="685"/>
      <c r="F16" s="685"/>
      <c r="G16" s="685"/>
      <c r="H16" s="685"/>
      <c r="I16" s="685"/>
      <c r="J16" s="652"/>
      <c r="K16" s="652"/>
    </row>
    <row r="17" spans="1:11" ht="75.75" customHeight="1">
      <c r="A17" s="323">
        <v>1</v>
      </c>
      <c r="B17" s="381" t="s">
        <v>88</v>
      </c>
      <c r="C17" s="46" t="s">
        <v>356</v>
      </c>
      <c r="D17" s="132">
        <f>E17+F17+J17</f>
        <v>-2054.09</v>
      </c>
      <c r="E17" s="75">
        <v>-2054.09</v>
      </c>
      <c r="F17" s="75">
        <f>-2054.09+2054.09</f>
        <v>0</v>
      </c>
      <c r="G17" s="75"/>
      <c r="H17" s="75"/>
      <c r="I17" s="75"/>
      <c r="J17" s="75">
        <v>0</v>
      </c>
      <c r="K17" s="323" t="s">
        <v>509</v>
      </c>
    </row>
    <row r="18" spans="1:11" ht="48" customHeight="1">
      <c r="A18" s="323">
        <v>2</v>
      </c>
      <c r="B18" s="381" t="s">
        <v>88</v>
      </c>
      <c r="C18" s="46" t="s">
        <v>357</v>
      </c>
      <c r="D18" s="132">
        <f>E18+F18+J18</f>
        <v>-740</v>
      </c>
      <c r="E18" s="75">
        <v>-740</v>
      </c>
      <c r="F18" s="75">
        <f>-740+740</f>
        <v>0</v>
      </c>
      <c r="G18" s="75"/>
      <c r="H18" s="75"/>
      <c r="I18" s="75"/>
      <c r="J18" s="75">
        <v>0</v>
      </c>
      <c r="K18" s="323" t="s">
        <v>497</v>
      </c>
    </row>
    <row r="19" spans="1:11" ht="18.75">
      <c r="A19" s="133"/>
      <c r="B19" s="56" t="s">
        <v>4</v>
      </c>
      <c r="C19" s="57"/>
      <c r="D19" s="76">
        <f>D17+D18</f>
        <v>-2794.09</v>
      </c>
      <c r="E19" s="76">
        <f aca="true" t="shared" si="0" ref="E19:J19">E17+E18</f>
        <v>-2794.09</v>
      </c>
      <c r="F19" s="76">
        <f t="shared" si="0"/>
        <v>0</v>
      </c>
      <c r="G19" s="76">
        <f t="shared" si="0"/>
        <v>0</v>
      </c>
      <c r="H19" s="76">
        <f t="shared" si="0"/>
        <v>0</v>
      </c>
      <c r="I19" s="76">
        <f t="shared" si="0"/>
        <v>0</v>
      </c>
      <c r="J19" s="76">
        <f t="shared" si="0"/>
        <v>0</v>
      </c>
      <c r="K19" s="77"/>
    </row>
    <row r="20" spans="2:11" ht="18.75">
      <c r="B20" s="134"/>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5"/>
      <c r="C23" s="136"/>
      <c r="E23" s="6"/>
      <c r="F23" s="6"/>
      <c r="G23" s="6"/>
      <c r="H23" s="6"/>
      <c r="I23" s="6"/>
      <c r="J23" s="6"/>
      <c r="K23" s="136"/>
    </row>
    <row r="24" spans="1:11" ht="18.75">
      <c r="A24" s="137"/>
      <c r="B24" s="288" t="s">
        <v>15</v>
      </c>
      <c r="C24" s="288"/>
      <c r="D24" s="137"/>
      <c r="E24" s="288"/>
      <c r="F24" s="745" t="s">
        <v>25</v>
      </c>
      <c r="G24" s="745"/>
      <c r="H24" s="745"/>
      <c r="I24" s="745"/>
      <c r="J24" s="745"/>
      <c r="K24" s="139"/>
    </row>
    <row r="25" spans="1:11" ht="30.75" customHeight="1">
      <c r="A25" s="137"/>
      <c r="B25" s="288"/>
      <c r="C25" s="288"/>
      <c r="D25" s="137"/>
      <c r="E25" s="288"/>
      <c r="F25" s="171"/>
      <c r="G25" s="171"/>
      <c r="H25" s="171"/>
      <c r="I25" s="171"/>
      <c r="J25" s="171"/>
      <c r="K25" s="139"/>
    </row>
    <row r="26" spans="1:11" ht="18.75">
      <c r="A26" s="137"/>
      <c r="B26" s="140" t="s">
        <v>314</v>
      </c>
      <c r="C26" s="140"/>
      <c r="D26" s="137"/>
      <c r="E26" s="141"/>
      <c r="F26" s="142"/>
      <c r="G26" s="142"/>
      <c r="H26" s="142"/>
      <c r="I26" s="142"/>
      <c r="J26" s="142"/>
      <c r="K26" s="143"/>
    </row>
    <row r="27" spans="1:11" ht="30.75" customHeight="1">
      <c r="A27" s="137"/>
      <c r="B27" s="144"/>
      <c r="C27" s="137"/>
      <c r="D27" s="144"/>
      <c r="E27" s="142"/>
      <c r="F27" s="142"/>
      <c r="G27" s="142"/>
      <c r="H27" s="142"/>
      <c r="I27" s="142"/>
      <c r="J27" s="142"/>
      <c r="K27" s="143"/>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18">
    <mergeCell ref="J1:K1"/>
    <mergeCell ref="B12:K12"/>
    <mergeCell ref="D13:H13"/>
    <mergeCell ref="A14:A16"/>
    <mergeCell ref="B14:B16"/>
    <mergeCell ref="C14:C16"/>
    <mergeCell ref="D14:D16"/>
    <mergeCell ref="E14:J14"/>
    <mergeCell ref="J8:O8"/>
    <mergeCell ref="J9:K9"/>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U84"/>
  <sheetViews>
    <sheetView zoomScale="75" zoomScaleNormal="75" zoomScalePageLayoutView="0" workbookViewId="0" topLeftCell="A1">
      <pane ySplit="15" topLeftCell="A16" activePane="bottomLeft" state="frozen"/>
      <selection pane="topLeft" activeCell="A1" sqref="A1"/>
      <selection pane="bottomLeft" activeCell="A44" sqref="A44"/>
    </sheetView>
  </sheetViews>
  <sheetFormatPr defaultColWidth="9.140625" defaultRowHeight="12.75"/>
  <cols>
    <col min="1" max="1" width="5.00390625" style="249" customWidth="1"/>
    <col min="2" max="2" width="64.140625" style="249" customWidth="1"/>
    <col min="3" max="3" width="21.57421875" style="249" customWidth="1"/>
    <col min="4" max="4" width="13.421875" style="249" hidden="1" customWidth="1"/>
    <col min="5" max="5" width="14.7109375" style="249" customWidth="1"/>
    <col min="6" max="6" width="12.8515625" style="249" customWidth="1"/>
    <col min="7" max="7" width="18.421875" style="249" customWidth="1"/>
    <col min="8" max="8" width="17.57421875" style="249" customWidth="1"/>
    <col min="9" max="9" width="15.28125" style="249" customWidth="1"/>
    <col min="10" max="10" width="12.8515625" style="249" customWidth="1"/>
    <col min="11" max="11" width="16.00390625" style="249" customWidth="1"/>
    <col min="12" max="12" width="14.140625" style="249" customWidth="1"/>
    <col min="13" max="13" width="12.421875" style="249" hidden="1" customWidth="1"/>
    <col min="14" max="14" width="14.8515625" style="249" customWidth="1"/>
    <col min="15" max="15" width="13.140625" style="249" customWidth="1"/>
    <col min="16" max="16" width="21.00390625" style="249" customWidth="1"/>
    <col min="17" max="17" width="14.57421875" style="249" customWidth="1"/>
    <col min="18" max="18" width="14.8515625" style="249" customWidth="1"/>
    <col min="19" max="19" width="13.57421875" style="249" customWidth="1"/>
    <col min="20" max="20" width="17.28125" style="249" customWidth="1"/>
    <col min="21" max="21" width="12.28125" style="249" customWidth="1"/>
  </cols>
  <sheetData>
    <row r="1" spans="1:21" ht="3.75" customHeight="1">
      <c r="A1" s="240"/>
      <c r="B1" s="240"/>
      <c r="C1" s="240"/>
      <c r="D1" s="240"/>
      <c r="E1" s="240"/>
      <c r="F1" s="240"/>
      <c r="G1" s="240"/>
      <c r="H1" s="240"/>
      <c r="I1" s="297"/>
      <c r="J1" s="297"/>
      <c r="K1" s="297"/>
      <c r="L1" s="297"/>
      <c r="M1" s="297"/>
      <c r="N1" s="297"/>
      <c r="O1" s="240"/>
      <c r="P1" s="248"/>
      <c r="Q1" s="297"/>
      <c r="R1" s="297"/>
      <c r="S1" s="297"/>
      <c r="T1" s="297"/>
      <c r="U1" s="297"/>
    </row>
    <row r="2" spans="1:21" ht="20.25" customHeight="1">
      <c r="A2" s="240"/>
      <c r="B2" s="240"/>
      <c r="C2" s="240"/>
      <c r="D2" s="240"/>
      <c r="E2" s="240"/>
      <c r="F2" s="248"/>
      <c r="G2" s="297"/>
      <c r="H2" s="297"/>
      <c r="I2" s="297"/>
      <c r="J2" s="297"/>
      <c r="K2" s="297"/>
      <c r="L2" s="297"/>
      <c r="M2" s="297"/>
      <c r="N2" s="297"/>
      <c r="O2" s="557"/>
      <c r="P2" s="557"/>
      <c r="Q2" s="240" t="s">
        <v>42</v>
      </c>
      <c r="R2" s="248"/>
      <c r="S2" s="297"/>
      <c r="T2" s="297"/>
      <c r="U2" s="542"/>
    </row>
    <row r="3" spans="1:21" ht="0.75" customHeight="1">
      <c r="A3" s="240"/>
      <c r="B3" s="240"/>
      <c r="C3" s="240"/>
      <c r="D3" s="240"/>
      <c r="E3" s="615"/>
      <c r="F3" s="615"/>
      <c r="G3" s="615"/>
      <c r="H3" s="615"/>
      <c r="I3" s="297"/>
      <c r="J3" s="297"/>
      <c r="K3" s="297"/>
      <c r="L3" s="297"/>
      <c r="M3" s="297"/>
      <c r="N3" s="297"/>
      <c r="O3" s="557"/>
      <c r="P3" s="557"/>
      <c r="Q3" s="615" t="s">
        <v>627</v>
      </c>
      <c r="R3" s="615"/>
      <c r="S3" s="615"/>
      <c r="T3" s="615"/>
      <c r="U3" s="542"/>
    </row>
    <row r="4" spans="1:20" ht="6.75" customHeight="1" hidden="1">
      <c r="A4" s="240"/>
      <c r="B4" s="240"/>
      <c r="C4" s="240"/>
      <c r="D4" s="240"/>
      <c r="E4" s="615"/>
      <c r="F4" s="615"/>
      <c r="G4" s="615"/>
      <c r="H4" s="615"/>
      <c r="I4" s="297"/>
      <c r="J4" s="297"/>
      <c r="K4" s="297"/>
      <c r="L4" s="297"/>
      <c r="M4" s="297"/>
      <c r="N4" s="297"/>
      <c r="O4" s="557"/>
      <c r="P4" s="557"/>
      <c r="Q4" s="615"/>
      <c r="R4" s="615"/>
      <c r="S4" s="615"/>
      <c r="T4" s="615"/>
    </row>
    <row r="5" spans="1:20" ht="10.5" customHeight="1">
      <c r="A5" s="240"/>
      <c r="B5" s="240"/>
      <c r="C5" s="240"/>
      <c r="D5" s="240"/>
      <c r="E5" s="615"/>
      <c r="F5" s="615"/>
      <c r="G5" s="615"/>
      <c r="H5" s="615"/>
      <c r="I5" s="297"/>
      <c r="J5" s="297"/>
      <c r="K5" s="297"/>
      <c r="L5" s="297"/>
      <c r="M5" s="297"/>
      <c r="N5" s="297"/>
      <c r="O5" s="557"/>
      <c r="P5" s="557"/>
      <c r="Q5" s="615"/>
      <c r="R5" s="615"/>
      <c r="S5" s="615"/>
      <c r="T5" s="615"/>
    </row>
    <row r="6" spans="1:20" ht="15.75">
      <c r="A6" s="240"/>
      <c r="B6" s="240"/>
      <c r="C6" s="240"/>
      <c r="D6" s="240"/>
      <c r="E6" s="615"/>
      <c r="F6" s="615"/>
      <c r="G6" s="615"/>
      <c r="H6" s="615"/>
      <c r="I6" s="297"/>
      <c r="J6" s="297"/>
      <c r="K6" s="297"/>
      <c r="L6" s="297"/>
      <c r="M6" s="297"/>
      <c r="N6" s="297"/>
      <c r="O6" s="557"/>
      <c r="P6" s="557"/>
      <c r="Q6" s="615"/>
      <c r="R6" s="615"/>
      <c r="S6" s="615"/>
      <c r="T6" s="615"/>
    </row>
    <row r="7" spans="1:20" ht="15.75">
      <c r="A7" s="240"/>
      <c r="B7" s="240"/>
      <c r="C7" s="240"/>
      <c r="D7" s="240"/>
      <c r="E7" s="615"/>
      <c r="F7" s="615"/>
      <c r="G7" s="615"/>
      <c r="H7" s="615"/>
      <c r="I7" s="297"/>
      <c r="J7" s="297"/>
      <c r="K7" s="297"/>
      <c r="L7" s="297"/>
      <c r="M7" s="297"/>
      <c r="N7" s="297"/>
      <c r="O7" s="557"/>
      <c r="P7" s="557"/>
      <c r="Q7" s="615"/>
      <c r="R7" s="615"/>
      <c r="S7" s="615"/>
      <c r="T7" s="615"/>
    </row>
    <row r="8" spans="1:20" ht="30" customHeight="1">
      <c r="A8" s="240"/>
      <c r="B8" s="240"/>
      <c r="C8" s="240"/>
      <c r="D8" s="240"/>
      <c r="E8" s="615"/>
      <c r="F8" s="615"/>
      <c r="G8" s="615"/>
      <c r="H8" s="615"/>
      <c r="I8" s="297"/>
      <c r="J8" s="297"/>
      <c r="K8" s="297"/>
      <c r="L8" s="297"/>
      <c r="M8" s="297"/>
      <c r="N8" s="297"/>
      <c r="O8" s="557"/>
      <c r="P8" s="557"/>
      <c r="Q8" s="615"/>
      <c r="R8" s="615"/>
      <c r="S8" s="615"/>
      <c r="T8" s="615"/>
    </row>
    <row r="9" spans="1:20" ht="22.5" customHeight="1">
      <c r="A9" s="240"/>
      <c r="B9" s="240"/>
      <c r="C9" s="240"/>
      <c r="D9" s="240"/>
      <c r="E9" s="615"/>
      <c r="F9" s="615"/>
      <c r="G9" s="615"/>
      <c r="H9" s="615"/>
      <c r="I9" s="297"/>
      <c r="J9" s="297"/>
      <c r="K9" s="297"/>
      <c r="L9" s="297"/>
      <c r="M9" s="297"/>
      <c r="N9" s="297"/>
      <c r="O9" s="576"/>
      <c r="P9" s="298"/>
      <c r="Q9" s="615"/>
      <c r="R9" s="615"/>
      <c r="S9" s="615"/>
      <c r="T9" s="615"/>
    </row>
    <row r="10" spans="1:20" ht="18.75" customHeight="1">
      <c r="A10" s="240"/>
      <c r="B10" s="240"/>
      <c r="C10" s="240"/>
      <c r="D10" s="240"/>
      <c r="E10" s="570"/>
      <c r="F10" s="570"/>
      <c r="G10" s="570"/>
      <c r="H10" s="570"/>
      <c r="I10" s="297"/>
      <c r="J10" s="297"/>
      <c r="K10" s="297"/>
      <c r="L10" s="297"/>
      <c r="M10" s="297"/>
      <c r="N10" s="297"/>
      <c r="O10" s="576"/>
      <c r="P10" s="570"/>
      <c r="Q10" s="615" t="s">
        <v>649</v>
      </c>
      <c r="R10" s="615"/>
      <c r="S10" s="615"/>
      <c r="T10" s="615"/>
    </row>
    <row r="11" spans="1:20" ht="15.75" customHeight="1">
      <c r="A11" s="619" t="s">
        <v>498</v>
      </c>
      <c r="B11" s="619"/>
      <c r="C11" s="619"/>
      <c r="D11" s="619"/>
      <c r="E11" s="619"/>
      <c r="F11" s="619"/>
      <c r="G11" s="619"/>
      <c r="H11" s="619"/>
      <c r="I11" s="619"/>
      <c r="J11" s="619"/>
      <c r="K11" s="619"/>
      <c r="L11" s="619"/>
      <c r="M11" s="619"/>
      <c r="N11" s="619"/>
      <c r="O11" s="619"/>
      <c r="P11" s="619"/>
      <c r="Q11" s="619"/>
      <c r="R11" s="619"/>
      <c r="S11" s="619"/>
      <c r="T11" s="619"/>
    </row>
    <row r="12" spans="1:21" ht="15.75">
      <c r="A12" s="240"/>
      <c r="B12" s="240"/>
      <c r="C12" s="240"/>
      <c r="D12" s="240"/>
      <c r="E12" s="240"/>
      <c r="F12" s="240"/>
      <c r="G12" s="240"/>
      <c r="H12" s="240"/>
      <c r="I12" s="240"/>
      <c r="J12" s="240"/>
      <c r="K12" s="240"/>
      <c r="L12" s="240"/>
      <c r="M12" s="620"/>
      <c r="N12" s="620"/>
      <c r="O12" s="620"/>
      <c r="P12" s="620"/>
      <c r="Q12" s="620"/>
      <c r="R12" s="620"/>
      <c r="S12" s="620"/>
      <c r="T12" s="620"/>
      <c r="U12" s="249" t="s">
        <v>240</v>
      </c>
    </row>
    <row r="13" spans="1:21" ht="15.75" customHeight="1">
      <c r="A13" s="600" t="s">
        <v>5</v>
      </c>
      <c r="B13" s="600" t="s">
        <v>74</v>
      </c>
      <c r="C13" s="600" t="s">
        <v>241</v>
      </c>
      <c r="D13" s="299"/>
      <c r="E13" s="596" t="s">
        <v>75</v>
      </c>
      <c r="F13" s="616"/>
      <c r="G13" s="616"/>
      <c r="H13" s="597"/>
      <c r="I13" s="596" t="s">
        <v>7</v>
      </c>
      <c r="J13" s="616"/>
      <c r="K13" s="616"/>
      <c r="L13" s="616"/>
      <c r="M13" s="616"/>
      <c r="N13" s="616"/>
      <c r="O13" s="616"/>
      <c r="P13" s="616"/>
      <c r="Q13" s="616"/>
      <c r="R13" s="616"/>
      <c r="S13" s="616"/>
      <c r="T13" s="616"/>
      <c r="U13" s="597"/>
    </row>
    <row r="14" spans="1:21" ht="27.75" customHeight="1">
      <c r="A14" s="601"/>
      <c r="B14" s="601"/>
      <c r="C14" s="601"/>
      <c r="D14" s="295"/>
      <c r="E14" s="600" t="s">
        <v>76</v>
      </c>
      <c r="F14" s="600" t="s">
        <v>77</v>
      </c>
      <c r="G14" s="324"/>
      <c r="H14" s="600" t="s">
        <v>163</v>
      </c>
      <c r="I14" s="596">
        <v>2021</v>
      </c>
      <c r="J14" s="616"/>
      <c r="K14" s="616"/>
      <c r="L14" s="597"/>
      <c r="M14" s="600" t="s">
        <v>79</v>
      </c>
      <c r="N14" s="596">
        <v>2022</v>
      </c>
      <c r="O14" s="616"/>
      <c r="P14" s="616"/>
      <c r="Q14" s="597"/>
      <c r="R14" s="596">
        <v>2023</v>
      </c>
      <c r="S14" s="616"/>
      <c r="T14" s="616"/>
      <c r="U14" s="597"/>
    </row>
    <row r="15" spans="1:21" ht="56.25">
      <c r="A15" s="602"/>
      <c r="B15" s="602"/>
      <c r="C15" s="602"/>
      <c r="D15" s="296"/>
      <c r="E15" s="602"/>
      <c r="F15" s="602"/>
      <c r="G15" s="325" t="s">
        <v>440</v>
      </c>
      <c r="H15" s="602"/>
      <c r="I15" s="294" t="s">
        <v>76</v>
      </c>
      <c r="J15" s="294" t="s">
        <v>77</v>
      </c>
      <c r="K15" s="385" t="s">
        <v>440</v>
      </c>
      <c r="L15" s="294" t="s">
        <v>163</v>
      </c>
      <c r="M15" s="602"/>
      <c r="N15" s="294" t="s">
        <v>76</v>
      </c>
      <c r="O15" s="294" t="s">
        <v>77</v>
      </c>
      <c r="P15" s="385" t="s">
        <v>440</v>
      </c>
      <c r="Q15" s="294" t="s">
        <v>163</v>
      </c>
      <c r="R15" s="294" t="s">
        <v>76</v>
      </c>
      <c r="S15" s="294" t="s">
        <v>77</v>
      </c>
      <c r="T15" s="385" t="s">
        <v>440</v>
      </c>
      <c r="U15" s="294" t="s">
        <v>163</v>
      </c>
    </row>
    <row r="16" spans="1:21" ht="43.5" customHeight="1">
      <c r="A16" s="189">
        <v>1</v>
      </c>
      <c r="B16" s="150" t="s">
        <v>179</v>
      </c>
      <c r="C16" s="115">
        <f>E16+F16+G16+H16</f>
        <v>1276705.5</v>
      </c>
      <c r="D16" s="115" t="e">
        <f>E16+F16+#REF!</f>
        <v>#REF!</v>
      </c>
      <c r="E16" s="115"/>
      <c r="F16" s="115"/>
      <c r="G16" s="115">
        <f>K16+P16+T16</f>
        <v>1276705.5</v>
      </c>
      <c r="H16" s="119"/>
      <c r="I16" s="115"/>
      <c r="J16" s="115"/>
      <c r="K16" s="115">
        <f>'дод 3  Трансп.інфрастр.   (2)'!E46</f>
        <v>414687</v>
      </c>
      <c r="L16" s="300"/>
      <c r="M16" s="115" t="e">
        <f>#REF!</f>
        <v>#REF!</v>
      </c>
      <c r="N16" s="115"/>
      <c r="O16" s="115"/>
      <c r="P16" s="115">
        <f>'дод 3  Трансп.інфрастр.   (2)'!F46</f>
        <v>413461.69999999995</v>
      </c>
      <c r="Q16" s="115"/>
      <c r="R16" s="115"/>
      <c r="S16" s="115"/>
      <c r="T16" s="115">
        <f>'дод 3  Трансп.інфрастр.   (2)'!G46</f>
        <v>448556.8</v>
      </c>
      <c r="U16" s="301"/>
    </row>
    <row r="17" spans="1:21" ht="41.25" customHeight="1">
      <c r="A17" s="189">
        <f>A16+1</f>
        <v>2</v>
      </c>
      <c r="B17" s="150" t="s">
        <v>80</v>
      </c>
      <c r="C17" s="115">
        <f aca="true" t="shared" si="0" ref="C17:C35">E17+F17+G17+H17</f>
        <v>269049</v>
      </c>
      <c r="D17" s="115" t="e">
        <f>E17+F17+#REF!</f>
        <v>#REF!</v>
      </c>
      <c r="E17" s="115"/>
      <c r="F17" s="115"/>
      <c r="G17" s="115">
        <f aca="true" t="shared" si="1" ref="G17:G35">K17+P17+T17</f>
        <v>269049</v>
      </c>
      <c r="H17" s="119"/>
      <c r="I17" s="115"/>
      <c r="J17" s="115"/>
      <c r="K17" s="115">
        <f>'дод 4 Свет '!E30</f>
        <v>88298.70000000001</v>
      </c>
      <c r="L17" s="301"/>
      <c r="M17" s="115"/>
      <c r="N17" s="115"/>
      <c r="O17" s="115"/>
      <c r="P17" s="115">
        <f>'дод 4 Свет '!F30</f>
        <v>87743</v>
      </c>
      <c r="Q17" s="115"/>
      <c r="R17" s="115"/>
      <c r="S17" s="115"/>
      <c r="T17" s="115">
        <f>'дод 4 Свет '!J30</f>
        <v>93007.3</v>
      </c>
      <c r="U17" s="301"/>
    </row>
    <row r="18" spans="1:21" ht="61.5" customHeight="1">
      <c r="A18" s="189">
        <f aca="true" t="shared" si="2" ref="A18:A24">A17+1</f>
        <v>3</v>
      </c>
      <c r="B18" s="150" t="s">
        <v>503</v>
      </c>
      <c r="C18" s="115">
        <f>E18+F18+G18+H18</f>
        <v>146764.2</v>
      </c>
      <c r="D18" s="115" t="e">
        <f>E18+F18+#REF!</f>
        <v>#REF!</v>
      </c>
      <c r="E18" s="115"/>
      <c r="F18" s="115"/>
      <c r="G18" s="115">
        <f>K18+P18+T18</f>
        <v>144421.30000000002</v>
      </c>
      <c r="H18" s="115">
        <f>L18+Q18+U18</f>
        <v>2342.9</v>
      </c>
      <c r="I18" s="115"/>
      <c r="J18" s="115"/>
      <c r="K18" s="36">
        <f>'дод 5 озеленення  (2)'!E85-'дод 5 озеленення  (2)'!E60</f>
        <v>60349.700000000004</v>
      </c>
      <c r="L18" s="302">
        <f>'дод 5 озеленення  (2)'!E60</f>
        <v>732.6</v>
      </c>
      <c r="M18" s="115"/>
      <c r="N18" s="115"/>
      <c r="O18" s="115"/>
      <c r="P18" s="115">
        <f>'дод 5 озеленення  (2)'!F85-'дод 5 озеленення  (2)'!F60</f>
        <v>40617</v>
      </c>
      <c r="Q18" s="115">
        <f>'дод 5 озеленення  (2)'!F60</f>
        <v>781.7</v>
      </c>
      <c r="R18" s="115"/>
      <c r="S18" s="115"/>
      <c r="T18" s="115">
        <f>'дод 5 озеленення  (2)'!G85-'дод 5 озеленення  (2)'!G60</f>
        <v>43454.6</v>
      </c>
      <c r="U18" s="302">
        <f>'дод 5 озеленення  (2)'!G60</f>
        <v>828.6</v>
      </c>
    </row>
    <row r="19" spans="1:21" ht="31.5" customHeight="1">
      <c r="A19" s="511">
        <f t="shared" si="2"/>
        <v>4</v>
      </c>
      <c r="B19" s="150" t="s">
        <v>604</v>
      </c>
      <c r="C19" s="115">
        <f>E19+F19+G19+H19</f>
        <v>5750</v>
      </c>
      <c r="D19" s="115"/>
      <c r="E19" s="115"/>
      <c r="F19" s="115"/>
      <c r="G19" s="115"/>
      <c r="H19" s="115">
        <f>L19+Q19+U19</f>
        <v>5750</v>
      </c>
      <c r="I19" s="115"/>
      <c r="J19" s="115"/>
      <c r="K19" s="36"/>
      <c r="L19" s="302">
        <f>'дод 16  цільовий фонд '!E21</f>
        <v>1800</v>
      </c>
      <c r="M19" s="115"/>
      <c r="N19" s="115"/>
      <c r="O19" s="115"/>
      <c r="P19" s="115"/>
      <c r="Q19" s="115">
        <f>'дод 16  цільовий фонд '!F21</f>
        <v>1900</v>
      </c>
      <c r="R19" s="115"/>
      <c r="S19" s="115"/>
      <c r="T19" s="115"/>
      <c r="U19" s="302">
        <f>'дод 16  цільовий фонд '!G21</f>
        <v>2050</v>
      </c>
    </row>
    <row r="20" spans="1:21" ht="61.5" customHeight="1">
      <c r="A20" s="511">
        <f t="shared" si="2"/>
        <v>5</v>
      </c>
      <c r="B20" s="150" t="s">
        <v>81</v>
      </c>
      <c r="C20" s="115">
        <f>E20+F20+G20+H20</f>
        <v>84035.29999999999</v>
      </c>
      <c r="D20" s="115" t="e">
        <f>E20+F20+#REF!</f>
        <v>#REF!</v>
      </c>
      <c r="E20" s="115"/>
      <c r="F20" s="115"/>
      <c r="G20" s="115">
        <f t="shared" si="1"/>
        <v>83935.29999999999</v>
      </c>
      <c r="H20" s="115">
        <f>L20+Q20+U20</f>
        <v>100</v>
      </c>
      <c r="I20" s="115"/>
      <c r="J20" s="115"/>
      <c r="K20" s="36">
        <f>'дод 6  Кладовища '!E32-'дод 6  Кладовища '!E28</f>
        <v>26241.1</v>
      </c>
      <c r="L20" s="302">
        <f>'дод 6  Кладовища '!E28</f>
        <v>50</v>
      </c>
      <c r="M20" s="115"/>
      <c r="N20" s="115"/>
      <c r="O20" s="115"/>
      <c r="P20" s="115">
        <f>'дод 6  Кладовища '!F32-'дод 6  Кладовища '!F28</f>
        <v>27723.399999999998</v>
      </c>
      <c r="Q20" s="115">
        <f>'дод 6  Кладовища '!F28</f>
        <v>50</v>
      </c>
      <c r="R20" s="115"/>
      <c r="S20" s="115"/>
      <c r="T20" s="115">
        <f>'дод 6  Кладовища '!G32-'дод 6  Кладовища '!G28</f>
        <v>29970.799999999996</v>
      </c>
      <c r="U20" s="302">
        <f>'дод 6  Кладовища '!G28</f>
        <v>0</v>
      </c>
    </row>
    <row r="21" spans="1:21" ht="31.5" customHeight="1">
      <c r="A21" s="511">
        <f t="shared" si="2"/>
        <v>6</v>
      </c>
      <c r="B21" s="150" t="s">
        <v>82</v>
      </c>
      <c r="C21" s="115">
        <f t="shared" si="0"/>
        <v>32603.899999999998</v>
      </c>
      <c r="D21" s="115" t="e">
        <f>E21+F21+#REF!</f>
        <v>#REF!</v>
      </c>
      <c r="E21" s="115"/>
      <c r="F21" s="115"/>
      <c r="G21" s="115">
        <f t="shared" si="1"/>
        <v>32603.899999999998</v>
      </c>
      <c r="H21" s="119"/>
      <c r="I21" s="115"/>
      <c r="J21" s="115"/>
      <c r="K21" s="36">
        <f>'дод 7  сан очистка'!E26</f>
        <v>10021.5</v>
      </c>
      <c r="L21" s="301"/>
      <c r="M21" s="115"/>
      <c r="N21" s="115"/>
      <c r="O21" s="115"/>
      <c r="P21" s="115">
        <f>'дод 7  сан очистка'!F26</f>
        <v>10971.099999999999</v>
      </c>
      <c r="Q21" s="115"/>
      <c r="R21" s="115"/>
      <c r="S21" s="115"/>
      <c r="T21" s="115">
        <f>'дод 7  сан очистка'!J26</f>
        <v>11611.3</v>
      </c>
      <c r="U21" s="301"/>
    </row>
    <row r="22" spans="1:21" ht="45.75" customHeight="1">
      <c r="A22" s="511">
        <f t="shared" si="2"/>
        <v>7</v>
      </c>
      <c r="B22" s="150" t="s">
        <v>83</v>
      </c>
      <c r="C22" s="115">
        <f t="shared" si="0"/>
        <v>32945.1</v>
      </c>
      <c r="D22" s="115" t="e">
        <f>E22+F22+#REF!</f>
        <v>#REF!</v>
      </c>
      <c r="E22" s="115"/>
      <c r="F22" s="115"/>
      <c r="G22" s="115">
        <f t="shared" si="1"/>
        <v>32945.1</v>
      </c>
      <c r="H22" s="119"/>
      <c r="I22" s="115"/>
      <c r="J22" s="115"/>
      <c r="K22" s="36">
        <f>'дод 8 Пот Благуострій'!E29</f>
        <v>10652.500000000002</v>
      </c>
      <c r="L22" s="301"/>
      <c r="M22" s="115"/>
      <c r="N22" s="115"/>
      <c r="O22" s="115"/>
      <c r="P22" s="115">
        <f>'дод 8 Пот Благуострій'!G29</f>
        <v>10806.400000000001</v>
      </c>
      <c r="Q22" s="115"/>
      <c r="R22" s="115"/>
      <c r="S22" s="115"/>
      <c r="T22" s="115">
        <f>'дод 8 Пот Благуострій'!H29</f>
        <v>11486.199999999999</v>
      </c>
      <c r="U22" s="301"/>
    </row>
    <row r="23" spans="1:21" ht="49.5" customHeight="1">
      <c r="A23" s="511">
        <f t="shared" si="2"/>
        <v>8</v>
      </c>
      <c r="B23" s="150" t="s">
        <v>84</v>
      </c>
      <c r="C23" s="115">
        <f t="shared" si="0"/>
        <v>5677.5</v>
      </c>
      <c r="D23" s="115" t="e">
        <f>E23+F23+#REF!</f>
        <v>#REF!</v>
      </c>
      <c r="E23" s="115"/>
      <c r="F23" s="115"/>
      <c r="G23" s="115">
        <f t="shared" si="1"/>
        <v>5677.5</v>
      </c>
      <c r="H23" s="119"/>
      <c r="I23" s="115"/>
      <c r="J23" s="115"/>
      <c r="K23" s="36">
        <f>'дод 9  Тварини'!E16</f>
        <v>1775.3</v>
      </c>
      <c r="L23" s="301"/>
      <c r="M23" s="115"/>
      <c r="N23" s="115"/>
      <c r="O23" s="115"/>
      <c r="P23" s="115">
        <f>'дод 9  Тварини'!F16</f>
        <v>1894.3</v>
      </c>
      <c r="Q23" s="115"/>
      <c r="R23" s="115"/>
      <c r="S23" s="115"/>
      <c r="T23" s="115">
        <f>'дод 9  Тварини'!J16</f>
        <v>2007.9</v>
      </c>
      <c r="U23" s="301"/>
    </row>
    <row r="24" spans="1:21" ht="37.5">
      <c r="A24" s="511">
        <f t="shared" si="2"/>
        <v>9</v>
      </c>
      <c r="B24" s="150" t="s">
        <v>504</v>
      </c>
      <c r="C24" s="115">
        <f t="shared" si="0"/>
        <v>63278.200000000004</v>
      </c>
      <c r="D24" s="115" t="e">
        <f>E24+F24+#REF!</f>
        <v>#REF!</v>
      </c>
      <c r="E24" s="115"/>
      <c r="F24" s="115"/>
      <c r="G24" s="115">
        <f t="shared" si="1"/>
        <v>63278.200000000004</v>
      </c>
      <c r="H24" s="119"/>
      <c r="I24" s="115"/>
      <c r="J24" s="115"/>
      <c r="K24" s="36">
        <f>'дод 10  Кап Благоустрою інші'!E16</f>
        <v>19786.7</v>
      </c>
      <c r="L24" s="301"/>
      <c r="M24" s="115"/>
      <c r="N24" s="115"/>
      <c r="O24" s="115"/>
      <c r="P24" s="115">
        <f>'дод 10  Кап Благоустрою інші'!F16</f>
        <v>21112.4</v>
      </c>
      <c r="Q24" s="115"/>
      <c r="R24" s="115"/>
      <c r="S24" s="115"/>
      <c r="T24" s="115">
        <f>'дод 10  Кап Благоустрою інші'!J16</f>
        <v>22379.1</v>
      </c>
      <c r="U24" s="301"/>
    </row>
    <row r="25" spans="1:21" ht="47.25" customHeight="1">
      <c r="A25" s="511">
        <v>11</v>
      </c>
      <c r="B25" s="150" t="s">
        <v>505</v>
      </c>
      <c r="C25" s="115">
        <f t="shared" si="0"/>
        <v>58956.299999999996</v>
      </c>
      <c r="D25" s="115" t="e">
        <f>E25+F25+#REF!</f>
        <v>#REF!</v>
      </c>
      <c r="E25" s="115"/>
      <c r="F25" s="115"/>
      <c r="G25" s="115">
        <f t="shared" si="1"/>
        <v>58956.299999999996</v>
      </c>
      <c r="H25" s="119"/>
      <c r="I25" s="115"/>
      <c r="J25" s="115"/>
      <c r="K25" s="36">
        <f>'дод 11   кап ремонт житло. '!E32</f>
        <v>18435.3</v>
      </c>
      <c r="L25" s="301"/>
      <c r="M25" s="115"/>
      <c r="N25" s="115"/>
      <c r="O25" s="115"/>
      <c r="P25" s="115">
        <f>'дод 11   кап ремонт житло. '!F32</f>
        <v>19670.4</v>
      </c>
      <c r="Q25" s="115"/>
      <c r="R25" s="115"/>
      <c r="S25" s="115"/>
      <c r="T25" s="115">
        <f>'дод 11   кап ремонт житло. '!J32</f>
        <v>20850.6</v>
      </c>
      <c r="U25" s="301"/>
    </row>
    <row r="26" spans="1:21" ht="60" customHeight="1">
      <c r="A26" s="511">
        <v>12</v>
      </c>
      <c r="B26" s="150" t="s">
        <v>85</v>
      </c>
      <c r="C26" s="115">
        <f t="shared" si="0"/>
        <v>11118</v>
      </c>
      <c r="D26" s="279" t="e">
        <f>E26+F26+#REF!</f>
        <v>#REF!</v>
      </c>
      <c r="E26" s="279"/>
      <c r="F26" s="279"/>
      <c r="G26" s="115">
        <f t="shared" si="1"/>
        <v>11118</v>
      </c>
      <c r="H26" s="121"/>
      <c r="I26" s="279"/>
      <c r="J26" s="279"/>
      <c r="K26" s="36">
        <f>'дод 12 Святкові   '!E54</f>
        <v>4874</v>
      </c>
      <c r="L26" s="303"/>
      <c r="M26" s="279"/>
      <c r="N26" s="279"/>
      <c r="O26" s="279"/>
      <c r="P26" s="115">
        <f>'дод 12 Святкові   '!F54</f>
        <v>2995.3</v>
      </c>
      <c r="Q26" s="279"/>
      <c r="R26" s="279"/>
      <c r="S26" s="279"/>
      <c r="T26" s="115">
        <f>'дод 12 Святкові   '!J54</f>
        <v>3248.7</v>
      </c>
      <c r="U26" s="301"/>
    </row>
    <row r="27" spans="1:21" ht="54" customHeight="1">
      <c r="A27" s="511">
        <v>13</v>
      </c>
      <c r="B27" s="150" t="s">
        <v>562</v>
      </c>
      <c r="C27" s="115">
        <f>E27+F27+G27+H27</f>
        <v>16119.143</v>
      </c>
      <c r="D27" s="279"/>
      <c r="E27" s="279"/>
      <c r="F27" s="279"/>
      <c r="G27" s="115">
        <f>K27+P27+T27</f>
        <v>10759.532</v>
      </c>
      <c r="H27" s="279">
        <f>L27+Q27+U27</f>
        <v>5359.611</v>
      </c>
      <c r="I27" s="279"/>
      <c r="J27" s="279"/>
      <c r="K27" s="36">
        <f>'дод 13 інша діяльність 6090'!E73-'дод 13 інша діяльність 6090'!E30</f>
        <v>6138.88</v>
      </c>
      <c r="L27" s="520">
        <f>'дод 13 інша діяльність 6090'!E30</f>
        <v>1785</v>
      </c>
      <c r="M27" s="279"/>
      <c r="N27" s="279"/>
      <c r="O27" s="279"/>
      <c r="P27" s="115">
        <f>'дод 13 інша діяльність 6090'!F73-'дод 13 інша діяльність 6090'!F30</f>
        <v>2292.6</v>
      </c>
      <c r="Q27" s="115">
        <f>'дод 13 інша діяльність 6090'!F30</f>
        <v>1785</v>
      </c>
      <c r="R27" s="279"/>
      <c r="S27" s="279"/>
      <c r="T27" s="115">
        <f>'дод 13 інша діяльність 6090'!J73-'дод 13 інша діяльність 6090'!J30</f>
        <v>2328.0520000000006</v>
      </c>
      <c r="U27" s="520">
        <f>'дод 13 інша діяльність 6090'!J30</f>
        <v>1789.611</v>
      </c>
    </row>
    <row r="28" spans="1:21" ht="46.5" customHeight="1">
      <c r="A28" s="511">
        <v>14</v>
      </c>
      <c r="B28" s="150" t="s">
        <v>86</v>
      </c>
      <c r="C28" s="115">
        <f t="shared" si="0"/>
        <v>44007.3</v>
      </c>
      <c r="D28" s="115" t="e">
        <f>E28+F28+#REF!</f>
        <v>#REF!</v>
      </c>
      <c r="E28" s="115"/>
      <c r="F28" s="115"/>
      <c r="G28" s="115">
        <f t="shared" si="1"/>
        <v>44007.3</v>
      </c>
      <c r="H28" s="119"/>
      <c r="I28" s="115"/>
      <c r="J28" s="115"/>
      <c r="K28" s="36">
        <f>'дод 14   Вода  '!E49</f>
        <v>36427</v>
      </c>
      <c r="L28" s="301"/>
      <c r="M28" s="115"/>
      <c r="N28" s="115"/>
      <c r="O28" s="115"/>
      <c r="P28" s="115">
        <f>'дод 14   Вода  '!F49</f>
        <v>3680</v>
      </c>
      <c r="Q28" s="115"/>
      <c r="R28" s="115"/>
      <c r="S28" s="115"/>
      <c r="T28" s="115">
        <f>'дод 14   Вода  '!J49</f>
        <v>3900.3</v>
      </c>
      <c r="U28" s="301"/>
    </row>
    <row r="29" spans="1:21" ht="52.5" customHeight="1">
      <c r="A29" s="511">
        <v>15</v>
      </c>
      <c r="B29" s="150" t="s">
        <v>506</v>
      </c>
      <c r="C29" s="115">
        <f t="shared" si="0"/>
        <v>7043.200000000001</v>
      </c>
      <c r="D29" s="115" t="e">
        <f>E29+F29+#REF!</f>
        <v>#REF!</v>
      </c>
      <c r="E29" s="115"/>
      <c r="F29" s="115"/>
      <c r="G29" s="115">
        <f t="shared" si="1"/>
        <v>7043.200000000001</v>
      </c>
      <c r="H29" s="119"/>
      <c r="I29" s="115"/>
      <c r="J29" s="115"/>
      <c r="K29" s="36">
        <f>'дод 15  финпидтримка  '!E40</f>
        <v>6383.8</v>
      </c>
      <c r="L29" s="301"/>
      <c r="M29" s="115"/>
      <c r="N29" s="115"/>
      <c r="O29" s="115"/>
      <c r="P29" s="115">
        <f>'дод 15  финпидтримка  '!F40</f>
        <v>320.1</v>
      </c>
      <c r="Q29" s="115"/>
      <c r="R29" s="115"/>
      <c r="S29" s="115"/>
      <c r="T29" s="115">
        <f>'дод 15  финпидтримка  '!J40</f>
        <v>339.3</v>
      </c>
      <c r="U29" s="301"/>
    </row>
    <row r="30" spans="1:21" ht="27.75" customHeight="1">
      <c r="A30" s="511">
        <v>16</v>
      </c>
      <c r="B30" s="150" t="s">
        <v>87</v>
      </c>
      <c r="C30" s="115">
        <f t="shared" si="0"/>
        <v>11992.6</v>
      </c>
      <c r="D30" s="115"/>
      <c r="E30" s="115"/>
      <c r="F30" s="115"/>
      <c r="G30" s="115">
        <f t="shared" si="1"/>
        <v>11992.6</v>
      </c>
      <c r="H30" s="119"/>
      <c r="I30" s="115"/>
      <c r="J30" s="115"/>
      <c r="K30" s="36">
        <f>'дод 17  Енргозбер. заходи'!E20</f>
        <v>3750</v>
      </c>
      <c r="L30" s="301"/>
      <c r="M30" s="115"/>
      <c r="N30" s="115"/>
      <c r="O30" s="115"/>
      <c r="P30" s="115">
        <f>'дод 17  Енргозбер. заходи'!F20</f>
        <v>4001.3</v>
      </c>
      <c r="Q30" s="115"/>
      <c r="R30" s="115"/>
      <c r="S30" s="115"/>
      <c r="T30" s="115">
        <f>'дод 17  Енргозбер. заходи'!J20</f>
        <v>4241.3</v>
      </c>
      <c r="U30" s="301"/>
    </row>
    <row r="31" spans="1:21" ht="44.25" customHeight="1">
      <c r="A31" s="511">
        <v>17</v>
      </c>
      <c r="B31" s="150" t="s">
        <v>507</v>
      </c>
      <c r="C31" s="115">
        <f t="shared" si="0"/>
        <v>20042.05</v>
      </c>
      <c r="D31" s="115"/>
      <c r="E31" s="115"/>
      <c r="F31" s="115"/>
      <c r="G31" s="115">
        <f t="shared" si="1"/>
        <v>20042.05</v>
      </c>
      <c r="H31" s="119"/>
      <c r="I31" s="115"/>
      <c r="J31" s="115"/>
      <c r="K31" s="36">
        <f>'дод 18 статут зміцн.мат.тех.'!E133</f>
        <v>20042.05</v>
      </c>
      <c r="L31" s="301"/>
      <c r="M31" s="115"/>
      <c r="N31" s="115"/>
      <c r="O31" s="115"/>
      <c r="P31" s="115">
        <f>'дод 18 статут зміцн.мат.тех.'!F133</f>
        <v>0</v>
      </c>
      <c r="Q31" s="115"/>
      <c r="R31" s="115"/>
      <c r="S31" s="115"/>
      <c r="T31" s="115">
        <f>'дод 18 статут зміцн.мат.тех.'!I133</f>
        <v>0</v>
      </c>
      <c r="U31" s="301"/>
    </row>
    <row r="32" spans="1:21" ht="56.25">
      <c r="A32" s="511">
        <v>18</v>
      </c>
      <c r="B32" s="150" t="s">
        <v>43</v>
      </c>
      <c r="C32" s="115">
        <f t="shared" si="0"/>
        <v>7000</v>
      </c>
      <c r="D32" s="115"/>
      <c r="E32" s="115"/>
      <c r="F32" s="115"/>
      <c r="G32" s="115">
        <f t="shared" si="1"/>
        <v>7000</v>
      </c>
      <c r="H32" s="119"/>
      <c r="I32" s="115"/>
      <c r="J32" s="115"/>
      <c r="K32" s="36">
        <f>'дод 19  Субв. Сироватк (Крас '!E18</f>
        <v>7000</v>
      </c>
      <c r="L32" s="301"/>
      <c r="M32" s="115"/>
      <c r="N32" s="115"/>
      <c r="O32" s="115"/>
      <c r="P32" s="115">
        <f>'дод 19  Субв. Сироватк (Крас '!F18</f>
        <v>0</v>
      </c>
      <c r="Q32" s="115"/>
      <c r="R32" s="115"/>
      <c r="S32" s="115"/>
      <c r="T32" s="115">
        <f>'дод 19  Субв. Сироватк (Крас '!J18</f>
        <v>0</v>
      </c>
      <c r="U32" s="301"/>
    </row>
    <row r="33" spans="1:21" ht="62.25" customHeight="1">
      <c r="A33" s="511">
        <v>19</v>
      </c>
      <c r="B33" s="150" t="s">
        <v>508</v>
      </c>
      <c r="C33" s="115">
        <f t="shared" si="0"/>
        <v>960</v>
      </c>
      <c r="D33" s="115"/>
      <c r="E33" s="115"/>
      <c r="F33" s="115"/>
      <c r="G33" s="115">
        <f t="shared" si="1"/>
        <v>960</v>
      </c>
      <c r="H33" s="119"/>
      <c r="I33" s="115"/>
      <c r="J33" s="115"/>
      <c r="K33" s="36">
        <f>'дод 20  паспорт дом  '!E21</f>
        <v>300</v>
      </c>
      <c r="L33" s="301"/>
      <c r="M33" s="115"/>
      <c r="N33" s="115"/>
      <c r="O33" s="115"/>
      <c r="P33" s="115">
        <f>'дод 20  паспорт дом  '!F21</f>
        <v>320</v>
      </c>
      <c r="Q33" s="115"/>
      <c r="R33" s="115"/>
      <c r="S33" s="115"/>
      <c r="T33" s="115">
        <f>'дод 20  паспорт дом  '!J21</f>
        <v>340</v>
      </c>
      <c r="U33" s="334"/>
    </row>
    <row r="34" spans="1:21" ht="30.75" customHeight="1">
      <c r="A34" s="511">
        <v>20</v>
      </c>
      <c r="B34" s="150" t="s">
        <v>180</v>
      </c>
      <c r="C34" s="115">
        <f t="shared" si="0"/>
        <v>245197.59999999998</v>
      </c>
      <c r="D34" s="115"/>
      <c r="E34" s="115"/>
      <c r="F34" s="115"/>
      <c r="G34" s="115">
        <f t="shared" si="1"/>
        <v>245197.59999999998</v>
      </c>
      <c r="H34" s="119"/>
      <c r="I34" s="115"/>
      <c r="J34" s="115"/>
      <c r="K34" s="115">
        <f>'дод.21 Буд.реставр. та реконстр'!E62</f>
        <v>92350</v>
      </c>
      <c r="L34" s="301"/>
      <c r="M34" s="115"/>
      <c r="N34" s="115"/>
      <c r="O34" s="115"/>
      <c r="P34" s="115">
        <f>'дод.21 Буд.реставр. та реконстр'!F62</f>
        <v>76733.8</v>
      </c>
      <c r="Q34" s="115"/>
      <c r="R34" s="115"/>
      <c r="S34" s="115"/>
      <c r="T34" s="115">
        <f>'дод.21 Буд.реставр. та реконстр'!G62</f>
        <v>76113.8</v>
      </c>
      <c r="U34" s="301"/>
    </row>
    <row r="35" spans="1:21" ht="37.5">
      <c r="A35" s="189">
        <v>21</v>
      </c>
      <c r="B35" s="150" t="s">
        <v>88</v>
      </c>
      <c r="C35" s="115">
        <f t="shared" si="0"/>
        <v>-2794.09</v>
      </c>
      <c r="D35" s="115"/>
      <c r="E35" s="115"/>
      <c r="F35" s="115"/>
      <c r="G35" s="115">
        <f t="shared" si="1"/>
        <v>-2794.09</v>
      </c>
      <c r="H35" s="119"/>
      <c r="I35" s="115"/>
      <c r="J35" s="115"/>
      <c r="K35" s="115">
        <f>'дод 22 Поверн  бюдж позичок'!E19</f>
        <v>-2794.09</v>
      </c>
      <c r="L35" s="301"/>
      <c r="M35" s="115"/>
      <c r="N35" s="115"/>
      <c r="O35" s="115"/>
      <c r="P35" s="115">
        <f>'дод 22 Поверн  бюдж позичок'!F19</f>
        <v>0</v>
      </c>
      <c r="Q35" s="115"/>
      <c r="R35" s="115"/>
      <c r="S35" s="115"/>
      <c r="T35" s="115">
        <f>'дод 22 Поверн  бюдж позичок'!J19</f>
        <v>0</v>
      </c>
      <c r="U35" s="301"/>
    </row>
    <row r="36" spans="1:21" ht="35.25" customHeight="1">
      <c r="A36" s="621" t="s">
        <v>4</v>
      </c>
      <c r="B36" s="622"/>
      <c r="C36" s="428">
        <f>E36+F36+G36+H36</f>
        <v>2336450.8030000003</v>
      </c>
      <c r="D36" s="428" t="e">
        <f>D16+D17+D18+D20+D21+D22+D23+D24+D25+D26+D28+D29+D30+D31+D32+D33+D34+D35</f>
        <v>#REF!</v>
      </c>
      <c r="E36" s="428">
        <f>I36+N36+R36</f>
        <v>0</v>
      </c>
      <c r="F36" s="428">
        <f>J36+O36+S36</f>
        <v>0</v>
      </c>
      <c r="G36" s="428">
        <f>K36+P36+T36</f>
        <v>2322898.2920000004</v>
      </c>
      <c r="H36" s="428">
        <f>L36+Q36+U36</f>
        <v>13552.510999999999</v>
      </c>
      <c r="I36" s="428">
        <f aca="true" t="shared" si="3" ref="I36:U36">SUM(I16:I35)</f>
        <v>0</v>
      </c>
      <c r="J36" s="428">
        <f t="shared" si="3"/>
        <v>0</v>
      </c>
      <c r="K36" s="428">
        <f>SUM(K16:K35)</f>
        <v>824719.4400000002</v>
      </c>
      <c r="L36" s="428">
        <f t="shared" si="3"/>
        <v>4367.6</v>
      </c>
      <c r="M36" s="428" t="e">
        <f t="shared" si="3"/>
        <v>#REF!</v>
      </c>
      <c r="N36" s="428">
        <f t="shared" si="3"/>
        <v>0</v>
      </c>
      <c r="O36" s="428">
        <f t="shared" si="3"/>
        <v>0</v>
      </c>
      <c r="P36" s="428">
        <f t="shared" si="3"/>
        <v>724342.8000000002</v>
      </c>
      <c r="Q36" s="428">
        <f t="shared" si="3"/>
        <v>4516.7</v>
      </c>
      <c r="R36" s="428">
        <f t="shared" si="3"/>
        <v>0</v>
      </c>
      <c r="S36" s="428">
        <f t="shared" si="3"/>
        <v>0</v>
      </c>
      <c r="T36" s="428">
        <f>SUM(T16:T35)</f>
        <v>773836.0520000001</v>
      </c>
      <c r="U36" s="428">
        <f t="shared" si="3"/>
        <v>4668.211</v>
      </c>
    </row>
    <row r="37" spans="1:20" ht="15" customHeight="1">
      <c r="A37" s="123"/>
      <c r="B37" s="123"/>
      <c r="C37" s="241"/>
      <c r="D37" s="241"/>
      <c r="E37" s="241"/>
      <c r="F37" s="241"/>
      <c r="G37" s="241"/>
      <c r="H37" s="241"/>
      <c r="I37" s="241"/>
      <c r="J37" s="241"/>
      <c r="K37" s="241"/>
      <c r="L37" s="241"/>
      <c r="M37" s="241"/>
      <c r="N37" s="241"/>
      <c r="O37" s="241"/>
      <c r="P37" s="241"/>
      <c r="Q37" s="241"/>
      <c r="R37" s="241"/>
      <c r="S37" s="241"/>
      <c r="T37" s="241"/>
    </row>
    <row r="38" spans="1:20" ht="10.5" customHeight="1" hidden="1">
      <c r="A38" s="123"/>
      <c r="B38" s="123"/>
      <c r="C38" s="241"/>
      <c r="D38" s="241"/>
      <c r="E38" s="241"/>
      <c r="F38" s="241"/>
      <c r="G38" s="241"/>
      <c r="H38" s="241"/>
      <c r="I38" s="241"/>
      <c r="J38" s="241"/>
      <c r="K38" s="241"/>
      <c r="L38" s="241"/>
      <c r="M38" s="241"/>
      <c r="N38" s="241"/>
      <c r="O38" s="241"/>
      <c r="P38" s="241"/>
      <c r="Q38" s="241"/>
      <c r="R38" s="241"/>
      <c r="S38" s="241"/>
      <c r="T38" s="241"/>
    </row>
    <row r="39" spans="1:20" ht="15.75" hidden="1">
      <c r="A39" s="123"/>
      <c r="B39" s="123"/>
      <c r="C39" s="241"/>
      <c r="D39" s="241"/>
      <c r="E39" s="241"/>
      <c r="F39" s="241"/>
      <c r="G39" s="241"/>
      <c r="H39" s="241"/>
      <c r="I39" s="241"/>
      <c r="J39" s="241"/>
      <c r="K39" s="241"/>
      <c r="L39" s="241"/>
      <c r="M39" s="241"/>
      <c r="N39" s="241"/>
      <c r="O39" s="241"/>
      <c r="P39" s="241"/>
      <c r="Q39" s="241"/>
      <c r="R39" s="241"/>
      <c r="S39" s="241"/>
      <c r="T39" s="241"/>
    </row>
    <row r="40" spans="1:20" ht="15.75">
      <c r="A40" s="123"/>
      <c r="B40" s="123"/>
      <c r="C40" s="124"/>
      <c r="D40" s="124"/>
      <c r="E40" s="124"/>
      <c r="F40" s="124"/>
      <c r="G40" s="124"/>
      <c r="H40" s="124"/>
      <c r="I40" s="124"/>
      <c r="J40" s="124"/>
      <c r="K40" s="124"/>
      <c r="L40" s="124"/>
      <c r="M40" s="124"/>
      <c r="N40" s="124"/>
      <c r="O40" s="124"/>
      <c r="P40" s="241"/>
      <c r="Q40" s="242"/>
      <c r="R40" s="243"/>
      <c r="T40" s="244"/>
    </row>
    <row r="41" spans="1:21" s="441" customFormat="1" ht="15.75" customHeight="1">
      <c r="A41" s="618" t="s">
        <v>15</v>
      </c>
      <c r="B41" s="618"/>
      <c r="C41" s="430"/>
      <c r="D41" s="431"/>
      <c r="E41" s="432"/>
      <c r="F41" s="433"/>
      <c r="G41" s="434"/>
      <c r="H41" s="435"/>
      <c r="I41" s="436"/>
      <c r="J41" s="436"/>
      <c r="K41" s="436"/>
      <c r="L41" s="436"/>
      <c r="M41" s="437"/>
      <c r="N41" s="437"/>
      <c r="O41" s="437"/>
      <c r="P41" s="438"/>
      <c r="Q41" s="438"/>
      <c r="R41" s="617" t="s">
        <v>25</v>
      </c>
      <c r="S41" s="617"/>
      <c r="T41" s="439"/>
      <c r="U41" s="440"/>
    </row>
    <row r="42" spans="1:21" ht="15.75">
      <c r="A42" s="254"/>
      <c r="B42" s="254"/>
      <c r="C42" s="255"/>
      <c r="D42" s="247"/>
      <c r="F42" s="247"/>
      <c r="G42" s="247"/>
      <c r="H42" s="247"/>
      <c r="I42" s="124"/>
      <c r="J42" s="124"/>
      <c r="K42" s="124"/>
      <c r="L42" s="124"/>
      <c r="P42" s="253"/>
      <c r="R42" s="256"/>
      <c r="S42" s="256"/>
      <c r="T42" s="178"/>
      <c r="U42" s="245"/>
    </row>
    <row r="43" spans="1:21" ht="15.75" customHeight="1">
      <c r="A43" s="599" t="s">
        <v>314</v>
      </c>
      <c r="B43" s="599"/>
      <c r="C43" s="246"/>
      <c r="D43" s="247"/>
      <c r="E43" s="247"/>
      <c r="F43" s="240"/>
      <c r="G43" s="240"/>
      <c r="H43" s="240"/>
      <c r="I43" s="615"/>
      <c r="J43" s="615"/>
      <c r="K43" s="615"/>
      <c r="L43" s="615"/>
      <c r="M43" s="615"/>
      <c r="N43" s="615"/>
      <c r="O43" s="615"/>
      <c r="P43" s="615"/>
      <c r="Q43" s="298"/>
      <c r="R43" s="298"/>
      <c r="U43" s="298"/>
    </row>
    <row r="44" spans="1:20" ht="15.75">
      <c r="A44" s="248"/>
      <c r="B44" s="248"/>
      <c r="C44" s="253"/>
      <c r="D44" s="253"/>
      <c r="E44" s="253"/>
      <c r="F44" s="253"/>
      <c r="G44" s="253"/>
      <c r="H44" s="253"/>
      <c r="T44" s="257"/>
    </row>
    <row r="45" spans="1:18" ht="15.75">
      <c r="A45" s="258"/>
      <c r="B45" s="259"/>
      <c r="Q45" s="253"/>
      <c r="R45" s="253"/>
    </row>
    <row r="46" spans="1:2" ht="15">
      <c r="A46" s="258"/>
      <c r="B46" s="258"/>
    </row>
    <row r="47" spans="1:20" ht="15">
      <c r="A47" s="258"/>
      <c r="B47" s="258"/>
      <c r="E47" s="260"/>
      <c r="F47" s="260"/>
      <c r="G47" s="260"/>
      <c r="H47" s="260"/>
      <c r="I47" s="260"/>
      <c r="J47" s="260"/>
      <c r="K47" s="260"/>
      <c r="L47" s="260"/>
      <c r="M47" s="260"/>
      <c r="N47" s="260"/>
      <c r="O47" s="260"/>
      <c r="P47" s="260"/>
      <c r="Q47" s="260"/>
      <c r="R47" s="260"/>
      <c r="S47" s="260"/>
      <c r="T47" s="260"/>
    </row>
    <row r="48" spans="1:2" ht="15">
      <c r="A48" s="258"/>
      <c r="B48" s="258"/>
    </row>
    <row r="49" spans="1:2" ht="15">
      <c r="A49" s="258"/>
      <c r="B49" s="258"/>
    </row>
    <row r="50" spans="1:18" ht="15">
      <c r="A50" s="258"/>
      <c r="B50" s="258"/>
      <c r="Q50" s="253"/>
      <c r="R50" s="253"/>
    </row>
    <row r="51" spans="1:18" ht="15">
      <c r="A51" s="258"/>
      <c r="B51" s="258"/>
      <c r="C51" s="253"/>
      <c r="D51" s="253"/>
      <c r="E51" s="253"/>
      <c r="F51" s="253"/>
      <c r="G51" s="253"/>
      <c r="H51" s="253"/>
      <c r="I51" s="253"/>
      <c r="J51" s="253"/>
      <c r="K51" s="253"/>
      <c r="L51" s="253"/>
      <c r="M51" s="253"/>
      <c r="N51" s="253"/>
      <c r="O51" s="253"/>
      <c r="P51" s="253"/>
      <c r="Q51" s="253"/>
      <c r="R51" s="253"/>
    </row>
    <row r="52" spans="1:18" ht="15">
      <c r="A52" s="258"/>
      <c r="B52" s="258"/>
      <c r="C52" s="253"/>
      <c r="D52" s="253"/>
      <c r="E52" s="253"/>
      <c r="F52" s="253"/>
      <c r="G52" s="253"/>
      <c r="H52" s="253"/>
      <c r="Q52" s="253"/>
      <c r="R52" s="253"/>
    </row>
    <row r="53" spans="1:2" ht="15">
      <c r="A53" s="258"/>
      <c r="B53" s="258"/>
    </row>
    <row r="54" spans="1:2" ht="15">
      <c r="A54" s="258"/>
      <c r="B54" s="258"/>
    </row>
    <row r="55" spans="1:18" ht="15">
      <c r="A55" s="258"/>
      <c r="B55" s="258"/>
      <c r="Q55" s="253"/>
      <c r="R55" s="253"/>
    </row>
    <row r="56" spans="1:2" ht="15">
      <c r="A56" s="258"/>
      <c r="B56" s="258"/>
    </row>
    <row r="57" spans="1:18" ht="15">
      <c r="A57" s="258"/>
      <c r="B57" s="258"/>
      <c r="Q57" s="253"/>
      <c r="R57" s="253"/>
    </row>
    <row r="58" spans="1:2" ht="15">
      <c r="A58" s="258"/>
      <c r="B58" s="258"/>
    </row>
    <row r="59" spans="1:2" ht="15">
      <c r="A59" s="258"/>
      <c r="B59" s="258"/>
    </row>
    <row r="60" spans="1:2" ht="15">
      <c r="A60" s="258"/>
      <c r="B60" s="258"/>
    </row>
    <row r="61" spans="1:2" ht="15">
      <c r="A61" s="258"/>
      <c r="B61" s="258"/>
    </row>
    <row r="62" spans="1:2" ht="15">
      <c r="A62" s="258"/>
      <c r="B62" s="258"/>
    </row>
    <row r="63" spans="1:2" ht="15">
      <c r="A63" s="258"/>
      <c r="B63" s="258"/>
    </row>
    <row r="64" spans="1:2" ht="15">
      <c r="A64" s="258"/>
      <c r="B64" s="258"/>
    </row>
    <row r="65" spans="1:2" ht="15">
      <c r="A65" s="258"/>
      <c r="B65" s="258"/>
    </row>
    <row r="66" spans="1:2" ht="15">
      <c r="A66" s="258"/>
      <c r="B66" s="258"/>
    </row>
    <row r="67" spans="1:2" ht="15">
      <c r="A67" s="258"/>
      <c r="B67" s="258"/>
    </row>
    <row r="68" spans="1:2" ht="15">
      <c r="A68" s="258"/>
      <c r="B68" s="258"/>
    </row>
    <row r="69" spans="1:2" ht="15">
      <c r="A69" s="258"/>
      <c r="B69" s="258"/>
    </row>
    <row r="70" spans="1:2" ht="15">
      <c r="A70" s="258"/>
      <c r="B70" s="258"/>
    </row>
    <row r="71" spans="1:2" ht="15">
      <c r="A71" s="258"/>
      <c r="B71" s="258"/>
    </row>
    <row r="72" spans="1:2" ht="15">
      <c r="A72" s="258"/>
      <c r="B72" s="258"/>
    </row>
    <row r="73" spans="1:2" ht="15">
      <c r="A73" s="258"/>
      <c r="B73" s="258"/>
    </row>
    <row r="74" spans="1:2" ht="15">
      <c r="A74" s="258"/>
      <c r="B74" s="258"/>
    </row>
    <row r="75" spans="1:2" ht="15">
      <c r="A75" s="258"/>
      <c r="B75" s="258"/>
    </row>
    <row r="76" spans="1:2" ht="15">
      <c r="A76" s="258"/>
      <c r="B76" s="258"/>
    </row>
    <row r="77" spans="1:2" ht="15">
      <c r="A77" s="258"/>
      <c r="B77" s="258"/>
    </row>
    <row r="78" spans="1:2" ht="15">
      <c r="A78" s="258"/>
      <c r="B78" s="258"/>
    </row>
    <row r="79" spans="1:2" ht="15">
      <c r="A79" s="258"/>
      <c r="B79" s="258"/>
    </row>
    <row r="80" spans="1:2" ht="15">
      <c r="A80" s="258"/>
      <c r="B80" s="258"/>
    </row>
    <row r="81" spans="1:2" ht="15">
      <c r="A81" s="258"/>
      <c r="B81" s="258"/>
    </row>
    <row r="82" spans="1:2" ht="15">
      <c r="A82" s="258"/>
      <c r="B82" s="258"/>
    </row>
    <row r="83" spans="1:2" ht="15">
      <c r="A83" s="258"/>
      <c r="B83" s="258"/>
    </row>
    <row r="84" ht="15">
      <c r="A84" s="258"/>
    </row>
  </sheetData>
  <sheetProtection/>
  <mergeCells count="22">
    <mergeCell ref="E3:H9"/>
    <mergeCell ref="Q3:T9"/>
    <mergeCell ref="R14:U14"/>
    <mergeCell ref="A36:B36"/>
    <mergeCell ref="I13:U13"/>
    <mergeCell ref="N14:Q14"/>
    <mergeCell ref="F14:F15"/>
    <mergeCell ref="E14:E15"/>
    <mergeCell ref="Q10:T10"/>
    <mergeCell ref="R41:S41"/>
    <mergeCell ref="C13:C15"/>
    <mergeCell ref="A41:B41"/>
    <mergeCell ref="M14:M15"/>
    <mergeCell ref="E13:H13"/>
    <mergeCell ref="A11:T11"/>
    <mergeCell ref="M12:T12"/>
    <mergeCell ref="A43:B43"/>
    <mergeCell ref="I43:P43"/>
    <mergeCell ref="H14:H15"/>
    <mergeCell ref="I14:L14"/>
    <mergeCell ref="B13:B15"/>
    <mergeCell ref="A13:A15"/>
  </mergeCells>
  <printOptions/>
  <pageMargins left="0.1968503937007874" right="0.1968503937007874" top="1.1811023622047245" bottom="0" header="0.11811023622047245" footer="0.11811023622047245"/>
  <pageSetup fitToHeight="0"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N150"/>
  <sheetViews>
    <sheetView view="pageBreakPreview" zoomScale="80" zoomScaleSheetLayoutView="80" zoomScalePageLayoutView="0" workbookViewId="0" topLeftCell="A1">
      <selection activeCell="A1" sqref="A1:M54"/>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23" t="s">
        <v>261</v>
      </c>
      <c r="I1" s="623"/>
      <c r="J1" s="623"/>
      <c r="K1" s="623"/>
      <c r="L1" s="623"/>
      <c r="M1" s="17"/>
    </row>
    <row r="2" spans="8:13" ht="12.75" customHeight="1">
      <c r="H2" s="12" t="s">
        <v>9</v>
      </c>
      <c r="I2" s="12"/>
      <c r="J2" s="15"/>
      <c r="K2" s="12"/>
      <c r="L2" s="12"/>
      <c r="M2" s="12"/>
    </row>
    <row r="3" spans="8:13" ht="15" customHeight="1">
      <c r="H3" s="12" t="s">
        <v>316</v>
      </c>
      <c r="I3" s="12"/>
      <c r="J3" s="15"/>
      <c r="K3" s="12"/>
      <c r="L3" s="12"/>
      <c r="M3" s="12"/>
    </row>
    <row r="4" spans="8:13" ht="15" customHeight="1">
      <c r="H4" s="17" t="s">
        <v>317</v>
      </c>
      <c r="I4" s="17"/>
      <c r="J4" s="15"/>
      <c r="K4" s="12"/>
      <c r="L4" s="12"/>
      <c r="M4" s="12"/>
    </row>
    <row r="5" spans="8:13" ht="15" customHeight="1">
      <c r="H5" s="17" t="s">
        <v>596</v>
      </c>
      <c r="I5" s="17"/>
      <c r="J5" s="15"/>
      <c r="K5" s="12"/>
      <c r="L5" s="12"/>
      <c r="M5" s="12"/>
    </row>
    <row r="6" spans="8:13" ht="15" customHeight="1">
      <c r="H6" s="17" t="s">
        <v>613</v>
      </c>
      <c r="I6" s="17"/>
      <c r="J6" s="252"/>
      <c r="K6" s="12"/>
      <c r="L6" s="12"/>
      <c r="M6" s="12"/>
    </row>
    <row r="7" spans="2:13" ht="15" customHeight="1">
      <c r="B7" s="15"/>
      <c r="C7" s="15"/>
      <c r="D7" s="15"/>
      <c r="H7" s="624" t="s">
        <v>609</v>
      </c>
      <c r="I7" s="624"/>
      <c r="J7" s="624"/>
      <c r="K7" s="624"/>
      <c r="L7" s="624"/>
      <c r="M7" s="624"/>
    </row>
    <row r="8" spans="2:11" ht="18.75">
      <c r="B8" s="15"/>
      <c r="C8" s="15"/>
      <c r="D8" s="15"/>
      <c r="H8" s="12" t="s">
        <v>650</v>
      </c>
      <c r="I8" s="58"/>
      <c r="J8" s="12"/>
      <c r="K8" s="12"/>
    </row>
    <row r="9" spans="2:13" ht="15.75" customHeight="1">
      <c r="B9" s="15"/>
      <c r="C9" s="15"/>
      <c r="D9" s="15"/>
      <c r="H9" s="264"/>
      <c r="I9" s="55"/>
      <c r="J9" s="17"/>
      <c r="K9" s="17"/>
      <c r="L9" s="17"/>
      <c r="M9" s="17"/>
    </row>
    <row r="10" spans="2:9" ht="12" customHeight="1">
      <c r="B10" s="15"/>
      <c r="C10" s="15"/>
      <c r="D10" s="15"/>
      <c r="E10" s="15"/>
      <c r="F10" s="15"/>
      <c r="G10" s="15"/>
      <c r="H10" s="12" t="s">
        <v>282</v>
      </c>
      <c r="I10" s="12"/>
    </row>
    <row r="11" spans="1:9" ht="17.25" customHeight="1">
      <c r="A11" s="625" t="s">
        <v>511</v>
      </c>
      <c r="B11" s="625"/>
      <c r="C11" s="625"/>
      <c r="D11" s="625"/>
      <c r="E11" s="625"/>
      <c r="F11" s="625"/>
      <c r="G11" s="625"/>
      <c r="H11" s="625"/>
      <c r="I11" s="15"/>
    </row>
    <row r="12" spans="1:9" ht="13.5" customHeight="1">
      <c r="A12" s="261"/>
      <c r="B12" s="33"/>
      <c r="C12" s="33"/>
      <c r="D12" s="33"/>
      <c r="E12" s="33"/>
      <c r="F12" s="33"/>
      <c r="G12" s="33"/>
      <c r="H12" s="304" t="s">
        <v>240</v>
      </c>
      <c r="I12" s="15"/>
    </row>
    <row r="13" spans="1:9" ht="19.5" customHeight="1">
      <c r="A13" s="626" t="s">
        <v>27</v>
      </c>
      <c r="B13" s="626" t="s">
        <v>10</v>
      </c>
      <c r="C13" s="626" t="s">
        <v>11</v>
      </c>
      <c r="D13" s="626" t="s">
        <v>242</v>
      </c>
      <c r="E13" s="630" t="s">
        <v>7</v>
      </c>
      <c r="F13" s="630"/>
      <c r="G13" s="630"/>
      <c r="H13" s="630" t="s">
        <v>13</v>
      </c>
      <c r="I13" s="15"/>
    </row>
    <row r="14" spans="1:9" ht="15.75" customHeight="1">
      <c r="A14" s="627"/>
      <c r="B14" s="627"/>
      <c r="C14" s="627"/>
      <c r="D14" s="627"/>
      <c r="E14" s="626">
        <v>2021</v>
      </c>
      <c r="F14" s="626">
        <v>2022</v>
      </c>
      <c r="G14" s="626">
        <v>2023</v>
      </c>
      <c r="H14" s="630"/>
      <c r="I14" s="15"/>
    </row>
    <row r="15" spans="1:9" ht="21" customHeight="1">
      <c r="A15" s="628"/>
      <c r="B15" s="628"/>
      <c r="C15" s="628"/>
      <c r="D15" s="628"/>
      <c r="E15" s="628"/>
      <c r="F15" s="628"/>
      <c r="G15" s="628"/>
      <c r="H15" s="630"/>
      <c r="I15" s="15"/>
    </row>
    <row r="16" spans="1:9" ht="33.75" customHeight="1" hidden="1">
      <c r="A16" s="65">
        <v>1</v>
      </c>
      <c r="B16" s="60" t="s">
        <v>28</v>
      </c>
      <c r="C16" s="35" t="s">
        <v>14</v>
      </c>
      <c r="D16" s="71" t="e">
        <f>#REF!+E16+F16+G16</f>
        <v>#REF!</v>
      </c>
      <c r="E16" s="71"/>
      <c r="F16" s="71"/>
      <c r="G16" s="71"/>
      <c r="H16" s="35" t="s">
        <v>29</v>
      </c>
      <c r="I16" s="15"/>
    </row>
    <row r="17" spans="1:14" ht="72" customHeight="1" hidden="1">
      <c r="A17" s="386">
        <v>1</v>
      </c>
      <c r="B17" s="335" t="s">
        <v>515</v>
      </c>
      <c r="C17" s="35" t="s">
        <v>356</v>
      </c>
      <c r="D17" s="72">
        <f aca="true" t="shared" si="0" ref="D17:D45">E17+F17+G17</f>
        <v>287821.8</v>
      </c>
      <c r="E17" s="115">
        <v>90000</v>
      </c>
      <c r="F17" s="115">
        <v>96030</v>
      </c>
      <c r="G17" s="115">
        <v>101791.8</v>
      </c>
      <c r="H17" s="188" t="s">
        <v>471</v>
      </c>
      <c r="I17" s="15"/>
      <c r="N17" s="14" t="s">
        <v>516</v>
      </c>
    </row>
    <row r="18" spans="1:14" ht="52.5" customHeight="1" hidden="1">
      <c r="A18" s="386">
        <v>2</v>
      </c>
      <c r="B18" s="335" t="s">
        <v>44</v>
      </c>
      <c r="C18" s="35" t="s">
        <v>356</v>
      </c>
      <c r="D18" s="72">
        <f t="shared" si="0"/>
        <v>502500</v>
      </c>
      <c r="E18" s="115">
        <f>150000+6000</f>
        <v>156000</v>
      </c>
      <c r="F18" s="115">
        <v>165000</v>
      </c>
      <c r="G18" s="115">
        <v>181500</v>
      </c>
      <c r="H18" s="629" t="s">
        <v>468</v>
      </c>
      <c r="I18" s="15"/>
      <c r="N18" s="501" t="s">
        <v>545</v>
      </c>
    </row>
    <row r="19" spans="1:14" s="266" customFormat="1" ht="36" customHeight="1" hidden="1">
      <c r="A19" s="521" t="s">
        <v>215</v>
      </c>
      <c r="B19" s="394" t="s">
        <v>565</v>
      </c>
      <c r="C19" s="522" t="s">
        <v>356</v>
      </c>
      <c r="D19" s="72">
        <f t="shared" si="0"/>
        <v>71955.5</v>
      </c>
      <c r="E19" s="251">
        <v>22500</v>
      </c>
      <c r="F19" s="251">
        <v>24007.5</v>
      </c>
      <c r="G19" s="251">
        <v>25448</v>
      </c>
      <c r="H19" s="629"/>
      <c r="I19" s="240"/>
      <c r="N19" s="530"/>
    </row>
    <row r="20" spans="1:14" s="266" customFormat="1" ht="33.75" customHeight="1" hidden="1">
      <c r="A20" s="521" t="s">
        <v>239</v>
      </c>
      <c r="B20" s="394" t="s">
        <v>566</v>
      </c>
      <c r="C20" s="522" t="s">
        <v>356</v>
      </c>
      <c r="D20" s="72">
        <f t="shared" si="0"/>
        <v>7675.200000000001</v>
      </c>
      <c r="E20" s="251">
        <v>2400</v>
      </c>
      <c r="F20" s="251">
        <v>2560.8</v>
      </c>
      <c r="G20" s="251">
        <v>2714.4</v>
      </c>
      <c r="H20" s="629"/>
      <c r="I20" s="240"/>
      <c r="N20" s="530"/>
    </row>
    <row r="21" spans="1:14" s="266" customFormat="1" ht="35.25" customHeight="1" hidden="1">
      <c r="A21" s="521" t="s">
        <v>249</v>
      </c>
      <c r="B21" s="394" t="s">
        <v>567</v>
      </c>
      <c r="C21" s="522" t="s">
        <v>356</v>
      </c>
      <c r="D21" s="72">
        <f t="shared" si="0"/>
        <v>1599</v>
      </c>
      <c r="E21" s="251">
        <v>500</v>
      </c>
      <c r="F21" s="251">
        <v>533.5</v>
      </c>
      <c r="G21" s="251">
        <v>565.5</v>
      </c>
      <c r="H21" s="629"/>
      <c r="I21" s="240"/>
      <c r="N21" s="530"/>
    </row>
    <row r="22" spans="1:14" s="266" customFormat="1" ht="32.25" customHeight="1" hidden="1">
      <c r="A22" s="521" t="s">
        <v>250</v>
      </c>
      <c r="B22" s="394" t="s">
        <v>568</v>
      </c>
      <c r="C22" s="522" t="s">
        <v>356</v>
      </c>
      <c r="D22" s="72">
        <f t="shared" si="0"/>
        <v>3198</v>
      </c>
      <c r="E22" s="251">
        <v>1000</v>
      </c>
      <c r="F22" s="251">
        <v>1067</v>
      </c>
      <c r="G22" s="251">
        <v>1131</v>
      </c>
      <c r="H22" s="629"/>
      <c r="I22" s="240"/>
      <c r="N22" s="530"/>
    </row>
    <row r="23" spans="1:14" s="266" customFormat="1" ht="60" customHeight="1">
      <c r="A23" s="582" t="s">
        <v>313</v>
      </c>
      <c r="B23" s="583" t="s">
        <v>634</v>
      </c>
      <c r="C23" s="584" t="s">
        <v>37</v>
      </c>
      <c r="D23" s="72">
        <f t="shared" si="0"/>
        <v>1527.3</v>
      </c>
      <c r="E23" s="115">
        <v>1527.3</v>
      </c>
      <c r="F23" s="251"/>
      <c r="G23" s="251"/>
      <c r="H23" s="35" t="s">
        <v>468</v>
      </c>
      <c r="I23" s="240"/>
      <c r="N23" s="530"/>
    </row>
    <row r="24" spans="1:14" ht="75" customHeight="1" hidden="1">
      <c r="A24" s="189">
        <v>4</v>
      </c>
      <c r="B24" s="335" t="s">
        <v>521</v>
      </c>
      <c r="C24" s="35" t="s">
        <v>356</v>
      </c>
      <c r="D24" s="72">
        <f t="shared" si="0"/>
        <v>273678.5</v>
      </c>
      <c r="E24" s="115">
        <f>78624+4058.2</f>
        <v>82682.2</v>
      </c>
      <c r="F24" s="115">
        <f>86486.6+4464</f>
        <v>90950.6</v>
      </c>
      <c r="G24" s="115">
        <f>95135.3+4910.4</f>
        <v>100045.7</v>
      </c>
      <c r="H24" s="631" t="s">
        <v>468</v>
      </c>
      <c r="I24" s="15"/>
      <c r="N24" s="501" t="s">
        <v>556</v>
      </c>
    </row>
    <row r="25" spans="1:14" s="266" customFormat="1" ht="36" customHeight="1" hidden="1">
      <c r="A25" s="531" t="s">
        <v>269</v>
      </c>
      <c r="B25" s="394" t="s">
        <v>565</v>
      </c>
      <c r="C25" s="522" t="s">
        <v>356</v>
      </c>
      <c r="D25" s="251">
        <f t="shared" si="0"/>
        <v>1280</v>
      </c>
      <c r="E25" s="251">
        <v>400</v>
      </c>
      <c r="F25" s="251">
        <v>427</v>
      </c>
      <c r="G25" s="251">
        <v>453</v>
      </c>
      <c r="H25" s="632"/>
      <c r="I25" s="240"/>
      <c r="N25" s="530"/>
    </row>
    <row r="26" spans="1:14" s="266" customFormat="1" ht="42" customHeight="1" hidden="1">
      <c r="A26" s="531" t="s">
        <v>298</v>
      </c>
      <c r="B26" s="394" t="s">
        <v>566</v>
      </c>
      <c r="C26" s="522" t="s">
        <v>356</v>
      </c>
      <c r="D26" s="251">
        <f t="shared" si="0"/>
        <v>959.4000000000001</v>
      </c>
      <c r="E26" s="251">
        <v>300</v>
      </c>
      <c r="F26" s="251">
        <v>320.1</v>
      </c>
      <c r="G26" s="251">
        <v>339.3</v>
      </c>
      <c r="H26" s="632"/>
      <c r="I26" s="240"/>
      <c r="N26" s="530"/>
    </row>
    <row r="27" spans="1:14" s="266" customFormat="1" ht="41.25" customHeight="1" hidden="1">
      <c r="A27" s="531" t="s">
        <v>340</v>
      </c>
      <c r="B27" s="394" t="s">
        <v>567</v>
      </c>
      <c r="C27" s="522" t="s">
        <v>356</v>
      </c>
      <c r="D27" s="251">
        <f t="shared" si="0"/>
        <v>1599</v>
      </c>
      <c r="E27" s="251">
        <v>500</v>
      </c>
      <c r="F27" s="251">
        <v>533.5</v>
      </c>
      <c r="G27" s="251">
        <v>565.5</v>
      </c>
      <c r="H27" s="632"/>
      <c r="I27" s="240"/>
      <c r="N27" s="530"/>
    </row>
    <row r="28" spans="1:14" s="266" customFormat="1" ht="38.25" customHeight="1" hidden="1">
      <c r="A28" s="531" t="s">
        <v>341</v>
      </c>
      <c r="B28" s="394" t="s">
        <v>568</v>
      </c>
      <c r="C28" s="522" t="s">
        <v>356</v>
      </c>
      <c r="D28" s="251">
        <f t="shared" si="0"/>
        <v>1599</v>
      </c>
      <c r="E28" s="251">
        <v>500</v>
      </c>
      <c r="F28" s="251">
        <v>533.5</v>
      </c>
      <c r="G28" s="251">
        <v>565.5</v>
      </c>
      <c r="H28" s="633"/>
      <c r="I28" s="240"/>
      <c r="N28" s="530"/>
    </row>
    <row r="29" spans="1:14" ht="45.75" customHeight="1" hidden="1">
      <c r="A29" s="189">
        <v>5</v>
      </c>
      <c r="B29" s="150" t="s">
        <v>580</v>
      </c>
      <c r="C29" s="35" t="s">
        <v>356</v>
      </c>
      <c r="D29" s="72">
        <f t="shared" si="0"/>
        <v>3500</v>
      </c>
      <c r="E29" s="115">
        <v>1000</v>
      </c>
      <c r="F29" s="115">
        <v>1200</v>
      </c>
      <c r="G29" s="115">
        <v>1300</v>
      </c>
      <c r="H29" s="35" t="s">
        <v>468</v>
      </c>
      <c r="I29" s="15"/>
      <c r="N29" s="14" t="s">
        <v>517</v>
      </c>
    </row>
    <row r="30" spans="1:9" ht="51" customHeight="1" hidden="1">
      <c r="A30" s="387">
        <v>6</v>
      </c>
      <c r="B30" s="395" t="s">
        <v>467</v>
      </c>
      <c r="C30" s="35" t="s">
        <v>356</v>
      </c>
      <c r="D30" s="72">
        <f t="shared" si="0"/>
        <v>4781.1</v>
      </c>
      <c r="E30" s="115">
        <v>1495</v>
      </c>
      <c r="F30" s="115">
        <v>1595.2</v>
      </c>
      <c r="G30" s="115">
        <v>1690.9</v>
      </c>
      <c r="H30" s="35" t="s">
        <v>468</v>
      </c>
      <c r="I30" s="15"/>
    </row>
    <row r="31" spans="1:9" ht="50.25" customHeight="1" hidden="1">
      <c r="A31" s="188">
        <v>7</v>
      </c>
      <c r="B31" s="389" t="s">
        <v>606</v>
      </c>
      <c r="C31" s="35" t="s">
        <v>356</v>
      </c>
      <c r="D31" s="115">
        <f t="shared" si="0"/>
        <v>30386</v>
      </c>
      <c r="E31" s="115">
        <f>9000+6000</f>
        <v>15000</v>
      </c>
      <c r="F31" s="115">
        <v>7469</v>
      </c>
      <c r="G31" s="115">
        <v>7917</v>
      </c>
      <c r="H31" s="35" t="s">
        <v>468</v>
      </c>
      <c r="I31" s="15"/>
    </row>
    <row r="32" spans="1:14" ht="63.75" customHeight="1" hidden="1">
      <c r="A32" s="188">
        <v>8</v>
      </c>
      <c r="B32" s="335" t="s">
        <v>45</v>
      </c>
      <c r="C32" s="35" t="s">
        <v>356</v>
      </c>
      <c r="D32" s="72">
        <f t="shared" si="0"/>
        <v>2681.8999999999996</v>
      </c>
      <c r="E32" s="115">
        <f>351+300+200</f>
        <v>851</v>
      </c>
      <c r="F32" s="115">
        <f>374.5+320.1+200</f>
        <v>894.6</v>
      </c>
      <c r="G32" s="115">
        <f>397+339.3+200</f>
        <v>936.3</v>
      </c>
      <c r="H32" s="35" t="s">
        <v>468</v>
      </c>
      <c r="I32" s="15"/>
      <c r="N32" s="14" t="s">
        <v>581</v>
      </c>
    </row>
    <row r="33" spans="1:9" ht="58.5" customHeight="1" hidden="1">
      <c r="A33" s="35">
        <v>9</v>
      </c>
      <c r="B33" s="389" t="s">
        <v>518</v>
      </c>
      <c r="C33" s="35" t="s">
        <v>356</v>
      </c>
      <c r="D33" s="115">
        <f t="shared" si="0"/>
        <v>7268.9</v>
      </c>
      <c r="E33" s="115">
        <f>2000+54.1+700</f>
        <v>2754.1</v>
      </c>
      <c r="F33" s="115">
        <f>2134+57.7</f>
        <v>2191.7</v>
      </c>
      <c r="G33" s="115">
        <f>2262+61.1</f>
        <v>2323.1</v>
      </c>
      <c r="H33" s="35" t="s">
        <v>468</v>
      </c>
      <c r="I33" s="15"/>
    </row>
    <row r="34" spans="1:14" ht="58.5" customHeight="1" hidden="1">
      <c r="A34" s="452">
        <v>10</v>
      </c>
      <c r="B34" s="453" t="s">
        <v>582</v>
      </c>
      <c r="C34" s="35" t="s">
        <v>356</v>
      </c>
      <c r="D34" s="115">
        <f t="shared" si="0"/>
        <v>3300</v>
      </c>
      <c r="E34" s="115">
        <v>1000</v>
      </c>
      <c r="F34" s="115">
        <v>1100</v>
      </c>
      <c r="G34" s="115">
        <v>1200</v>
      </c>
      <c r="H34" s="35" t="s">
        <v>468</v>
      </c>
      <c r="I34" s="15"/>
      <c r="N34" s="14" t="s">
        <v>583</v>
      </c>
    </row>
    <row r="35" spans="1:14" ht="50.25" customHeight="1" hidden="1">
      <c r="A35" s="188">
        <v>11</v>
      </c>
      <c r="B35" s="389" t="s">
        <v>584</v>
      </c>
      <c r="C35" s="35" t="s">
        <v>356</v>
      </c>
      <c r="D35" s="115">
        <f t="shared" si="0"/>
        <v>7995.1</v>
      </c>
      <c r="E35" s="115">
        <v>2500</v>
      </c>
      <c r="F35" s="115">
        <v>2667.5</v>
      </c>
      <c r="G35" s="115">
        <v>2827.6</v>
      </c>
      <c r="H35" s="188" t="s">
        <v>166</v>
      </c>
      <c r="I35" s="15"/>
      <c r="N35" s="14" t="s">
        <v>599</v>
      </c>
    </row>
    <row r="36" spans="1:9" ht="59.25" customHeight="1" hidden="1">
      <c r="A36" s="188">
        <v>12</v>
      </c>
      <c r="B36" s="150" t="s">
        <v>519</v>
      </c>
      <c r="C36" s="35" t="s">
        <v>356</v>
      </c>
      <c r="D36" s="115">
        <f t="shared" si="0"/>
        <v>63960</v>
      </c>
      <c r="E36" s="115">
        <f>7000+11000+2000</f>
        <v>20000</v>
      </c>
      <c r="F36" s="115">
        <v>21340</v>
      </c>
      <c r="G36" s="115">
        <v>22620</v>
      </c>
      <c r="H36" s="188" t="s">
        <v>166</v>
      </c>
      <c r="I36" s="15"/>
    </row>
    <row r="37" spans="1:9" ht="59.25" customHeight="1" hidden="1">
      <c r="A37" s="35">
        <v>13</v>
      </c>
      <c r="B37" s="395" t="s">
        <v>469</v>
      </c>
      <c r="C37" s="35" t="s">
        <v>356</v>
      </c>
      <c r="D37" s="115">
        <f t="shared" si="0"/>
        <v>23433.1</v>
      </c>
      <c r="E37" s="115">
        <v>7327.4</v>
      </c>
      <c r="F37" s="115">
        <v>7818.3</v>
      </c>
      <c r="G37" s="115">
        <v>8287.4</v>
      </c>
      <c r="H37" s="188" t="s">
        <v>166</v>
      </c>
      <c r="I37" s="15"/>
    </row>
    <row r="38" spans="1:9" ht="64.5" customHeight="1" hidden="1">
      <c r="A38" s="452">
        <v>14</v>
      </c>
      <c r="B38" s="150" t="s">
        <v>470</v>
      </c>
      <c r="C38" s="35" t="s">
        <v>356</v>
      </c>
      <c r="D38" s="115">
        <f t="shared" si="0"/>
        <v>45571.8</v>
      </c>
      <c r="E38" s="115">
        <v>14250</v>
      </c>
      <c r="F38" s="115">
        <v>15204.8</v>
      </c>
      <c r="G38" s="115">
        <v>16117</v>
      </c>
      <c r="H38" s="188" t="s">
        <v>166</v>
      </c>
      <c r="I38" s="15"/>
    </row>
    <row r="39" spans="1:9" ht="64.5" customHeight="1" hidden="1">
      <c r="A39" s="188">
        <v>15</v>
      </c>
      <c r="B39" s="150" t="s">
        <v>520</v>
      </c>
      <c r="C39" s="35" t="s">
        <v>356</v>
      </c>
      <c r="D39" s="115">
        <f t="shared" si="0"/>
        <v>2000</v>
      </c>
      <c r="E39" s="115">
        <v>2000</v>
      </c>
      <c r="F39" s="115"/>
      <c r="G39" s="115"/>
      <c r="H39" s="188" t="s">
        <v>166</v>
      </c>
      <c r="I39" s="15"/>
    </row>
    <row r="40" spans="1:14" ht="64.5" customHeight="1" hidden="1">
      <c r="A40" s="188">
        <v>16</v>
      </c>
      <c r="B40" s="150" t="s">
        <v>547</v>
      </c>
      <c r="C40" s="35" t="s">
        <v>356</v>
      </c>
      <c r="D40" s="115">
        <f t="shared" si="0"/>
        <v>5000</v>
      </c>
      <c r="E40" s="115">
        <v>5000</v>
      </c>
      <c r="F40" s="115"/>
      <c r="G40" s="115"/>
      <c r="H40" s="188" t="s">
        <v>166</v>
      </c>
      <c r="I40" s="15"/>
      <c r="N40" s="14" t="s">
        <v>522</v>
      </c>
    </row>
    <row r="41" spans="1:9" ht="64.5" customHeight="1" hidden="1">
      <c r="A41" s="188">
        <v>17</v>
      </c>
      <c r="B41" s="150" t="s">
        <v>548</v>
      </c>
      <c r="C41" s="35" t="s">
        <v>356</v>
      </c>
      <c r="D41" s="115">
        <f t="shared" si="0"/>
        <v>5000</v>
      </c>
      <c r="E41" s="115">
        <v>5000</v>
      </c>
      <c r="F41" s="115"/>
      <c r="G41" s="115"/>
      <c r="H41" s="188" t="s">
        <v>166</v>
      </c>
      <c r="I41" s="15"/>
    </row>
    <row r="42" spans="1:9" ht="64.5" customHeight="1" hidden="1">
      <c r="A42" s="188">
        <v>18</v>
      </c>
      <c r="B42" s="150" t="s">
        <v>546</v>
      </c>
      <c r="C42" s="35" t="s">
        <v>356</v>
      </c>
      <c r="D42" s="115">
        <f t="shared" si="0"/>
        <v>1000</v>
      </c>
      <c r="E42" s="115">
        <v>1000</v>
      </c>
      <c r="F42" s="115"/>
      <c r="G42" s="115"/>
      <c r="H42" s="188" t="s">
        <v>166</v>
      </c>
      <c r="I42" s="15"/>
    </row>
    <row r="43" spans="1:9" ht="64.5" customHeight="1" hidden="1">
      <c r="A43" s="188">
        <v>19</v>
      </c>
      <c r="B43" s="150" t="s">
        <v>585</v>
      </c>
      <c r="C43" s="35" t="s">
        <v>356</v>
      </c>
      <c r="D43" s="115">
        <f t="shared" si="0"/>
        <v>600</v>
      </c>
      <c r="E43" s="115">
        <v>600</v>
      </c>
      <c r="F43" s="115"/>
      <c r="G43" s="115"/>
      <c r="H43" s="188" t="s">
        <v>166</v>
      </c>
      <c r="I43" s="15"/>
    </row>
    <row r="44" spans="1:9" ht="64.5" customHeight="1" hidden="1">
      <c r="A44" s="188">
        <v>20</v>
      </c>
      <c r="B44" s="150" t="s">
        <v>586</v>
      </c>
      <c r="C44" s="35" t="s">
        <v>356</v>
      </c>
      <c r="D44" s="115">
        <f t="shared" si="0"/>
        <v>1200</v>
      </c>
      <c r="E44" s="115">
        <v>1200</v>
      </c>
      <c r="F44" s="115"/>
      <c r="G44" s="115"/>
      <c r="H44" s="188" t="s">
        <v>166</v>
      </c>
      <c r="I44" s="15"/>
    </row>
    <row r="45" spans="1:9" ht="64.5" customHeight="1" hidden="1">
      <c r="A45" s="188">
        <v>21</v>
      </c>
      <c r="B45" s="150" t="s">
        <v>607</v>
      </c>
      <c r="C45" s="35" t="s">
        <v>356</v>
      </c>
      <c r="D45" s="115">
        <f t="shared" si="0"/>
        <v>3500</v>
      </c>
      <c r="E45" s="115">
        <v>3500</v>
      </c>
      <c r="F45" s="115"/>
      <c r="G45" s="115"/>
      <c r="H45" s="188" t="s">
        <v>166</v>
      </c>
      <c r="I45" s="15"/>
    </row>
    <row r="46" spans="1:9" ht="28.5" customHeight="1">
      <c r="A46" s="396"/>
      <c r="B46" s="74" t="s">
        <v>4</v>
      </c>
      <c r="C46" s="74"/>
      <c r="D46" s="61">
        <f>E46+F46+G46</f>
        <v>1276705.5</v>
      </c>
      <c r="E46" s="61">
        <f>E17+E18+E24+E29+E30+E31+E32+E33+E34+E35+E36+E37+E38+E39+E40+E41+E42+E43+E44+E45+E23</f>
        <v>414687</v>
      </c>
      <c r="F46" s="61">
        <f>F17+F18+F24+F29+F30+F31+F32+F33+F34+F35+F36+F37+F38+F39+F40+F41+F42+F43+F44</f>
        <v>413461.69999999995</v>
      </c>
      <c r="G46" s="61">
        <f>G17+G18+G24+G29+G30+G31+G32+G33+G34+G35+G36+G37+G38+G39+G40+G41+G42+G43+G44</f>
        <v>448556.8</v>
      </c>
      <c r="H46" s="70"/>
      <c r="I46" s="15"/>
    </row>
    <row r="47" spans="1:9" ht="15.75">
      <c r="A47" s="40"/>
      <c r="B47" s="154"/>
      <c r="C47" s="154"/>
      <c r="D47" s="19"/>
      <c r="E47" s="19"/>
      <c r="F47" s="19"/>
      <c r="G47" s="19"/>
      <c r="H47" s="20"/>
      <c r="I47" s="15"/>
    </row>
    <row r="48" spans="1:9" ht="6" customHeight="1">
      <c r="A48" s="40"/>
      <c r="B48" s="221"/>
      <c r="C48" s="154"/>
      <c r="D48" s="19"/>
      <c r="E48" s="19"/>
      <c r="F48" s="19"/>
      <c r="G48" s="19"/>
      <c r="H48" s="20"/>
      <c r="I48" s="15"/>
    </row>
    <row r="49" spans="1:9" ht="15.75" hidden="1">
      <c r="A49" s="40"/>
      <c r="B49" s="154"/>
      <c r="C49" s="154"/>
      <c r="D49" s="19"/>
      <c r="E49" s="19"/>
      <c r="F49" s="19"/>
      <c r="G49" s="19"/>
      <c r="H49" s="20"/>
      <c r="I49" s="15"/>
    </row>
    <row r="50" spans="2:9" ht="15.75">
      <c r="B50" s="15"/>
      <c r="C50" s="15"/>
      <c r="D50" s="15"/>
      <c r="E50" s="15"/>
      <c r="F50" s="15"/>
      <c r="G50" s="15"/>
      <c r="H50" s="15"/>
      <c r="I50" s="15"/>
    </row>
    <row r="51" spans="2:11" s="442" customFormat="1" ht="20.25" customHeight="1">
      <c r="B51" s="618" t="s">
        <v>303</v>
      </c>
      <c r="C51" s="618"/>
      <c r="D51" s="429"/>
      <c r="E51" s="431"/>
      <c r="F51" s="432"/>
      <c r="H51" s="443" t="s">
        <v>25</v>
      </c>
      <c r="J51" s="444"/>
      <c r="K51" s="445"/>
    </row>
    <row r="52" spans="2:11" s="261" customFormat="1" ht="18.75">
      <c r="B52" s="272"/>
      <c r="C52" s="272"/>
      <c r="D52" s="272"/>
      <c r="E52" s="22"/>
      <c r="F52" s="155"/>
      <c r="H52" s="192"/>
      <c r="J52" s="23"/>
      <c r="K52" s="24"/>
    </row>
    <row r="53" spans="2:9" s="261" customFormat="1" ht="18.75">
      <c r="B53" s="595" t="s">
        <v>314</v>
      </c>
      <c r="C53" s="595"/>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E13:G13"/>
    <mergeCell ref="H13:H15"/>
    <mergeCell ref="E14:E15"/>
    <mergeCell ref="F14:F15"/>
    <mergeCell ref="G14:G15"/>
    <mergeCell ref="H24:H28"/>
    <mergeCell ref="B51:C51"/>
    <mergeCell ref="B53:C53"/>
    <mergeCell ref="H1:L1"/>
    <mergeCell ref="H7:M7"/>
    <mergeCell ref="A11:H11"/>
    <mergeCell ref="A13:A15"/>
    <mergeCell ref="B13:B15"/>
    <mergeCell ref="C13:C15"/>
    <mergeCell ref="H18:H22"/>
    <mergeCell ref="D13:D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A1" sqref="A1:K3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23" t="s">
        <v>261</v>
      </c>
      <c r="G1" s="623"/>
      <c r="H1" s="623"/>
      <c r="I1" s="623"/>
      <c r="J1" s="623"/>
      <c r="K1" s="17"/>
    </row>
    <row r="2" spans="2:11" ht="15" customHeight="1">
      <c r="B2" s="15"/>
      <c r="C2" s="15"/>
      <c r="D2" s="15"/>
      <c r="E2" s="15"/>
      <c r="F2" s="12" t="s">
        <v>9</v>
      </c>
      <c r="G2" s="12"/>
      <c r="H2" s="15"/>
      <c r="I2" s="12"/>
      <c r="J2" s="12"/>
      <c r="K2" s="12"/>
    </row>
    <row r="3" spans="2:11" ht="15" customHeight="1">
      <c r="B3" s="15"/>
      <c r="C3" s="15"/>
      <c r="D3" s="15"/>
      <c r="E3" s="15"/>
      <c r="F3" s="12" t="s">
        <v>316</v>
      </c>
      <c r="G3" s="12"/>
      <c r="H3" s="15"/>
      <c r="I3" s="12"/>
      <c r="J3" s="12"/>
      <c r="K3" s="12"/>
    </row>
    <row r="4" spans="2:11" ht="16.5" customHeight="1">
      <c r="B4" s="15"/>
      <c r="C4" s="15"/>
      <c r="D4" s="15"/>
      <c r="E4" s="15"/>
      <c r="F4" s="17" t="s">
        <v>317</v>
      </c>
      <c r="G4" s="17"/>
      <c r="H4" s="15"/>
      <c r="I4" s="12"/>
      <c r="J4" s="12"/>
      <c r="K4" s="12"/>
    </row>
    <row r="5" spans="2:11" ht="15" customHeight="1">
      <c r="B5" s="15"/>
      <c r="C5" s="15"/>
      <c r="D5" s="15"/>
      <c r="E5" s="15"/>
      <c r="F5" s="17" t="s">
        <v>596</v>
      </c>
      <c r="G5" s="17"/>
      <c r="H5" s="15"/>
      <c r="I5" s="12"/>
      <c r="J5" s="12"/>
      <c r="K5" s="12"/>
    </row>
    <row r="6" spans="2:11" ht="16.5" customHeight="1">
      <c r="B6" s="15"/>
      <c r="C6" s="15"/>
      <c r="D6" s="15"/>
      <c r="E6" s="15"/>
      <c r="F6" s="17" t="s">
        <v>613</v>
      </c>
      <c r="G6" s="17"/>
      <c r="H6" s="252"/>
      <c r="I6" s="12"/>
      <c r="J6" s="12"/>
      <c r="K6" s="12"/>
    </row>
    <row r="7" spans="2:11" ht="16.5" customHeight="1">
      <c r="B7" s="15"/>
      <c r="C7" s="15"/>
      <c r="D7" s="15"/>
      <c r="E7" s="15"/>
      <c r="F7" s="624" t="s">
        <v>625</v>
      </c>
      <c r="G7" s="624"/>
      <c r="H7" s="624"/>
      <c r="I7" s="624"/>
      <c r="J7" s="624"/>
      <c r="K7" s="624"/>
    </row>
    <row r="8" spans="2:11" ht="15.75" customHeight="1">
      <c r="B8" s="15"/>
      <c r="C8" s="15"/>
      <c r="D8" s="15"/>
      <c r="E8" s="15"/>
      <c r="F8" s="624" t="s">
        <v>632</v>
      </c>
      <c r="G8" s="624"/>
      <c r="H8" s="624"/>
      <c r="I8" s="624"/>
      <c r="J8" s="624"/>
      <c r="K8" s="624"/>
    </row>
    <row r="9" spans="2:11" ht="15.75">
      <c r="B9" s="15"/>
      <c r="C9" s="15"/>
      <c r="D9" s="15"/>
      <c r="E9" s="15"/>
      <c r="F9" s="15"/>
      <c r="G9" s="15"/>
      <c r="H9" s="15"/>
      <c r="I9" s="15"/>
      <c r="J9" s="15"/>
      <c r="K9" s="15"/>
    </row>
    <row r="10" spans="2:11" ht="18.75" customHeight="1">
      <c r="B10" s="625" t="s">
        <v>438</v>
      </c>
      <c r="C10" s="625"/>
      <c r="D10" s="625"/>
      <c r="E10" s="625"/>
      <c r="F10" s="625"/>
      <c r="G10" s="625"/>
      <c r="H10" s="625"/>
      <c r="I10" s="625"/>
      <c r="J10" s="625"/>
      <c r="K10" s="625"/>
    </row>
    <row r="11" spans="2:11" ht="15.75">
      <c r="B11" s="15"/>
      <c r="C11" s="15"/>
      <c r="D11" s="637"/>
      <c r="E11" s="637"/>
      <c r="F11" s="637"/>
      <c r="G11" s="637"/>
      <c r="H11" s="637"/>
      <c r="I11" s="15"/>
      <c r="J11" s="15"/>
      <c r="K11" s="34" t="s">
        <v>21</v>
      </c>
    </row>
    <row r="12" spans="1:11" ht="15.75" customHeight="1">
      <c r="A12" s="626" t="s">
        <v>5</v>
      </c>
      <c r="B12" s="626" t="s">
        <v>10</v>
      </c>
      <c r="C12" s="626" t="s">
        <v>11</v>
      </c>
      <c r="D12" s="626" t="s">
        <v>242</v>
      </c>
      <c r="E12" s="638" t="s">
        <v>7</v>
      </c>
      <c r="F12" s="638"/>
      <c r="G12" s="638"/>
      <c r="H12" s="638"/>
      <c r="I12" s="638"/>
      <c r="J12" s="638"/>
      <c r="K12" s="630" t="s">
        <v>13</v>
      </c>
    </row>
    <row r="13" spans="1:11" ht="15.75" customHeight="1">
      <c r="A13" s="627"/>
      <c r="B13" s="627"/>
      <c r="C13" s="627"/>
      <c r="D13" s="627"/>
      <c r="E13" s="626">
        <v>2021</v>
      </c>
      <c r="F13" s="635">
        <v>2022</v>
      </c>
      <c r="G13" s="626" t="s">
        <v>22</v>
      </c>
      <c r="H13" s="626" t="s">
        <v>23</v>
      </c>
      <c r="I13" s="626" t="s">
        <v>24</v>
      </c>
      <c r="J13" s="630">
        <v>2023</v>
      </c>
      <c r="K13" s="630"/>
    </row>
    <row r="14" spans="1:11" ht="18" customHeight="1">
      <c r="A14" s="628"/>
      <c r="B14" s="628"/>
      <c r="C14" s="628"/>
      <c r="D14" s="628"/>
      <c r="E14" s="628"/>
      <c r="F14" s="636"/>
      <c r="G14" s="628"/>
      <c r="H14" s="628"/>
      <c r="I14" s="628"/>
      <c r="J14" s="630"/>
      <c r="K14" s="630"/>
    </row>
    <row r="15" spans="1:11" s="347" customFormat="1" ht="69" customHeight="1">
      <c r="A15" s="188">
        <v>1</v>
      </c>
      <c r="B15" s="335" t="s">
        <v>587</v>
      </c>
      <c r="C15" s="188" t="s">
        <v>356</v>
      </c>
      <c r="D15" s="550">
        <f aca="true" t="shared" si="0" ref="D15:D24">SUM(E15:J15)</f>
        <v>116105.8</v>
      </c>
      <c r="E15" s="551">
        <f>36160.1+45.4+45+20+35</f>
        <v>36305.5</v>
      </c>
      <c r="F15" s="552">
        <v>38738</v>
      </c>
      <c r="G15" s="551"/>
      <c r="H15" s="551"/>
      <c r="I15" s="551"/>
      <c r="J15" s="551">
        <v>41062.3</v>
      </c>
      <c r="K15" s="631" t="s">
        <v>166</v>
      </c>
    </row>
    <row r="16" spans="1:11" ht="30" customHeight="1" hidden="1">
      <c r="A16" s="532" t="s">
        <v>167</v>
      </c>
      <c r="B16" s="394" t="s">
        <v>565</v>
      </c>
      <c r="C16" s="639" t="s">
        <v>356</v>
      </c>
      <c r="D16" s="553">
        <f t="shared" si="0"/>
        <v>1279.1999999999998</v>
      </c>
      <c r="E16" s="101">
        <v>400</v>
      </c>
      <c r="F16" s="102">
        <v>426.8</v>
      </c>
      <c r="G16" s="101"/>
      <c r="H16" s="101"/>
      <c r="I16" s="101"/>
      <c r="J16" s="101">
        <v>452.4</v>
      </c>
      <c r="K16" s="632"/>
    </row>
    <row r="17" spans="1:11" ht="32.25" customHeight="1" hidden="1">
      <c r="A17" s="532" t="s">
        <v>174</v>
      </c>
      <c r="B17" s="394" t="s">
        <v>566</v>
      </c>
      <c r="C17" s="640"/>
      <c r="D17" s="553">
        <f t="shared" si="0"/>
        <v>480.1</v>
      </c>
      <c r="E17" s="101">
        <v>150</v>
      </c>
      <c r="F17" s="102">
        <v>160.1</v>
      </c>
      <c r="G17" s="101"/>
      <c r="H17" s="101"/>
      <c r="I17" s="101"/>
      <c r="J17" s="101">
        <v>170</v>
      </c>
      <c r="K17" s="632"/>
    </row>
    <row r="18" spans="1:11" ht="33.75" customHeight="1" hidden="1">
      <c r="A18" s="532" t="s">
        <v>175</v>
      </c>
      <c r="B18" s="394" t="s">
        <v>567</v>
      </c>
      <c r="C18" s="640"/>
      <c r="D18" s="553">
        <f t="shared" si="0"/>
        <v>480.1</v>
      </c>
      <c r="E18" s="101">
        <v>150</v>
      </c>
      <c r="F18" s="102">
        <v>160.1</v>
      </c>
      <c r="G18" s="101"/>
      <c r="H18" s="101"/>
      <c r="I18" s="101"/>
      <c r="J18" s="101">
        <v>170</v>
      </c>
      <c r="K18" s="632"/>
    </row>
    <row r="19" spans="1:11" ht="30" customHeight="1" hidden="1">
      <c r="A19" s="532" t="s">
        <v>176</v>
      </c>
      <c r="B19" s="394" t="s">
        <v>568</v>
      </c>
      <c r="C19" s="641"/>
      <c r="D19" s="553">
        <f t="shared" si="0"/>
        <v>480.1</v>
      </c>
      <c r="E19" s="101">
        <v>150</v>
      </c>
      <c r="F19" s="102">
        <v>160.1</v>
      </c>
      <c r="G19" s="101"/>
      <c r="H19" s="101"/>
      <c r="I19" s="101"/>
      <c r="J19" s="101">
        <v>170</v>
      </c>
      <c r="K19" s="633"/>
    </row>
    <row r="20" spans="1:11" s="347" customFormat="1" ht="60.75" customHeight="1">
      <c r="A20" s="188">
        <v>2</v>
      </c>
      <c r="B20" s="335" t="s">
        <v>588</v>
      </c>
      <c r="C20" s="188" t="s">
        <v>356</v>
      </c>
      <c r="D20" s="551">
        <f t="shared" si="0"/>
        <v>54750</v>
      </c>
      <c r="E20" s="98">
        <f>150+3500+1400+2500+1000+800+1300+2500+3500+250+220</f>
        <v>17120</v>
      </c>
      <c r="F20" s="97">
        <v>18267</v>
      </c>
      <c r="G20" s="97"/>
      <c r="H20" s="97"/>
      <c r="I20" s="97"/>
      <c r="J20" s="97">
        <v>19363</v>
      </c>
      <c r="K20" s="631" t="s">
        <v>166</v>
      </c>
    </row>
    <row r="21" spans="1:11" ht="33.75" customHeight="1" hidden="1">
      <c r="A21" s="532" t="s">
        <v>215</v>
      </c>
      <c r="B21" s="394" t="s">
        <v>565</v>
      </c>
      <c r="C21" s="639" t="s">
        <v>356</v>
      </c>
      <c r="D21" s="554">
        <f t="shared" si="0"/>
        <v>480.1</v>
      </c>
      <c r="E21" s="102">
        <v>150</v>
      </c>
      <c r="F21" s="102">
        <v>160.1</v>
      </c>
      <c r="G21" s="101"/>
      <c r="H21" s="101"/>
      <c r="I21" s="101"/>
      <c r="J21" s="101">
        <v>170</v>
      </c>
      <c r="K21" s="632"/>
    </row>
    <row r="22" spans="1:11" ht="31.5" customHeight="1" hidden="1">
      <c r="A22" s="532" t="s">
        <v>239</v>
      </c>
      <c r="B22" s="394" t="s">
        <v>566</v>
      </c>
      <c r="C22" s="640"/>
      <c r="D22" s="554">
        <f t="shared" si="0"/>
        <v>830.1</v>
      </c>
      <c r="E22" s="102">
        <v>500</v>
      </c>
      <c r="F22" s="102">
        <v>160.1</v>
      </c>
      <c r="G22" s="101"/>
      <c r="H22" s="101"/>
      <c r="I22" s="101"/>
      <c r="J22" s="101">
        <v>170</v>
      </c>
      <c r="K22" s="632"/>
    </row>
    <row r="23" spans="1:11" ht="29.25" customHeight="1" hidden="1">
      <c r="A23" s="532" t="s">
        <v>249</v>
      </c>
      <c r="B23" s="394" t="s">
        <v>567</v>
      </c>
      <c r="C23" s="640"/>
      <c r="D23" s="554">
        <f t="shared" si="0"/>
        <v>480.1</v>
      </c>
      <c r="E23" s="102">
        <v>150</v>
      </c>
      <c r="F23" s="102">
        <v>160.1</v>
      </c>
      <c r="G23" s="101"/>
      <c r="H23" s="101"/>
      <c r="I23" s="101"/>
      <c r="J23" s="101">
        <v>170</v>
      </c>
      <c r="K23" s="632"/>
    </row>
    <row r="24" spans="1:11" ht="31.5" customHeight="1" hidden="1">
      <c r="A24" s="532" t="s">
        <v>250</v>
      </c>
      <c r="B24" s="394" t="s">
        <v>568</v>
      </c>
      <c r="C24" s="641"/>
      <c r="D24" s="554">
        <f t="shared" si="0"/>
        <v>1600</v>
      </c>
      <c r="E24" s="102">
        <v>500</v>
      </c>
      <c r="F24" s="102">
        <v>534</v>
      </c>
      <c r="G24" s="101"/>
      <c r="H24" s="101"/>
      <c r="I24" s="101"/>
      <c r="J24" s="101">
        <v>566</v>
      </c>
      <c r="K24" s="633"/>
    </row>
    <row r="25" spans="1:11" s="347" customFormat="1" ht="62.25" customHeight="1">
      <c r="A25" s="188">
        <v>3</v>
      </c>
      <c r="B25" s="335" t="s">
        <v>589</v>
      </c>
      <c r="C25" s="188" t="s">
        <v>356</v>
      </c>
      <c r="D25" s="551">
        <f>E25+F25+J25</f>
        <v>98193.20000000001</v>
      </c>
      <c r="E25" s="98">
        <f>28000+407.9+4+46.3+308.7+141.9+6000-35.6</f>
        <v>34873.200000000004</v>
      </c>
      <c r="F25" s="97">
        <v>30738</v>
      </c>
      <c r="G25" s="97"/>
      <c r="H25" s="97"/>
      <c r="I25" s="97"/>
      <c r="J25" s="97">
        <v>32582</v>
      </c>
      <c r="K25" s="631" t="s">
        <v>166</v>
      </c>
    </row>
    <row r="26" spans="1:11" ht="27" customHeight="1" hidden="1">
      <c r="A26" s="532" t="s">
        <v>269</v>
      </c>
      <c r="B26" s="394" t="s">
        <v>565</v>
      </c>
      <c r="C26" s="639" t="s">
        <v>356</v>
      </c>
      <c r="D26" s="100">
        <f>E26+F26+J26</f>
        <v>1600</v>
      </c>
      <c r="E26" s="102">
        <v>500</v>
      </c>
      <c r="F26" s="102">
        <v>534</v>
      </c>
      <c r="G26" s="101"/>
      <c r="H26" s="101"/>
      <c r="I26" s="101"/>
      <c r="J26" s="101">
        <v>566</v>
      </c>
      <c r="K26" s="632"/>
    </row>
    <row r="27" spans="1:11" ht="27" customHeight="1" hidden="1">
      <c r="A27" s="532" t="s">
        <v>298</v>
      </c>
      <c r="B27" s="394" t="s">
        <v>566</v>
      </c>
      <c r="C27" s="640"/>
      <c r="D27" s="100">
        <f>E27+F27+J27</f>
        <v>319.7</v>
      </c>
      <c r="E27" s="102">
        <v>100</v>
      </c>
      <c r="F27" s="101">
        <v>106.7</v>
      </c>
      <c r="G27" s="101"/>
      <c r="H27" s="101"/>
      <c r="I27" s="101"/>
      <c r="J27" s="101">
        <v>113</v>
      </c>
      <c r="K27" s="632"/>
    </row>
    <row r="28" spans="1:11" ht="29.25" customHeight="1" hidden="1">
      <c r="A28" s="532" t="s">
        <v>298</v>
      </c>
      <c r="B28" s="394" t="s">
        <v>567</v>
      </c>
      <c r="C28" s="640"/>
      <c r="D28" s="100">
        <f>E28+F28+J28</f>
        <v>959.4000000000001</v>
      </c>
      <c r="E28" s="102">
        <v>300</v>
      </c>
      <c r="F28" s="101">
        <v>320.1</v>
      </c>
      <c r="G28" s="101"/>
      <c r="H28" s="101"/>
      <c r="I28" s="101"/>
      <c r="J28" s="101">
        <v>339.3</v>
      </c>
      <c r="K28" s="632"/>
    </row>
    <row r="29" spans="1:11" ht="30.75" customHeight="1" hidden="1">
      <c r="A29" s="532" t="s">
        <v>340</v>
      </c>
      <c r="B29" s="394" t="s">
        <v>568</v>
      </c>
      <c r="C29" s="641"/>
      <c r="D29" s="100">
        <f>E29+F29+J29</f>
        <v>1600</v>
      </c>
      <c r="E29" s="102">
        <v>500</v>
      </c>
      <c r="F29" s="102">
        <v>534</v>
      </c>
      <c r="G29" s="101"/>
      <c r="H29" s="101"/>
      <c r="I29" s="101"/>
      <c r="J29" s="101">
        <v>566</v>
      </c>
      <c r="K29" s="633"/>
    </row>
    <row r="30" spans="1:11" ht="32.25" customHeight="1">
      <c r="A30" s="68"/>
      <c r="B30" s="59" t="s">
        <v>4</v>
      </c>
      <c r="C30" s="69"/>
      <c r="D30" s="96">
        <f>D25+D20+D15</f>
        <v>269049</v>
      </c>
      <c r="E30" s="130">
        <f aca="true" t="shared" si="1" ref="E30:J30">E15+E20+E25</f>
        <v>88298.70000000001</v>
      </c>
      <c r="F30" s="130">
        <f t="shared" si="1"/>
        <v>87743</v>
      </c>
      <c r="G30" s="130">
        <f t="shared" si="1"/>
        <v>0</v>
      </c>
      <c r="H30" s="130">
        <f t="shared" si="1"/>
        <v>0</v>
      </c>
      <c r="I30" s="130">
        <f t="shared" si="1"/>
        <v>0</v>
      </c>
      <c r="J30" s="130">
        <f t="shared" si="1"/>
        <v>93007.3</v>
      </c>
      <c r="K30" s="70"/>
    </row>
    <row r="31" spans="1:11" ht="15.75" customHeight="1">
      <c r="A31" s="38"/>
      <c r="B31" s="18"/>
      <c r="C31" s="18"/>
      <c r="D31" s="19"/>
      <c r="E31" s="125"/>
      <c r="F31" s="125"/>
      <c r="G31" s="125"/>
      <c r="H31" s="125"/>
      <c r="I31" s="125"/>
      <c r="J31" s="125"/>
      <c r="K31" s="20"/>
    </row>
    <row r="32" spans="1:11" ht="15" customHeight="1">
      <c r="A32" s="38"/>
      <c r="B32" s="18"/>
      <c r="C32" s="18"/>
      <c r="D32" s="19"/>
      <c r="E32" s="125"/>
      <c r="F32" s="125"/>
      <c r="G32" s="125"/>
      <c r="H32" s="125"/>
      <c r="I32" s="125"/>
      <c r="J32" s="125"/>
      <c r="K32" s="20"/>
    </row>
    <row r="33" spans="1:11" ht="15.75" customHeight="1">
      <c r="A33" s="38"/>
      <c r="B33" s="18"/>
      <c r="C33" s="18"/>
      <c r="D33" s="19"/>
      <c r="E33" s="125"/>
      <c r="F33" s="125"/>
      <c r="G33" s="125"/>
      <c r="H33" s="125"/>
      <c r="I33" s="125"/>
      <c r="J33" s="125"/>
      <c r="K33" s="20"/>
    </row>
    <row r="34" spans="2:11" ht="15.75">
      <c r="B34" s="18"/>
      <c r="C34" s="18"/>
      <c r="D34" s="19"/>
      <c r="E34" s="19"/>
      <c r="F34" s="19"/>
      <c r="G34" s="19"/>
      <c r="H34" s="19"/>
      <c r="I34" s="19"/>
      <c r="J34" s="19"/>
      <c r="K34" s="20"/>
    </row>
    <row r="35" spans="2:11" ht="18.75" customHeight="1">
      <c r="B35" s="595" t="s">
        <v>303</v>
      </c>
      <c r="C35" s="595"/>
      <c r="D35" s="272"/>
      <c r="E35" s="22"/>
      <c r="F35" s="22"/>
      <c r="G35" s="16"/>
      <c r="H35" s="16"/>
      <c r="I35" s="16"/>
      <c r="J35" s="16"/>
      <c r="K35" s="23" t="s">
        <v>25</v>
      </c>
    </row>
    <row r="36" spans="2:11" ht="15.75" customHeight="1">
      <c r="B36" s="272"/>
      <c r="C36" s="272"/>
      <c r="D36" s="272"/>
      <c r="E36" s="22"/>
      <c r="F36" s="22"/>
      <c r="G36" s="16"/>
      <c r="H36" s="16"/>
      <c r="I36" s="16"/>
      <c r="J36" s="16"/>
      <c r="K36" s="23"/>
    </row>
    <row r="37" spans="2:11" ht="18.75">
      <c r="B37" s="634" t="s">
        <v>314</v>
      </c>
      <c r="C37" s="634"/>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K15:K19"/>
    <mergeCell ref="C16:C19"/>
    <mergeCell ref="C21:C24"/>
    <mergeCell ref="K20:K24"/>
    <mergeCell ref="C26:C29"/>
    <mergeCell ref="K25:K29"/>
    <mergeCell ref="I13:I14"/>
    <mergeCell ref="J13:J14"/>
    <mergeCell ref="B10:K10"/>
    <mergeCell ref="D11:H11"/>
    <mergeCell ref="A12:A14"/>
    <mergeCell ref="B12:B14"/>
    <mergeCell ref="C12:C14"/>
    <mergeCell ref="D12:D14"/>
    <mergeCell ref="E12:J12"/>
    <mergeCell ref="F7:K7"/>
    <mergeCell ref="B37:C37"/>
    <mergeCell ref="B35:C35"/>
    <mergeCell ref="F1:J1"/>
    <mergeCell ref="F8:K8"/>
    <mergeCell ref="K12:K14"/>
    <mergeCell ref="E13:E14"/>
    <mergeCell ref="F13:F14"/>
    <mergeCell ref="G13:G14"/>
    <mergeCell ref="H13:H14"/>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
      <selection activeCell="A1" sqref="A1:P91"/>
    </sheetView>
  </sheetViews>
  <sheetFormatPr defaultColWidth="9.140625" defaultRowHeight="12.75" outlineLevelCol="1"/>
  <cols>
    <col min="1" max="1" width="8.42187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439</v>
      </c>
      <c r="L1" s="355"/>
      <c r="M1" s="2"/>
    </row>
    <row r="2" spans="11:16" ht="15.75">
      <c r="K2" s="12" t="s">
        <v>9</v>
      </c>
      <c r="L2" s="12"/>
      <c r="M2" s="15"/>
      <c r="N2" s="12"/>
      <c r="O2" s="12"/>
      <c r="P2" s="12"/>
    </row>
    <row r="3" spans="11:16" ht="15.75">
      <c r="K3" s="12" t="s">
        <v>316</v>
      </c>
      <c r="L3" s="12"/>
      <c r="M3" s="15"/>
      <c r="N3" s="12"/>
      <c r="O3" s="12"/>
      <c r="P3" s="12"/>
    </row>
    <row r="4" spans="11:16" ht="15.75">
      <c r="K4" s="17" t="s">
        <v>317</v>
      </c>
      <c r="L4" s="17"/>
      <c r="M4" s="15"/>
      <c r="N4" s="12"/>
      <c r="O4" s="12"/>
      <c r="P4" s="12"/>
    </row>
    <row r="5" spans="2:16" ht="15.75">
      <c r="B5" s="1"/>
      <c r="C5" s="1"/>
      <c r="D5" s="1"/>
      <c r="E5" s="217"/>
      <c r="F5" s="1"/>
      <c r="G5" s="1"/>
      <c r="H5" s="1"/>
      <c r="I5" s="1"/>
      <c r="J5" s="2" t="s">
        <v>42</v>
      </c>
      <c r="K5" s="17" t="s">
        <v>596</v>
      </c>
      <c r="L5" s="17"/>
      <c r="M5" s="15"/>
      <c r="N5" s="12"/>
      <c r="O5" s="12"/>
      <c r="P5" s="12"/>
    </row>
    <row r="6" spans="2:16" ht="15.75">
      <c r="B6" s="1"/>
      <c r="C6" s="1"/>
      <c r="D6" s="1"/>
      <c r="E6" s="217"/>
      <c r="F6" s="1"/>
      <c r="G6" s="1"/>
      <c r="H6" s="1"/>
      <c r="I6" s="1"/>
      <c r="J6" s="2"/>
      <c r="K6" s="17" t="s">
        <v>614</v>
      </c>
      <c r="L6" s="17"/>
      <c r="M6" s="252"/>
      <c r="N6" s="12"/>
      <c r="O6" s="12"/>
      <c r="P6" s="12"/>
    </row>
    <row r="7" spans="2:16" ht="15.75">
      <c r="B7" s="1"/>
      <c r="C7" s="1"/>
      <c r="D7" s="1"/>
      <c r="E7" s="217"/>
      <c r="F7" s="1"/>
      <c r="G7" s="1"/>
      <c r="H7" s="1"/>
      <c r="I7" s="1"/>
      <c r="J7" s="2"/>
      <c r="K7" s="17" t="s">
        <v>615</v>
      </c>
      <c r="L7" s="17"/>
      <c r="M7" s="252"/>
      <c r="N7" s="12"/>
      <c r="O7" s="12"/>
      <c r="P7" s="12"/>
    </row>
    <row r="8" spans="2:16" ht="15.75">
      <c r="B8" s="1"/>
      <c r="C8" s="1"/>
      <c r="D8" s="1"/>
      <c r="E8" s="217"/>
      <c r="F8" s="1"/>
      <c r="G8" s="1"/>
      <c r="H8" s="1"/>
      <c r="I8" s="9"/>
      <c r="J8" s="3" t="s">
        <v>46</v>
      </c>
      <c r="K8" s="624" t="s">
        <v>621</v>
      </c>
      <c r="L8" s="624"/>
      <c r="M8" s="624"/>
      <c r="N8" s="624"/>
      <c r="O8" s="624"/>
      <c r="P8" s="624"/>
    </row>
    <row r="9" spans="2:14" ht="18.75">
      <c r="B9" s="1"/>
      <c r="C9" s="1"/>
      <c r="D9" s="1"/>
      <c r="E9" s="217"/>
      <c r="F9" s="1"/>
      <c r="G9" s="1"/>
      <c r="H9" s="1"/>
      <c r="I9" s="9"/>
      <c r="J9" s="3"/>
      <c r="K9" s="3" t="s">
        <v>620</v>
      </c>
      <c r="L9" s="55"/>
      <c r="M9" s="3"/>
      <c r="N9" s="3"/>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40.5" customHeight="1">
      <c r="A12" s="401"/>
      <c r="B12" s="649" t="s">
        <v>502</v>
      </c>
      <c r="C12" s="649"/>
      <c r="D12" s="649"/>
      <c r="E12" s="649"/>
      <c r="F12" s="649"/>
      <c r="G12" s="649"/>
      <c r="H12" s="649"/>
      <c r="I12" s="649"/>
      <c r="J12" s="649"/>
      <c r="K12" s="649"/>
    </row>
    <row r="13" spans="1:11" ht="15.75">
      <c r="A13" s="401"/>
      <c r="B13" s="1"/>
      <c r="C13" s="1"/>
      <c r="D13" s="1"/>
      <c r="E13" s="217"/>
      <c r="F13" s="1"/>
      <c r="G13" s="1"/>
      <c r="H13" s="1"/>
      <c r="I13" s="1"/>
      <c r="J13" s="1"/>
      <c r="K13" s="45" t="s">
        <v>256</v>
      </c>
    </row>
    <row r="14" spans="1:11" ht="18.75">
      <c r="A14" s="650" t="s">
        <v>47</v>
      </c>
      <c r="B14" s="652" t="s">
        <v>10</v>
      </c>
      <c r="C14" s="652" t="s">
        <v>11</v>
      </c>
      <c r="D14" s="652" t="s">
        <v>242</v>
      </c>
      <c r="E14" s="653" t="s">
        <v>7</v>
      </c>
      <c r="F14" s="653"/>
      <c r="G14" s="653"/>
      <c r="H14" s="653"/>
      <c r="I14" s="653"/>
      <c r="J14" s="653"/>
      <c r="K14" s="652" t="s">
        <v>13</v>
      </c>
    </row>
    <row r="15" spans="1:11" ht="40.5" customHeight="1">
      <c r="A15" s="651"/>
      <c r="B15" s="652"/>
      <c r="C15" s="652"/>
      <c r="D15" s="652"/>
      <c r="E15" s="201">
        <v>2021</v>
      </c>
      <c r="F15" s="56">
        <v>2022</v>
      </c>
      <c r="G15" s="56">
        <v>2023</v>
      </c>
      <c r="H15" s="157" t="s">
        <v>22</v>
      </c>
      <c r="I15" s="157" t="s">
        <v>23</v>
      </c>
      <c r="J15" s="157" t="s">
        <v>24</v>
      </c>
      <c r="K15" s="652"/>
    </row>
    <row r="16" spans="1:13" s="485" customFormat="1" ht="124.5" customHeight="1">
      <c r="A16" s="644">
        <v>1</v>
      </c>
      <c r="B16" s="190" t="s">
        <v>601</v>
      </c>
      <c r="C16" s="644" t="s">
        <v>440</v>
      </c>
      <c r="D16" s="203">
        <f>E16+F16+G16</f>
        <v>10511.2</v>
      </c>
      <c r="E16" s="203">
        <v>3234.7</v>
      </c>
      <c r="F16" s="203">
        <v>3500.5</v>
      </c>
      <c r="G16" s="203">
        <v>3776</v>
      </c>
      <c r="H16" s="488">
        <f>H17+H18</f>
        <v>0</v>
      </c>
      <c r="I16" s="488">
        <f>I17+I18</f>
        <v>0</v>
      </c>
      <c r="J16" s="488">
        <f>J17+J18</f>
        <v>0</v>
      </c>
      <c r="K16" s="642" t="s">
        <v>166</v>
      </c>
      <c r="M16" s="485" t="s">
        <v>523</v>
      </c>
    </row>
    <row r="17" spans="1:12" s="487" customFormat="1" ht="32.25" customHeight="1" hidden="1">
      <c r="A17" s="644"/>
      <c r="B17" s="489" t="s">
        <v>295</v>
      </c>
      <c r="C17" s="644"/>
      <c r="D17" s="203">
        <f aca="true" t="shared" si="0" ref="D17:D26">E17+F17+G17</f>
        <v>5596.6</v>
      </c>
      <c r="E17" s="203">
        <f>1125+25+100+250+250</f>
        <v>1750</v>
      </c>
      <c r="F17" s="203">
        <v>1867.3</v>
      </c>
      <c r="G17" s="203">
        <v>1979.3</v>
      </c>
      <c r="H17" s="490"/>
      <c r="I17" s="490"/>
      <c r="J17" s="490"/>
      <c r="K17" s="645"/>
      <c r="L17" s="486"/>
    </row>
    <row r="18" spans="1:11" s="487" customFormat="1" ht="41.25" customHeight="1" hidden="1">
      <c r="A18" s="644"/>
      <c r="B18" s="489" t="s">
        <v>131</v>
      </c>
      <c r="C18" s="644"/>
      <c r="D18" s="203">
        <f t="shared" si="0"/>
        <v>3981.6000000000004</v>
      </c>
      <c r="E18" s="203">
        <f>102.9+1100</f>
        <v>1202.9</v>
      </c>
      <c r="F18" s="203">
        <f>1210+113.2</f>
        <v>1323.2</v>
      </c>
      <c r="G18" s="203">
        <f>124.5+1331</f>
        <v>1455.5</v>
      </c>
      <c r="H18" s="490"/>
      <c r="I18" s="490"/>
      <c r="J18" s="490"/>
      <c r="K18" s="645"/>
    </row>
    <row r="19" spans="1:11" s="487" customFormat="1" ht="19.5" customHeight="1" hidden="1">
      <c r="A19" s="644"/>
      <c r="B19" s="489" t="s">
        <v>150</v>
      </c>
      <c r="C19" s="644"/>
      <c r="D19" s="203">
        <f t="shared" si="0"/>
        <v>204.8</v>
      </c>
      <c r="E19" s="203">
        <v>61.8</v>
      </c>
      <c r="F19" s="203">
        <v>68</v>
      </c>
      <c r="G19" s="203">
        <v>75</v>
      </c>
      <c r="H19" s="490"/>
      <c r="I19" s="490"/>
      <c r="J19" s="490"/>
      <c r="K19" s="645"/>
    </row>
    <row r="20" spans="1:11" s="487" customFormat="1" ht="19.5" customHeight="1" hidden="1">
      <c r="A20" s="644"/>
      <c r="B20" s="489" t="s">
        <v>51</v>
      </c>
      <c r="C20" s="644"/>
      <c r="D20" s="203">
        <f t="shared" si="0"/>
        <v>528.8</v>
      </c>
      <c r="E20" s="203">
        <f>159.8</f>
        <v>159.8</v>
      </c>
      <c r="F20" s="203">
        <v>175.7</v>
      </c>
      <c r="G20" s="203">
        <v>193.3</v>
      </c>
      <c r="H20" s="490"/>
      <c r="I20" s="490"/>
      <c r="J20" s="490"/>
      <c r="K20" s="645"/>
    </row>
    <row r="21" spans="1:11" s="487" customFormat="1" ht="19.5" customHeight="1" hidden="1">
      <c r="A21" s="644"/>
      <c r="B21" s="489" t="s">
        <v>460</v>
      </c>
      <c r="C21" s="644"/>
      <c r="D21" s="203">
        <f t="shared" si="0"/>
        <v>100.69999999999999</v>
      </c>
      <c r="E21" s="203">
        <v>30.4</v>
      </c>
      <c r="F21" s="203">
        <v>33.5</v>
      </c>
      <c r="G21" s="203">
        <v>36.8</v>
      </c>
      <c r="H21" s="490"/>
      <c r="I21" s="490"/>
      <c r="J21" s="490"/>
      <c r="K21" s="645"/>
    </row>
    <row r="22" spans="1:11" s="487" customFormat="1" ht="19.5" customHeight="1" hidden="1">
      <c r="A22" s="644"/>
      <c r="B22" s="489" t="s">
        <v>442</v>
      </c>
      <c r="C22" s="644"/>
      <c r="D22" s="203">
        <f t="shared" si="0"/>
        <v>98.69999999999999</v>
      </c>
      <c r="E22" s="203">
        <v>29.8</v>
      </c>
      <c r="F22" s="203">
        <v>32.8</v>
      </c>
      <c r="G22" s="203">
        <v>36.1</v>
      </c>
      <c r="H22" s="490"/>
      <c r="I22" s="490"/>
      <c r="J22" s="490"/>
      <c r="K22" s="643"/>
    </row>
    <row r="23" spans="1:11" s="487" customFormat="1" ht="19.5" customHeight="1" hidden="1">
      <c r="A23" s="533" t="s">
        <v>167</v>
      </c>
      <c r="B23" s="534" t="s">
        <v>565</v>
      </c>
      <c r="C23" s="646" t="s">
        <v>440</v>
      </c>
      <c r="D23" s="500">
        <f t="shared" si="0"/>
        <v>639.5999999999999</v>
      </c>
      <c r="E23" s="500">
        <v>200</v>
      </c>
      <c r="F23" s="500">
        <v>213.4</v>
      </c>
      <c r="G23" s="500">
        <v>226.2</v>
      </c>
      <c r="H23" s="490"/>
      <c r="I23" s="490"/>
      <c r="J23" s="490"/>
      <c r="K23" s="525"/>
    </row>
    <row r="24" spans="1:11" s="487" customFormat="1" ht="19.5" customHeight="1" hidden="1">
      <c r="A24" s="533" t="s">
        <v>174</v>
      </c>
      <c r="B24" s="534" t="s">
        <v>566</v>
      </c>
      <c r="C24" s="647"/>
      <c r="D24" s="500">
        <f t="shared" si="0"/>
        <v>319.79999999999995</v>
      </c>
      <c r="E24" s="500">
        <v>100</v>
      </c>
      <c r="F24" s="500">
        <v>106.7</v>
      </c>
      <c r="G24" s="500">
        <v>113.1</v>
      </c>
      <c r="H24" s="490"/>
      <c r="I24" s="490"/>
      <c r="J24" s="490"/>
      <c r="K24" s="525"/>
    </row>
    <row r="25" spans="1:11" s="487" customFormat="1" ht="19.5" customHeight="1" hidden="1">
      <c r="A25" s="533" t="s">
        <v>175</v>
      </c>
      <c r="B25" s="534" t="s">
        <v>567</v>
      </c>
      <c r="C25" s="647"/>
      <c r="D25" s="500">
        <f t="shared" si="0"/>
        <v>639.5999999999999</v>
      </c>
      <c r="E25" s="500">
        <v>200</v>
      </c>
      <c r="F25" s="500">
        <v>213.4</v>
      </c>
      <c r="G25" s="500">
        <v>226.2</v>
      </c>
      <c r="H25" s="490"/>
      <c r="I25" s="490"/>
      <c r="J25" s="490"/>
      <c r="K25" s="525"/>
    </row>
    <row r="26" spans="1:11" s="487" customFormat="1" ht="19.5" customHeight="1" hidden="1">
      <c r="A26" s="533" t="s">
        <v>176</v>
      </c>
      <c r="B26" s="534" t="s">
        <v>568</v>
      </c>
      <c r="C26" s="648"/>
      <c r="D26" s="500">
        <f t="shared" si="0"/>
        <v>639.5999999999999</v>
      </c>
      <c r="E26" s="500">
        <v>200</v>
      </c>
      <c r="F26" s="500">
        <v>213.4</v>
      </c>
      <c r="G26" s="500">
        <v>226.2</v>
      </c>
      <c r="H26" s="490"/>
      <c r="I26" s="490"/>
      <c r="J26" s="490"/>
      <c r="K26" s="525"/>
    </row>
    <row r="27" spans="1:13" s="485" customFormat="1" ht="101.25" customHeight="1">
      <c r="A27" s="644">
        <v>2</v>
      </c>
      <c r="B27" s="190" t="s">
        <v>593</v>
      </c>
      <c r="C27" s="644" t="s">
        <v>440</v>
      </c>
      <c r="D27" s="203">
        <f aca="true" t="shared" si="1" ref="D27:D60">E27+F27+G27</f>
        <v>31404.2</v>
      </c>
      <c r="E27" s="203">
        <f>9140+360</f>
        <v>9500</v>
      </c>
      <c r="F27" s="203">
        <f>10053.4+384.1</f>
        <v>10437.5</v>
      </c>
      <c r="G27" s="203">
        <f>11059.5+407.2</f>
        <v>11466.7</v>
      </c>
      <c r="H27" s="488" t="e">
        <f>H28+H29+#REF!+H30</f>
        <v>#REF!</v>
      </c>
      <c r="I27" s="488" t="e">
        <f>I28+I29+#REF!+I30</f>
        <v>#REF!</v>
      </c>
      <c r="J27" s="488" t="e">
        <f>J28+J29+#REF!+J30</f>
        <v>#REF!</v>
      </c>
      <c r="K27" s="642" t="s">
        <v>166</v>
      </c>
      <c r="M27" s="485" t="s">
        <v>524</v>
      </c>
    </row>
    <row r="28" spans="1:11" s="487" customFormat="1" ht="33.75" customHeight="1" hidden="1">
      <c r="A28" s="644"/>
      <c r="B28" s="491" t="s">
        <v>292</v>
      </c>
      <c r="C28" s="644"/>
      <c r="D28" s="203">
        <f t="shared" si="1"/>
        <v>12933</v>
      </c>
      <c r="E28" s="203">
        <v>3907.2</v>
      </c>
      <c r="F28" s="203">
        <v>4298</v>
      </c>
      <c r="G28" s="203">
        <v>4727.8</v>
      </c>
      <c r="H28" s="490"/>
      <c r="I28" s="490"/>
      <c r="J28" s="490"/>
      <c r="K28" s="645"/>
    </row>
    <row r="29" spans="1:11" s="487" customFormat="1" ht="19.5" customHeight="1" hidden="1">
      <c r="A29" s="644"/>
      <c r="B29" s="489" t="s">
        <v>52</v>
      </c>
      <c r="C29" s="644"/>
      <c r="D29" s="203">
        <f t="shared" si="1"/>
        <v>12596.5</v>
      </c>
      <c r="E29" s="203">
        <v>3805.6</v>
      </c>
      <c r="F29" s="203">
        <v>4186.1</v>
      </c>
      <c r="G29" s="203">
        <v>4604.8</v>
      </c>
      <c r="H29" s="490"/>
      <c r="I29" s="490"/>
      <c r="J29" s="490"/>
      <c r="K29" s="645"/>
    </row>
    <row r="30" spans="1:11" s="487" customFormat="1" ht="20.25" customHeight="1" hidden="1">
      <c r="A30" s="644"/>
      <c r="B30" s="489" t="s">
        <v>53</v>
      </c>
      <c r="C30" s="644"/>
      <c r="D30" s="203">
        <f t="shared" si="1"/>
        <v>4723.4</v>
      </c>
      <c r="E30" s="203">
        <v>1427.2</v>
      </c>
      <c r="F30" s="203">
        <v>1569.3</v>
      </c>
      <c r="G30" s="203">
        <v>1726.9</v>
      </c>
      <c r="H30" s="490"/>
      <c r="I30" s="490"/>
      <c r="J30" s="490"/>
      <c r="K30" s="643"/>
    </row>
    <row r="31" spans="1:11" s="487" customFormat="1" ht="15" customHeight="1" hidden="1">
      <c r="A31" s="492"/>
      <c r="B31" s="489" t="s">
        <v>54</v>
      </c>
      <c r="C31" s="191" t="s">
        <v>14</v>
      </c>
      <c r="D31" s="203">
        <f t="shared" si="1"/>
        <v>0</v>
      </c>
      <c r="E31" s="203"/>
      <c r="F31" s="203"/>
      <c r="G31" s="391"/>
      <c r="H31" s="493"/>
      <c r="I31" s="490"/>
      <c r="J31" s="490"/>
      <c r="K31" s="191" t="s">
        <v>55</v>
      </c>
    </row>
    <row r="32" spans="1:11" s="487" customFormat="1" ht="15" customHeight="1" hidden="1">
      <c r="A32" s="492"/>
      <c r="B32" s="489" t="s">
        <v>56</v>
      </c>
      <c r="C32" s="191" t="s">
        <v>14</v>
      </c>
      <c r="D32" s="203">
        <f t="shared" si="1"/>
        <v>0</v>
      </c>
      <c r="E32" s="203">
        <v>0</v>
      </c>
      <c r="F32" s="203">
        <v>0</v>
      </c>
      <c r="G32" s="391">
        <v>0</v>
      </c>
      <c r="H32" s="494"/>
      <c r="I32" s="494"/>
      <c r="J32" s="494"/>
      <c r="K32" s="191" t="s">
        <v>55</v>
      </c>
    </row>
    <row r="33" spans="1:11" s="485" customFormat="1" ht="114" customHeight="1">
      <c r="A33" s="644">
        <v>3</v>
      </c>
      <c r="B33" s="190" t="s">
        <v>591</v>
      </c>
      <c r="C33" s="644" t="s">
        <v>440</v>
      </c>
      <c r="D33" s="203">
        <f t="shared" si="1"/>
        <v>19042.5</v>
      </c>
      <c r="E33" s="203">
        <v>5755</v>
      </c>
      <c r="F33" s="203">
        <v>6328.6</v>
      </c>
      <c r="G33" s="203">
        <v>6958.9</v>
      </c>
      <c r="H33" s="488">
        <f>H34+H35+H36</f>
        <v>0</v>
      </c>
      <c r="I33" s="488">
        <f>I34+I35+I36</f>
        <v>0</v>
      </c>
      <c r="J33" s="488">
        <f>J34+J35+J36</f>
        <v>0</v>
      </c>
      <c r="K33" s="644" t="s">
        <v>166</v>
      </c>
    </row>
    <row r="34" spans="1:11" ht="53.25" customHeight="1" hidden="1">
      <c r="A34" s="644"/>
      <c r="B34" s="489" t="s">
        <v>462</v>
      </c>
      <c r="C34" s="644"/>
      <c r="D34" s="203">
        <f t="shared" si="1"/>
        <v>14088.8</v>
      </c>
      <c r="E34" s="203">
        <f>1752.1+2504.3</f>
        <v>4256.4</v>
      </c>
      <c r="F34" s="203">
        <f>1927.3+2754.8</f>
        <v>4682.1</v>
      </c>
      <c r="G34" s="203">
        <f>2120+3030.3</f>
        <v>5150.3</v>
      </c>
      <c r="H34" s="490"/>
      <c r="I34" s="490"/>
      <c r="J34" s="490"/>
      <c r="K34" s="644"/>
    </row>
    <row r="35" spans="1:11" ht="19.5" customHeight="1" hidden="1">
      <c r="A35" s="644"/>
      <c r="B35" s="489" t="s">
        <v>57</v>
      </c>
      <c r="C35" s="644"/>
      <c r="D35" s="203">
        <f t="shared" si="1"/>
        <v>0</v>
      </c>
      <c r="E35" s="203"/>
      <c r="F35" s="203"/>
      <c r="G35" s="203"/>
      <c r="H35" s="490"/>
      <c r="I35" s="490"/>
      <c r="J35" s="490"/>
      <c r="K35" s="644"/>
    </row>
    <row r="36" spans="1:11" ht="24.75" customHeight="1" hidden="1">
      <c r="A36" s="644"/>
      <c r="B36" s="489" t="s">
        <v>58</v>
      </c>
      <c r="C36" s="644"/>
      <c r="D36" s="203">
        <f t="shared" si="1"/>
        <v>248.3</v>
      </c>
      <c r="E36" s="203">
        <f>75</f>
        <v>75</v>
      </c>
      <c r="F36" s="203">
        <v>82.5</v>
      </c>
      <c r="G36" s="203">
        <v>90.8</v>
      </c>
      <c r="H36" s="490"/>
      <c r="I36" s="490"/>
      <c r="J36" s="490"/>
      <c r="K36" s="644"/>
    </row>
    <row r="37" spans="1:11" ht="2.25" customHeight="1" hidden="1">
      <c r="A37" s="644"/>
      <c r="B37" s="489" t="s">
        <v>59</v>
      </c>
      <c r="C37" s="644"/>
      <c r="D37" s="203">
        <f t="shared" si="1"/>
        <v>0</v>
      </c>
      <c r="E37" s="203"/>
      <c r="F37" s="203"/>
      <c r="G37" s="203"/>
      <c r="H37" s="490"/>
      <c r="I37" s="490"/>
      <c r="J37" s="490"/>
      <c r="K37" s="644"/>
    </row>
    <row r="38" spans="1:11" ht="19.5" customHeight="1" hidden="1">
      <c r="A38" s="644"/>
      <c r="B38" s="489" t="s">
        <v>60</v>
      </c>
      <c r="C38" s="644"/>
      <c r="D38" s="203">
        <f t="shared" si="1"/>
        <v>339</v>
      </c>
      <c r="E38" s="203">
        <v>102.4</v>
      </c>
      <c r="F38" s="203">
        <v>112.7</v>
      </c>
      <c r="G38" s="203">
        <v>123.9</v>
      </c>
      <c r="H38" s="490"/>
      <c r="I38" s="490"/>
      <c r="J38" s="490"/>
      <c r="K38" s="644"/>
    </row>
    <row r="39" spans="1:11" ht="19.5" customHeight="1" hidden="1">
      <c r="A39" s="644"/>
      <c r="B39" s="489" t="s">
        <v>293</v>
      </c>
      <c r="C39" s="644"/>
      <c r="D39" s="203">
        <f t="shared" si="1"/>
        <v>397.2</v>
      </c>
      <c r="E39" s="203">
        <v>120</v>
      </c>
      <c r="F39" s="203">
        <v>132</v>
      </c>
      <c r="G39" s="203">
        <v>145.2</v>
      </c>
      <c r="H39" s="490"/>
      <c r="I39" s="490"/>
      <c r="J39" s="490"/>
      <c r="K39" s="644"/>
    </row>
    <row r="40" spans="1:11" ht="36" customHeight="1" hidden="1">
      <c r="A40" s="644"/>
      <c r="B40" s="489" t="s">
        <v>294</v>
      </c>
      <c r="C40" s="644"/>
      <c r="D40" s="203">
        <f t="shared" si="1"/>
        <v>3813.8999999999996</v>
      </c>
      <c r="E40" s="203">
        <v>1152.2</v>
      </c>
      <c r="F40" s="203">
        <v>1267.5</v>
      </c>
      <c r="G40" s="203">
        <v>1394.2</v>
      </c>
      <c r="H40" s="490"/>
      <c r="I40" s="490"/>
      <c r="J40" s="490"/>
      <c r="K40" s="644"/>
    </row>
    <row r="41" spans="1:11" ht="30" customHeight="1" hidden="1">
      <c r="A41" s="644"/>
      <c r="B41" s="489" t="s">
        <v>445</v>
      </c>
      <c r="C41" s="644"/>
      <c r="D41" s="203">
        <f t="shared" si="1"/>
        <v>155.3</v>
      </c>
      <c r="E41" s="203">
        <v>49</v>
      </c>
      <c r="F41" s="203">
        <v>51.8</v>
      </c>
      <c r="G41" s="203">
        <v>54.5</v>
      </c>
      <c r="H41" s="490"/>
      <c r="I41" s="490"/>
      <c r="J41" s="490"/>
      <c r="K41" s="644"/>
    </row>
    <row r="42" spans="1:11" ht="30.75" customHeight="1" hidden="1">
      <c r="A42" s="654">
        <v>4</v>
      </c>
      <c r="B42" s="659" t="s">
        <v>296</v>
      </c>
      <c r="C42" s="191" t="s">
        <v>14</v>
      </c>
      <c r="D42" s="203">
        <f t="shared" si="1"/>
        <v>0</v>
      </c>
      <c r="E42" s="203"/>
      <c r="F42" s="203"/>
      <c r="G42" s="203"/>
      <c r="H42" s="490"/>
      <c r="I42" s="490"/>
      <c r="J42" s="490"/>
      <c r="K42" s="642" t="s">
        <v>48</v>
      </c>
    </row>
    <row r="43" spans="1:11" ht="25.5" customHeight="1" hidden="1">
      <c r="A43" s="654"/>
      <c r="B43" s="659"/>
      <c r="C43" s="191" t="s">
        <v>309</v>
      </c>
      <c r="D43" s="203">
        <f t="shared" si="1"/>
        <v>0</v>
      </c>
      <c r="E43" s="203"/>
      <c r="F43" s="203"/>
      <c r="G43" s="203"/>
      <c r="H43" s="490"/>
      <c r="I43" s="490"/>
      <c r="J43" s="490"/>
      <c r="K43" s="643"/>
    </row>
    <row r="44" spans="1:11" ht="24" customHeight="1" hidden="1">
      <c r="A44" s="644">
        <v>5</v>
      </c>
      <c r="B44" s="495" t="s">
        <v>61</v>
      </c>
      <c r="C44" s="644" t="s">
        <v>310</v>
      </c>
      <c r="D44" s="203">
        <f t="shared" si="1"/>
        <v>0</v>
      </c>
      <c r="E44" s="203">
        <f>E45+E46+E47+E48+E49+E50</f>
        <v>0</v>
      </c>
      <c r="F44" s="203">
        <f>F45+F46+F47+F48+F49+F50</f>
        <v>0</v>
      </c>
      <c r="G44" s="203">
        <f>G45+G46+G47+G48+G49+G50</f>
        <v>0</v>
      </c>
      <c r="H44" s="488" t="e">
        <f>H45+H46+H47+H48+H49+#REF!+H50+#REF!+#REF!+#REF!</f>
        <v>#REF!</v>
      </c>
      <c r="I44" s="488" t="e">
        <f>I45+I46+I47+I48+I49+#REF!+I50+#REF!+#REF!+#REF!</f>
        <v>#REF!</v>
      </c>
      <c r="J44" s="488" t="e">
        <f>J45+J46+J47+J48+J49+#REF!+J50+#REF!+#REF!+#REF!</f>
        <v>#REF!</v>
      </c>
      <c r="K44" s="642" t="s">
        <v>166</v>
      </c>
    </row>
    <row r="45" spans="1:11" ht="33.75" customHeight="1" hidden="1">
      <c r="A45" s="644"/>
      <c r="B45" s="190" t="s">
        <v>62</v>
      </c>
      <c r="C45" s="644"/>
      <c r="D45" s="203">
        <f t="shared" si="1"/>
        <v>0</v>
      </c>
      <c r="E45" s="203"/>
      <c r="F45" s="203"/>
      <c r="G45" s="203"/>
      <c r="H45" s="490"/>
      <c r="I45" s="490"/>
      <c r="J45" s="490"/>
      <c r="K45" s="645"/>
    </row>
    <row r="46" spans="1:11" ht="20.25" customHeight="1" hidden="1">
      <c r="A46" s="644"/>
      <c r="B46" s="190" t="s">
        <v>49</v>
      </c>
      <c r="C46" s="644"/>
      <c r="D46" s="203">
        <f t="shared" si="1"/>
        <v>0</v>
      </c>
      <c r="E46" s="203"/>
      <c r="F46" s="203"/>
      <c r="G46" s="203"/>
      <c r="H46" s="490"/>
      <c r="I46" s="490"/>
      <c r="J46" s="490"/>
      <c r="K46" s="645"/>
    </row>
    <row r="47" spans="1:11" ht="20.25" customHeight="1" hidden="1">
      <c r="A47" s="644"/>
      <c r="B47" s="190" t="s">
        <v>50</v>
      </c>
      <c r="C47" s="644"/>
      <c r="D47" s="203">
        <f t="shared" si="1"/>
        <v>0</v>
      </c>
      <c r="E47" s="203"/>
      <c r="F47" s="203"/>
      <c r="G47" s="203"/>
      <c r="H47" s="490"/>
      <c r="I47" s="490"/>
      <c r="J47" s="490"/>
      <c r="K47" s="645"/>
    </row>
    <row r="48" spans="1:11" ht="22.5" customHeight="1" hidden="1">
      <c r="A48" s="644"/>
      <c r="B48" s="190" t="s">
        <v>63</v>
      </c>
      <c r="C48" s="644"/>
      <c r="D48" s="203">
        <f t="shared" si="1"/>
        <v>0</v>
      </c>
      <c r="E48" s="203"/>
      <c r="F48" s="203"/>
      <c r="G48" s="203"/>
      <c r="H48" s="490"/>
      <c r="I48" s="490"/>
      <c r="J48" s="490"/>
      <c r="K48" s="645"/>
    </row>
    <row r="49" spans="1:11" ht="20.25" customHeight="1" hidden="1">
      <c r="A49" s="644"/>
      <c r="B49" s="190" t="s">
        <v>52</v>
      </c>
      <c r="C49" s="644"/>
      <c r="D49" s="203">
        <f t="shared" si="1"/>
        <v>0</v>
      </c>
      <c r="E49" s="203"/>
      <c r="F49" s="203"/>
      <c r="G49" s="203"/>
      <c r="H49" s="490"/>
      <c r="I49" s="490"/>
      <c r="J49" s="490"/>
      <c r="K49" s="645"/>
    </row>
    <row r="50" spans="1:11" ht="18.75" customHeight="1" hidden="1">
      <c r="A50" s="644"/>
      <c r="B50" s="190" t="s">
        <v>64</v>
      </c>
      <c r="C50" s="644"/>
      <c r="D50" s="203">
        <f t="shared" si="1"/>
        <v>0</v>
      </c>
      <c r="E50" s="203"/>
      <c r="F50" s="203"/>
      <c r="G50" s="203"/>
      <c r="H50" s="490"/>
      <c r="I50" s="490"/>
      <c r="J50" s="490"/>
      <c r="K50" s="645"/>
    </row>
    <row r="51" spans="1:11" ht="18.75" customHeight="1" hidden="1">
      <c r="A51" s="533" t="s">
        <v>269</v>
      </c>
      <c r="B51" s="534" t="s">
        <v>565</v>
      </c>
      <c r="C51" s="646" t="s">
        <v>440</v>
      </c>
      <c r="D51" s="500">
        <f t="shared" si="1"/>
        <v>160</v>
      </c>
      <c r="E51" s="500">
        <v>50</v>
      </c>
      <c r="F51" s="500">
        <v>53.4</v>
      </c>
      <c r="G51" s="500">
        <v>56.6</v>
      </c>
      <c r="H51" s="490"/>
      <c r="I51" s="490"/>
      <c r="J51" s="490"/>
      <c r="K51" s="645"/>
    </row>
    <row r="52" spans="1:11" ht="18.75" customHeight="1" hidden="1">
      <c r="A52" s="533" t="s">
        <v>298</v>
      </c>
      <c r="B52" s="534" t="s">
        <v>566</v>
      </c>
      <c r="C52" s="647"/>
      <c r="D52" s="500">
        <f t="shared" si="1"/>
        <v>160</v>
      </c>
      <c r="E52" s="500">
        <v>50</v>
      </c>
      <c r="F52" s="500">
        <v>53.4</v>
      </c>
      <c r="G52" s="500">
        <v>56.6</v>
      </c>
      <c r="H52" s="490"/>
      <c r="I52" s="490"/>
      <c r="J52" s="490"/>
      <c r="K52" s="645"/>
    </row>
    <row r="53" spans="1:11" ht="18.75" customHeight="1" hidden="1">
      <c r="A53" s="533" t="s">
        <v>340</v>
      </c>
      <c r="B53" s="534" t="s">
        <v>567</v>
      </c>
      <c r="C53" s="647"/>
      <c r="D53" s="500">
        <f t="shared" si="1"/>
        <v>160</v>
      </c>
      <c r="E53" s="500">
        <v>50</v>
      </c>
      <c r="F53" s="500">
        <v>53.4</v>
      </c>
      <c r="G53" s="500">
        <v>56.6</v>
      </c>
      <c r="H53" s="490"/>
      <c r="I53" s="490"/>
      <c r="J53" s="490"/>
      <c r="K53" s="645"/>
    </row>
    <row r="54" spans="1:11" ht="18.75" customHeight="1" hidden="1">
      <c r="A54" s="533" t="s">
        <v>341</v>
      </c>
      <c r="B54" s="534" t="s">
        <v>568</v>
      </c>
      <c r="C54" s="648"/>
      <c r="D54" s="500">
        <f t="shared" si="1"/>
        <v>160</v>
      </c>
      <c r="E54" s="500">
        <v>50</v>
      </c>
      <c r="F54" s="500">
        <v>53.4</v>
      </c>
      <c r="G54" s="500">
        <v>56.6</v>
      </c>
      <c r="H54" s="490"/>
      <c r="I54" s="490"/>
      <c r="J54" s="490"/>
      <c r="K54" s="645"/>
    </row>
    <row r="55" spans="1:11" s="485" customFormat="1" ht="36" customHeight="1">
      <c r="A55" s="191">
        <v>4</v>
      </c>
      <c r="B55" s="190" t="s">
        <v>600</v>
      </c>
      <c r="C55" s="191" t="s">
        <v>440</v>
      </c>
      <c r="D55" s="203">
        <f t="shared" si="1"/>
        <v>4965</v>
      </c>
      <c r="E55" s="203">
        <v>1500</v>
      </c>
      <c r="F55" s="203">
        <v>1650</v>
      </c>
      <c r="G55" s="203">
        <v>1815</v>
      </c>
      <c r="H55" s="488"/>
      <c r="I55" s="488"/>
      <c r="J55" s="488"/>
      <c r="K55" s="645"/>
    </row>
    <row r="56" spans="1:11" s="485" customFormat="1" ht="63" customHeight="1">
      <c r="A56" s="492">
        <v>5</v>
      </c>
      <c r="B56" s="190" t="s">
        <v>461</v>
      </c>
      <c r="C56" s="191" t="s">
        <v>440</v>
      </c>
      <c r="D56" s="203">
        <f t="shared" si="1"/>
        <v>11411.8</v>
      </c>
      <c r="E56" s="203">
        <f>3447.7</f>
        <v>3447.7</v>
      </c>
      <c r="F56" s="203">
        <v>3792.4</v>
      </c>
      <c r="G56" s="203">
        <v>4171.7</v>
      </c>
      <c r="H56" s="488"/>
      <c r="I56" s="488"/>
      <c r="J56" s="488"/>
      <c r="K56" s="645"/>
    </row>
    <row r="57" spans="1:11" ht="51" customHeight="1" hidden="1">
      <c r="A57" s="654">
        <v>8</v>
      </c>
      <c r="B57" s="644" t="s">
        <v>65</v>
      </c>
      <c r="C57" s="191" t="s">
        <v>440</v>
      </c>
      <c r="D57" s="203">
        <f t="shared" si="1"/>
        <v>0</v>
      </c>
      <c r="E57" s="203"/>
      <c r="F57" s="203"/>
      <c r="G57" s="203"/>
      <c r="H57" s="490"/>
      <c r="I57" s="490"/>
      <c r="J57" s="490"/>
      <c r="K57" s="645"/>
    </row>
    <row r="58" spans="1:11" ht="18.75" customHeight="1" hidden="1">
      <c r="A58" s="654"/>
      <c r="B58" s="644"/>
      <c r="C58" s="191" t="s">
        <v>440</v>
      </c>
      <c r="D58" s="203">
        <f t="shared" si="1"/>
        <v>0</v>
      </c>
      <c r="E58" s="203"/>
      <c r="F58" s="203"/>
      <c r="G58" s="203"/>
      <c r="H58" s="490"/>
      <c r="I58" s="490"/>
      <c r="J58" s="490"/>
      <c r="K58" s="645"/>
    </row>
    <row r="59" spans="1:11" s="487" customFormat="1" ht="28.5" customHeight="1">
      <c r="A59" s="492">
        <v>6</v>
      </c>
      <c r="B59" s="190" t="s">
        <v>463</v>
      </c>
      <c r="C59" s="191" t="s">
        <v>440</v>
      </c>
      <c r="D59" s="203">
        <f t="shared" si="1"/>
        <v>1592.4</v>
      </c>
      <c r="E59" s="203">
        <v>481.1</v>
      </c>
      <c r="F59" s="203">
        <v>529.2</v>
      </c>
      <c r="G59" s="203">
        <v>582.1</v>
      </c>
      <c r="H59" s="490"/>
      <c r="I59" s="490"/>
      <c r="J59" s="490"/>
      <c r="K59" s="643"/>
    </row>
    <row r="60" spans="1:11" s="487" customFormat="1" ht="32.25" customHeight="1">
      <c r="A60" s="654">
        <v>7</v>
      </c>
      <c r="B60" s="655" t="s">
        <v>162</v>
      </c>
      <c r="C60" s="191" t="s">
        <v>161</v>
      </c>
      <c r="D60" s="203">
        <f t="shared" si="1"/>
        <v>2342.9</v>
      </c>
      <c r="E60" s="203">
        <f>E61</f>
        <v>732.6</v>
      </c>
      <c r="F60" s="203">
        <f>F61</f>
        <v>781.7</v>
      </c>
      <c r="G60" s="203">
        <f>G61</f>
        <v>828.6</v>
      </c>
      <c r="H60" s="490"/>
      <c r="I60" s="490"/>
      <c r="J60" s="490"/>
      <c r="K60" s="642" t="s">
        <v>166</v>
      </c>
    </row>
    <row r="61" spans="1:11" s="487" customFormat="1" ht="33" customHeight="1">
      <c r="A61" s="654"/>
      <c r="B61" s="655"/>
      <c r="C61" s="191" t="s">
        <v>440</v>
      </c>
      <c r="D61" s="203">
        <f aca="true" t="shared" si="2" ref="D61:D74">E61+F61+G61</f>
        <v>2342.9</v>
      </c>
      <c r="E61" s="203">
        <v>732.6</v>
      </c>
      <c r="F61" s="203">
        <v>781.7</v>
      </c>
      <c r="G61" s="203">
        <v>828.6</v>
      </c>
      <c r="H61" s="490"/>
      <c r="I61" s="490"/>
      <c r="J61" s="490"/>
      <c r="K61" s="645"/>
    </row>
    <row r="62" spans="1:11" ht="56.25" customHeight="1" hidden="1">
      <c r="A62" s="654">
        <v>10</v>
      </c>
      <c r="B62" s="644" t="s">
        <v>297</v>
      </c>
      <c r="C62" s="191" t="s">
        <v>14</v>
      </c>
      <c r="D62" s="203">
        <f t="shared" si="2"/>
        <v>0</v>
      </c>
      <c r="E62" s="203"/>
      <c r="F62" s="203"/>
      <c r="G62" s="203"/>
      <c r="H62" s="490"/>
      <c r="I62" s="490"/>
      <c r="J62" s="490"/>
      <c r="K62" s="642" t="s">
        <v>66</v>
      </c>
    </row>
    <row r="63" spans="1:11" ht="18.75" hidden="1">
      <c r="A63" s="654"/>
      <c r="B63" s="644"/>
      <c r="C63" s="191" t="s">
        <v>309</v>
      </c>
      <c r="D63" s="203">
        <f t="shared" si="2"/>
        <v>0</v>
      </c>
      <c r="E63" s="203"/>
      <c r="F63" s="203"/>
      <c r="G63" s="203"/>
      <c r="H63" s="490"/>
      <c r="I63" s="490"/>
      <c r="J63" s="490"/>
      <c r="K63" s="643"/>
    </row>
    <row r="64" spans="1:11" s="485" customFormat="1" ht="23.25" customHeight="1">
      <c r="A64" s="644">
        <v>8</v>
      </c>
      <c r="B64" s="190" t="s">
        <v>67</v>
      </c>
      <c r="C64" s="644" t="s">
        <v>440</v>
      </c>
      <c r="D64" s="203">
        <f t="shared" si="2"/>
        <v>1541.4</v>
      </c>
      <c r="E64" s="203">
        <f>E65+E66+E67+E69+E71</f>
        <v>475.4</v>
      </c>
      <c r="F64" s="203">
        <f>F65+F66+F67+F69+F71</f>
        <v>518.3000000000001</v>
      </c>
      <c r="G64" s="203">
        <f>G65+G66+G67+G69+G71</f>
        <v>547.6999999999999</v>
      </c>
      <c r="H64" s="488"/>
      <c r="I64" s="488"/>
      <c r="J64" s="488"/>
      <c r="K64" s="642" t="s">
        <v>68</v>
      </c>
    </row>
    <row r="65" spans="1:11" ht="21.75" customHeight="1">
      <c r="A65" s="644"/>
      <c r="B65" s="498" t="s">
        <v>69</v>
      </c>
      <c r="C65" s="644"/>
      <c r="D65" s="500">
        <f t="shared" si="2"/>
        <v>723.4</v>
      </c>
      <c r="E65" s="500">
        <v>220.3</v>
      </c>
      <c r="F65" s="500">
        <v>244.2</v>
      </c>
      <c r="G65" s="500">
        <v>258.9</v>
      </c>
      <c r="H65" s="490"/>
      <c r="I65" s="490"/>
      <c r="J65" s="490"/>
      <c r="K65" s="645"/>
    </row>
    <row r="66" spans="1:11" ht="21.75" customHeight="1">
      <c r="A66" s="644"/>
      <c r="B66" s="498" t="s">
        <v>443</v>
      </c>
      <c r="C66" s="644"/>
      <c r="D66" s="500">
        <f t="shared" si="2"/>
        <v>348.2</v>
      </c>
      <c r="E66" s="500">
        <v>105.1</v>
      </c>
      <c r="F66" s="500">
        <v>117.4</v>
      </c>
      <c r="G66" s="500">
        <v>125.7</v>
      </c>
      <c r="H66" s="490"/>
      <c r="I66" s="490"/>
      <c r="J66" s="490"/>
      <c r="K66" s="645"/>
    </row>
    <row r="67" spans="1:11" ht="36" customHeight="1">
      <c r="A67" s="644"/>
      <c r="B67" s="498" t="s">
        <v>542</v>
      </c>
      <c r="C67" s="644"/>
      <c r="D67" s="500">
        <f t="shared" si="2"/>
        <v>95.9</v>
      </c>
      <c r="E67" s="500">
        <v>30</v>
      </c>
      <c r="F67" s="500">
        <v>32</v>
      </c>
      <c r="G67" s="500">
        <v>33.9</v>
      </c>
      <c r="H67" s="490"/>
      <c r="I67" s="490"/>
      <c r="J67" s="490"/>
      <c r="K67" s="645"/>
    </row>
    <row r="68" spans="1:11" ht="18.75" hidden="1">
      <c r="A68" s="644"/>
      <c r="B68" s="499" t="s">
        <v>134</v>
      </c>
      <c r="C68" s="644"/>
      <c r="D68" s="500">
        <f t="shared" si="2"/>
        <v>0</v>
      </c>
      <c r="E68" s="500"/>
      <c r="F68" s="500"/>
      <c r="G68" s="500"/>
      <c r="H68" s="490"/>
      <c r="I68" s="490"/>
      <c r="J68" s="490"/>
      <c r="K68" s="645"/>
    </row>
    <row r="69" spans="1:11" ht="18.75">
      <c r="A69" s="644"/>
      <c r="B69" s="498" t="s">
        <v>543</v>
      </c>
      <c r="C69" s="644"/>
      <c r="D69" s="500">
        <f t="shared" si="2"/>
        <v>150</v>
      </c>
      <c r="E69" s="500">
        <v>50</v>
      </c>
      <c r="F69" s="500">
        <v>50</v>
      </c>
      <c r="G69" s="500">
        <v>50</v>
      </c>
      <c r="H69" s="490"/>
      <c r="I69" s="490"/>
      <c r="J69" s="490"/>
      <c r="K69" s="645"/>
    </row>
    <row r="70" spans="1:11" ht="18.75" hidden="1">
      <c r="A70" s="644"/>
      <c r="B70" s="498"/>
      <c r="C70" s="644"/>
      <c r="D70" s="500">
        <f t="shared" si="2"/>
        <v>0</v>
      </c>
      <c r="E70" s="500"/>
      <c r="F70" s="500"/>
      <c r="G70" s="500"/>
      <c r="H70" s="490"/>
      <c r="I70" s="490"/>
      <c r="J70" s="490"/>
      <c r="K70" s="645"/>
    </row>
    <row r="71" spans="1:11" ht="27.75" customHeight="1">
      <c r="A71" s="644"/>
      <c r="B71" s="498" t="s">
        <v>544</v>
      </c>
      <c r="C71" s="644"/>
      <c r="D71" s="500">
        <f t="shared" si="2"/>
        <v>223.89999999999998</v>
      </c>
      <c r="E71" s="500">
        <v>70</v>
      </c>
      <c r="F71" s="500">
        <v>74.7</v>
      </c>
      <c r="G71" s="500">
        <v>79.2</v>
      </c>
      <c r="H71" s="490"/>
      <c r="I71" s="490"/>
      <c r="J71" s="490"/>
      <c r="K71" s="643"/>
    </row>
    <row r="72" spans="1:11" ht="37.5" customHeight="1" hidden="1">
      <c r="A72" s="644">
        <v>12</v>
      </c>
      <c r="B72" s="644" t="s">
        <v>132</v>
      </c>
      <c r="C72" s="191" t="s">
        <v>14</v>
      </c>
      <c r="D72" s="203">
        <f t="shared" si="2"/>
        <v>0</v>
      </c>
      <c r="E72" s="203"/>
      <c r="F72" s="203"/>
      <c r="G72" s="203"/>
      <c r="H72" s="490"/>
      <c r="I72" s="490"/>
      <c r="J72" s="490"/>
      <c r="K72" s="642" t="s">
        <v>133</v>
      </c>
    </row>
    <row r="73" spans="1:11" ht="21.75" customHeight="1" hidden="1">
      <c r="A73" s="644"/>
      <c r="B73" s="644"/>
      <c r="C73" s="191" t="s">
        <v>309</v>
      </c>
      <c r="D73" s="203">
        <f t="shared" si="2"/>
        <v>0</v>
      </c>
      <c r="E73" s="203"/>
      <c r="F73" s="203"/>
      <c r="G73" s="203"/>
      <c r="H73" s="490"/>
      <c r="I73" s="490"/>
      <c r="J73" s="490"/>
      <c r="K73" s="643"/>
    </row>
    <row r="74" spans="1:11" ht="41.25" customHeight="1">
      <c r="A74" s="191">
        <v>9</v>
      </c>
      <c r="B74" s="190" t="s">
        <v>540</v>
      </c>
      <c r="C74" s="191" t="s">
        <v>440</v>
      </c>
      <c r="D74" s="203">
        <f t="shared" si="2"/>
        <v>383.7</v>
      </c>
      <c r="E74" s="203">
        <v>120</v>
      </c>
      <c r="F74" s="203">
        <v>128</v>
      </c>
      <c r="G74" s="203">
        <v>135.7</v>
      </c>
      <c r="H74" s="490"/>
      <c r="I74" s="490"/>
      <c r="J74" s="490"/>
      <c r="K74" s="467" t="s">
        <v>133</v>
      </c>
    </row>
    <row r="75" spans="1:11" s="485" customFormat="1" ht="36" customHeight="1">
      <c r="A75" s="191">
        <v>10</v>
      </c>
      <c r="B75" s="190" t="s">
        <v>135</v>
      </c>
      <c r="C75" s="191" t="s">
        <v>440</v>
      </c>
      <c r="D75" s="203">
        <f aca="true" t="shared" si="3" ref="D75:D84">E75+F75+G75</f>
        <v>3111.5</v>
      </c>
      <c r="E75" s="203">
        <v>973</v>
      </c>
      <c r="F75" s="203">
        <v>1038.1</v>
      </c>
      <c r="G75" s="203">
        <v>1100.4</v>
      </c>
      <c r="H75" s="488"/>
      <c r="I75" s="488"/>
      <c r="J75" s="488"/>
      <c r="K75" s="467" t="s">
        <v>133</v>
      </c>
    </row>
    <row r="76" spans="1:11" ht="37.5" hidden="1">
      <c r="A76" s="644">
        <v>14</v>
      </c>
      <c r="B76" s="655" t="s">
        <v>152</v>
      </c>
      <c r="C76" s="191" t="s">
        <v>14</v>
      </c>
      <c r="D76" s="203">
        <f t="shared" si="3"/>
        <v>0</v>
      </c>
      <c r="E76" s="203"/>
      <c r="F76" s="203"/>
      <c r="G76" s="203"/>
      <c r="H76" s="490"/>
      <c r="I76" s="490"/>
      <c r="J76" s="490"/>
      <c r="K76" s="642" t="s">
        <v>133</v>
      </c>
    </row>
    <row r="77" spans="1:11" ht="18.75" hidden="1">
      <c r="A77" s="644"/>
      <c r="B77" s="655"/>
      <c r="C77" s="191" t="s">
        <v>309</v>
      </c>
      <c r="D77" s="203">
        <f t="shared" si="3"/>
        <v>0</v>
      </c>
      <c r="E77" s="203"/>
      <c r="F77" s="203"/>
      <c r="G77" s="203"/>
      <c r="H77" s="490"/>
      <c r="I77" s="490"/>
      <c r="J77" s="490"/>
      <c r="K77" s="643"/>
    </row>
    <row r="78" spans="1:11" ht="37.5" hidden="1">
      <c r="A78" s="191">
        <v>15</v>
      </c>
      <c r="B78" s="150" t="s">
        <v>165</v>
      </c>
      <c r="C78" s="472" t="s">
        <v>14</v>
      </c>
      <c r="D78" s="203">
        <f t="shared" si="3"/>
        <v>0</v>
      </c>
      <c r="E78" s="232"/>
      <c r="F78" s="232"/>
      <c r="G78" s="232"/>
      <c r="H78" s="496"/>
      <c r="I78" s="496"/>
      <c r="J78" s="496"/>
      <c r="K78" s="472" t="s">
        <v>166</v>
      </c>
    </row>
    <row r="79" spans="1:11" s="485" customFormat="1" ht="42" customHeight="1">
      <c r="A79" s="492">
        <v>11</v>
      </c>
      <c r="B79" s="150" t="s">
        <v>216</v>
      </c>
      <c r="C79" s="472" t="s">
        <v>440</v>
      </c>
      <c r="D79" s="203">
        <f t="shared" si="3"/>
        <v>1375.9</v>
      </c>
      <c r="E79" s="497">
        <v>430.2</v>
      </c>
      <c r="F79" s="232">
        <v>459.1</v>
      </c>
      <c r="G79" s="232">
        <v>486.6</v>
      </c>
      <c r="H79" s="483"/>
      <c r="I79" s="483"/>
      <c r="J79" s="483"/>
      <c r="K79" s="466" t="s">
        <v>166</v>
      </c>
    </row>
    <row r="80" spans="1:11" ht="0.75" customHeight="1" hidden="1">
      <c r="A80" s="492">
        <v>18</v>
      </c>
      <c r="B80" s="150" t="s">
        <v>228</v>
      </c>
      <c r="C80" s="472" t="s">
        <v>14</v>
      </c>
      <c r="D80" s="203">
        <f t="shared" si="3"/>
        <v>0</v>
      </c>
      <c r="E80" s="392"/>
      <c r="F80" s="232"/>
      <c r="G80" s="232"/>
      <c r="H80" s="496"/>
      <c r="I80" s="496"/>
      <c r="J80" s="496"/>
      <c r="K80" s="466" t="s">
        <v>166</v>
      </c>
    </row>
    <row r="81" spans="1:11" s="485" customFormat="1" ht="42" customHeight="1">
      <c r="A81" s="492">
        <v>12</v>
      </c>
      <c r="B81" s="150" t="s">
        <v>441</v>
      </c>
      <c r="C81" s="472" t="s">
        <v>440</v>
      </c>
      <c r="D81" s="203">
        <f t="shared" si="3"/>
        <v>2250</v>
      </c>
      <c r="E81" s="497">
        <v>640</v>
      </c>
      <c r="F81" s="232">
        <v>760</v>
      </c>
      <c r="G81" s="232">
        <v>850</v>
      </c>
      <c r="H81" s="483"/>
      <c r="I81" s="483"/>
      <c r="J81" s="483"/>
      <c r="K81" s="465" t="s">
        <v>166</v>
      </c>
    </row>
    <row r="82" spans="1:11" s="484" customFormat="1" ht="36" customHeight="1" hidden="1">
      <c r="A82" s="492">
        <v>12</v>
      </c>
      <c r="B82" s="150" t="s">
        <v>444</v>
      </c>
      <c r="C82" s="191" t="s">
        <v>356</v>
      </c>
      <c r="D82" s="203">
        <f t="shared" si="3"/>
        <v>1151.32</v>
      </c>
      <c r="E82" s="497">
        <v>360</v>
      </c>
      <c r="F82" s="232">
        <v>384.12</v>
      </c>
      <c r="G82" s="232">
        <v>407.2</v>
      </c>
      <c r="H82" s="483"/>
      <c r="I82" s="483"/>
      <c r="J82" s="483"/>
      <c r="K82" s="465" t="s">
        <v>166</v>
      </c>
    </row>
    <row r="83" spans="1:14" s="485" customFormat="1" ht="36" customHeight="1">
      <c r="A83" s="492">
        <v>13</v>
      </c>
      <c r="B83" s="150" t="s">
        <v>539</v>
      </c>
      <c r="C83" s="191" t="s">
        <v>356</v>
      </c>
      <c r="D83" s="203">
        <f t="shared" si="3"/>
        <v>2078.8</v>
      </c>
      <c r="E83" s="497">
        <v>650</v>
      </c>
      <c r="F83" s="232">
        <v>693.6</v>
      </c>
      <c r="G83" s="232">
        <v>735.2</v>
      </c>
      <c r="H83" s="483"/>
      <c r="I83" s="483"/>
      <c r="J83" s="483"/>
      <c r="K83" s="465" t="s">
        <v>166</v>
      </c>
      <c r="N83" s="485" t="s">
        <v>525</v>
      </c>
    </row>
    <row r="84" spans="1:14" s="359" customFormat="1" ht="36" customHeight="1">
      <c r="A84" s="402">
        <v>14</v>
      </c>
      <c r="B84" s="150" t="s">
        <v>541</v>
      </c>
      <c r="C84" s="46" t="s">
        <v>356</v>
      </c>
      <c r="D84" s="203">
        <f t="shared" si="3"/>
        <v>52410</v>
      </c>
      <c r="E84" s="497">
        <f>10000+1700+160+50+500+5000+15000</f>
        <v>32410</v>
      </c>
      <c r="F84" s="232">
        <v>10000</v>
      </c>
      <c r="G84" s="232">
        <v>10000</v>
      </c>
      <c r="H84" s="382"/>
      <c r="I84" s="382"/>
      <c r="J84" s="382"/>
      <c r="K84" s="465" t="s">
        <v>166</v>
      </c>
      <c r="N84" s="359" t="s">
        <v>526</v>
      </c>
    </row>
    <row r="85" spans="1:11" ht="35.25" customHeight="1">
      <c r="A85" s="403"/>
      <c r="B85" s="656" t="s">
        <v>4</v>
      </c>
      <c r="C85" s="657"/>
      <c r="D85" s="238">
        <f>E85+F85+G85</f>
        <v>146764.2</v>
      </c>
      <c r="E85" s="238">
        <f>E16+E27+E33+E55+E56+E59+E60+E61+E64+E74+E75+E79+E81+E83+E84</f>
        <v>61082.3</v>
      </c>
      <c r="F85" s="238">
        <f>F16+F27+F33+F55+F56+F59+F60+F61+F64+F74+F75+F79+F81+F83+F84</f>
        <v>41398.7</v>
      </c>
      <c r="G85" s="238">
        <f>G16+G27+G33+G55+G56+G59+G60+G61+G64+G74+G75+G79+G81+G83+G84</f>
        <v>44283.2</v>
      </c>
      <c r="H85" s="238" t="e">
        <f>H16+H27+H33+H42+#REF!+#REF!+#REF!+#REF!+#REF!+#REF!+#REF!+H44+#REF!+#REF!+#REF!</f>
        <v>#REF!</v>
      </c>
      <c r="I85" s="238" t="e">
        <f>I16+I27+I33+I42+#REF!+#REF!+#REF!+#REF!+#REF!+#REF!+#REF!+I44+#REF!+#REF!+#REF!</f>
        <v>#REF!</v>
      </c>
      <c r="J85" s="238" t="e">
        <f>J16+J27+J33+J42+#REF!+#REF!+#REF!+#REF!+#REF!+#REF!+#REF!+J44+#REF!+#REF!+#REF!</f>
        <v>#REF!</v>
      </c>
      <c r="K85" s="239"/>
    </row>
    <row r="86" spans="1:11" ht="15.75" customHeight="1">
      <c r="A86" s="401"/>
      <c r="B86" s="4"/>
      <c r="C86" s="4"/>
      <c r="D86" s="159"/>
      <c r="E86" s="218"/>
      <c r="F86" s="159"/>
      <c r="G86" s="159"/>
      <c r="H86" s="159"/>
      <c r="I86" s="159"/>
      <c r="J86" s="159"/>
      <c r="K86" s="160"/>
    </row>
    <row r="87" spans="1:11" ht="22.5" customHeight="1">
      <c r="A87" s="401"/>
      <c r="B87" s="4"/>
      <c r="C87" s="4"/>
      <c r="D87" s="159"/>
      <c r="E87" s="218"/>
      <c r="F87" s="218"/>
      <c r="G87" s="218"/>
      <c r="H87" s="159"/>
      <c r="I87" s="159"/>
      <c r="J87" s="159"/>
      <c r="K87" s="160"/>
    </row>
    <row r="88" spans="1:11" ht="27.75" customHeight="1">
      <c r="A88" s="401"/>
      <c r="B88" s="4"/>
      <c r="C88" s="4"/>
      <c r="D88" s="159"/>
      <c r="E88" s="218"/>
      <c r="F88" s="159"/>
      <c r="G88" s="159"/>
      <c r="H88" s="159"/>
      <c r="I88" s="159"/>
      <c r="J88" s="159"/>
      <c r="K88" s="160"/>
    </row>
    <row r="89" spans="1:13" ht="33" customHeight="1">
      <c r="A89" s="401"/>
      <c r="B89" s="658" t="s">
        <v>15</v>
      </c>
      <c r="C89" s="658"/>
      <c r="D89" s="446"/>
      <c r="E89" s="447"/>
      <c r="F89" s="448"/>
      <c r="G89" s="448"/>
      <c r="H89" s="448"/>
      <c r="I89" s="448"/>
      <c r="J89" s="448"/>
      <c r="K89" s="449" t="s">
        <v>25</v>
      </c>
      <c r="L89" s="161"/>
      <c r="M89" s="161"/>
    </row>
    <row r="90" spans="1:12" ht="18.75">
      <c r="A90" s="401"/>
      <c r="B90" s="282"/>
      <c r="C90" s="48"/>
      <c r="D90" s="404"/>
      <c r="E90" s="283"/>
      <c r="F90" s="284"/>
      <c r="G90" s="284"/>
      <c r="H90" s="284"/>
      <c r="I90" s="284"/>
      <c r="J90" s="284"/>
      <c r="K90" s="48"/>
      <c r="L90" s="1"/>
    </row>
    <row r="91" spans="1:12" ht="18.75">
      <c r="A91" s="401"/>
      <c r="B91" s="310" t="s">
        <v>315</v>
      </c>
      <c r="C91" s="48"/>
      <c r="D91" s="48"/>
      <c r="E91" s="219"/>
      <c r="F91" s="8"/>
      <c r="G91" s="8"/>
      <c r="H91" s="404"/>
      <c r="I91" s="404"/>
      <c r="J91" s="404"/>
      <c r="K91" s="285"/>
      <c r="L91" s="1"/>
    </row>
    <row r="92" spans="2:11" ht="15.75">
      <c r="B92" s="1"/>
      <c r="C92" s="43"/>
      <c r="D92" s="7"/>
      <c r="E92" s="220"/>
      <c r="F92" s="7"/>
      <c r="G92" s="7"/>
      <c r="H92" s="7"/>
      <c r="I92" s="7"/>
      <c r="J92" s="7"/>
      <c r="K92" s="1"/>
    </row>
    <row r="93" spans="2:11" ht="15.75">
      <c r="B93" s="1"/>
      <c r="C93" s="44"/>
      <c r="D93" s="7"/>
      <c r="E93" s="220"/>
      <c r="F93" s="7"/>
      <c r="G93" s="7"/>
      <c r="H93" s="7"/>
      <c r="I93" s="7"/>
      <c r="J93" s="7"/>
      <c r="K93" s="1"/>
    </row>
    <row r="94" spans="2:11" ht="15.75">
      <c r="B94" s="1"/>
      <c r="C94" s="1"/>
      <c r="D94" s="1"/>
      <c r="E94" s="217"/>
      <c r="F94" s="1"/>
      <c r="G94" s="1"/>
      <c r="H94" s="1"/>
      <c r="I94" s="1"/>
      <c r="J94" s="1"/>
      <c r="K94" s="1"/>
    </row>
    <row r="95" spans="2:11" ht="15.75">
      <c r="B95" s="1"/>
      <c r="C95" s="1"/>
      <c r="D95" s="1"/>
      <c r="E95" s="217"/>
      <c r="F95" s="1"/>
      <c r="G95" s="1"/>
      <c r="H95" s="1"/>
      <c r="I95" s="1"/>
      <c r="J95" s="1"/>
      <c r="K95" s="1"/>
    </row>
    <row r="96" spans="2:11" ht="15.75">
      <c r="B96" s="1"/>
      <c r="C96" s="1"/>
      <c r="D96" s="1"/>
      <c r="E96" s="217"/>
      <c r="F96" s="1"/>
      <c r="G96" s="1"/>
      <c r="H96" s="1"/>
      <c r="I96" s="1"/>
      <c r="J96" s="1"/>
      <c r="K96" s="1"/>
    </row>
    <row r="97" spans="2:11" ht="15.75">
      <c r="B97" s="1"/>
      <c r="C97" s="1"/>
      <c r="D97" s="1"/>
      <c r="E97" s="217"/>
      <c r="F97" s="1"/>
      <c r="G97" s="1"/>
      <c r="H97" s="1"/>
      <c r="I97" s="1"/>
      <c r="J97" s="1"/>
      <c r="K97" s="1"/>
    </row>
    <row r="98" spans="2:11" ht="15.75">
      <c r="B98" s="1"/>
      <c r="C98" s="1"/>
      <c r="D98" s="1"/>
      <c r="E98" s="217"/>
      <c r="F98" s="1"/>
      <c r="G98" s="1"/>
      <c r="H98" s="1"/>
      <c r="I98" s="1"/>
      <c r="J98" s="1"/>
      <c r="K98" s="1"/>
    </row>
    <row r="99" spans="2:11" ht="15.75">
      <c r="B99" s="1"/>
      <c r="C99" s="1"/>
      <c r="D99" s="1"/>
      <c r="E99" s="217"/>
      <c r="F99" s="1"/>
      <c r="G99" s="1"/>
      <c r="H99" s="1"/>
      <c r="I99" s="1"/>
      <c r="J99" s="1"/>
      <c r="K99" s="1"/>
    </row>
    <row r="100" spans="2:11" ht="15.75">
      <c r="B100" s="1"/>
      <c r="C100" s="1"/>
      <c r="D100" s="1"/>
      <c r="E100" s="217"/>
      <c r="F100" s="1"/>
      <c r="G100" s="1"/>
      <c r="H100" s="1"/>
      <c r="I100" s="1"/>
      <c r="J100" s="1"/>
      <c r="K100" s="1"/>
    </row>
    <row r="101" spans="2:11" ht="15.75">
      <c r="B101" s="1"/>
      <c r="C101" s="1"/>
      <c r="D101" s="1"/>
      <c r="E101" s="217"/>
      <c r="F101" s="1"/>
      <c r="G101" s="1"/>
      <c r="H101" s="1"/>
      <c r="I101" s="1"/>
      <c r="J101" s="1"/>
      <c r="K101" s="1"/>
    </row>
    <row r="102" spans="2:11" ht="15.75">
      <c r="B102" s="1"/>
      <c r="C102" s="1"/>
      <c r="D102" s="1"/>
      <c r="E102" s="217"/>
      <c r="F102" s="1"/>
      <c r="G102" s="1"/>
      <c r="H102" s="1"/>
      <c r="I102" s="1"/>
      <c r="J102" s="1"/>
      <c r="K102" s="1"/>
    </row>
    <row r="103" spans="2:11" ht="15.75">
      <c r="B103" s="1"/>
      <c r="C103" s="1"/>
      <c r="D103" s="1"/>
      <c r="E103" s="217"/>
      <c r="F103" s="1"/>
      <c r="G103" s="1"/>
      <c r="H103" s="1"/>
      <c r="I103" s="1"/>
      <c r="J103" s="1"/>
      <c r="K103" s="1"/>
    </row>
    <row r="104" spans="2:11" ht="15.75">
      <c r="B104" s="1"/>
      <c r="C104" s="1"/>
      <c r="D104" s="1"/>
      <c r="E104" s="217"/>
      <c r="F104" s="1"/>
      <c r="G104" s="1"/>
      <c r="H104" s="1"/>
      <c r="I104" s="1"/>
      <c r="J104" s="1"/>
      <c r="K104" s="1"/>
    </row>
    <row r="105" spans="2:11" ht="15.75">
      <c r="B105" s="1"/>
      <c r="C105" s="1"/>
      <c r="D105" s="1"/>
      <c r="E105" s="217"/>
      <c r="F105" s="1"/>
      <c r="G105" s="1"/>
      <c r="H105" s="1"/>
      <c r="I105" s="1"/>
      <c r="J105" s="1"/>
      <c r="K105" s="1"/>
    </row>
    <row r="106" spans="2:11" ht="15.75">
      <c r="B106" s="1"/>
      <c r="C106" s="1"/>
      <c r="D106" s="1"/>
      <c r="E106" s="217"/>
      <c r="F106" s="1"/>
      <c r="G106" s="1"/>
      <c r="H106" s="1"/>
      <c r="I106" s="1"/>
      <c r="J106" s="1"/>
      <c r="K106" s="1"/>
    </row>
    <row r="107" spans="2:11" ht="15.75">
      <c r="B107" s="1"/>
      <c r="C107" s="1"/>
      <c r="D107" s="1"/>
      <c r="E107" s="217"/>
      <c r="F107" s="1"/>
      <c r="G107" s="1"/>
      <c r="H107" s="1"/>
      <c r="I107" s="1"/>
      <c r="J107" s="1"/>
      <c r="K107" s="1"/>
    </row>
    <row r="108" spans="2:11" ht="15.75">
      <c r="B108" s="1"/>
      <c r="C108" s="1"/>
      <c r="D108" s="1"/>
      <c r="E108" s="217"/>
      <c r="F108" s="1"/>
      <c r="G108" s="1"/>
      <c r="H108" s="1"/>
      <c r="I108" s="1"/>
      <c r="J108" s="1"/>
      <c r="K108" s="1"/>
    </row>
    <row r="109" spans="2:11" ht="15.75">
      <c r="B109" s="1"/>
      <c r="C109" s="1"/>
      <c r="D109" s="1"/>
      <c r="E109" s="217"/>
      <c r="F109" s="1"/>
      <c r="G109" s="1"/>
      <c r="H109" s="1"/>
      <c r="I109" s="1"/>
      <c r="J109" s="1"/>
      <c r="K109" s="1"/>
    </row>
    <row r="110" spans="2:11" ht="15.75">
      <c r="B110" s="1"/>
      <c r="C110" s="1"/>
      <c r="D110" s="1"/>
      <c r="E110" s="217"/>
      <c r="F110" s="1"/>
      <c r="G110" s="1"/>
      <c r="H110" s="1"/>
      <c r="I110" s="1"/>
      <c r="J110" s="1"/>
      <c r="K110" s="1"/>
    </row>
    <row r="111" spans="2:11" ht="15.75">
      <c r="B111" s="1"/>
      <c r="C111" s="1"/>
      <c r="D111" s="1"/>
      <c r="E111" s="217"/>
      <c r="F111" s="1"/>
      <c r="G111" s="1"/>
      <c r="H111" s="1"/>
      <c r="I111" s="1"/>
      <c r="J111" s="1"/>
      <c r="K111" s="1"/>
    </row>
    <row r="112" spans="2:11" ht="15.75">
      <c r="B112" s="1"/>
      <c r="C112" s="1"/>
      <c r="D112" s="1"/>
      <c r="E112" s="217"/>
      <c r="F112" s="1"/>
      <c r="G112" s="1"/>
      <c r="H112" s="1"/>
      <c r="I112" s="1"/>
      <c r="J112" s="1"/>
      <c r="K112" s="1"/>
    </row>
    <row r="113" spans="2:11" ht="15.75">
      <c r="B113" s="1"/>
      <c r="C113" s="1"/>
      <c r="D113" s="1"/>
      <c r="E113" s="217"/>
      <c r="F113" s="1"/>
      <c r="G113" s="1"/>
      <c r="H113" s="1"/>
      <c r="I113" s="1"/>
      <c r="J113" s="1"/>
      <c r="K113" s="1"/>
    </row>
    <row r="114" spans="2:11" ht="15.75">
      <c r="B114" s="1"/>
      <c r="C114" s="1"/>
      <c r="D114" s="1"/>
      <c r="E114" s="217"/>
      <c r="F114" s="1"/>
      <c r="G114" s="1"/>
      <c r="H114" s="1"/>
      <c r="I114" s="1"/>
      <c r="J114" s="1"/>
      <c r="K114" s="1"/>
    </row>
    <row r="115" spans="2:11" ht="15.75">
      <c r="B115" s="1"/>
      <c r="C115" s="1"/>
      <c r="D115" s="1"/>
      <c r="E115" s="217"/>
      <c r="F115" s="1"/>
      <c r="G115" s="1"/>
      <c r="H115" s="1"/>
      <c r="I115" s="1"/>
      <c r="J115" s="1"/>
      <c r="K115" s="1"/>
    </row>
    <row r="116" spans="2:11" ht="15.75">
      <c r="B116" s="1"/>
      <c r="C116" s="1"/>
      <c r="D116" s="1"/>
      <c r="E116" s="217"/>
      <c r="F116" s="1"/>
      <c r="G116" s="1"/>
      <c r="H116" s="1"/>
      <c r="I116" s="1"/>
      <c r="J116" s="1"/>
      <c r="K116" s="1"/>
    </row>
    <row r="117" spans="2:11" ht="15.75">
      <c r="B117" s="1"/>
      <c r="C117" s="1"/>
      <c r="D117" s="1"/>
      <c r="E117" s="217"/>
      <c r="F117" s="1"/>
      <c r="G117" s="1"/>
      <c r="H117" s="1"/>
      <c r="I117" s="1"/>
      <c r="J117" s="1"/>
      <c r="K117" s="1"/>
    </row>
    <row r="118" spans="2:11" ht="15.75">
      <c r="B118" s="1"/>
      <c r="C118" s="1"/>
      <c r="D118" s="1"/>
      <c r="E118" s="217"/>
      <c r="F118" s="1"/>
      <c r="G118" s="1"/>
      <c r="H118" s="1"/>
      <c r="I118" s="1"/>
      <c r="J118" s="1"/>
      <c r="K118" s="1"/>
    </row>
    <row r="119" spans="2:11" ht="15.75">
      <c r="B119" s="1"/>
      <c r="C119" s="1"/>
      <c r="D119" s="1"/>
      <c r="E119" s="217"/>
      <c r="F119" s="1"/>
      <c r="G119" s="1"/>
      <c r="H119" s="1"/>
      <c r="I119" s="1"/>
      <c r="J119" s="1"/>
      <c r="K119" s="1"/>
    </row>
    <row r="120" spans="2:11" ht="15.75">
      <c r="B120" s="1"/>
      <c r="C120" s="1"/>
      <c r="D120" s="1"/>
      <c r="E120" s="217"/>
      <c r="F120" s="1"/>
      <c r="G120" s="1"/>
      <c r="H120" s="1"/>
      <c r="I120" s="1"/>
      <c r="J120" s="1"/>
      <c r="K120" s="1"/>
    </row>
    <row r="121" spans="2:11" ht="15.75">
      <c r="B121" s="1"/>
      <c r="C121" s="1"/>
      <c r="D121" s="1"/>
      <c r="E121" s="217"/>
      <c r="F121" s="1"/>
      <c r="G121" s="1"/>
      <c r="H121" s="1"/>
      <c r="I121" s="1"/>
      <c r="J121" s="1"/>
      <c r="K121" s="1"/>
    </row>
    <row r="122" spans="2:11" ht="15.75">
      <c r="B122" s="1"/>
      <c r="C122" s="1"/>
      <c r="D122" s="1"/>
      <c r="E122" s="217"/>
      <c r="F122" s="1"/>
      <c r="G122" s="1"/>
      <c r="H122" s="1"/>
      <c r="I122" s="1"/>
      <c r="J122" s="1"/>
      <c r="K122" s="1"/>
    </row>
    <row r="123" spans="2:11" ht="15.75">
      <c r="B123" s="1"/>
      <c r="C123" s="1"/>
      <c r="D123" s="1"/>
      <c r="E123" s="217"/>
      <c r="F123" s="1"/>
      <c r="G123" s="1"/>
      <c r="H123" s="1"/>
      <c r="I123" s="1"/>
      <c r="J123" s="1"/>
      <c r="K123" s="1"/>
    </row>
    <row r="124" spans="2:11" ht="15.75">
      <c r="B124" s="1"/>
      <c r="C124" s="1"/>
      <c r="D124" s="1"/>
      <c r="E124" s="217"/>
      <c r="F124" s="1"/>
      <c r="G124" s="1"/>
      <c r="H124" s="1"/>
      <c r="I124" s="1"/>
      <c r="J124" s="1"/>
      <c r="K124" s="1"/>
    </row>
    <row r="125" spans="2:11" ht="15.75">
      <c r="B125" s="1"/>
      <c r="C125" s="1"/>
      <c r="D125" s="1"/>
      <c r="E125" s="217"/>
      <c r="F125" s="1"/>
      <c r="G125" s="1"/>
      <c r="H125" s="1"/>
      <c r="I125" s="1"/>
      <c r="J125" s="1"/>
      <c r="K125" s="1"/>
    </row>
    <row r="126" spans="2:11" ht="15.75">
      <c r="B126" s="1"/>
      <c r="C126" s="1"/>
      <c r="D126" s="1"/>
      <c r="E126" s="217"/>
      <c r="F126" s="1"/>
      <c r="G126" s="1"/>
      <c r="H126" s="1"/>
      <c r="I126" s="1"/>
      <c r="J126" s="1"/>
      <c r="K126" s="1"/>
    </row>
    <row r="127" spans="2:11" ht="15.75">
      <c r="B127" s="1"/>
      <c r="C127" s="1"/>
      <c r="D127" s="1"/>
      <c r="E127" s="217"/>
      <c r="F127" s="1"/>
      <c r="G127" s="1"/>
      <c r="H127" s="1"/>
      <c r="I127" s="1"/>
      <c r="J127" s="1"/>
      <c r="K127" s="1"/>
    </row>
    <row r="128" spans="2:11" ht="15.75">
      <c r="B128" s="1"/>
      <c r="C128" s="1"/>
      <c r="D128" s="1"/>
      <c r="E128" s="217"/>
      <c r="F128" s="1"/>
      <c r="G128" s="1"/>
      <c r="H128" s="1"/>
      <c r="I128" s="1"/>
      <c r="J128" s="1"/>
      <c r="K128" s="1"/>
    </row>
    <row r="129" spans="2:11" ht="15.75">
      <c r="B129" s="1"/>
      <c r="C129" s="1"/>
      <c r="D129" s="1"/>
      <c r="E129" s="217"/>
      <c r="F129" s="1"/>
      <c r="G129" s="1"/>
      <c r="H129" s="1"/>
      <c r="I129" s="1"/>
      <c r="J129" s="1"/>
      <c r="K129" s="1"/>
    </row>
    <row r="130" spans="2:11" ht="15.75">
      <c r="B130" s="1"/>
      <c r="C130" s="1"/>
      <c r="D130" s="1"/>
      <c r="E130" s="217"/>
      <c r="F130" s="1"/>
      <c r="G130" s="1"/>
      <c r="H130" s="1"/>
      <c r="I130" s="1"/>
      <c r="J130" s="1"/>
      <c r="K130" s="1"/>
    </row>
    <row r="131" spans="2:11" ht="15.75">
      <c r="B131" s="1"/>
      <c r="C131" s="1"/>
      <c r="D131" s="1"/>
      <c r="E131" s="217"/>
      <c r="F131" s="1"/>
      <c r="G131" s="1"/>
      <c r="H131" s="1"/>
      <c r="I131" s="1"/>
      <c r="J131" s="1"/>
      <c r="K131" s="1"/>
    </row>
    <row r="132" spans="2:11" ht="15.75">
      <c r="B132" s="1"/>
      <c r="C132" s="1"/>
      <c r="D132" s="1"/>
      <c r="E132" s="217"/>
      <c r="F132" s="1"/>
      <c r="G132" s="1"/>
      <c r="H132" s="1"/>
      <c r="I132" s="1"/>
      <c r="J132" s="1"/>
      <c r="K132" s="1"/>
    </row>
    <row r="133" spans="2:11" ht="15.75">
      <c r="B133" s="1"/>
      <c r="C133" s="1"/>
      <c r="D133" s="1"/>
      <c r="E133" s="217"/>
      <c r="F133" s="1"/>
      <c r="G133" s="1"/>
      <c r="H133" s="1"/>
      <c r="I133" s="1"/>
      <c r="J133" s="1"/>
      <c r="K133" s="1"/>
    </row>
    <row r="134" spans="2:11" ht="15.75">
      <c r="B134" s="1"/>
      <c r="C134" s="1"/>
      <c r="D134" s="1"/>
      <c r="E134" s="217"/>
      <c r="F134" s="1"/>
      <c r="G134" s="1"/>
      <c r="H134" s="1"/>
      <c r="I134" s="1"/>
      <c r="J134" s="1"/>
      <c r="K134" s="1"/>
    </row>
    <row r="135" spans="2:11" ht="15.75">
      <c r="B135" s="1"/>
      <c r="C135" s="1"/>
      <c r="D135" s="1"/>
      <c r="E135" s="217"/>
      <c r="F135" s="1"/>
      <c r="G135" s="1"/>
      <c r="H135" s="1"/>
      <c r="I135" s="1"/>
      <c r="J135" s="1"/>
      <c r="K135" s="1"/>
    </row>
    <row r="136" spans="2:11" ht="15.75">
      <c r="B136" s="1"/>
      <c r="C136" s="1"/>
      <c r="D136" s="1"/>
      <c r="E136" s="217"/>
      <c r="F136" s="1"/>
      <c r="G136" s="1"/>
      <c r="H136" s="1"/>
      <c r="I136" s="1"/>
      <c r="J136" s="1"/>
      <c r="K136" s="1"/>
    </row>
    <row r="137" spans="2:11" ht="15.75">
      <c r="B137" s="1"/>
      <c r="C137" s="1"/>
      <c r="D137" s="1"/>
      <c r="E137" s="217"/>
      <c r="F137" s="1"/>
      <c r="G137" s="1"/>
      <c r="H137" s="1"/>
      <c r="I137" s="1"/>
      <c r="J137" s="1"/>
      <c r="K137" s="1"/>
    </row>
    <row r="138" spans="2:11" ht="15.75">
      <c r="B138" s="1"/>
      <c r="C138" s="1"/>
      <c r="D138" s="1"/>
      <c r="E138" s="217"/>
      <c r="F138" s="1"/>
      <c r="G138" s="1"/>
      <c r="H138" s="1"/>
      <c r="I138" s="1"/>
      <c r="J138" s="1"/>
      <c r="K138" s="1"/>
    </row>
    <row r="139" spans="2:11" ht="15.75">
      <c r="B139" s="1"/>
      <c r="C139" s="1"/>
      <c r="D139" s="1"/>
      <c r="E139" s="217"/>
      <c r="F139" s="1"/>
      <c r="G139" s="1"/>
      <c r="H139" s="1"/>
      <c r="I139" s="1"/>
      <c r="J139" s="1"/>
      <c r="K139" s="1"/>
    </row>
    <row r="140" spans="2:11" ht="15.75">
      <c r="B140" s="1"/>
      <c r="C140" s="1"/>
      <c r="D140" s="1"/>
      <c r="E140" s="217"/>
      <c r="F140" s="1"/>
      <c r="G140" s="1"/>
      <c r="H140" s="1"/>
      <c r="I140" s="1"/>
      <c r="J140" s="1"/>
      <c r="K140" s="1"/>
    </row>
    <row r="141" spans="2:11" ht="15.75">
      <c r="B141" s="1"/>
      <c r="C141" s="1"/>
      <c r="D141" s="1"/>
      <c r="E141" s="217"/>
      <c r="F141" s="1"/>
      <c r="G141" s="1"/>
      <c r="H141" s="1"/>
      <c r="I141" s="1"/>
      <c r="J141" s="1"/>
      <c r="K141" s="1"/>
    </row>
    <row r="142" spans="2:11" ht="15.75">
      <c r="B142" s="1"/>
      <c r="C142" s="1"/>
      <c r="D142" s="1"/>
      <c r="E142" s="217"/>
      <c r="F142" s="1"/>
      <c r="G142" s="1"/>
      <c r="H142" s="1"/>
      <c r="I142" s="1"/>
      <c r="J142" s="1"/>
      <c r="K142" s="1"/>
    </row>
    <row r="143" spans="2:11" ht="15.75">
      <c r="B143" s="1"/>
      <c r="C143" s="1"/>
      <c r="D143" s="1"/>
      <c r="E143" s="217"/>
      <c r="F143" s="1"/>
      <c r="G143" s="1"/>
      <c r="H143" s="1"/>
      <c r="I143" s="1"/>
      <c r="J143" s="1"/>
      <c r="K143" s="1"/>
    </row>
    <row r="144" spans="2:11" ht="15.75">
      <c r="B144" s="1"/>
      <c r="C144" s="1"/>
      <c r="D144" s="1"/>
      <c r="E144" s="217"/>
      <c r="F144" s="1"/>
      <c r="G144" s="1"/>
      <c r="H144" s="1"/>
      <c r="I144" s="1"/>
      <c r="J144" s="1"/>
      <c r="K144" s="1"/>
    </row>
    <row r="145" spans="2:11" ht="15.75">
      <c r="B145" s="1"/>
      <c r="C145" s="1"/>
      <c r="D145" s="1"/>
      <c r="E145" s="217"/>
      <c r="F145" s="1"/>
      <c r="G145" s="1"/>
      <c r="H145" s="1"/>
      <c r="I145" s="1"/>
      <c r="J145" s="1"/>
      <c r="K145" s="1"/>
    </row>
    <row r="146" spans="2:11" ht="15.75">
      <c r="B146" s="1"/>
      <c r="C146" s="1"/>
      <c r="D146" s="1"/>
      <c r="E146" s="217"/>
      <c r="F146" s="1"/>
      <c r="G146" s="1"/>
      <c r="H146" s="1"/>
      <c r="I146" s="1"/>
      <c r="J146" s="1"/>
      <c r="K146" s="1"/>
    </row>
    <row r="147" spans="2:11" ht="15.75">
      <c r="B147" s="1"/>
      <c r="C147" s="1"/>
      <c r="D147" s="1"/>
      <c r="E147" s="217"/>
      <c r="F147" s="1"/>
      <c r="G147" s="1"/>
      <c r="H147" s="1"/>
      <c r="I147" s="1"/>
      <c r="J147" s="1"/>
      <c r="K147" s="1"/>
    </row>
  </sheetData>
  <sheetProtection/>
  <mergeCells count="44">
    <mergeCell ref="B85:C85"/>
    <mergeCell ref="B89:C89"/>
    <mergeCell ref="C16:C22"/>
    <mergeCell ref="C33:C41"/>
    <mergeCell ref="A76:A77"/>
    <mergeCell ref="B76:B77"/>
    <mergeCell ref="C64:C71"/>
    <mergeCell ref="A44:A50"/>
    <mergeCell ref="A42:A43"/>
    <mergeCell ref="B42:B43"/>
    <mergeCell ref="K76:K77"/>
    <mergeCell ref="K33:K41"/>
    <mergeCell ref="K16:K22"/>
    <mergeCell ref="A72:A73"/>
    <mergeCell ref="B72:B73"/>
    <mergeCell ref="K72:K73"/>
    <mergeCell ref="A62:A63"/>
    <mergeCell ref="B62:B63"/>
    <mergeCell ref="K62:K63"/>
    <mergeCell ref="A64:A71"/>
    <mergeCell ref="K8:P8"/>
    <mergeCell ref="K64:K71"/>
    <mergeCell ref="A57:A58"/>
    <mergeCell ref="B57:B58"/>
    <mergeCell ref="A60:A61"/>
    <mergeCell ref="B60:B61"/>
    <mergeCell ref="K60:K61"/>
    <mergeCell ref="K44:K59"/>
    <mergeCell ref="C44:C50"/>
    <mergeCell ref="C51:C54"/>
    <mergeCell ref="B12:K12"/>
    <mergeCell ref="A14:A15"/>
    <mergeCell ref="B14:B15"/>
    <mergeCell ref="C14:C15"/>
    <mergeCell ref="D14:D15"/>
    <mergeCell ref="E14:J14"/>
    <mergeCell ref="K14:K15"/>
    <mergeCell ref="K42:K43"/>
    <mergeCell ref="A27:A30"/>
    <mergeCell ref="C27:C30"/>
    <mergeCell ref="K27:K30"/>
    <mergeCell ref="A16:A22"/>
    <mergeCell ref="A33:A41"/>
    <mergeCell ref="C23:C26"/>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L44"/>
  <sheetViews>
    <sheetView view="pageBreakPreview" zoomScale="87" zoomScaleSheetLayoutView="87" zoomScalePageLayoutView="0" workbookViewId="0" topLeftCell="A1">
      <selection activeCell="A1" sqref="A1:L41"/>
    </sheetView>
  </sheetViews>
  <sheetFormatPr defaultColWidth="9.140625" defaultRowHeight="12.75" outlineLevelCol="1"/>
  <cols>
    <col min="1" max="1" width="6.7109375" style="137" customWidth="1"/>
    <col min="2" max="2" width="50.00390625" style="137" customWidth="1"/>
    <col min="3" max="3" width="20.140625" style="137" customWidth="1"/>
    <col min="4" max="4" width="18.8515625" style="137" customWidth="1"/>
    <col min="5" max="5" width="17.140625" style="137" customWidth="1"/>
    <col min="6" max="6" width="16.421875" style="137" customWidth="1"/>
    <col min="7" max="7" width="17.7109375" style="137" customWidth="1"/>
    <col min="8" max="8" width="55.57421875" style="137" customWidth="1"/>
    <col min="9" max="10" width="9.140625" style="137" hidden="1" customWidth="1"/>
    <col min="11" max="11" width="9.8515625" style="137" hidden="1" customWidth="1"/>
    <col min="12" max="12" width="10.140625" style="137" hidden="1" customWidth="1" outlineLevel="1"/>
    <col min="13" max="15" width="0" style="137" hidden="1" customWidth="1" outlineLevel="1"/>
    <col min="16" max="16" width="9.140625" style="137" customWidth="1" collapsed="1"/>
    <col min="17" max="16384" width="9.140625" style="137" customWidth="1"/>
  </cols>
  <sheetData>
    <row r="1" spans="2:9" ht="15.75">
      <c r="B1" s="143"/>
      <c r="C1" s="143"/>
      <c r="D1" s="143"/>
      <c r="E1" s="143"/>
      <c r="F1" s="143"/>
      <c r="G1" s="1" t="s">
        <v>474</v>
      </c>
      <c r="H1" s="355"/>
      <c r="I1" s="162" t="s">
        <v>16</v>
      </c>
    </row>
    <row r="2" spans="2:12" ht="15.75">
      <c r="B2" s="143"/>
      <c r="C2" s="143"/>
      <c r="D2" s="143"/>
      <c r="E2" s="143"/>
      <c r="F2" s="143"/>
      <c r="G2" s="12" t="s">
        <v>9</v>
      </c>
      <c r="H2" s="12"/>
      <c r="I2" s="15"/>
      <c r="J2" s="12"/>
      <c r="K2" s="12"/>
      <c r="L2" s="12"/>
    </row>
    <row r="3" spans="2:12" ht="15.75">
      <c r="B3" s="143"/>
      <c r="C3" s="143"/>
      <c r="D3" s="143"/>
      <c r="E3" s="143"/>
      <c r="F3" s="143"/>
      <c r="G3" s="12" t="s">
        <v>316</v>
      </c>
      <c r="H3" s="12"/>
      <c r="I3" s="15"/>
      <c r="J3" s="12"/>
      <c r="K3" s="12"/>
      <c r="L3" s="12"/>
    </row>
    <row r="4" spans="2:12" ht="15.75">
      <c r="B4" s="143"/>
      <c r="C4" s="143"/>
      <c r="D4" s="143"/>
      <c r="E4" s="143"/>
      <c r="F4" s="143"/>
      <c r="G4" s="17" t="s">
        <v>317</v>
      </c>
      <c r="H4" s="17"/>
      <c r="I4" s="15"/>
      <c r="J4" s="12"/>
      <c r="K4" s="12"/>
      <c r="L4" s="12"/>
    </row>
    <row r="5" spans="2:12" ht="15.75">
      <c r="B5" s="143"/>
      <c r="C5" s="143"/>
      <c r="D5" s="143"/>
      <c r="E5" s="143"/>
      <c r="F5" s="143"/>
      <c r="G5" s="17" t="s">
        <v>596</v>
      </c>
      <c r="H5" s="17"/>
      <c r="I5" s="15"/>
      <c r="J5" s="12"/>
      <c r="K5" s="12"/>
      <c r="L5" s="12"/>
    </row>
    <row r="6" spans="2:12" ht="15.75">
      <c r="B6" s="143"/>
      <c r="C6" s="143"/>
      <c r="D6" s="143"/>
      <c r="E6" s="143"/>
      <c r="F6" s="143"/>
      <c r="G6" s="17" t="s">
        <v>613</v>
      </c>
      <c r="H6" s="17"/>
      <c r="I6" s="252"/>
      <c r="J6" s="12"/>
      <c r="K6" s="12"/>
      <c r="L6" s="12"/>
    </row>
    <row r="7" spans="2:12" ht="15.75" customHeight="1">
      <c r="B7" s="143"/>
      <c r="C7" s="143"/>
      <c r="D7" s="143"/>
      <c r="E7" s="143"/>
      <c r="F7" s="143"/>
      <c r="G7" s="624" t="s">
        <v>609</v>
      </c>
      <c r="H7" s="624"/>
      <c r="I7" s="624"/>
      <c r="J7" s="624"/>
      <c r="K7" s="624"/>
      <c r="L7" s="624"/>
    </row>
    <row r="8" spans="2:12" ht="15.75" customHeight="1">
      <c r="B8" s="143"/>
      <c r="C8" s="143"/>
      <c r="D8" s="143"/>
      <c r="E8" s="143"/>
      <c r="F8" s="143"/>
      <c r="G8" s="624" t="s">
        <v>620</v>
      </c>
      <c r="H8" s="624"/>
      <c r="I8" s="571"/>
      <c r="J8" s="571"/>
      <c r="K8" s="571"/>
      <c r="L8" s="571"/>
    </row>
    <row r="9" spans="2:9" ht="15.75">
      <c r="B9" s="143"/>
      <c r="C9" s="143"/>
      <c r="D9" s="143"/>
      <c r="E9" s="143"/>
      <c r="F9" s="143"/>
      <c r="G9" s="143"/>
      <c r="H9" s="143"/>
      <c r="I9" s="143"/>
    </row>
    <row r="10" spans="1:9" ht="36.75" customHeight="1">
      <c r="A10" s="660" t="s">
        <v>616</v>
      </c>
      <c r="B10" s="660"/>
      <c r="C10" s="660"/>
      <c r="D10" s="660"/>
      <c r="E10" s="660"/>
      <c r="F10" s="660"/>
      <c r="G10" s="660"/>
      <c r="H10" s="660"/>
      <c r="I10" s="143"/>
    </row>
    <row r="11" spans="2:9" ht="15.75">
      <c r="B11" s="143"/>
      <c r="C11" s="143"/>
      <c r="D11" s="661"/>
      <c r="E11" s="661"/>
      <c r="F11" s="661"/>
      <c r="G11" s="143"/>
      <c r="H11" s="311" t="s">
        <v>256</v>
      </c>
      <c r="I11" s="143"/>
    </row>
    <row r="12" spans="1:9" ht="18.75">
      <c r="A12" s="662" t="s">
        <v>27</v>
      </c>
      <c r="B12" s="662" t="s">
        <v>10</v>
      </c>
      <c r="C12" s="662" t="s">
        <v>11</v>
      </c>
      <c r="D12" s="662" t="s">
        <v>242</v>
      </c>
      <c r="E12" s="675" t="s">
        <v>7</v>
      </c>
      <c r="F12" s="675"/>
      <c r="G12" s="676"/>
      <c r="H12" s="677" t="s">
        <v>13</v>
      </c>
      <c r="I12" s="143"/>
    </row>
    <row r="13" spans="1:9" ht="15.75" customHeight="1">
      <c r="A13" s="663"/>
      <c r="B13" s="663"/>
      <c r="C13" s="663"/>
      <c r="D13" s="663"/>
      <c r="E13" s="662">
        <v>2021</v>
      </c>
      <c r="F13" s="662">
        <v>2022</v>
      </c>
      <c r="G13" s="677">
        <v>2023</v>
      </c>
      <c r="H13" s="677"/>
      <c r="I13" s="143"/>
    </row>
    <row r="14" spans="1:9" ht="26.25" customHeight="1">
      <c r="A14" s="664"/>
      <c r="B14" s="664"/>
      <c r="C14" s="664"/>
      <c r="D14" s="664"/>
      <c r="E14" s="664"/>
      <c r="F14" s="664"/>
      <c r="G14" s="677"/>
      <c r="H14" s="677"/>
      <c r="I14" s="143"/>
    </row>
    <row r="15" spans="1:9" ht="43.5" customHeight="1">
      <c r="A15" s="526">
        <v>1</v>
      </c>
      <c r="B15" s="383" t="s">
        <v>569</v>
      </c>
      <c r="C15" s="373" t="s">
        <v>440</v>
      </c>
      <c r="D15" s="371">
        <f>E15+F15+G15</f>
        <v>49298.4</v>
      </c>
      <c r="E15" s="524">
        <f>11754.8+983.7+80+1501.7+1095.1</f>
        <v>15415.300000000001</v>
      </c>
      <c r="F15" s="524">
        <v>16448.1</v>
      </c>
      <c r="G15" s="524">
        <v>17435</v>
      </c>
      <c r="H15" s="666" t="s">
        <v>166</v>
      </c>
      <c r="I15" s="143"/>
    </row>
    <row r="16" spans="1:9" ht="27.75" customHeight="1" hidden="1">
      <c r="A16" s="535" t="s">
        <v>167</v>
      </c>
      <c r="B16" s="394" t="s">
        <v>565</v>
      </c>
      <c r="C16" s="669" t="s">
        <v>440</v>
      </c>
      <c r="D16" s="536">
        <f>E16+F16+G16</f>
        <v>3837.6000000000004</v>
      </c>
      <c r="E16" s="537">
        <v>1200</v>
      </c>
      <c r="F16" s="537">
        <v>1280.4</v>
      </c>
      <c r="G16" s="537">
        <v>1357.2</v>
      </c>
      <c r="H16" s="667"/>
      <c r="I16" s="143"/>
    </row>
    <row r="17" spans="1:9" ht="30.75" customHeight="1" hidden="1">
      <c r="A17" s="535" t="s">
        <v>174</v>
      </c>
      <c r="B17" s="394" t="s">
        <v>566</v>
      </c>
      <c r="C17" s="670"/>
      <c r="D17" s="536">
        <f>E17+F17+G17</f>
        <v>3198</v>
      </c>
      <c r="E17" s="537">
        <v>1000</v>
      </c>
      <c r="F17" s="537">
        <v>1067</v>
      </c>
      <c r="G17" s="537">
        <v>1131</v>
      </c>
      <c r="H17" s="667"/>
      <c r="I17" s="143"/>
    </row>
    <row r="18" spans="1:9" ht="29.25" customHeight="1" hidden="1">
      <c r="A18" s="535" t="s">
        <v>175</v>
      </c>
      <c r="B18" s="394" t="s">
        <v>567</v>
      </c>
      <c r="C18" s="670"/>
      <c r="D18" s="536">
        <f>E18+F18+G18</f>
        <v>3837.6000000000004</v>
      </c>
      <c r="E18" s="537">
        <v>1200</v>
      </c>
      <c r="F18" s="537">
        <v>1280.4</v>
      </c>
      <c r="G18" s="537">
        <v>1357.2</v>
      </c>
      <c r="H18" s="667"/>
      <c r="I18" s="143"/>
    </row>
    <row r="19" spans="1:9" ht="30" customHeight="1" hidden="1">
      <c r="A19" s="535" t="s">
        <v>176</v>
      </c>
      <c r="B19" s="394" t="s">
        <v>568</v>
      </c>
      <c r="C19" s="671"/>
      <c r="D19" s="536">
        <f>E19+F19+G19</f>
        <v>3837.6000000000004</v>
      </c>
      <c r="E19" s="537">
        <v>1200</v>
      </c>
      <c r="F19" s="537">
        <v>1280.4</v>
      </c>
      <c r="G19" s="537">
        <v>1357.2</v>
      </c>
      <c r="H19" s="668"/>
      <c r="I19" s="143"/>
    </row>
    <row r="20" spans="1:12" ht="52.5" customHeight="1">
      <c r="A20" s="372">
        <v>2</v>
      </c>
      <c r="B20" s="523" t="s">
        <v>130</v>
      </c>
      <c r="C20" s="373" t="s">
        <v>440</v>
      </c>
      <c r="D20" s="371">
        <f aca="true" t="shared" si="0" ref="D20:D31">E20+F20+G20</f>
        <v>14886.999999999998</v>
      </c>
      <c r="E20" s="200">
        <f>400.8+235+66.1+104.1+1587.3+144+74.2+550.6+51.8+47.5+223.3+175.7+468.5+75+70.9+250+50+50+50</f>
        <v>4674.799999999999</v>
      </c>
      <c r="F20" s="200">
        <f>452.5+265.4+74.7+117.5+1792+162.6+83.8+621.6+58.5+53.7+252.1+198.4+529+84.7+80</f>
        <v>4826.499999999999</v>
      </c>
      <c r="G20" s="200">
        <f>505.9+296.7+83.5+131.4+2003.5+181.8+93.7+695+63.4+60+281.9+221.8+591.4+94.7+81</f>
        <v>5385.699999999999</v>
      </c>
      <c r="H20" s="666" t="s">
        <v>166</v>
      </c>
      <c r="I20" s="143"/>
      <c r="L20" s="137" t="s">
        <v>570</v>
      </c>
    </row>
    <row r="21" spans="1:9" ht="27.75" customHeight="1" hidden="1">
      <c r="A21" s="535" t="s">
        <v>215</v>
      </c>
      <c r="B21" s="394" t="s">
        <v>565</v>
      </c>
      <c r="C21" s="669" t="s">
        <v>440</v>
      </c>
      <c r="D21" s="536">
        <f t="shared" si="0"/>
        <v>160</v>
      </c>
      <c r="E21" s="538">
        <v>50</v>
      </c>
      <c r="F21" s="538">
        <v>53.4</v>
      </c>
      <c r="G21" s="538">
        <v>56.6</v>
      </c>
      <c r="H21" s="667"/>
      <c r="I21" s="143"/>
    </row>
    <row r="22" spans="1:9" ht="29.25" customHeight="1" hidden="1">
      <c r="A22" s="535" t="s">
        <v>239</v>
      </c>
      <c r="B22" s="394" t="s">
        <v>566</v>
      </c>
      <c r="C22" s="670"/>
      <c r="D22" s="536">
        <f t="shared" si="0"/>
        <v>1599</v>
      </c>
      <c r="E22" s="538">
        <v>500</v>
      </c>
      <c r="F22" s="538">
        <v>533.5</v>
      </c>
      <c r="G22" s="538">
        <v>565.5</v>
      </c>
      <c r="H22" s="667"/>
      <c r="I22" s="143"/>
    </row>
    <row r="23" spans="1:9" ht="24.75" customHeight="1" hidden="1">
      <c r="A23" s="535" t="s">
        <v>249</v>
      </c>
      <c r="B23" s="394" t="s">
        <v>567</v>
      </c>
      <c r="C23" s="670"/>
      <c r="D23" s="536">
        <f t="shared" si="0"/>
        <v>480</v>
      </c>
      <c r="E23" s="538">
        <v>150</v>
      </c>
      <c r="F23" s="538">
        <v>160</v>
      </c>
      <c r="G23" s="538">
        <v>170</v>
      </c>
      <c r="H23" s="667"/>
      <c r="I23" s="143"/>
    </row>
    <row r="24" spans="1:9" ht="27" customHeight="1" hidden="1">
      <c r="A24" s="535" t="s">
        <v>250</v>
      </c>
      <c r="B24" s="394" t="s">
        <v>568</v>
      </c>
      <c r="C24" s="671"/>
      <c r="D24" s="536">
        <f t="shared" si="0"/>
        <v>480</v>
      </c>
      <c r="E24" s="538">
        <v>150</v>
      </c>
      <c r="F24" s="538">
        <v>160</v>
      </c>
      <c r="G24" s="538">
        <v>170</v>
      </c>
      <c r="H24" s="668"/>
      <c r="I24" s="143"/>
    </row>
    <row r="25" spans="1:9" ht="60.75" customHeight="1">
      <c r="A25" s="372">
        <v>3</v>
      </c>
      <c r="B25" s="374" t="s">
        <v>70</v>
      </c>
      <c r="C25" s="373" t="s">
        <v>440</v>
      </c>
      <c r="D25" s="371">
        <f t="shared" si="0"/>
        <v>17808.3</v>
      </c>
      <c r="E25" s="200">
        <v>5251.3</v>
      </c>
      <c r="F25" s="200">
        <v>5928.7</v>
      </c>
      <c r="G25" s="200">
        <v>6628.3</v>
      </c>
      <c r="H25" s="372" t="s">
        <v>166</v>
      </c>
      <c r="I25" s="143"/>
    </row>
    <row r="26" spans="1:9" ht="45.75" customHeight="1">
      <c r="A26" s="372">
        <v>4</v>
      </c>
      <c r="B26" s="374" t="s">
        <v>71</v>
      </c>
      <c r="C26" s="373" t="s">
        <v>440</v>
      </c>
      <c r="D26" s="371">
        <f t="shared" si="0"/>
        <v>1219.8</v>
      </c>
      <c r="E26" s="200">
        <v>359.7</v>
      </c>
      <c r="F26" s="200">
        <v>406.1</v>
      </c>
      <c r="G26" s="200">
        <v>454</v>
      </c>
      <c r="H26" s="372" t="s">
        <v>166</v>
      </c>
      <c r="I26" s="143"/>
    </row>
    <row r="27" spans="1:9" ht="56.25" customHeight="1">
      <c r="A27" s="372">
        <v>5</v>
      </c>
      <c r="B27" s="374" t="s">
        <v>446</v>
      </c>
      <c r="C27" s="373" t="s">
        <v>440</v>
      </c>
      <c r="D27" s="371">
        <f t="shared" si="0"/>
        <v>191.8</v>
      </c>
      <c r="E27" s="200">
        <f>22.5+8.5+8.2+20.8</f>
        <v>60</v>
      </c>
      <c r="F27" s="200">
        <f>24+9+8.8+22.2</f>
        <v>64</v>
      </c>
      <c r="G27" s="200">
        <f>25.4+9.6+9.3+23.5</f>
        <v>67.8</v>
      </c>
      <c r="H27" s="372" t="s">
        <v>166</v>
      </c>
      <c r="I27" s="143"/>
    </row>
    <row r="28" spans="1:9" ht="42.75" customHeight="1">
      <c r="A28" s="666">
        <v>6</v>
      </c>
      <c r="B28" s="673" t="s">
        <v>352</v>
      </c>
      <c r="C28" s="191" t="s">
        <v>161</v>
      </c>
      <c r="D28" s="371">
        <f t="shared" si="0"/>
        <v>100</v>
      </c>
      <c r="E28" s="200">
        <v>50</v>
      </c>
      <c r="F28" s="200">
        <v>50</v>
      </c>
      <c r="G28" s="200"/>
      <c r="H28" s="666" t="s">
        <v>166</v>
      </c>
      <c r="I28" s="143"/>
    </row>
    <row r="29" spans="1:9" ht="41.25" customHeight="1">
      <c r="A29" s="667"/>
      <c r="B29" s="674"/>
      <c r="C29" s="373" t="s">
        <v>440</v>
      </c>
      <c r="D29" s="393">
        <f>E29+F29+G29</f>
        <v>100</v>
      </c>
      <c r="E29" s="200">
        <v>50</v>
      </c>
      <c r="F29" s="200">
        <v>50</v>
      </c>
      <c r="G29" s="200"/>
      <c r="H29" s="667"/>
      <c r="I29" s="143"/>
    </row>
    <row r="30" spans="1:9" ht="56.25" customHeight="1">
      <c r="A30" s="164">
        <v>7</v>
      </c>
      <c r="B30" s="190" t="s">
        <v>447</v>
      </c>
      <c r="C30" s="373" t="s">
        <v>440</v>
      </c>
      <c r="D30" s="371">
        <f t="shared" si="0"/>
        <v>280</v>
      </c>
      <c r="E30" s="200">
        <v>280</v>
      </c>
      <c r="F30" s="200"/>
      <c r="G30" s="200"/>
      <c r="H30" s="372" t="s">
        <v>166</v>
      </c>
      <c r="I30" s="143"/>
    </row>
    <row r="31" spans="1:9" ht="56.25" customHeight="1">
      <c r="A31" s="164">
        <v>8</v>
      </c>
      <c r="B31" s="540" t="s">
        <v>602</v>
      </c>
      <c r="C31" s="373" t="s">
        <v>440</v>
      </c>
      <c r="D31" s="371">
        <f t="shared" si="0"/>
        <v>150</v>
      </c>
      <c r="E31" s="200">
        <v>150</v>
      </c>
      <c r="F31" s="200"/>
      <c r="G31" s="200"/>
      <c r="H31" s="372" t="s">
        <v>166</v>
      </c>
      <c r="I31" s="143"/>
    </row>
    <row r="32" spans="1:9" ht="24" customHeight="1">
      <c r="A32" s="165"/>
      <c r="B32" s="201" t="s">
        <v>4</v>
      </c>
      <c r="C32" s="202"/>
      <c r="D32" s="199">
        <f>E32+F32+G32</f>
        <v>84035.29999999999</v>
      </c>
      <c r="E32" s="199">
        <f>E15+E20+E25+E26+E27+E28+E29+E30+E31</f>
        <v>26291.1</v>
      </c>
      <c r="F32" s="199">
        <f>F15+F20+F25+F26+F27+F28+F29+F30</f>
        <v>27773.399999999998</v>
      </c>
      <c r="G32" s="199">
        <f>G15+G20+G25+G26+G27+G28+G29+G30</f>
        <v>29970.799999999996</v>
      </c>
      <c r="H32" s="166"/>
      <c r="I32" s="143"/>
    </row>
    <row r="33" spans="1:9" ht="10.5" customHeight="1">
      <c r="A33" s="167"/>
      <c r="B33" s="168"/>
      <c r="C33" s="168"/>
      <c r="D33" s="169"/>
      <c r="E33" s="169"/>
      <c r="F33" s="169"/>
      <c r="G33" s="169"/>
      <c r="H33" s="170"/>
      <c r="I33" s="143"/>
    </row>
    <row r="34" spans="1:9" ht="15.75" hidden="1">
      <c r="A34" s="167"/>
      <c r="B34" s="168"/>
      <c r="C34" s="168"/>
      <c r="D34" s="169"/>
      <c r="E34" s="169"/>
      <c r="F34" s="169"/>
      <c r="G34" s="169"/>
      <c r="H34" s="170"/>
      <c r="I34" s="143"/>
    </row>
    <row r="35" spans="1:9" ht="15.75" hidden="1">
      <c r="A35" s="167"/>
      <c r="B35" s="168"/>
      <c r="C35" s="168"/>
      <c r="D35" s="169"/>
      <c r="E35" s="169"/>
      <c r="F35" s="169"/>
      <c r="G35" s="169"/>
      <c r="H35" s="170"/>
      <c r="I35" s="143"/>
    </row>
    <row r="36" spans="2:9" ht="15.75">
      <c r="B36" s="168"/>
      <c r="C36" s="168"/>
      <c r="D36" s="169"/>
      <c r="E36" s="169"/>
      <c r="F36" s="169"/>
      <c r="G36" s="169"/>
      <c r="H36" s="170"/>
      <c r="I36" s="143"/>
    </row>
    <row r="37" spans="2:9" ht="18.75">
      <c r="B37" s="665" t="s">
        <v>15</v>
      </c>
      <c r="C37" s="665"/>
      <c r="D37" s="288"/>
      <c r="E37" s="555"/>
      <c r="F37" s="555"/>
      <c r="G37" s="555"/>
      <c r="H37" s="139" t="s">
        <v>25</v>
      </c>
      <c r="I37" s="139"/>
    </row>
    <row r="38" spans="2:9" ht="6" customHeight="1">
      <c r="B38" s="138"/>
      <c r="C38" s="138"/>
      <c r="D38" s="138"/>
      <c r="E38" s="171"/>
      <c r="F38" s="171"/>
      <c r="G38" s="139"/>
      <c r="H38" s="172"/>
      <c r="I38" s="139"/>
    </row>
    <row r="39" spans="2:9" ht="8.25" customHeight="1">
      <c r="B39" s="138"/>
      <c r="C39" s="138"/>
      <c r="D39" s="138"/>
      <c r="E39" s="171"/>
      <c r="F39" s="171"/>
      <c r="G39" s="139"/>
      <c r="H39" s="172"/>
      <c r="I39" s="139"/>
    </row>
    <row r="40" spans="2:8" ht="18.75">
      <c r="B40" s="672" t="s">
        <v>314</v>
      </c>
      <c r="C40" s="672"/>
      <c r="D40" s="141"/>
      <c r="E40" s="142"/>
      <c r="F40" s="142"/>
      <c r="G40" s="143"/>
      <c r="H40" s="143"/>
    </row>
    <row r="41" spans="2:10" ht="15.75">
      <c r="B41" s="144" t="s">
        <v>8</v>
      </c>
      <c r="C41" s="144"/>
      <c r="D41" s="142"/>
      <c r="E41" s="142"/>
      <c r="F41" s="142"/>
      <c r="G41" s="143"/>
      <c r="H41" s="143"/>
      <c r="J41" s="163"/>
    </row>
    <row r="42" spans="2:8" ht="15.75">
      <c r="B42" s="173"/>
      <c r="C42" s="174"/>
      <c r="D42" s="175"/>
      <c r="E42" s="142"/>
      <c r="F42" s="142"/>
      <c r="G42" s="143"/>
      <c r="H42" s="143"/>
    </row>
    <row r="43" spans="3:7" ht="15.75">
      <c r="C43" s="175"/>
      <c r="D43" s="142"/>
      <c r="E43" s="142"/>
      <c r="F43" s="142"/>
      <c r="G43" s="142"/>
    </row>
    <row r="44" spans="3:7" ht="15.75">
      <c r="C44" s="176"/>
      <c r="D44" s="142"/>
      <c r="E44" s="142"/>
      <c r="F44" s="142"/>
      <c r="G44" s="142"/>
    </row>
  </sheetData>
  <sheetProtection/>
  <mergeCells count="22">
    <mergeCell ref="A28:A29"/>
    <mergeCell ref="B28:B29"/>
    <mergeCell ref="H28:H29"/>
    <mergeCell ref="D12:D14"/>
    <mergeCell ref="E12:G12"/>
    <mergeCell ref="H12:H14"/>
    <mergeCell ref="E13:E14"/>
    <mergeCell ref="F13:F14"/>
    <mergeCell ref="G13:G14"/>
    <mergeCell ref="B37:C37"/>
    <mergeCell ref="C12:C14"/>
    <mergeCell ref="H15:H19"/>
    <mergeCell ref="H20:H24"/>
    <mergeCell ref="C21:C24"/>
    <mergeCell ref="B40:C40"/>
    <mergeCell ref="C16:C19"/>
    <mergeCell ref="G8:H8"/>
    <mergeCell ref="G7:L7"/>
    <mergeCell ref="A10:H10"/>
    <mergeCell ref="D11:F11"/>
    <mergeCell ref="A12:A14"/>
    <mergeCell ref="B12:B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
      <selection activeCell="A1" sqref="A1:O34"/>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630</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316</v>
      </c>
      <c r="K3" s="12"/>
      <c r="L3" s="15"/>
      <c r="M3" s="12"/>
      <c r="N3" s="12"/>
      <c r="O3" s="12"/>
    </row>
    <row r="4" spans="2:15" ht="15.75">
      <c r="B4" s="15"/>
      <c r="C4" s="15"/>
      <c r="D4" s="15"/>
      <c r="E4" s="15"/>
      <c r="F4" s="15"/>
      <c r="G4" s="15"/>
      <c r="H4" s="15"/>
      <c r="I4" s="12" t="s">
        <v>17</v>
      </c>
      <c r="J4" s="17" t="s">
        <v>317</v>
      </c>
      <c r="K4" s="17"/>
      <c r="L4" s="15"/>
      <c r="M4" s="12"/>
      <c r="N4" s="12"/>
      <c r="O4" s="12"/>
    </row>
    <row r="5" spans="2:15" ht="15.75">
      <c r="B5" s="15"/>
      <c r="C5" s="15"/>
      <c r="D5" s="15"/>
      <c r="E5" s="15"/>
      <c r="F5" s="15"/>
      <c r="G5" s="15"/>
      <c r="H5" s="15"/>
      <c r="I5" s="12" t="s">
        <v>18</v>
      </c>
      <c r="J5" s="17" t="s">
        <v>596</v>
      </c>
      <c r="K5" s="17"/>
      <c r="L5" s="15"/>
      <c r="M5" s="12"/>
      <c r="N5" s="12"/>
      <c r="O5" s="12"/>
    </row>
    <row r="6" spans="2:15" ht="15.75">
      <c r="B6" s="15"/>
      <c r="C6" s="15"/>
      <c r="D6" s="15"/>
      <c r="E6" s="15"/>
      <c r="F6" s="15"/>
      <c r="G6" s="15"/>
      <c r="H6" s="15"/>
      <c r="I6" s="12"/>
      <c r="J6" s="17" t="s">
        <v>614</v>
      </c>
      <c r="K6" s="17"/>
      <c r="L6" s="252"/>
      <c r="M6" s="12"/>
      <c r="N6" s="12"/>
      <c r="O6" s="12"/>
    </row>
    <row r="7" spans="2:15" ht="15.75">
      <c r="B7" s="15"/>
      <c r="C7" s="15"/>
      <c r="D7" s="15"/>
      <c r="E7" s="15"/>
      <c r="F7" s="15"/>
      <c r="G7" s="15"/>
      <c r="H7" s="15"/>
      <c r="I7" s="12"/>
      <c r="J7" s="17" t="s">
        <v>615</v>
      </c>
      <c r="K7" s="17"/>
      <c r="L7" s="252"/>
      <c r="M7" s="12"/>
      <c r="N7" s="12"/>
      <c r="O7" s="12"/>
    </row>
    <row r="8" spans="2:15" ht="15.75" customHeight="1">
      <c r="B8" s="15"/>
      <c r="C8" s="15"/>
      <c r="D8" s="15"/>
      <c r="E8" s="15"/>
      <c r="F8" s="15"/>
      <c r="G8" s="15"/>
      <c r="H8" s="15"/>
      <c r="I8" s="12"/>
      <c r="J8" s="624" t="s">
        <v>625</v>
      </c>
      <c r="K8" s="624"/>
      <c r="L8" s="624"/>
      <c r="M8" s="624"/>
      <c r="N8" s="624"/>
      <c r="O8" s="624"/>
    </row>
    <row r="9" spans="2:12" ht="15.75">
      <c r="B9" s="15"/>
      <c r="C9" s="15"/>
      <c r="D9" s="15"/>
      <c r="E9" s="15"/>
      <c r="F9" s="15"/>
      <c r="G9" s="15"/>
      <c r="H9" s="15"/>
      <c r="I9" s="12"/>
      <c r="J9" s="12" t="s">
        <v>650</v>
      </c>
      <c r="K9" s="12"/>
      <c r="L9" s="12"/>
    </row>
    <row r="10" spans="2:12" ht="15.75">
      <c r="B10" s="15"/>
      <c r="C10" s="15"/>
      <c r="D10" s="15"/>
      <c r="E10" s="15"/>
      <c r="F10" s="15"/>
      <c r="G10" s="15"/>
      <c r="H10" s="15"/>
      <c r="I10" s="15"/>
      <c r="J10" s="15"/>
      <c r="K10" s="15"/>
      <c r="L10" s="15"/>
    </row>
    <row r="11" spans="2:12" ht="36.75" customHeight="1">
      <c r="B11" s="625" t="s">
        <v>464</v>
      </c>
      <c r="C11" s="625"/>
      <c r="D11" s="625"/>
      <c r="E11" s="625"/>
      <c r="F11" s="625"/>
      <c r="G11" s="625"/>
      <c r="H11" s="625"/>
      <c r="I11" s="625"/>
      <c r="J11" s="625"/>
      <c r="K11" s="625"/>
      <c r="L11" s="15"/>
    </row>
    <row r="12" spans="2:12" ht="15.75">
      <c r="B12" s="15"/>
      <c r="C12" s="15"/>
      <c r="D12" s="637"/>
      <c r="E12" s="637"/>
      <c r="F12" s="637"/>
      <c r="G12" s="637"/>
      <c r="H12" s="637"/>
      <c r="I12" s="15"/>
      <c r="J12" s="15"/>
      <c r="K12" s="34" t="s">
        <v>256</v>
      </c>
      <c r="L12" s="15"/>
    </row>
    <row r="13" spans="1:12" ht="15.75" customHeight="1">
      <c r="A13" s="635" t="s">
        <v>27</v>
      </c>
      <c r="B13" s="626" t="s">
        <v>10</v>
      </c>
      <c r="C13" s="626" t="s">
        <v>11</v>
      </c>
      <c r="D13" s="626" t="s">
        <v>242</v>
      </c>
      <c r="E13" s="638" t="s">
        <v>7</v>
      </c>
      <c r="F13" s="638"/>
      <c r="G13" s="638"/>
      <c r="H13" s="638"/>
      <c r="I13" s="638"/>
      <c r="J13" s="678"/>
      <c r="K13" s="630" t="s">
        <v>13</v>
      </c>
      <c r="L13" s="15"/>
    </row>
    <row r="14" spans="1:12" ht="15.75">
      <c r="A14" s="679"/>
      <c r="B14" s="627"/>
      <c r="C14" s="627"/>
      <c r="D14" s="627"/>
      <c r="E14" s="626">
        <v>2021</v>
      </c>
      <c r="F14" s="626">
        <v>2022</v>
      </c>
      <c r="G14" s="626" t="s">
        <v>22</v>
      </c>
      <c r="H14" s="626" t="s">
        <v>23</v>
      </c>
      <c r="I14" s="626" t="s">
        <v>24</v>
      </c>
      <c r="J14" s="630">
        <v>2023</v>
      </c>
      <c r="K14" s="630"/>
      <c r="L14" s="15"/>
    </row>
    <row r="15" spans="1:12" ht="21" customHeight="1">
      <c r="A15" s="636"/>
      <c r="B15" s="628"/>
      <c r="C15" s="628"/>
      <c r="D15" s="628"/>
      <c r="E15" s="628"/>
      <c r="F15" s="628"/>
      <c r="G15" s="628"/>
      <c r="H15" s="628"/>
      <c r="I15" s="628"/>
      <c r="J15" s="630"/>
      <c r="K15" s="630"/>
      <c r="L15" s="15"/>
    </row>
    <row r="16" spans="1:12" ht="121.5" customHeight="1" hidden="1">
      <c r="A16" s="188">
        <v>1</v>
      </c>
      <c r="B16" s="335" t="s">
        <v>465</v>
      </c>
      <c r="C16" s="35" t="s">
        <v>356</v>
      </c>
      <c r="D16" s="61">
        <f aca="true" t="shared" si="0" ref="D16:D26">E16+F16+J16</f>
        <v>4950.5</v>
      </c>
      <c r="E16" s="63">
        <v>1548</v>
      </c>
      <c r="F16" s="528">
        <v>1651.7</v>
      </c>
      <c r="G16" s="528"/>
      <c r="H16" s="528"/>
      <c r="I16" s="528"/>
      <c r="J16" s="528">
        <v>1750.8</v>
      </c>
      <c r="K16" s="188" t="s">
        <v>166</v>
      </c>
      <c r="L16" s="15"/>
    </row>
    <row r="17" spans="1:14" ht="77.25" customHeight="1" hidden="1">
      <c r="A17" s="188">
        <v>2</v>
      </c>
      <c r="B17" s="527" t="s">
        <v>229</v>
      </c>
      <c r="C17" s="35" t="s">
        <v>356</v>
      </c>
      <c r="D17" s="61">
        <f t="shared" si="0"/>
        <v>19539.9</v>
      </c>
      <c r="E17" s="63">
        <v>6110</v>
      </c>
      <c r="F17" s="528">
        <v>6519.4</v>
      </c>
      <c r="G17" s="528"/>
      <c r="H17" s="528"/>
      <c r="I17" s="528"/>
      <c r="J17" s="528">
        <v>6910.5</v>
      </c>
      <c r="K17" s="188" t="s">
        <v>166</v>
      </c>
      <c r="L17" s="15"/>
      <c r="N17" s="54"/>
    </row>
    <row r="18" spans="1:14" ht="60.75" customHeight="1" hidden="1">
      <c r="A18" s="188">
        <v>3</v>
      </c>
      <c r="B18" s="523" t="s">
        <v>603</v>
      </c>
      <c r="C18" s="35" t="s">
        <v>356</v>
      </c>
      <c r="D18" s="61">
        <f t="shared" si="0"/>
        <v>900</v>
      </c>
      <c r="E18" s="546">
        <v>300</v>
      </c>
      <c r="F18" s="528">
        <v>300</v>
      </c>
      <c r="G18" s="528">
        <v>100</v>
      </c>
      <c r="H18" s="528">
        <v>100</v>
      </c>
      <c r="I18" s="528">
        <v>100</v>
      </c>
      <c r="J18" s="528">
        <v>300</v>
      </c>
      <c r="K18" s="188" t="s">
        <v>166</v>
      </c>
      <c r="L18" s="15"/>
      <c r="N18" s="54"/>
    </row>
    <row r="19" spans="1:14" ht="75.75" customHeight="1">
      <c r="A19" s="188">
        <v>4</v>
      </c>
      <c r="B19" s="523" t="s">
        <v>527</v>
      </c>
      <c r="C19" s="35" t="s">
        <v>356</v>
      </c>
      <c r="D19" s="61">
        <f t="shared" si="0"/>
        <v>963.5</v>
      </c>
      <c r="E19" s="63">
        <f>200+213.5</f>
        <v>413.5</v>
      </c>
      <c r="F19" s="528">
        <v>250</v>
      </c>
      <c r="G19" s="528"/>
      <c r="H19" s="528"/>
      <c r="I19" s="528"/>
      <c r="J19" s="528">
        <v>300</v>
      </c>
      <c r="K19" s="188" t="s">
        <v>166</v>
      </c>
      <c r="L19" s="15"/>
      <c r="N19" s="54"/>
    </row>
    <row r="20" spans="1:14" ht="73.5" customHeight="1" hidden="1">
      <c r="A20" s="188">
        <v>5</v>
      </c>
      <c r="B20" s="523" t="s">
        <v>466</v>
      </c>
      <c r="C20" s="35" t="s">
        <v>356</v>
      </c>
      <c r="D20" s="61">
        <f t="shared" si="0"/>
        <v>4000</v>
      </c>
      <c r="E20" s="63">
        <v>1000</v>
      </c>
      <c r="F20" s="528">
        <v>1500</v>
      </c>
      <c r="G20" s="528"/>
      <c r="H20" s="528"/>
      <c r="I20" s="528"/>
      <c r="J20" s="528">
        <v>1500</v>
      </c>
      <c r="K20" s="631" t="s">
        <v>166</v>
      </c>
      <c r="L20" s="15"/>
      <c r="N20" s="54"/>
    </row>
    <row r="21" spans="1:14" ht="29.25" customHeight="1" hidden="1">
      <c r="A21" s="532" t="s">
        <v>271</v>
      </c>
      <c r="B21" s="394" t="s">
        <v>565</v>
      </c>
      <c r="C21" s="639" t="s">
        <v>356</v>
      </c>
      <c r="D21" s="539">
        <f>E21+F21+J21</f>
        <v>225</v>
      </c>
      <c r="E21" s="482">
        <v>70</v>
      </c>
      <c r="F21" s="146">
        <v>75</v>
      </c>
      <c r="G21" s="146"/>
      <c r="H21" s="146"/>
      <c r="I21" s="146"/>
      <c r="J21" s="146">
        <v>80</v>
      </c>
      <c r="K21" s="632"/>
      <c r="L21" s="15"/>
      <c r="N21" s="54"/>
    </row>
    <row r="22" spans="1:14" ht="25.5" customHeight="1" hidden="1">
      <c r="A22" s="532" t="s">
        <v>291</v>
      </c>
      <c r="B22" s="394" t="s">
        <v>566</v>
      </c>
      <c r="C22" s="640"/>
      <c r="D22" s="539">
        <f t="shared" si="0"/>
        <v>161</v>
      </c>
      <c r="E22" s="482">
        <v>50</v>
      </c>
      <c r="F22" s="146">
        <v>54</v>
      </c>
      <c r="G22" s="146"/>
      <c r="H22" s="146"/>
      <c r="I22" s="146"/>
      <c r="J22" s="146">
        <v>57</v>
      </c>
      <c r="K22" s="632"/>
      <c r="L22" s="15"/>
      <c r="N22" s="54"/>
    </row>
    <row r="23" spans="1:14" ht="24.75" customHeight="1" hidden="1">
      <c r="A23" s="532" t="s">
        <v>299</v>
      </c>
      <c r="B23" s="394" t="s">
        <v>567</v>
      </c>
      <c r="C23" s="640"/>
      <c r="D23" s="539">
        <f t="shared" si="0"/>
        <v>192</v>
      </c>
      <c r="E23" s="482">
        <v>60</v>
      </c>
      <c r="F23" s="146">
        <v>64</v>
      </c>
      <c r="G23" s="146"/>
      <c r="H23" s="146"/>
      <c r="I23" s="146"/>
      <c r="J23" s="146">
        <v>68</v>
      </c>
      <c r="K23" s="632"/>
      <c r="L23" s="15"/>
      <c r="N23" s="54"/>
    </row>
    <row r="24" spans="1:14" ht="24" customHeight="1" hidden="1">
      <c r="A24" s="532" t="s">
        <v>494</v>
      </c>
      <c r="B24" s="394" t="s">
        <v>568</v>
      </c>
      <c r="C24" s="641"/>
      <c r="D24" s="539">
        <f t="shared" si="0"/>
        <v>129</v>
      </c>
      <c r="E24" s="482">
        <v>40</v>
      </c>
      <c r="F24" s="146">
        <v>43</v>
      </c>
      <c r="G24" s="146"/>
      <c r="H24" s="146"/>
      <c r="I24" s="146"/>
      <c r="J24" s="146">
        <v>46</v>
      </c>
      <c r="K24" s="633"/>
      <c r="L24" s="15"/>
      <c r="N24" s="54"/>
    </row>
    <row r="25" spans="1:14" ht="54.75" customHeight="1" hidden="1">
      <c r="A25" s="188">
        <v>6</v>
      </c>
      <c r="B25" s="523" t="s">
        <v>528</v>
      </c>
      <c r="C25" s="35" t="s">
        <v>356</v>
      </c>
      <c r="D25" s="61">
        <f t="shared" si="0"/>
        <v>2250</v>
      </c>
      <c r="E25" s="63">
        <v>650</v>
      </c>
      <c r="F25" s="528">
        <v>750</v>
      </c>
      <c r="G25" s="528"/>
      <c r="H25" s="528"/>
      <c r="I25" s="528"/>
      <c r="J25" s="528">
        <v>850</v>
      </c>
      <c r="K25" s="188" t="s">
        <v>166</v>
      </c>
      <c r="L25" s="15"/>
      <c r="N25" s="54"/>
    </row>
    <row r="26" spans="1:12" ht="32.25" customHeight="1">
      <c r="A26" s="79"/>
      <c r="B26" s="59" t="s">
        <v>4</v>
      </c>
      <c r="C26" s="529"/>
      <c r="D26" s="61">
        <f t="shared" si="0"/>
        <v>32603.899999999998</v>
      </c>
      <c r="E26" s="61">
        <f aca="true" t="shared" si="1" ref="E26:J26">E16+E17+E18+E19+E20+E25</f>
        <v>10021.5</v>
      </c>
      <c r="F26" s="61">
        <f t="shared" si="1"/>
        <v>10971.099999999999</v>
      </c>
      <c r="G26" s="61">
        <f t="shared" si="1"/>
        <v>100</v>
      </c>
      <c r="H26" s="61">
        <f t="shared" si="1"/>
        <v>100</v>
      </c>
      <c r="I26" s="61">
        <f t="shared" si="1"/>
        <v>100</v>
      </c>
      <c r="J26" s="61">
        <f t="shared" si="1"/>
        <v>11611.3</v>
      </c>
      <c r="K26" s="35"/>
      <c r="L26" s="15"/>
    </row>
    <row r="27" spans="2:12" ht="15.75">
      <c r="B27" s="18"/>
      <c r="C27" s="147"/>
      <c r="D27" s="19"/>
      <c r="E27" s="19"/>
      <c r="F27" s="19"/>
      <c r="G27" s="19"/>
      <c r="H27" s="19"/>
      <c r="I27" s="19"/>
      <c r="J27" s="19"/>
      <c r="K27" s="148"/>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680" t="s">
        <v>318</v>
      </c>
      <c r="C32" s="680"/>
      <c r="D32" s="272"/>
      <c r="E32" s="22"/>
      <c r="F32" s="22"/>
      <c r="G32" s="16"/>
      <c r="H32" s="16"/>
      <c r="I32" s="16"/>
      <c r="J32" s="23"/>
      <c r="K32" s="23" t="s">
        <v>25</v>
      </c>
      <c r="L32" s="23"/>
    </row>
    <row r="33" spans="2:12" ht="6.75" customHeight="1">
      <c r="B33" s="272"/>
      <c r="C33" s="272"/>
      <c r="D33" s="272"/>
      <c r="E33" s="22"/>
      <c r="F33" s="22"/>
      <c r="G33" s="16"/>
      <c r="H33" s="16"/>
      <c r="I33" s="16"/>
      <c r="J33" s="23"/>
      <c r="K33" s="23"/>
      <c r="L33" s="23"/>
    </row>
    <row r="34" spans="2:11" ht="18.75">
      <c r="B34" s="634" t="s">
        <v>314</v>
      </c>
      <c r="C34" s="634"/>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J8:O8"/>
    <mergeCell ref="A13:A15"/>
    <mergeCell ref="B13:B15"/>
    <mergeCell ref="B32:C32"/>
    <mergeCell ref="J14:J15"/>
    <mergeCell ref="B11:K11"/>
    <mergeCell ref="D12:H12"/>
    <mergeCell ref="C21:C24"/>
    <mergeCell ref="K20:K24"/>
    <mergeCell ref="B34:C34"/>
    <mergeCell ref="K13:K15"/>
    <mergeCell ref="E14:E15"/>
    <mergeCell ref="F14:F15"/>
    <mergeCell ref="G14:G15"/>
    <mergeCell ref="H14:H15"/>
    <mergeCell ref="C13:C15"/>
    <mergeCell ref="D13:D15"/>
    <mergeCell ref="E13:J13"/>
    <mergeCell ref="I14:I15"/>
  </mergeCells>
  <printOptions horizontalCentered="1"/>
  <pageMargins left="0" right="0" top="1.1811023622047245" bottom="0" header="0" footer="0"/>
  <pageSetup fitToHeight="0"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1">
      <selection activeCell="A1" sqref="A1:N3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customWidth="1" outlineLevel="1"/>
    <col min="12" max="12" width="8.8515625" style="14" hidden="1" customWidth="1" outlineLevel="1"/>
    <col min="13" max="13" width="9.140625" style="14" hidden="1" customWidth="1" outlineLevel="1"/>
    <col min="14" max="14" width="0.2890625" style="14" customWidth="1" outlineLevel="1"/>
    <col min="15" max="85" width="9.140625" style="14" customWidth="1" outlineLevel="1"/>
    <col min="86" max="86" width="10.57421875" style="14" customWidth="1" outlineLevel="1"/>
    <col min="87" max="87" width="9.28125" style="14" customWidth="1" outlineLevel="1"/>
    <col min="88" max="88" width="8.8515625" style="14" customWidth="1" outlineLevel="1"/>
    <col min="89" max="89" width="7.28125" style="14" customWidth="1" outlineLevel="1"/>
    <col min="90" max="90" width="9.140625" style="14" customWidth="1"/>
    <col min="91" max="167" width="9.140625" style="14" customWidth="1" outlineLevel="1"/>
    <col min="168" max="16384" width="9.140625" style="14" customWidth="1"/>
  </cols>
  <sheetData>
    <row r="1" spans="9:10" ht="15.75">
      <c r="I1" s="1" t="s">
        <v>439</v>
      </c>
      <c r="J1" s="12"/>
    </row>
    <row r="2" spans="9:12" ht="15.75">
      <c r="I2" s="12" t="s">
        <v>9</v>
      </c>
      <c r="J2" s="12"/>
      <c r="K2" s="12"/>
      <c r="L2" s="12"/>
    </row>
    <row r="3" spans="9:14" ht="15.75">
      <c r="I3" s="12" t="s">
        <v>316</v>
      </c>
      <c r="J3" s="12"/>
      <c r="K3" s="15"/>
      <c r="L3" s="12"/>
      <c r="M3" s="12"/>
      <c r="N3" s="12"/>
    </row>
    <row r="4" spans="9:14" ht="15.75">
      <c r="I4" s="17" t="s">
        <v>317</v>
      </c>
      <c r="J4" s="17"/>
      <c r="K4" s="15"/>
      <c r="L4" s="12"/>
      <c r="M4" s="12"/>
      <c r="N4" s="12"/>
    </row>
    <row r="5" spans="9:14" ht="15.75">
      <c r="I5" s="17" t="s">
        <v>596</v>
      </c>
      <c r="J5" s="17"/>
      <c r="K5" s="15"/>
      <c r="L5" s="12"/>
      <c r="M5" s="12"/>
      <c r="N5" s="12"/>
    </row>
    <row r="6" spans="2:14" ht="15.75">
      <c r="B6" s="15"/>
      <c r="C6" s="15"/>
      <c r="D6" s="15"/>
      <c r="I6" s="17" t="s">
        <v>614</v>
      </c>
      <c r="J6" s="17"/>
      <c r="K6" s="252"/>
      <c r="L6" s="12"/>
      <c r="M6" s="12"/>
      <c r="N6" s="12"/>
    </row>
    <row r="7" spans="2:14" ht="15.75">
      <c r="B7" s="15"/>
      <c r="C7" s="15"/>
      <c r="D7" s="15"/>
      <c r="I7" s="17" t="s">
        <v>615</v>
      </c>
      <c r="J7" s="17"/>
      <c r="K7" s="252"/>
      <c r="L7" s="12"/>
      <c r="M7" s="12"/>
      <c r="N7" s="12"/>
    </row>
    <row r="8" spans="2:14" ht="15.75" customHeight="1">
      <c r="B8" s="15"/>
      <c r="C8" s="15"/>
      <c r="D8" s="15"/>
      <c r="I8" s="624" t="s">
        <v>622</v>
      </c>
      <c r="J8" s="624"/>
      <c r="K8" s="624"/>
      <c r="L8" s="624"/>
      <c r="M8" s="624"/>
      <c r="N8" s="624"/>
    </row>
    <row r="9" spans="2:14" ht="15.75" customHeight="1">
      <c r="B9" s="15"/>
      <c r="C9" s="15"/>
      <c r="D9" s="15"/>
      <c r="I9" s="571" t="s">
        <v>649</v>
      </c>
      <c r="J9" s="571"/>
      <c r="K9" s="571"/>
      <c r="L9" s="571"/>
      <c r="M9" s="571"/>
      <c r="N9" s="571"/>
    </row>
    <row r="10" spans="2:9" ht="20.25" customHeight="1">
      <c r="B10" s="15"/>
      <c r="C10" s="15"/>
      <c r="D10" s="15"/>
      <c r="E10" s="15"/>
      <c r="F10" s="503"/>
      <c r="G10" s="15"/>
      <c r="H10" s="15"/>
      <c r="I10" s="12"/>
    </row>
    <row r="11" spans="2:9" ht="17.25" customHeight="1">
      <c r="B11" s="682" t="s">
        <v>472</v>
      </c>
      <c r="C11" s="682"/>
      <c r="D11" s="682"/>
      <c r="E11" s="682"/>
      <c r="F11" s="682"/>
      <c r="G11" s="682"/>
      <c r="H11" s="682"/>
      <c r="I11" s="682"/>
    </row>
    <row r="12" spans="2:9" ht="16.5" customHeight="1">
      <c r="B12" s="33"/>
      <c r="C12" s="33"/>
      <c r="D12" s="33"/>
      <c r="E12" s="33"/>
      <c r="F12" s="504"/>
      <c r="G12" s="33"/>
      <c r="H12" s="33"/>
      <c r="I12" s="304" t="s">
        <v>256</v>
      </c>
    </row>
    <row r="13" spans="1:9" ht="19.5" customHeight="1">
      <c r="A13" s="626" t="s">
        <v>27</v>
      </c>
      <c r="B13" s="626" t="s">
        <v>10</v>
      </c>
      <c r="C13" s="626" t="s">
        <v>11</v>
      </c>
      <c r="D13" s="626" t="s">
        <v>246</v>
      </c>
      <c r="E13" s="630" t="s">
        <v>7</v>
      </c>
      <c r="F13" s="630"/>
      <c r="G13" s="630"/>
      <c r="H13" s="630"/>
      <c r="I13" s="630" t="s">
        <v>13</v>
      </c>
    </row>
    <row r="14" spans="1:9" ht="15.75" customHeight="1">
      <c r="A14" s="627"/>
      <c r="B14" s="627"/>
      <c r="C14" s="627"/>
      <c r="D14" s="627"/>
      <c r="E14" s="600">
        <v>2021</v>
      </c>
      <c r="F14" s="505"/>
      <c r="G14" s="600">
        <v>2022</v>
      </c>
      <c r="H14" s="600">
        <v>2023</v>
      </c>
      <c r="I14" s="630"/>
    </row>
    <row r="15" spans="1:9" ht="29.25" customHeight="1">
      <c r="A15" s="628"/>
      <c r="B15" s="628"/>
      <c r="C15" s="628"/>
      <c r="D15" s="628"/>
      <c r="E15" s="602"/>
      <c r="F15" s="508"/>
      <c r="G15" s="602"/>
      <c r="H15" s="602"/>
      <c r="I15" s="630"/>
    </row>
    <row r="16" spans="1:9" ht="33.75" customHeight="1" hidden="1">
      <c r="A16" s="65">
        <v>1</v>
      </c>
      <c r="B16" s="60" t="s">
        <v>28</v>
      </c>
      <c r="C16" s="35" t="s">
        <v>14</v>
      </c>
      <c r="D16" s="71" t="e">
        <f>#REF!+E16+G16+H16</f>
        <v>#REF!</v>
      </c>
      <c r="E16" s="99"/>
      <c r="F16" s="502"/>
      <c r="G16" s="99"/>
      <c r="H16" s="99"/>
      <c r="I16" s="35" t="s">
        <v>29</v>
      </c>
    </row>
    <row r="17" spans="1:9" ht="54" customHeight="1" hidden="1">
      <c r="A17" s="386">
        <v>1</v>
      </c>
      <c r="B17" s="389" t="s">
        <v>128</v>
      </c>
      <c r="C17" s="189" t="s">
        <v>356</v>
      </c>
      <c r="D17" s="195">
        <f aca="true" t="shared" si="0" ref="D17:D27">E17+G17+H17</f>
        <v>2267.7</v>
      </c>
      <c r="E17" s="196">
        <f>525.3+152.1</f>
        <v>677.4</v>
      </c>
      <c r="F17" s="502" t="s">
        <v>554</v>
      </c>
      <c r="G17" s="196">
        <f>593+162.3</f>
        <v>755.3</v>
      </c>
      <c r="H17" s="196">
        <f>663+172</f>
        <v>835</v>
      </c>
      <c r="I17" s="386" t="s">
        <v>166</v>
      </c>
    </row>
    <row r="18" spans="1:9" ht="68.25" customHeight="1" hidden="1">
      <c r="A18" s="386">
        <v>2</v>
      </c>
      <c r="B18" s="389" t="s">
        <v>473</v>
      </c>
      <c r="C18" s="189" t="s">
        <v>356</v>
      </c>
      <c r="D18" s="195">
        <f t="shared" si="0"/>
        <v>387.6</v>
      </c>
      <c r="E18" s="196">
        <v>150</v>
      </c>
      <c r="F18" s="502" t="s">
        <v>552</v>
      </c>
      <c r="G18" s="196">
        <v>115.3</v>
      </c>
      <c r="H18" s="196">
        <v>122.3</v>
      </c>
      <c r="I18" s="386" t="s">
        <v>166</v>
      </c>
    </row>
    <row r="19" spans="1:9" ht="50.25" customHeight="1" hidden="1">
      <c r="A19" s="386">
        <v>3</v>
      </c>
      <c r="B19" s="389" t="s">
        <v>623</v>
      </c>
      <c r="C19" s="189" t="s">
        <v>356</v>
      </c>
      <c r="D19" s="195">
        <f t="shared" si="0"/>
        <v>273.6</v>
      </c>
      <c r="E19" s="196">
        <f>74.4+35.6</f>
        <v>110</v>
      </c>
      <c r="F19" s="502" t="s">
        <v>553</v>
      </c>
      <c r="G19" s="196">
        <v>79.4</v>
      </c>
      <c r="H19" s="196">
        <v>84.2</v>
      </c>
      <c r="I19" s="386" t="s">
        <v>166</v>
      </c>
    </row>
    <row r="20" spans="1:87" ht="48" customHeight="1" hidden="1">
      <c r="A20" s="188">
        <v>4</v>
      </c>
      <c r="B20" s="389" t="s">
        <v>129</v>
      </c>
      <c r="C20" s="189" t="s">
        <v>356</v>
      </c>
      <c r="D20" s="195">
        <f t="shared" si="0"/>
        <v>10449.1</v>
      </c>
      <c r="E20" s="196">
        <f>234+223.7+330+35.1+86.5+400+347.2+58.4+850</f>
        <v>2564.9000000000005</v>
      </c>
      <c r="F20" s="502" t="s">
        <v>559</v>
      </c>
      <c r="G20" s="196">
        <f>693.6+124.8+62.4+1106.6+199.2+174.6+249.7+37.5+238.7+400+92.3+370.4+62.3</f>
        <v>3812.1</v>
      </c>
      <c r="H20" s="196">
        <f>735.2+132.3+66.2+1168.1+222.7+183.8+264.7+39.7+253+450+97.8+392.6+66</f>
        <v>4072.1</v>
      </c>
      <c r="I20" s="386" t="s">
        <v>166</v>
      </c>
      <c r="J20" s="14" t="s">
        <v>594</v>
      </c>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row>
    <row r="21" spans="1:9" ht="38.25" customHeight="1" hidden="1">
      <c r="A21" s="188">
        <v>5</v>
      </c>
      <c r="B21" s="389" t="s">
        <v>38</v>
      </c>
      <c r="C21" s="189" t="s">
        <v>356</v>
      </c>
      <c r="D21" s="195">
        <f t="shared" si="0"/>
        <v>6646.4</v>
      </c>
      <c r="E21" s="196">
        <f>280+134.6+189.2+138.3+174.3+58.9+1000+30+30+60+35+10</f>
        <v>2140.2999999999997</v>
      </c>
      <c r="F21" s="502" t="s">
        <v>550</v>
      </c>
      <c r="G21" s="196">
        <f>298.8+143.6+201.9+147.5+186+62.9+32+32+64+37+10.7+1000</f>
        <v>2216.4</v>
      </c>
      <c r="H21" s="196">
        <f>316.7+152.2+214+156.4+197.2+66.6+33.9+33.9+67.9+39.6+11.3+1000</f>
        <v>2289.7</v>
      </c>
      <c r="I21" s="386" t="s">
        <v>166</v>
      </c>
    </row>
    <row r="22" spans="1:9" ht="43.5" customHeight="1" hidden="1">
      <c r="A22" s="188">
        <v>6</v>
      </c>
      <c r="B22" s="389" t="s">
        <v>39</v>
      </c>
      <c r="C22" s="189" t="s">
        <v>356</v>
      </c>
      <c r="D22" s="195">
        <f t="shared" si="0"/>
        <v>1650</v>
      </c>
      <c r="E22" s="196">
        <v>500</v>
      </c>
      <c r="F22" s="502" t="s">
        <v>555</v>
      </c>
      <c r="G22" s="196">
        <v>550</v>
      </c>
      <c r="H22" s="196">
        <v>600</v>
      </c>
      <c r="I22" s="386" t="s">
        <v>166</v>
      </c>
    </row>
    <row r="23" spans="1:9" ht="47.25" customHeight="1">
      <c r="A23" s="188">
        <v>7</v>
      </c>
      <c r="B23" s="453" t="s">
        <v>529</v>
      </c>
      <c r="C23" s="189" t="s">
        <v>356</v>
      </c>
      <c r="D23" s="195">
        <f t="shared" si="0"/>
        <v>7562.9</v>
      </c>
      <c r="E23" s="196">
        <f>2271.1+300</f>
        <v>2571.1</v>
      </c>
      <c r="F23" s="502" t="s">
        <v>551</v>
      </c>
      <c r="G23" s="196">
        <v>2423.2</v>
      </c>
      <c r="H23" s="196">
        <v>2568.6</v>
      </c>
      <c r="I23" s="386" t="s">
        <v>166</v>
      </c>
    </row>
    <row r="24" spans="1:9" ht="44.25" customHeight="1" hidden="1">
      <c r="A24" s="35">
        <v>8</v>
      </c>
      <c r="B24" s="150" t="s">
        <v>557</v>
      </c>
      <c r="C24" s="189" t="s">
        <v>356</v>
      </c>
      <c r="D24" s="195">
        <f t="shared" si="0"/>
        <v>1050</v>
      </c>
      <c r="E24" s="196">
        <v>350</v>
      </c>
      <c r="F24" s="196">
        <v>350</v>
      </c>
      <c r="G24" s="196">
        <v>350</v>
      </c>
      <c r="H24" s="196">
        <v>350</v>
      </c>
      <c r="I24" s="386" t="s">
        <v>166</v>
      </c>
    </row>
    <row r="25" spans="1:9" ht="1.5" customHeight="1" hidden="1">
      <c r="A25" s="188"/>
      <c r="B25" s="150"/>
      <c r="C25" s="189"/>
      <c r="D25" s="195"/>
      <c r="E25" s="196"/>
      <c r="F25" s="502"/>
      <c r="G25" s="196"/>
      <c r="H25" s="196"/>
      <c r="I25" s="450"/>
    </row>
    <row r="26" spans="1:9" ht="44.25" customHeight="1" hidden="1">
      <c r="A26" s="188">
        <v>9</v>
      </c>
      <c r="B26" s="150" t="s">
        <v>72</v>
      </c>
      <c r="C26" s="189" t="s">
        <v>356</v>
      </c>
      <c r="D26" s="195">
        <f t="shared" si="0"/>
        <v>1516.1</v>
      </c>
      <c r="E26" s="196">
        <v>447.1</v>
      </c>
      <c r="F26" s="502" t="s">
        <v>549</v>
      </c>
      <c r="G26" s="196">
        <v>504.7</v>
      </c>
      <c r="H26" s="196">
        <v>564.3</v>
      </c>
      <c r="I26" s="450" t="s">
        <v>166</v>
      </c>
    </row>
    <row r="27" spans="1:10" ht="44.25" customHeight="1" hidden="1">
      <c r="A27" s="188">
        <v>10</v>
      </c>
      <c r="B27" s="150" t="s">
        <v>592</v>
      </c>
      <c r="C27" s="189" t="s">
        <v>356</v>
      </c>
      <c r="D27" s="195">
        <f t="shared" si="0"/>
        <v>341.7</v>
      </c>
      <c r="E27" s="196">
        <f>165.2+176.5</f>
        <v>341.7</v>
      </c>
      <c r="F27" s="502" t="s">
        <v>560</v>
      </c>
      <c r="G27" s="196"/>
      <c r="H27" s="196"/>
      <c r="I27" s="450" t="s">
        <v>166</v>
      </c>
      <c r="J27" s="14" t="s">
        <v>558</v>
      </c>
    </row>
    <row r="28" spans="1:9" ht="44.25" customHeight="1" hidden="1">
      <c r="A28" s="188">
        <v>11</v>
      </c>
      <c r="B28" s="150" t="s">
        <v>351</v>
      </c>
      <c r="C28" s="510" t="s">
        <v>356</v>
      </c>
      <c r="D28" s="195">
        <f>E28+G28+H28</f>
        <v>800</v>
      </c>
      <c r="E28" s="196">
        <v>800</v>
      </c>
      <c r="F28" s="502"/>
      <c r="G28" s="196"/>
      <c r="H28" s="196"/>
      <c r="I28" s="541" t="s">
        <v>166</v>
      </c>
    </row>
    <row r="29" spans="1:9" ht="18.75">
      <c r="A29" s="73"/>
      <c r="B29" s="74" t="s">
        <v>4</v>
      </c>
      <c r="C29" s="74"/>
      <c r="D29" s="96">
        <f>E29+G29+H29</f>
        <v>32945.1</v>
      </c>
      <c r="E29" s="96">
        <f>E17+E18+E19+E20+E21+E22+E23+E24+E25+E26+E27+E28</f>
        <v>10652.500000000002</v>
      </c>
      <c r="F29" s="96" t="e">
        <f>F17+F18+F19+F20+F21+F22+F23+F24+F25+F26+F27+F28</f>
        <v>#VALUE!</v>
      </c>
      <c r="G29" s="96">
        <f>G17+G18+G19+G20+G21+G22+G23+G24+G25+G26+G27+G28</f>
        <v>10806.400000000001</v>
      </c>
      <c r="H29" s="96">
        <f>H17+H18+H19+H20+H21+H22+H23+H24+H25+H26+H27+H28</f>
        <v>11486.199999999999</v>
      </c>
      <c r="I29" s="70"/>
    </row>
    <row r="30" spans="2:9" ht="7.5" customHeight="1">
      <c r="B30" s="198"/>
      <c r="C30" s="15"/>
      <c r="D30" s="15"/>
      <c r="E30" s="15"/>
      <c r="F30" s="503"/>
      <c r="G30" s="15"/>
      <c r="H30" s="15"/>
      <c r="I30" s="15"/>
    </row>
    <row r="31" spans="2:10" ht="22.5" customHeight="1">
      <c r="B31" s="681" t="s">
        <v>15</v>
      </c>
      <c r="C31" s="681"/>
      <c r="D31" s="272"/>
      <c r="E31" s="22"/>
      <c r="F31" s="506"/>
      <c r="G31" s="22"/>
      <c r="H31" s="16"/>
      <c r="I31" s="192" t="s">
        <v>25</v>
      </c>
      <c r="J31" s="24"/>
    </row>
    <row r="32" spans="2:10" ht="12.75" customHeight="1">
      <c r="B32" s="272"/>
      <c r="C32" s="272"/>
      <c r="D32" s="272"/>
      <c r="E32" s="22"/>
      <c r="F32" s="506"/>
      <c r="G32" s="22"/>
      <c r="H32" s="16"/>
      <c r="I32" s="192"/>
      <c r="J32" s="24"/>
    </row>
    <row r="33" spans="2:10" ht="18.75">
      <c r="B33" s="634" t="s">
        <v>314</v>
      </c>
      <c r="C33" s="634"/>
      <c r="D33" s="25"/>
      <c r="E33" s="26"/>
      <c r="F33" s="507"/>
      <c r="G33" s="26"/>
      <c r="H33" s="26"/>
      <c r="I33" s="26"/>
      <c r="J33" s="15"/>
    </row>
    <row r="34" spans="2:10" ht="15.75">
      <c r="B34" s="27"/>
      <c r="C34" s="27"/>
      <c r="D34" s="26"/>
      <c r="E34" s="26"/>
      <c r="F34" s="507"/>
      <c r="G34" s="26"/>
      <c r="H34" s="26"/>
      <c r="I34" s="26"/>
      <c r="J34" s="15"/>
    </row>
    <row r="35" spans="2:9" ht="15.75">
      <c r="B35" s="15"/>
      <c r="C35" s="15"/>
      <c r="D35" s="15"/>
      <c r="E35" s="15"/>
      <c r="F35" s="503"/>
      <c r="G35" s="15"/>
      <c r="H35" s="15"/>
      <c r="I35" s="15"/>
    </row>
    <row r="36" spans="2:9" ht="15.75">
      <c r="B36" s="15"/>
      <c r="C36" s="15"/>
      <c r="D36" s="15"/>
      <c r="E36" s="15"/>
      <c r="F36" s="503"/>
      <c r="G36" s="15"/>
      <c r="H36" s="15"/>
      <c r="I36" s="15"/>
    </row>
    <row r="37" spans="2:9" ht="15.75">
      <c r="B37" s="15"/>
      <c r="C37" s="15"/>
      <c r="D37" s="15"/>
      <c r="E37" s="15"/>
      <c r="F37" s="503"/>
      <c r="G37" s="15"/>
      <c r="H37" s="15"/>
      <c r="I37" s="15"/>
    </row>
    <row r="38" spans="2:9" ht="15.75">
      <c r="B38" s="15"/>
      <c r="C38" s="15"/>
      <c r="D38" s="15"/>
      <c r="E38" s="15"/>
      <c r="F38" s="503"/>
      <c r="G38" s="15"/>
      <c r="H38" s="15"/>
      <c r="I38" s="15"/>
    </row>
    <row r="39" spans="2:9" ht="15.75">
      <c r="B39" s="15"/>
      <c r="C39" s="15"/>
      <c r="D39" s="15"/>
      <c r="E39" s="15"/>
      <c r="F39" s="503"/>
      <c r="G39" s="15"/>
      <c r="H39" s="15"/>
      <c r="I39" s="15"/>
    </row>
    <row r="40" spans="2:9" ht="15.75">
      <c r="B40" s="15"/>
      <c r="C40" s="15"/>
      <c r="D40" s="15"/>
      <c r="E40" s="15"/>
      <c r="F40" s="503"/>
      <c r="G40" s="15"/>
      <c r="H40" s="15"/>
      <c r="I40" s="15"/>
    </row>
    <row r="41" spans="2:9" ht="15.75">
      <c r="B41" s="15"/>
      <c r="C41" s="15"/>
      <c r="D41" s="15"/>
      <c r="E41" s="15"/>
      <c r="F41" s="503"/>
      <c r="G41" s="15"/>
      <c r="H41" s="15"/>
      <c r="I41" s="15"/>
    </row>
    <row r="42" spans="2:9" ht="15.75">
      <c r="B42" s="15"/>
      <c r="C42" s="15"/>
      <c r="D42" s="15"/>
      <c r="E42" s="15"/>
      <c r="F42" s="503"/>
      <c r="G42" s="15"/>
      <c r="H42" s="15"/>
      <c r="I42" s="15"/>
    </row>
    <row r="43" spans="2:9" ht="15.75">
      <c r="B43" s="15"/>
      <c r="C43" s="15"/>
      <c r="D43" s="15"/>
      <c r="E43" s="15"/>
      <c r="F43" s="503"/>
      <c r="G43" s="15"/>
      <c r="H43" s="15"/>
      <c r="I43" s="15"/>
    </row>
    <row r="44" spans="2:9" ht="15.75">
      <c r="B44" s="15"/>
      <c r="C44" s="15"/>
      <c r="D44" s="15"/>
      <c r="E44" s="15"/>
      <c r="F44" s="503"/>
      <c r="G44" s="15"/>
      <c r="H44" s="15"/>
      <c r="I44" s="15"/>
    </row>
    <row r="45" spans="2:9" ht="15.75">
      <c r="B45" s="15"/>
      <c r="C45" s="15"/>
      <c r="D45" s="15"/>
      <c r="E45" s="15"/>
      <c r="F45" s="503"/>
      <c r="G45" s="15"/>
      <c r="H45" s="15"/>
      <c r="I45" s="15"/>
    </row>
    <row r="46" spans="2:9" ht="15.75">
      <c r="B46" s="15"/>
      <c r="C46" s="15"/>
      <c r="D46" s="15"/>
      <c r="E46" s="15"/>
      <c r="F46" s="503"/>
      <c r="G46" s="15"/>
      <c r="H46" s="15"/>
      <c r="I46" s="15"/>
    </row>
    <row r="47" spans="2:9" ht="15.75">
      <c r="B47" s="15"/>
      <c r="C47" s="15"/>
      <c r="D47" s="15"/>
      <c r="E47" s="15"/>
      <c r="F47" s="503"/>
      <c r="G47" s="15"/>
      <c r="H47" s="15"/>
      <c r="I47" s="15"/>
    </row>
    <row r="48" spans="2:9" ht="15.75">
      <c r="B48" s="15"/>
      <c r="C48" s="15"/>
      <c r="D48" s="15"/>
      <c r="E48" s="15"/>
      <c r="F48" s="503"/>
      <c r="G48" s="15"/>
      <c r="H48" s="15"/>
      <c r="I48" s="15"/>
    </row>
    <row r="49" spans="2:9" ht="15.75">
      <c r="B49" s="15"/>
      <c r="C49" s="15"/>
      <c r="D49" s="15"/>
      <c r="E49" s="15"/>
      <c r="F49" s="503"/>
      <c r="G49" s="15"/>
      <c r="H49" s="15"/>
      <c r="I49" s="15"/>
    </row>
    <row r="50" spans="2:9" ht="15.75">
      <c r="B50" s="15"/>
      <c r="C50" s="15"/>
      <c r="D50" s="15"/>
      <c r="E50" s="15"/>
      <c r="F50" s="503"/>
      <c r="G50" s="15"/>
      <c r="H50" s="15"/>
      <c r="I50" s="15"/>
    </row>
    <row r="51" spans="2:9" ht="15.75">
      <c r="B51" s="15"/>
      <c r="C51" s="15"/>
      <c r="D51" s="15"/>
      <c r="E51" s="15"/>
      <c r="F51" s="503"/>
      <c r="G51" s="15"/>
      <c r="H51" s="15"/>
      <c r="I51" s="15"/>
    </row>
    <row r="52" spans="2:9" ht="15.75">
      <c r="B52" s="15"/>
      <c r="C52" s="15"/>
      <c r="D52" s="15"/>
      <c r="E52" s="15"/>
      <c r="F52" s="503"/>
      <c r="G52" s="15"/>
      <c r="H52" s="15"/>
      <c r="I52" s="15"/>
    </row>
    <row r="53" spans="2:9" ht="15.75">
      <c r="B53" s="15"/>
      <c r="C53" s="15"/>
      <c r="D53" s="15"/>
      <c r="E53" s="15"/>
      <c r="F53" s="503"/>
      <c r="G53" s="15"/>
      <c r="H53" s="15"/>
      <c r="I53" s="15"/>
    </row>
    <row r="54" spans="2:9" ht="15.75">
      <c r="B54" s="15"/>
      <c r="C54" s="15"/>
      <c r="D54" s="15"/>
      <c r="E54" s="15"/>
      <c r="F54" s="503"/>
      <c r="G54" s="15"/>
      <c r="H54" s="15"/>
      <c r="I54" s="15"/>
    </row>
    <row r="55" spans="2:9" ht="15.75">
      <c r="B55" s="15"/>
      <c r="C55" s="15"/>
      <c r="D55" s="15"/>
      <c r="E55" s="15"/>
      <c r="F55" s="503"/>
      <c r="G55" s="15"/>
      <c r="H55" s="15"/>
      <c r="I55" s="15"/>
    </row>
    <row r="56" spans="2:9" ht="15.75">
      <c r="B56" s="15"/>
      <c r="C56" s="15"/>
      <c r="D56" s="15"/>
      <c r="E56" s="15"/>
      <c r="F56" s="503"/>
      <c r="G56" s="15"/>
      <c r="H56" s="15"/>
      <c r="I56" s="15"/>
    </row>
    <row r="57" spans="2:9" ht="15.75">
      <c r="B57" s="15"/>
      <c r="C57" s="15"/>
      <c r="D57" s="15"/>
      <c r="E57" s="15"/>
      <c r="F57" s="503"/>
      <c r="G57" s="15"/>
      <c r="H57" s="15"/>
      <c r="I57" s="15"/>
    </row>
    <row r="58" spans="2:9" ht="15.75">
      <c r="B58" s="15"/>
      <c r="C58" s="15"/>
      <c r="D58" s="15"/>
      <c r="E58" s="15"/>
      <c r="F58" s="503"/>
      <c r="G58" s="15"/>
      <c r="H58" s="15"/>
      <c r="I58" s="15"/>
    </row>
    <row r="59" spans="2:9" ht="15.75">
      <c r="B59" s="15"/>
      <c r="C59" s="15"/>
      <c r="D59" s="15"/>
      <c r="E59" s="15"/>
      <c r="F59" s="503"/>
      <c r="G59" s="15"/>
      <c r="H59" s="15"/>
      <c r="I59" s="15"/>
    </row>
    <row r="60" spans="2:9" ht="15.75">
      <c r="B60" s="15"/>
      <c r="C60" s="15"/>
      <c r="D60" s="15"/>
      <c r="E60" s="15"/>
      <c r="F60" s="503"/>
      <c r="G60" s="15"/>
      <c r="H60" s="15"/>
      <c r="I60" s="15"/>
    </row>
    <row r="61" spans="2:9" ht="15.75">
      <c r="B61" s="15"/>
      <c r="C61" s="15"/>
      <c r="D61" s="15"/>
      <c r="E61" s="15"/>
      <c r="F61" s="503"/>
      <c r="G61" s="15"/>
      <c r="H61" s="15"/>
      <c r="I61" s="15"/>
    </row>
    <row r="62" spans="2:9" ht="15.75">
      <c r="B62" s="15"/>
      <c r="C62" s="15"/>
      <c r="D62" s="15"/>
      <c r="E62" s="15"/>
      <c r="F62" s="503"/>
      <c r="G62" s="15"/>
      <c r="H62" s="15"/>
      <c r="I62" s="15"/>
    </row>
    <row r="63" spans="2:9" ht="15.75">
      <c r="B63" s="15"/>
      <c r="C63" s="15"/>
      <c r="D63" s="15"/>
      <c r="E63" s="15"/>
      <c r="F63" s="503"/>
      <c r="G63" s="15"/>
      <c r="H63" s="15"/>
      <c r="I63" s="15"/>
    </row>
    <row r="64" spans="2:9" ht="15.75">
      <c r="B64" s="15"/>
      <c r="C64" s="15"/>
      <c r="D64" s="15"/>
      <c r="E64" s="15"/>
      <c r="F64" s="503"/>
      <c r="G64" s="15"/>
      <c r="H64" s="15"/>
      <c r="I64" s="15"/>
    </row>
    <row r="65" spans="2:9" ht="15.75">
      <c r="B65" s="15"/>
      <c r="C65" s="15"/>
      <c r="D65" s="15"/>
      <c r="E65" s="15"/>
      <c r="F65" s="503"/>
      <c r="G65" s="15"/>
      <c r="H65" s="15"/>
      <c r="I65" s="15"/>
    </row>
    <row r="66" spans="2:9" ht="15.75">
      <c r="B66" s="15"/>
      <c r="C66" s="15"/>
      <c r="D66" s="15"/>
      <c r="E66" s="15"/>
      <c r="F66" s="503"/>
      <c r="G66" s="15"/>
      <c r="H66" s="15"/>
      <c r="I66" s="15"/>
    </row>
    <row r="67" spans="2:9" ht="15.75">
      <c r="B67" s="15"/>
      <c r="C67" s="15"/>
      <c r="D67" s="15"/>
      <c r="E67" s="15"/>
      <c r="F67" s="503"/>
      <c r="G67" s="15"/>
      <c r="H67" s="15"/>
      <c r="I67" s="15"/>
    </row>
    <row r="68" spans="2:9" ht="15.75">
      <c r="B68" s="15"/>
      <c r="C68" s="15"/>
      <c r="D68" s="15"/>
      <c r="E68" s="15"/>
      <c r="F68" s="503"/>
      <c r="G68" s="15"/>
      <c r="H68" s="15"/>
      <c r="I68" s="15"/>
    </row>
    <row r="69" spans="2:9" ht="15.75">
      <c r="B69" s="15"/>
      <c r="C69" s="15"/>
      <c r="D69" s="15"/>
      <c r="E69" s="15"/>
      <c r="F69" s="503"/>
      <c r="G69" s="15"/>
      <c r="H69" s="15"/>
      <c r="I69" s="15"/>
    </row>
    <row r="70" spans="2:9" ht="15.75">
      <c r="B70" s="15"/>
      <c r="C70" s="15"/>
      <c r="D70" s="15"/>
      <c r="E70" s="15"/>
      <c r="F70" s="503"/>
      <c r="G70" s="15"/>
      <c r="H70" s="15"/>
      <c r="I70" s="15"/>
    </row>
    <row r="71" spans="2:9" ht="15.75">
      <c r="B71" s="15"/>
      <c r="C71" s="15"/>
      <c r="D71" s="15"/>
      <c r="E71" s="15"/>
      <c r="F71" s="503"/>
      <c r="G71" s="15"/>
      <c r="H71" s="15"/>
      <c r="I71" s="15"/>
    </row>
    <row r="72" spans="2:9" ht="15.75">
      <c r="B72" s="15"/>
      <c r="C72" s="15"/>
      <c r="D72" s="15"/>
      <c r="E72" s="15"/>
      <c r="F72" s="503"/>
      <c r="G72" s="15"/>
      <c r="H72" s="15"/>
      <c r="I72" s="15"/>
    </row>
    <row r="73" spans="2:9" ht="15.75">
      <c r="B73" s="15"/>
      <c r="C73" s="15"/>
      <c r="D73" s="15"/>
      <c r="E73" s="15"/>
      <c r="F73" s="503"/>
      <c r="G73" s="15"/>
      <c r="H73" s="15"/>
      <c r="I73" s="15"/>
    </row>
    <row r="74" spans="2:9" ht="15.75">
      <c r="B74" s="15"/>
      <c r="C74" s="15"/>
      <c r="D74" s="15"/>
      <c r="E74" s="15"/>
      <c r="F74" s="503"/>
      <c r="G74" s="15"/>
      <c r="H74" s="15"/>
      <c r="I74" s="15"/>
    </row>
    <row r="75" spans="2:9" ht="15.75">
      <c r="B75" s="15"/>
      <c r="C75" s="15"/>
      <c r="D75" s="15"/>
      <c r="E75" s="15"/>
      <c r="F75" s="503"/>
      <c r="G75" s="15"/>
      <c r="H75" s="15"/>
      <c r="I75" s="15"/>
    </row>
    <row r="76" spans="2:9" ht="15.75">
      <c r="B76" s="15"/>
      <c r="C76" s="15"/>
      <c r="D76" s="15"/>
      <c r="E76" s="15"/>
      <c r="F76" s="503"/>
      <c r="G76" s="15"/>
      <c r="H76" s="15"/>
      <c r="I76" s="15"/>
    </row>
    <row r="77" spans="2:9" ht="15.75">
      <c r="B77" s="15"/>
      <c r="C77" s="15"/>
      <c r="D77" s="15"/>
      <c r="E77" s="15"/>
      <c r="F77" s="503"/>
      <c r="G77" s="15"/>
      <c r="H77" s="15"/>
      <c r="I77" s="15"/>
    </row>
    <row r="78" spans="2:9" ht="15.75">
      <c r="B78" s="15"/>
      <c r="C78" s="15"/>
      <c r="D78" s="15"/>
      <c r="E78" s="15"/>
      <c r="F78" s="503"/>
      <c r="G78" s="15"/>
      <c r="H78" s="15"/>
      <c r="I78" s="15"/>
    </row>
    <row r="79" spans="2:9" ht="15.75">
      <c r="B79" s="15"/>
      <c r="C79" s="15"/>
      <c r="D79" s="15"/>
      <c r="E79" s="15"/>
      <c r="F79" s="503"/>
      <c r="G79" s="15"/>
      <c r="H79" s="15"/>
      <c r="I79" s="15"/>
    </row>
    <row r="80" spans="2:9" ht="15.75">
      <c r="B80" s="15"/>
      <c r="C80" s="15"/>
      <c r="D80" s="15"/>
      <c r="E80" s="15"/>
      <c r="F80" s="503"/>
      <c r="G80" s="15"/>
      <c r="H80" s="15"/>
      <c r="I80" s="15"/>
    </row>
    <row r="81" spans="2:9" ht="15.75">
      <c r="B81" s="15"/>
      <c r="C81" s="15"/>
      <c r="D81" s="15"/>
      <c r="E81" s="15"/>
      <c r="F81" s="503"/>
      <c r="G81" s="15"/>
      <c r="H81" s="15"/>
      <c r="I81" s="15"/>
    </row>
    <row r="82" spans="2:9" ht="15.75">
      <c r="B82" s="15"/>
      <c r="C82" s="15"/>
      <c r="D82" s="15"/>
      <c r="E82" s="15"/>
      <c r="F82" s="503"/>
      <c r="G82" s="15"/>
      <c r="H82" s="15"/>
      <c r="I82" s="15"/>
    </row>
    <row r="83" spans="2:9" ht="15.75">
      <c r="B83" s="15"/>
      <c r="C83" s="15"/>
      <c r="D83" s="15"/>
      <c r="E83" s="15"/>
      <c r="F83" s="503"/>
      <c r="G83" s="15"/>
      <c r="H83" s="15"/>
      <c r="I83" s="15"/>
    </row>
    <row r="84" spans="2:9" ht="15.75">
      <c r="B84" s="15"/>
      <c r="C84" s="15"/>
      <c r="D84" s="15"/>
      <c r="E84" s="15"/>
      <c r="F84" s="503"/>
      <c r="G84" s="15"/>
      <c r="H84" s="15"/>
      <c r="I84" s="15"/>
    </row>
    <row r="85" spans="2:9" ht="15.75">
      <c r="B85" s="15"/>
      <c r="C85" s="15"/>
      <c r="D85" s="15"/>
      <c r="E85" s="15"/>
      <c r="F85" s="503"/>
      <c r="G85" s="15"/>
      <c r="H85" s="15"/>
      <c r="I85" s="15"/>
    </row>
    <row r="86" spans="2:9" ht="15.75">
      <c r="B86" s="15"/>
      <c r="C86" s="15"/>
      <c r="D86" s="15"/>
      <c r="E86" s="15"/>
      <c r="F86" s="503"/>
      <c r="G86" s="15"/>
      <c r="H86" s="15"/>
      <c r="I86" s="15"/>
    </row>
    <row r="87" spans="2:9" ht="15.75">
      <c r="B87" s="15"/>
      <c r="C87" s="15"/>
      <c r="D87" s="15"/>
      <c r="E87" s="15"/>
      <c r="F87" s="503"/>
      <c r="G87" s="15"/>
      <c r="H87" s="15"/>
      <c r="I87" s="15"/>
    </row>
    <row r="88" spans="2:9" ht="15.75">
      <c r="B88" s="15"/>
      <c r="C88" s="15"/>
      <c r="D88" s="15"/>
      <c r="E88" s="15"/>
      <c r="F88" s="503"/>
      <c r="G88" s="15"/>
      <c r="H88" s="15"/>
      <c r="I88" s="15"/>
    </row>
    <row r="89" spans="2:9" ht="15.75">
      <c r="B89" s="15"/>
      <c r="C89" s="15"/>
      <c r="D89" s="15"/>
      <c r="E89" s="15"/>
      <c r="F89" s="503"/>
      <c r="G89" s="15"/>
      <c r="H89" s="15"/>
      <c r="I89" s="15"/>
    </row>
    <row r="90" spans="2:9" ht="15.75">
      <c r="B90" s="15"/>
      <c r="C90" s="15"/>
      <c r="D90" s="15"/>
      <c r="E90" s="15"/>
      <c r="F90" s="503"/>
      <c r="G90" s="15"/>
      <c r="H90" s="15"/>
      <c r="I90" s="15"/>
    </row>
    <row r="91" spans="2:9" ht="15.75">
      <c r="B91" s="15"/>
      <c r="C91" s="15"/>
      <c r="D91" s="15"/>
      <c r="E91" s="15"/>
      <c r="F91" s="503"/>
      <c r="G91" s="15"/>
      <c r="H91" s="15"/>
      <c r="I91" s="15"/>
    </row>
    <row r="92" spans="2:9" ht="15.75">
      <c r="B92" s="15"/>
      <c r="C92" s="15"/>
      <c r="D92" s="15"/>
      <c r="E92" s="15"/>
      <c r="F92" s="503"/>
      <c r="G92" s="15"/>
      <c r="H92" s="15"/>
      <c r="I92" s="15"/>
    </row>
    <row r="93" spans="2:9" ht="15.75">
      <c r="B93" s="15"/>
      <c r="C93" s="15"/>
      <c r="D93" s="15"/>
      <c r="E93" s="15"/>
      <c r="F93" s="503"/>
      <c r="G93" s="15"/>
      <c r="H93" s="15"/>
      <c r="I93" s="15"/>
    </row>
    <row r="94" spans="2:9" ht="15.75">
      <c r="B94" s="15"/>
      <c r="C94" s="15"/>
      <c r="D94" s="15"/>
      <c r="E94" s="15"/>
      <c r="F94" s="503"/>
      <c r="G94" s="15"/>
      <c r="H94" s="15"/>
      <c r="I94" s="15"/>
    </row>
    <row r="95" spans="2:9" ht="15.75">
      <c r="B95" s="15"/>
      <c r="C95" s="15"/>
      <c r="D95" s="15"/>
      <c r="E95" s="15"/>
      <c r="F95" s="503"/>
      <c r="G95" s="15"/>
      <c r="H95" s="15"/>
      <c r="I95" s="15"/>
    </row>
    <row r="96" spans="2:9" ht="15.75">
      <c r="B96" s="15"/>
      <c r="C96" s="15"/>
      <c r="D96" s="15"/>
      <c r="E96" s="15"/>
      <c r="F96" s="503"/>
      <c r="G96" s="15"/>
      <c r="H96" s="15"/>
      <c r="I96" s="15"/>
    </row>
    <row r="97" spans="2:9" ht="15.75">
      <c r="B97" s="15"/>
      <c r="C97" s="15"/>
      <c r="D97" s="15"/>
      <c r="E97" s="15"/>
      <c r="F97" s="503"/>
      <c r="G97" s="15"/>
      <c r="H97" s="15"/>
      <c r="I97" s="15"/>
    </row>
    <row r="98" spans="2:9" ht="15.75">
      <c r="B98" s="15"/>
      <c r="C98" s="15"/>
      <c r="D98" s="15"/>
      <c r="E98" s="15"/>
      <c r="F98" s="503"/>
      <c r="G98" s="15"/>
      <c r="H98" s="15"/>
      <c r="I98" s="15"/>
    </row>
    <row r="99" spans="2:9" ht="15.75">
      <c r="B99" s="15"/>
      <c r="C99" s="15"/>
      <c r="D99" s="15"/>
      <c r="E99" s="15"/>
      <c r="F99" s="503"/>
      <c r="G99" s="15"/>
      <c r="H99" s="15"/>
      <c r="I99" s="15"/>
    </row>
    <row r="100" spans="2:9" ht="15.75">
      <c r="B100" s="15"/>
      <c r="C100" s="15"/>
      <c r="D100" s="15"/>
      <c r="E100" s="15"/>
      <c r="F100" s="503"/>
      <c r="G100" s="15"/>
      <c r="H100" s="15"/>
      <c r="I100" s="15"/>
    </row>
    <row r="101" spans="2:9" ht="15.75">
      <c r="B101" s="15"/>
      <c r="C101" s="15"/>
      <c r="D101" s="15"/>
      <c r="E101" s="15"/>
      <c r="F101" s="503"/>
      <c r="G101" s="15"/>
      <c r="H101" s="15"/>
      <c r="I101" s="15"/>
    </row>
    <row r="102" spans="2:9" ht="15.75">
      <c r="B102" s="15"/>
      <c r="C102" s="15"/>
      <c r="D102" s="15"/>
      <c r="E102" s="15"/>
      <c r="F102" s="503"/>
      <c r="G102" s="15"/>
      <c r="H102" s="15"/>
      <c r="I102" s="15"/>
    </row>
    <row r="103" spans="2:9" ht="15.75">
      <c r="B103" s="15"/>
      <c r="C103" s="15"/>
      <c r="D103" s="15"/>
      <c r="E103" s="15"/>
      <c r="F103" s="503"/>
      <c r="G103" s="15"/>
      <c r="H103" s="15"/>
      <c r="I103" s="15"/>
    </row>
    <row r="104" spans="2:9" ht="15.75">
      <c r="B104" s="15"/>
      <c r="C104" s="15"/>
      <c r="D104" s="15"/>
      <c r="E104" s="15"/>
      <c r="F104" s="503"/>
      <c r="G104" s="15"/>
      <c r="H104" s="15"/>
      <c r="I104" s="15"/>
    </row>
    <row r="105" spans="2:9" ht="15.75">
      <c r="B105" s="15"/>
      <c r="C105" s="15"/>
      <c r="D105" s="15"/>
      <c r="E105" s="15"/>
      <c r="F105" s="503"/>
      <c r="G105" s="15"/>
      <c r="H105" s="15"/>
      <c r="I105" s="15"/>
    </row>
    <row r="106" spans="2:9" ht="15.75">
      <c r="B106" s="15"/>
      <c r="C106" s="15"/>
      <c r="D106" s="15"/>
      <c r="E106" s="15"/>
      <c r="F106" s="503"/>
      <c r="G106" s="15"/>
      <c r="H106" s="15"/>
      <c r="I106" s="15"/>
    </row>
    <row r="107" spans="2:9" ht="15.75">
      <c r="B107" s="15"/>
      <c r="C107" s="15"/>
      <c r="D107" s="15"/>
      <c r="E107" s="15"/>
      <c r="F107" s="503"/>
      <c r="G107" s="15"/>
      <c r="H107" s="15"/>
      <c r="I107" s="15"/>
    </row>
    <row r="108" spans="2:9" ht="15.75">
      <c r="B108" s="15"/>
      <c r="C108" s="15"/>
      <c r="D108" s="15"/>
      <c r="E108" s="15"/>
      <c r="F108" s="503"/>
      <c r="G108" s="15"/>
      <c r="H108" s="15"/>
      <c r="I108" s="15"/>
    </row>
    <row r="109" spans="2:9" ht="15.75">
      <c r="B109" s="15"/>
      <c r="C109" s="15"/>
      <c r="D109" s="15"/>
      <c r="E109" s="15"/>
      <c r="F109" s="503"/>
      <c r="G109" s="15"/>
      <c r="H109" s="15"/>
      <c r="I109" s="15"/>
    </row>
    <row r="110" spans="2:9" ht="15.75">
      <c r="B110" s="15"/>
      <c r="C110" s="15"/>
      <c r="D110" s="15"/>
      <c r="E110" s="15"/>
      <c r="F110" s="503"/>
      <c r="G110" s="15"/>
      <c r="H110" s="15"/>
      <c r="I110" s="15"/>
    </row>
    <row r="111" spans="2:9" ht="15.75">
      <c r="B111" s="15"/>
      <c r="C111" s="15"/>
      <c r="D111" s="15"/>
      <c r="E111" s="15"/>
      <c r="F111" s="503"/>
      <c r="G111" s="15"/>
      <c r="H111" s="15"/>
      <c r="I111" s="15"/>
    </row>
    <row r="112" spans="2:9" ht="15.75">
      <c r="B112" s="15"/>
      <c r="C112" s="15"/>
      <c r="D112" s="15"/>
      <c r="E112" s="15"/>
      <c r="F112" s="503"/>
      <c r="G112" s="15"/>
      <c r="H112" s="15"/>
      <c r="I112" s="15"/>
    </row>
    <row r="113" spans="2:9" ht="15.75">
      <c r="B113" s="15"/>
      <c r="C113" s="15"/>
      <c r="D113" s="15"/>
      <c r="E113" s="15"/>
      <c r="F113" s="503"/>
      <c r="G113" s="15"/>
      <c r="H113" s="15"/>
      <c r="I113" s="15"/>
    </row>
    <row r="114" spans="2:9" ht="15.75">
      <c r="B114" s="15"/>
      <c r="C114" s="15"/>
      <c r="D114" s="15"/>
      <c r="E114" s="15"/>
      <c r="F114" s="503"/>
      <c r="G114" s="15"/>
      <c r="H114" s="15"/>
      <c r="I114" s="15"/>
    </row>
    <row r="115" spans="2:9" ht="15.75">
      <c r="B115" s="15"/>
      <c r="C115" s="15"/>
      <c r="D115" s="15"/>
      <c r="E115" s="15"/>
      <c r="F115" s="503"/>
      <c r="G115" s="15"/>
      <c r="H115" s="15"/>
      <c r="I115" s="15"/>
    </row>
    <row r="116" spans="2:9" ht="15.75">
      <c r="B116" s="15"/>
      <c r="C116" s="15"/>
      <c r="D116" s="15"/>
      <c r="E116" s="15"/>
      <c r="F116" s="503"/>
      <c r="G116" s="15"/>
      <c r="H116" s="15"/>
      <c r="I116" s="15"/>
    </row>
    <row r="117" spans="2:9" ht="15.75">
      <c r="B117" s="15"/>
      <c r="C117" s="15"/>
      <c r="D117" s="15"/>
      <c r="E117" s="15"/>
      <c r="F117" s="503"/>
      <c r="G117" s="15"/>
      <c r="H117" s="15"/>
      <c r="I117" s="15"/>
    </row>
    <row r="118" spans="2:9" ht="15.75">
      <c r="B118" s="15"/>
      <c r="C118" s="15"/>
      <c r="D118" s="15"/>
      <c r="E118" s="15"/>
      <c r="F118" s="503"/>
      <c r="G118" s="15"/>
      <c r="H118" s="15"/>
      <c r="I118" s="15"/>
    </row>
    <row r="119" spans="2:9" ht="15.75">
      <c r="B119" s="15"/>
      <c r="C119" s="15"/>
      <c r="D119" s="15"/>
      <c r="E119" s="15"/>
      <c r="F119" s="503"/>
      <c r="G119" s="15"/>
      <c r="H119" s="15"/>
      <c r="I119" s="15"/>
    </row>
    <row r="120" spans="2:9" ht="15.75">
      <c r="B120" s="15"/>
      <c r="C120" s="15"/>
      <c r="D120" s="15"/>
      <c r="E120" s="15"/>
      <c r="F120" s="503"/>
      <c r="G120" s="15"/>
      <c r="H120" s="15"/>
      <c r="I120" s="15"/>
    </row>
    <row r="121" spans="2:9" ht="15.75">
      <c r="B121" s="15"/>
      <c r="C121" s="15"/>
      <c r="D121" s="15"/>
      <c r="E121" s="15"/>
      <c r="F121" s="503"/>
      <c r="G121" s="15"/>
      <c r="H121" s="15"/>
      <c r="I121" s="15"/>
    </row>
    <row r="122" spans="2:9" ht="15.75">
      <c r="B122" s="15"/>
      <c r="C122" s="15"/>
      <c r="D122" s="15"/>
      <c r="E122" s="15"/>
      <c r="F122" s="503"/>
      <c r="G122" s="15"/>
      <c r="H122" s="15"/>
      <c r="I122" s="15"/>
    </row>
    <row r="123" spans="2:9" ht="15.75">
      <c r="B123" s="15"/>
      <c r="C123" s="15"/>
      <c r="D123" s="15"/>
      <c r="E123" s="15"/>
      <c r="F123" s="503"/>
      <c r="G123" s="15"/>
      <c r="H123" s="15"/>
      <c r="I123" s="15"/>
    </row>
    <row r="124" spans="2:9" ht="15.75">
      <c r="B124" s="15"/>
      <c r="C124" s="15"/>
      <c r="D124" s="15"/>
      <c r="E124" s="15"/>
      <c r="F124" s="503"/>
      <c r="G124" s="15"/>
      <c r="H124" s="15"/>
      <c r="I124" s="15"/>
    </row>
    <row r="125" spans="2:9" ht="15.75">
      <c r="B125" s="15"/>
      <c r="C125" s="15"/>
      <c r="D125" s="15"/>
      <c r="E125" s="15"/>
      <c r="F125" s="503"/>
      <c r="G125" s="15"/>
      <c r="H125" s="15"/>
      <c r="I125" s="15"/>
    </row>
    <row r="126" spans="2:9" ht="15.75">
      <c r="B126" s="15"/>
      <c r="C126" s="15"/>
      <c r="D126" s="15"/>
      <c r="E126" s="15"/>
      <c r="F126" s="503"/>
      <c r="G126" s="15"/>
      <c r="H126" s="15"/>
      <c r="I126" s="15"/>
    </row>
    <row r="127" spans="2:9" ht="15.75">
      <c r="B127" s="15"/>
      <c r="C127" s="15"/>
      <c r="D127" s="15"/>
      <c r="E127" s="15"/>
      <c r="F127" s="503"/>
      <c r="G127" s="15"/>
      <c r="H127" s="15"/>
      <c r="I127" s="15"/>
    </row>
    <row r="128" spans="2:9" ht="15.75">
      <c r="B128" s="15"/>
      <c r="C128" s="15"/>
      <c r="D128" s="15"/>
      <c r="E128" s="15"/>
      <c r="F128" s="503"/>
      <c r="G128" s="15"/>
      <c r="H128" s="15"/>
      <c r="I128" s="15"/>
    </row>
    <row r="129" spans="2:9" ht="15.75">
      <c r="B129" s="15"/>
      <c r="C129" s="15"/>
      <c r="D129" s="15"/>
      <c r="E129" s="15"/>
      <c r="F129" s="503"/>
      <c r="G129" s="15"/>
      <c r="H129" s="15"/>
      <c r="I129" s="15"/>
    </row>
    <row r="130" spans="2:9" ht="15.75">
      <c r="B130" s="15"/>
      <c r="C130" s="15"/>
      <c r="D130" s="15"/>
      <c r="E130" s="15"/>
      <c r="F130" s="503"/>
      <c r="G130" s="15"/>
      <c r="H130" s="15"/>
      <c r="I130" s="15"/>
    </row>
    <row r="131" spans="2:9" ht="15.75">
      <c r="B131" s="15"/>
      <c r="C131" s="15"/>
      <c r="D131" s="15"/>
      <c r="E131" s="15"/>
      <c r="F131" s="503"/>
      <c r="G131" s="15"/>
      <c r="H131" s="15"/>
      <c r="I131" s="15"/>
    </row>
  </sheetData>
  <sheetProtection/>
  <mergeCells count="13">
    <mergeCell ref="B31:C31"/>
    <mergeCell ref="B33:C33"/>
    <mergeCell ref="B11:I11"/>
    <mergeCell ref="I8:N8"/>
    <mergeCell ref="A13:A15"/>
    <mergeCell ref="B13:B15"/>
    <mergeCell ref="C13:C15"/>
    <mergeCell ref="D13:D15"/>
    <mergeCell ref="E13:H13"/>
    <mergeCell ref="I13:I15"/>
    <mergeCell ref="E14:E15"/>
    <mergeCell ref="G14:G15"/>
    <mergeCell ref="H14:H15"/>
  </mergeCells>
  <printOptions horizontalCentered="1"/>
  <pageMargins left="0" right="0" top="1.1811023622047245" bottom="0" header="0" footer="0"/>
  <pageSetup fitToHeight="2"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2021-03-25T15:22:09Z</cp:lastPrinted>
  <dcterms:created xsi:type="dcterms:W3CDTF">1996-10-08T23:32:33Z</dcterms:created>
  <dcterms:modified xsi:type="dcterms:W3CDTF">2021-03-25T15:31:56Z</dcterms:modified>
  <cp:category/>
  <cp:version/>
  <cp:contentType/>
  <cp:contentStatus/>
</cp:coreProperties>
</file>