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Додаток2" sheetId="1" r:id="rId1"/>
    <sheet name="Додаток3" sheetId="2" r:id="rId2"/>
    <sheet name="Додаток 4" sheetId="3" r:id="rId3"/>
    <sheet name="Додаток 1" sheetId="4" r:id="rId4"/>
  </sheets>
  <definedNames>
    <definedName name="_xlnm.Print_Titles" localSheetId="1">'Додаток3'!$9:$9</definedName>
    <definedName name="_xlnm.Print_Area" localSheetId="1">'Додаток3'!$A$1:$L$49</definedName>
  </definedNames>
  <calcPr fullCalcOnLoad="1"/>
</workbook>
</file>

<file path=xl/sharedStrings.xml><?xml version="1.0" encoding="utf-8"?>
<sst xmlns="http://schemas.openxmlformats.org/spreadsheetml/2006/main" count="549" uniqueCount="366">
  <si>
    <t>Кількість міського комунального транспорту (з урахуванням оновлення рухомого складу до кінця 2021 року), од.</t>
  </si>
  <si>
    <t>2.10.4. Надання фінансової підтримки  КП СМР  "Електроавтотранс" на покриття збитків у період обмежувальних заходів,  пов'язаних з пандемією коронавірусу COVID-19 (сплата за електричну енергію, виплату заробітної плати та платежів, прирівняних до неї, сплату ЄСВ та інших видатків, повязаних із організацією та наданням послуг з перевезення пасажирів міським електричним та автомобільним транспортом)</t>
  </si>
  <si>
    <t>загальний фонд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</si>
  <si>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</si>
  <si>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</si>
  <si>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</si>
  <si>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</si>
  <si>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</si>
  <si>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</si>
  <si>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</si>
  <si>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</si>
  <si>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</si>
  <si>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</si>
  <si>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</si>
  <si>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</si>
  <si>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</si>
  <si>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</si>
  <si>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</si>
  <si>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</si>
  <si>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</si>
  <si>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</si>
  <si>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</si>
  <si>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</si>
  <si>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</si>
  <si>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</si>
  <si>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</si>
  <si>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</si>
  <si>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</si>
  <si>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</si>
  <si>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</si>
  <si>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</si>
  <si>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</si>
  <si>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</si>
  <si>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</si>
  <si>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</si>
  <si>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</si>
  <si>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</si>
  <si>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</si>
  <si>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</si>
  <si>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</si>
  <si>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</si>
  <si>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</si>
  <si>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</si>
  <si>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</si>
  <si>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</si>
  <si>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</si>
  <si>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</si>
  <si>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</si>
  <si>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</si>
  <si>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</si>
  <si>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</si>
  <si>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</si>
  <si>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</si>
  <si>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</si>
  <si>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</si>
  <si>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</si>
  <si>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</si>
  <si>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</si>
  <si>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</si>
  <si>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</si>
  <si>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</si>
  <si>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</si>
  <si>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</si>
  <si>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</si>
  <si>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</si>
  <si>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</si>
  <si>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</si>
  <si>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</si>
  <si>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</si>
  <si>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</si>
  <si>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</si>
  <si>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</si>
  <si>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</si>
  <si>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</si>
  <si>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</si>
  <si>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</si>
  <si>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</si>
  <si>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</si>
  <si>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</si>
  <si>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</si>
  <si>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</si>
  <si>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</si>
  <si>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</si>
  <si>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</si>
  <si>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2021 (прогноз) </t>
  </si>
  <si>
    <t xml:space="preserve">1.1.1.Придбання  рухомого складу тролейбусів 
</t>
  </si>
  <si>
    <t>2019-2021 роки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</si>
  <si>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</si>
  <si>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</si>
  <si>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</si>
  <si>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</si>
  <si>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</si>
  <si>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</si>
  <si>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</si>
  <si>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</si>
  <si>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</si>
  <si>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</si>
  <si>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</si>
  <si>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</si>
  <si>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</si>
  <si>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</si>
  <si>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</si>
  <si>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</si>
  <si>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</si>
  <si>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</si>
  <si>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</si>
  <si>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</si>
  <si>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</si>
  <si>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</si>
  <si>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</si>
  <si>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</si>
  <si>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</si>
  <si>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</si>
  <si>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</si>
  <si>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</si>
  <si>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</si>
  <si>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</si>
  <si>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</si>
  <si>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</si>
  <si>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</si>
  <si>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</si>
  <si>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</si>
  <si>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</si>
  <si>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</si>
  <si>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</si>
  <si>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</si>
  <si>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</si>
  <si>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</si>
  <si>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</si>
  <si>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</si>
  <si>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</si>
  <si>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</si>
  <si>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</si>
  <si>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</si>
  <si>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</si>
  <si>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</si>
  <si>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</si>
  <si>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</si>
  <si>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</si>
  <si>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</si>
  <si>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</si>
  <si>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</si>
  <si>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</si>
  <si>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</si>
  <si>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</si>
  <si>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</si>
  <si>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</si>
  <si>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</si>
  <si>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</si>
  <si>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</si>
  <si>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</si>
  <si>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</si>
  <si>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</si>
  <si>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</si>
  <si>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</si>
  <si>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</si>
  <si>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</si>
  <si>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</si>
  <si>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</si>
  <si>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</si>
  <si>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</si>
  <si>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</si>
  <si>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</si>
  <si>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</si>
  <si>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</si>
  <si>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</si>
  <si>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</si>
  <si>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</si>
  <si>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</si>
  <si>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</si>
  <si>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</si>
  <si>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</si>
  <si>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</si>
  <si>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</si>
  <si>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</si>
  <si>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</si>
  <si>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</si>
  <si>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</si>
  <si>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</si>
  <si>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</si>
  <si>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</si>
  <si>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</si>
  <si>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</si>
  <si>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</si>
  <si>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</si>
  <si>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</si>
  <si>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</si>
  <si>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t>3.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</si>
  <si>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</si>
  <si>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</si>
  <si>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</si>
  <si>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</si>
  <si>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</si>
  <si>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</si>
  <si>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</si>
  <si>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</si>
  <si>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</si>
  <si>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</si>
  <si>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</si>
  <si>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</si>
  <si>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</si>
  <si>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</si>
  <si>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</si>
  <si>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</si>
  <si>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</si>
  <si>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</si>
  <si>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</si>
  <si>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</si>
  <si>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</si>
  <si>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</si>
  <si>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</si>
  <si>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</si>
  <si>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</si>
  <si>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</si>
  <si>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</si>
  <si>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</si>
  <si>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</si>
  <si>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</si>
  <si>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</si>
  <si>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</si>
  <si>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</si>
  <si>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</si>
  <si>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</si>
  <si>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</si>
  <si>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</si>
  <si>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</si>
  <si>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</si>
  <si>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</si>
  <si>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Додаток 2</t>
  </si>
  <si>
    <t>міський бюджет/ бюджет Сумської міської ОТГ (шляхом поповнення статутного капіталу)</t>
  </si>
  <si>
    <t>у тому числі кошти  бюджету Сумської міської ОТГ</t>
  </si>
  <si>
    <t>у тому числі кошти бюджету Сумської міської ОТГ</t>
  </si>
  <si>
    <t>орієнтовний обсяг видатків на фінансову підтримку, тис. грн.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</si>
  <si>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</si>
  <si>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</si>
  <si>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</si>
  <si>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</si>
  <si>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</si>
  <si>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</si>
  <si>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</si>
  <si>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</si>
  <si>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</si>
  <si>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</si>
  <si>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</si>
  <si>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</si>
  <si>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</si>
  <si>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</si>
  <si>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</si>
  <si>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</si>
  <si>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</si>
  <si>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Додаток 4</t>
  </si>
  <si>
    <t>4.1.1.Впровадження АСООП в міському комунальному транспорті</t>
  </si>
  <si>
    <t>2020-2021 роки</t>
  </si>
  <si>
    <t>Виконком СМР (відділ транспор-ту, зв'язку та телекомунікаційних послуг  СМР), Інвестор</t>
  </si>
  <si>
    <t>Виконком СМР (відділ транспор-ту, зв'язку та телекомунікаційних послуг  СМР, відділ бухгалтерського обліку та звітності СМР), департамент соціального захисту населення СМР, Інвестор</t>
  </si>
  <si>
    <t>4.1.2.Впровадження механізмів обліку пільгових перевезень</t>
  </si>
  <si>
    <t>інші джерела (кошти інвестора)</t>
  </si>
  <si>
    <t>витрати інвестора на реалізацію завдань і заходів програми визначаються на підставі затверджених виконавчим комітетом Сумської міської ради вимог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</si>
  <si>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</si>
  <si>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</si>
  <si>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</si>
  <si>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</si>
  <si>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</si>
  <si>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</si>
  <si>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відсоток забезпечення осіб, що мають право на пільговий проїзд у міському пасажирському транспорті (що перебувають на обліку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</si>
  <si>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</si>
  <si>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кошти інших джерел, а саме:</t>
  </si>
  <si>
    <t>власні кошти КП СМР «Електроавтотранс"</t>
  </si>
  <si>
    <t>кошти інвестора</t>
  </si>
  <si>
    <r>
      <t xml:space="preserve">Завдання 9. </t>
    </r>
    <r>
      <rPr>
        <sz val="12"/>
        <rFont val="Times New Roman"/>
        <family val="1"/>
      </rPr>
      <t>Придбання спеціалізованої техніки КПКВК 0217670</t>
    </r>
  </si>
  <si>
    <t>4.</t>
  </si>
  <si>
    <t>Виконком СМР (відділ транспор-ту, зв'язку та телекомунікаційних послуг  СМР), Інвестор, перевізники м. Суми</t>
  </si>
  <si>
    <t>Джерела фінансування</t>
  </si>
  <si>
    <t xml:space="preserve">2019 (проєкт) </t>
  </si>
  <si>
    <t>Всього на виконання підпрограми 4, тис. грн.</t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</si>
  <si>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"Електроавтотранс"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</si>
  <si>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Отримання достовірної інформації про виконану транспортну роботу, підвищення економічних показників роботи комунального перевізника</t>
  </si>
  <si>
    <t>Ефективне використання коштів бюджету Сумської МТГ на компенсацію витрат за пільгові перевезення пасажирів</t>
  </si>
  <si>
    <t>Виконком СМР (відділ транспор-ту, зв'язку та телекомунікаційних послуг  СМР, відділ бухгалтерського обліку та звітності СМР), Інвестор</t>
  </si>
  <si>
    <t>не потребує коштів</t>
  </si>
  <si>
    <t>4.1.3.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</si>
  <si>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сума, необхідна для реалізації підпроєкту  "Оновлення рухомого складу КП "Електроавтотранс" у м.Суми" (придбання тролейбусів, сплата ПДВ),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</si>
  <si>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сплата ПДВ), тис. грн.</t>
  </si>
  <si>
    <t>КП СМР "Електроав-тотранс"</t>
  </si>
  <si>
    <t xml:space="preserve"> КП СМР "Електроав-тотранс"</t>
  </si>
  <si>
    <t>сума витрат інвестора визначаєть-ся на підставі затвердже-них виконавчим комітетом Сумської міської ради вимог</t>
  </si>
  <si>
    <t xml:space="preserve">Департа-мент соціально-го захисту населення СМР </t>
  </si>
  <si>
    <t>залучені (кредитні) кошти        без ПДВ</t>
  </si>
  <si>
    <r>
      <t>4.1.Впровадження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</si>
  <si>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Впровадження автоматизованої системи обліку оплати проїзду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  <r>
      <rPr>
        <sz val="12"/>
        <rFont val="Times New Roman"/>
        <family val="1"/>
      </rPr>
      <t>КПКВК 0217450</t>
    </r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</si>
  <si>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 xml:space="preserve">Впровадження автоматизованої системи обліку оплати проїзду </t>
    </r>
    <r>
      <rPr>
        <sz val="12"/>
        <color indexed="8"/>
        <rFont val="Times New Roman"/>
        <family val="1"/>
      </rPr>
      <t>в міському комунальному транспорті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КПКВК 0217450</t>
    </r>
  </si>
  <si>
    <t>Надання інформації про пільговиків, які перебувають на обліку в ЄДАРП відповідно до чинного законодавства</t>
  </si>
  <si>
    <t>Сумський міський голова</t>
  </si>
  <si>
    <t>О.М. Лисенко</t>
  </si>
  <si>
    <t xml:space="preserve">Сумський міський голова
</t>
  </si>
  <si>
    <t xml:space="preserve">Ресурсне забезпечення 
міської цільової (комплексної) Програми розвитку міського пасажирського транспорту Сумської міської
територіальної громади на 2019 – 2021 роки  
</t>
  </si>
  <si>
    <t>міський бюджет/бюджет Сумської міської об'єднаної  територіальної громади/бюджет Сумської міської територіальної громади</t>
  </si>
  <si>
    <t>міський бюджет/бюджет Сумської міської ОТГ/бюджет Сумської МТГ (шляхом поповнення статутного капіталу)</t>
  </si>
  <si>
    <r>
      <t xml:space="preserve">міський бюджет/бюджет Сумської міської ОТГ/бюджет Сумської МТГ (шляхом поповнення статутного капіталу).    </t>
    </r>
    <r>
      <rPr>
        <sz val="11"/>
        <color indexed="8"/>
        <rFont val="Times New Roman"/>
        <family val="1"/>
      </rPr>
      <t>Сплата ПДВ</t>
    </r>
  </si>
  <si>
    <r>
      <t>м</t>
    </r>
    <r>
      <rPr>
        <sz val="11"/>
        <rFont val="Times New Roman"/>
        <family val="1"/>
      </rPr>
      <t>іський бюджет/бюджет Сумської міської ОТГ/бюджет Сумської МТГ (шляхом поповнення статутного капіталу)</t>
    </r>
  </si>
  <si>
    <t xml:space="preserve">міський бюджет/ бюджет Сумської міської ОТГ/бюджет Сумської МТГ </t>
  </si>
  <si>
    <t xml:space="preserve">міський бюджет /бюджет Сумської міської ОТГ/бюджет Сумської МТГ </t>
  </si>
  <si>
    <t xml:space="preserve">Перелік завдань  комплексної Програми  розвитку міського пасажирського транспорту  Сумської міської територіальної громади  на 2019 – 2021 роки  </t>
  </si>
  <si>
    <t>міський  бюдже /бюджет Сумської міської ОТГ/бюджет Сумської МТГ</t>
  </si>
  <si>
    <t>міський бюджет /бюджет Сумської міської ОТГ/бюджет Сумської МТГ</t>
  </si>
  <si>
    <t>міський  бюджет/ бюджет Сумської міської ОТГ/бюджет Сумської МТГ</t>
  </si>
  <si>
    <t>міський  бюджет /бюджет Сумської міської ОТГ/бюджет Сумської МТГ</t>
  </si>
  <si>
    <t xml:space="preserve"> міський бюджет /бюджет Сумської міської ОТГ/бюджет Сумської МТГ</t>
  </si>
  <si>
    <t>інші джерела (кошти інвестора), бюджет Сумської МТГ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</si>
  <si>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  територіальної громади   на 2019 – 2021 роки
</t>
  </si>
  <si>
    <t>Виконком СМР (відділ транспор-ту, зв'язку та телекомуні-каційних послуг  СМР), Інвестор, перевізни-ки м. Суми</t>
  </si>
  <si>
    <t>2021рік</t>
  </si>
  <si>
    <r>
      <t>2.10.5. Надання фінансової підтримки  КП СМР  "Електроавтотранс" на  виконання зобов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язань за угодою про передачу коштів позики та інші витрати,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 xml:space="preserve">язані з реалізацією </t>
    </r>
    <r>
      <rPr>
        <sz val="12"/>
        <color indexed="8"/>
        <rFont val="Times New Roman"/>
        <family val="1"/>
      </rPr>
      <t xml:space="preserve"> підпроєкту "Оновлення рухомого складу КП "Електроавтотранс" у м. Суми (придбання тролейбусів) </t>
    </r>
  </si>
  <si>
    <t xml:space="preserve"> </t>
  </si>
  <si>
    <r>
      <t>м</t>
    </r>
    <r>
      <rPr>
        <sz val="11"/>
        <rFont val="Times New Roman"/>
        <family val="1"/>
      </rPr>
      <t xml:space="preserve">іський бюджет/бюджет Сумської міської ОТГ/бюджет Сумської МТГ </t>
    </r>
  </si>
  <si>
    <t>Виконком СМР, КП СМР "Електро-автотранс"</t>
  </si>
  <si>
    <t>комплексної Програми розвитку міського пасажирського транспорту Сумської міської територіальної громади  на 2019-2021 роки</t>
  </si>
  <si>
    <t>КП СМР "Електро-автотранс"</t>
  </si>
  <si>
    <r>
      <t xml:space="preserve">залучені (кредитні) кошти     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без ПДВ</t>
    </r>
  </si>
  <si>
    <t>Виконком Сумської міської ради, КП СМР "Електро-автотранс"</t>
  </si>
  <si>
    <t>міський бюджет/бюд-жет Сумської міської ОТГ/бюджет Сумської МТГ.       Сплата ПДВ</t>
  </si>
  <si>
    <t>1.1.2. Реалізація підпроєкту " Оновлення рухомого складу КП "Електроавтотранс" у      м. Суми" (придбання  тролейбусів)</t>
  </si>
  <si>
    <t>власні кошти КП СМР "Електроав-тотранс"</t>
  </si>
  <si>
    <t xml:space="preserve">бюджет Сумської МТГ </t>
  </si>
  <si>
    <t>бюджет Сумської МТГ</t>
  </si>
  <si>
    <t>4.2.1. Впровадження системи управління та супутникового (GPS) моніторингу у міському пасажирському транспорті</t>
  </si>
  <si>
    <t>Безперервний on-line контроль за дотриманням схем та розкладів руху;
підвищення ефективності управління та безпеки перевезення пасажирів; отримання звітів про роботу міського пасажирського транспорту</t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</si>
  <si>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 xml:space="preserve">Оптимізація використання  коштів бюджету Сумської міської територіальної громади, оптимізація витрат транспортних підприємств, підвищення якості транспортних послуг, контроль за виконанням договірних зобов'язань перевізників </t>
    </r>
  </si>
  <si>
    <r>
      <t xml:space="preserve">Підпрограма 4.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громади"</t>
    </r>
    <r>
      <rPr>
        <sz val="12"/>
        <rFont val="Times New Roman"/>
        <family val="1"/>
      </rPr>
      <t xml:space="preserve">
Мета: Оптимізація використання  коштів бюджету Сумської міської територіальної громади, оптимізація витрат транспортних підприємств; підвищення якості транспортних послуг; контроль за виконанням договірних зобов'язань перевізників </t>
    </r>
  </si>
  <si>
    <t>кількість затверджених автобусних маршрутів  пасажирського транспорту (з урахуванням приміських маршрутів, що не виходять за межі Сумської міської територіальної громади), од.</t>
  </si>
  <si>
    <t>кількість затверджених тролейбусних маршрутів , од.</t>
  </si>
  <si>
    <t>кількість тролейбусних маршрутів,  що будуть охоплені коригуванням, од.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</si>
  <si>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транспорту Сумської міської 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</si>
  <si>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транспорту Сумської міської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</si>
  <si>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             № 4335-МР "Про комплексну Програму розвитку міського пасажирського транспорту Сумської міської територіальної громади на 2019-2021 роки" (зі змінами)</t>
  </si>
  <si>
    <t>3.1.1.Проведення обстеження пасажиропотоку на  маршрутах пасажирського транспорту, що не виходять за межі  Сумської міської територіальної громади</t>
  </si>
  <si>
    <r>
      <t>Підпрограма 3. "Організація перевезення пасажирів на маршрутах пасажирського транспорту, що не виходять за межі  Сумської міської територіальної громади "</t>
    </r>
  </si>
  <si>
    <r>
      <t xml:space="preserve">Підпрограма 3. </t>
    </r>
    <r>
      <rPr>
        <sz val="12"/>
        <rFont val="Times New Roman"/>
        <family val="1"/>
      </rPr>
      <t>"Організація перевезення пасажирів на маршрутах пасажирського транспорту, що не виходять за межі  Сумської міської територіальної громади "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</si>
  <si>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маршрутах пасажирського транспорту, що не виходять за межі  Сумської міської територіальної громади " </t>
    </r>
    <r>
      <rPr>
        <sz val="12"/>
        <rFont val="Times New Roman"/>
        <family val="1"/>
      </rPr>
      <t xml:space="preserve">
Мета: підвищення ефективності роботи пасажирського транспорту на території Сумської міської територіальної громади
</t>
    </r>
  </si>
  <si>
    <t>кількість  маршрутів пасажирського транспорту,  що будуть охоплені коригуванням (з урахуванням приміських маршрутів, що не виходять за межі Сумської міської територіальної громади) , од.</t>
  </si>
  <si>
    <t>Додаток 1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</si>
  <si>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частини та матеріали)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</si>
  <si>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</si>
  <si>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кількість обладнання (одноагрегатна модульна комплектна тягова підстанція), що необхідно замінити, од.</t>
  </si>
  <si>
    <t>4.2.2. Підтримка та супроводження АСДУ</t>
  </si>
  <si>
    <t>Середня вартість послуг з підтримки та супроводження АСДУ з розрахунку на 1 транспортний засіб на місяць, грн.</t>
  </si>
  <si>
    <t>2.3.3. Придбання одноагрегатної модульної комплектної тягової підстанції для міського електротранспорту</t>
  </si>
  <si>
    <t>2.3.4. Придбання телемеханіки для диспетчерського пункту</t>
  </si>
  <si>
    <t>2.3.2. Придбання модульної комплектної тягової підстанції для міського електротранспорту</t>
  </si>
  <si>
    <t>бюджет Сумської МТГ (шляхом поповнення статутного капіталу)</t>
  </si>
  <si>
    <t>міський бюджет/бюджет Сумської міської ОТГ/бюджет Сумської МТГ (шляхом поповнення статутного капіталу</t>
  </si>
  <si>
    <t>кількість обладнання (модульна комплектна тягова підстанція), що необхідно замінити, од</t>
  </si>
  <si>
    <t>кількість обладнання (одноагрегатна модульна комплектна тягова підстанція), що буде замінена, од.</t>
  </si>
  <si>
    <t>відсоток заміненого обладнання (одноагрегатна модульна комплектна тягова підстанція), до його загальної кількості,  %</t>
  </si>
  <si>
    <t>4.2.Впровадження автоматизованої системи диспетчерського управління в міському комунальному транспорті</t>
  </si>
  <si>
    <t>Підпрограма 4.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територіальної громади"</t>
  </si>
  <si>
    <r>
      <rPr>
        <b/>
        <sz val="12"/>
        <rFont val="Times New Roman"/>
        <family val="1"/>
      </rPr>
      <t>Підпрограма 4</t>
    </r>
    <r>
      <rPr>
        <sz val="12"/>
        <rFont val="Times New Roman"/>
        <family val="1"/>
      </rPr>
      <t>. 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територіальної громади"</t>
    </r>
  </si>
  <si>
    <r>
      <t xml:space="preserve">Завдання 2. </t>
    </r>
    <r>
      <rPr>
        <sz val="12"/>
        <rFont val="Times New Roman"/>
        <family val="1"/>
      </rPr>
      <t>Впровадження автоматизованої системи диспетчерського управління в міському комунальному транспорті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</si>
  <si>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Впровадження автоматизованої системи диспетчерського управління в міському комунальному транспорті КПКВК 0217450</t>
    </r>
  </si>
  <si>
    <t>Кількість міського комунального транспорту, що буде підключена до АСДУ, од.</t>
  </si>
  <si>
    <t>Відстоток міського комунального транспорту, підключеного до АСДУ, %</t>
  </si>
  <si>
    <t>Виконавець: Гіценко М.П.</t>
  </si>
  <si>
    <t>Виконавець:  Гіценко М.П.</t>
  </si>
  <si>
    <t>від  14 липня 2021 року  №  1249 -МР</t>
  </si>
  <si>
    <t>від  14 липня 2021 року  №  1249  -МР</t>
  </si>
  <si>
    <t>від  14 липня 2021 року   №   1249  -МР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</si>
</sst>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1" fillId="32" borderId="16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justify" vertical="top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5" xfId="0" applyFont="1" applyFill="1" applyBorder="1" applyAlignment="1">
      <alignment horizontal="left" vertical="top" wrapText="1"/>
    </xf>
    <xf numFmtId="49" fontId="1" fillId="32" borderId="17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16" xfId="0" applyFont="1" applyFill="1" applyBorder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 wrapText="1"/>
    </xf>
    <xf numFmtId="0" fontId="2" fillId="32" borderId="10" xfId="0" applyFont="1" applyFill="1" applyBorder="1" applyAlignment="1">
      <alignment horizontal="center"/>
    </xf>
    <xf numFmtId="165" fontId="2" fillId="32" borderId="1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2" fillId="32" borderId="10" xfId="0" applyFont="1" applyFill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6" fillId="32" borderId="14" xfId="0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32" borderId="0" xfId="0" applyFont="1" applyFill="1" applyAlignment="1">
      <alignment horizontal="justify" vertical="top" wrapText="1"/>
    </xf>
    <xf numFmtId="0" fontId="17" fillId="32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6" fillId="32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2" fillId="32" borderId="15" xfId="0" applyFont="1" applyFill="1" applyBorder="1" applyAlignment="1">
      <alignment vertical="top" wrapText="1"/>
    </xf>
    <xf numFmtId="2" fontId="2" fillId="32" borderId="14" xfId="0" applyNumberFormat="1" applyFont="1" applyFill="1" applyBorder="1" applyAlignment="1">
      <alignment wrapText="1"/>
    </xf>
    <xf numFmtId="1" fontId="2" fillId="32" borderId="10" xfId="0" applyNumberFormat="1" applyFont="1" applyFill="1" applyBorder="1" applyAlignment="1">
      <alignment/>
    </xf>
    <xf numFmtId="200" fontId="2" fillId="32" borderId="10" xfId="0" applyNumberFormat="1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2" fontId="2" fillId="32" borderId="16" xfId="0" applyNumberFormat="1" applyFont="1" applyFill="1" applyBorder="1" applyAlignment="1">
      <alignment wrapText="1"/>
    </xf>
    <xf numFmtId="2" fontId="13" fillId="32" borderId="1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2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 wrapText="1"/>
    </xf>
    <xf numFmtId="0" fontId="1" fillId="32" borderId="20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17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2" fontId="2" fillId="32" borderId="0" xfId="0" applyNumberFormat="1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2" borderId="16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center" wrapText="1"/>
    </xf>
    <xf numFmtId="2" fontId="13" fillId="32" borderId="16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zoomScalePageLayoutView="0" workbookViewId="0" topLeftCell="A49">
      <selection activeCell="A53" sqref="A53:C53"/>
    </sheetView>
  </sheetViews>
  <sheetFormatPr defaultColWidth="9.140625" defaultRowHeight="12.75"/>
  <cols>
    <col min="1" max="1" width="4.7109375" style="12" customWidth="1"/>
    <col min="2" max="2" width="25.8515625" style="12" customWidth="1"/>
    <col min="3" max="3" width="23.7109375" style="12" customWidth="1"/>
    <col min="4" max="4" width="8.57421875" style="12" customWidth="1"/>
    <col min="5" max="5" width="12.00390625" style="12" customWidth="1"/>
    <col min="6" max="6" width="19.57421875" style="12" customWidth="1"/>
    <col min="7" max="9" width="12.28125" style="12" customWidth="1"/>
    <col min="10" max="10" width="10.8515625" style="12" customWidth="1"/>
    <col min="11" max="11" width="31.140625" style="12" customWidth="1"/>
    <col min="12" max="16384" width="9.140625" style="12" customWidth="1"/>
  </cols>
  <sheetData>
    <row r="1" spans="8:11" ht="19.5" customHeight="1">
      <c r="H1" s="13"/>
      <c r="I1" s="13" t="s">
        <v>228</v>
      </c>
      <c r="J1" s="13"/>
      <c r="K1" s="13"/>
    </row>
    <row r="2" spans="8:11" ht="84" customHeight="1">
      <c r="H2" s="238" t="s">
        <v>333</v>
      </c>
      <c r="I2" s="238"/>
      <c r="J2" s="238"/>
      <c r="K2" s="238"/>
    </row>
    <row r="3" spans="8:11" ht="16.5" customHeight="1">
      <c r="H3" s="200" t="s">
        <v>364</v>
      </c>
      <c r="I3" s="200"/>
      <c r="J3" s="200"/>
      <c r="K3" s="200"/>
    </row>
    <row r="4" spans="3:10" ht="16.5" customHeight="1">
      <c r="C4" s="14"/>
      <c r="D4" s="243" t="s">
        <v>15</v>
      </c>
      <c r="E4" s="243"/>
      <c r="F4" s="243"/>
      <c r="G4" s="243"/>
      <c r="H4" s="243"/>
      <c r="I4" s="243"/>
      <c r="J4" s="243"/>
    </row>
    <row r="5" spans="3:11" ht="14.25" customHeight="1">
      <c r="C5" s="243" t="s">
        <v>316</v>
      </c>
      <c r="D5" s="243"/>
      <c r="E5" s="243"/>
      <c r="F5" s="243"/>
      <c r="G5" s="243"/>
      <c r="H5" s="243"/>
      <c r="I5" s="243"/>
      <c r="J5" s="243"/>
      <c r="K5" s="243"/>
    </row>
    <row r="6" ht="3.75" customHeight="1"/>
    <row r="7" spans="1:11" ht="35.25" customHeight="1">
      <c r="A7" s="251" t="s">
        <v>16</v>
      </c>
      <c r="B7" s="239" t="s">
        <v>17</v>
      </c>
      <c r="C7" s="239" t="s">
        <v>18</v>
      </c>
      <c r="D7" s="240" t="s">
        <v>19</v>
      </c>
      <c r="E7" s="241" t="s">
        <v>20</v>
      </c>
      <c r="F7" s="17" t="s">
        <v>272</v>
      </c>
      <c r="G7" s="244" t="s">
        <v>23</v>
      </c>
      <c r="H7" s="244"/>
      <c r="I7" s="244"/>
      <c r="J7" s="244"/>
      <c r="K7" s="240" t="s">
        <v>22</v>
      </c>
    </row>
    <row r="8" spans="1:11" ht="30" customHeight="1">
      <c r="A8" s="252"/>
      <c r="B8" s="240"/>
      <c r="C8" s="240"/>
      <c r="D8" s="240"/>
      <c r="E8" s="242"/>
      <c r="F8" s="17"/>
      <c r="G8" s="17" t="s">
        <v>21</v>
      </c>
      <c r="H8" s="18" t="s">
        <v>273</v>
      </c>
      <c r="I8" s="18" t="s">
        <v>83</v>
      </c>
      <c r="J8" s="18" t="s">
        <v>84</v>
      </c>
      <c r="K8" s="240"/>
    </row>
    <row r="9" spans="1:11" ht="15" customHeight="1">
      <c r="A9" s="216" t="s">
        <v>156</v>
      </c>
      <c r="B9" s="217"/>
      <c r="C9" s="217"/>
      <c r="D9" s="217"/>
      <c r="E9" s="217"/>
      <c r="F9" s="217"/>
      <c r="G9" s="217"/>
      <c r="H9" s="217"/>
      <c r="I9" s="217"/>
      <c r="J9" s="217"/>
      <c r="K9" s="218"/>
    </row>
    <row r="10" spans="1:11" ht="117.75" customHeight="1">
      <c r="A10" s="236" t="s">
        <v>24</v>
      </c>
      <c r="B10" s="236" t="s">
        <v>25</v>
      </c>
      <c r="C10" s="169" t="s">
        <v>85</v>
      </c>
      <c r="D10" s="146" t="s">
        <v>86</v>
      </c>
      <c r="E10" s="169" t="s">
        <v>315</v>
      </c>
      <c r="F10" s="167" t="s">
        <v>297</v>
      </c>
      <c r="G10" s="131">
        <f>H10+I10+J10</f>
        <v>96500.09599999999</v>
      </c>
      <c r="H10" s="131">
        <f>5620*5</f>
        <v>28100</v>
      </c>
      <c r="I10" s="131">
        <f>7186.616*6</f>
        <v>43119.695999999996</v>
      </c>
      <c r="J10" s="131">
        <f>8426.8*3</f>
        <v>25280.399999999998</v>
      </c>
      <c r="K10" s="236" t="s">
        <v>88</v>
      </c>
    </row>
    <row r="11" spans="1:11" ht="45.75" customHeight="1">
      <c r="A11" s="237"/>
      <c r="B11" s="237"/>
      <c r="C11" s="231" t="s">
        <v>321</v>
      </c>
      <c r="D11" s="235" t="s">
        <v>239</v>
      </c>
      <c r="E11" s="235" t="s">
        <v>317</v>
      </c>
      <c r="F11" s="221" t="s">
        <v>318</v>
      </c>
      <c r="G11" s="219">
        <f>H11+I11+J11</f>
        <v>130445.7</v>
      </c>
      <c r="H11" s="219">
        <v>0</v>
      </c>
      <c r="I11" s="219">
        <v>46456.2</v>
      </c>
      <c r="J11" s="219">
        <v>83989.5</v>
      </c>
      <c r="K11" s="249"/>
    </row>
    <row r="12" spans="1:11" ht="4.5" customHeight="1">
      <c r="A12" s="237"/>
      <c r="B12" s="237"/>
      <c r="C12" s="232"/>
      <c r="D12" s="220"/>
      <c r="E12" s="220"/>
      <c r="F12" s="222"/>
      <c r="G12" s="220"/>
      <c r="H12" s="220"/>
      <c r="I12" s="220"/>
      <c r="J12" s="220"/>
      <c r="K12" s="249"/>
    </row>
    <row r="13" spans="1:11" ht="134.25" customHeight="1">
      <c r="A13" s="237"/>
      <c r="B13" s="220"/>
      <c r="C13" s="233"/>
      <c r="D13" s="147" t="s">
        <v>92</v>
      </c>
      <c r="E13" s="147" t="s">
        <v>142</v>
      </c>
      <c r="F13" s="182" t="s">
        <v>298</v>
      </c>
      <c r="G13" s="170">
        <f>H13+I13+J13</f>
        <v>26719.9</v>
      </c>
      <c r="H13" s="170">
        <v>0</v>
      </c>
      <c r="I13" s="170">
        <v>9922</v>
      </c>
      <c r="J13" s="170">
        <v>16797.9</v>
      </c>
      <c r="K13" s="214"/>
    </row>
    <row r="14" spans="1:11" ht="111.75" customHeight="1">
      <c r="A14" s="237"/>
      <c r="B14" s="168" t="s">
        <v>157</v>
      </c>
      <c r="C14" s="168" t="s">
        <v>158</v>
      </c>
      <c r="D14" s="230" t="s">
        <v>86</v>
      </c>
      <c r="E14" s="230" t="s">
        <v>26</v>
      </c>
      <c r="F14" s="171" t="s">
        <v>297</v>
      </c>
      <c r="G14" s="131">
        <f>H14+I14+J14</f>
        <v>48300</v>
      </c>
      <c r="H14" s="131">
        <v>14400</v>
      </c>
      <c r="I14" s="131">
        <v>15900</v>
      </c>
      <c r="J14" s="131">
        <v>18000</v>
      </c>
      <c r="K14" s="230" t="s">
        <v>79</v>
      </c>
    </row>
    <row r="15" spans="1:11" ht="50.25" customHeight="1">
      <c r="A15" s="173"/>
      <c r="B15" s="188"/>
      <c r="C15" s="187"/>
      <c r="D15" s="250"/>
      <c r="E15" s="230"/>
      <c r="F15" s="169" t="s">
        <v>322</v>
      </c>
      <c r="G15" s="131">
        <f>SUM(H15:J15)</f>
        <v>4346.15</v>
      </c>
      <c r="H15" s="131">
        <v>0</v>
      </c>
      <c r="I15" s="131">
        <v>0</v>
      </c>
      <c r="J15" s="131">
        <v>4346.15</v>
      </c>
      <c r="K15" s="230"/>
    </row>
    <row r="16" spans="1:11" ht="112.5" customHeight="1">
      <c r="A16" s="248"/>
      <c r="B16" s="146"/>
      <c r="C16" s="163" t="s">
        <v>159</v>
      </c>
      <c r="D16" s="146" t="s">
        <v>86</v>
      </c>
      <c r="E16" s="146" t="s">
        <v>26</v>
      </c>
      <c r="F16" s="171" t="s">
        <v>297</v>
      </c>
      <c r="G16" s="131">
        <f>H16+I16+J16</f>
        <v>86100</v>
      </c>
      <c r="H16" s="131">
        <v>25800</v>
      </c>
      <c r="I16" s="131">
        <v>28500</v>
      </c>
      <c r="J16" s="131">
        <v>31800</v>
      </c>
      <c r="K16" s="169" t="s">
        <v>79</v>
      </c>
    </row>
    <row r="17" spans="1:11" ht="115.5" customHeight="1">
      <c r="A17" s="237"/>
      <c r="B17" s="146" t="s">
        <v>160</v>
      </c>
      <c r="C17" s="174" t="s">
        <v>161</v>
      </c>
      <c r="D17" s="174" t="s">
        <v>89</v>
      </c>
      <c r="E17" s="146" t="s">
        <v>77</v>
      </c>
      <c r="F17" s="171" t="s">
        <v>297</v>
      </c>
      <c r="G17" s="131">
        <f>H17+I17+J17</f>
        <v>2040</v>
      </c>
      <c r="H17" s="131">
        <v>2040</v>
      </c>
      <c r="I17" s="131">
        <v>0</v>
      </c>
      <c r="J17" s="131">
        <v>0</v>
      </c>
      <c r="K17" s="146" t="s">
        <v>29</v>
      </c>
    </row>
    <row r="18" spans="1:11" ht="119.25" customHeight="1">
      <c r="A18" s="237"/>
      <c r="B18" s="146"/>
      <c r="C18" s="174" t="s">
        <v>162</v>
      </c>
      <c r="D18" s="174" t="s">
        <v>89</v>
      </c>
      <c r="E18" s="146" t="s">
        <v>77</v>
      </c>
      <c r="F18" s="171" t="s">
        <v>297</v>
      </c>
      <c r="G18" s="131">
        <f>H18+I18+J18</f>
        <v>3000</v>
      </c>
      <c r="H18" s="131">
        <v>0</v>
      </c>
      <c r="I18" s="131">
        <v>0</v>
      </c>
      <c r="J18" s="131">
        <v>3000</v>
      </c>
      <c r="K18" s="146" t="s">
        <v>29</v>
      </c>
    </row>
    <row r="19" spans="1:11" ht="130.5" customHeight="1">
      <c r="A19" s="220"/>
      <c r="B19" s="146"/>
      <c r="C19" s="146" t="s">
        <v>163</v>
      </c>
      <c r="D19" s="146" t="s">
        <v>86</v>
      </c>
      <c r="E19" s="146" t="s">
        <v>319</v>
      </c>
      <c r="F19" s="146" t="s">
        <v>299</v>
      </c>
      <c r="G19" s="131">
        <f>H19+I19+J19</f>
        <v>17000</v>
      </c>
      <c r="H19" s="131">
        <v>2000</v>
      </c>
      <c r="I19" s="131">
        <v>5000</v>
      </c>
      <c r="J19" s="131">
        <v>10000</v>
      </c>
      <c r="K19" s="146" t="s">
        <v>29</v>
      </c>
    </row>
    <row r="20" spans="1:11" ht="16.5" customHeight="1">
      <c r="A20" s="245" t="s">
        <v>164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7"/>
    </row>
    <row r="21" spans="1:11" ht="131.25" customHeight="1">
      <c r="A21" s="235" t="s">
        <v>28</v>
      </c>
      <c r="B21" s="146" t="s">
        <v>165</v>
      </c>
      <c r="C21" s="175" t="s">
        <v>166</v>
      </c>
      <c r="D21" s="146" t="s">
        <v>86</v>
      </c>
      <c r="E21" s="146" t="s">
        <v>284</v>
      </c>
      <c r="F21" s="146" t="s">
        <v>148</v>
      </c>
      <c r="G21" s="131">
        <f aca="true" t="shared" si="0" ref="G21:G28">H21+I21+J21</f>
        <v>7018</v>
      </c>
      <c r="H21" s="131">
        <v>2120</v>
      </c>
      <c r="I21" s="131">
        <v>2332</v>
      </c>
      <c r="J21" s="131">
        <v>2566</v>
      </c>
      <c r="K21" s="176" t="s">
        <v>342</v>
      </c>
    </row>
    <row r="22" spans="1:11" ht="134.25" customHeight="1">
      <c r="A22" s="237"/>
      <c r="B22" s="177"/>
      <c r="C22" s="169" t="s">
        <v>167</v>
      </c>
      <c r="D22" s="169" t="s">
        <v>86</v>
      </c>
      <c r="E22" s="169" t="s">
        <v>90</v>
      </c>
      <c r="F22" s="169" t="s">
        <v>148</v>
      </c>
      <c r="G22" s="131">
        <f t="shared" si="0"/>
        <v>9537.5</v>
      </c>
      <c r="H22" s="131">
        <v>2881.5</v>
      </c>
      <c r="I22" s="131">
        <v>3169.5</v>
      </c>
      <c r="J22" s="131">
        <v>3486.5</v>
      </c>
      <c r="K22" s="169" t="s">
        <v>91</v>
      </c>
    </row>
    <row r="23" spans="1:11" ht="81" customHeight="1">
      <c r="A23" s="237"/>
      <c r="B23" s="146" t="s">
        <v>168</v>
      </c>
      <c r="C23" s="178" t="s">
        <v>169</v>
      </c>
      <c r="D23" s="146" t="s">
        <v>86</v>
      </c>
      <c r="E23" s="146" t="s">
        <v>78</v>
      </c>
      <c r="F23" s="146" t="s">
        <v>149</v>
      </c>
      <c r="G23" s="131">
        <f t="shared" si="0"/>
        <v>5295</v>
      </c>
      <c r="H23" s="131">
        <v>1599.8</v>
      </c>
      <c r="I23" s="131">
        <v>1759.6</v>
      </c>
      <c r="J23" s="131">
        <v>1935.6</v>
      </c>
      <c r="K23" s="146" t="s">
        <v>79</v>
      </c>
    </row>
    <row r="24" spans="1:11" ht="130.5" customHeight="1">
      <c r="A24" s="237"/>
      <c r="B24" s="179" t="s">
        <v>170</v>
      </c>
      <c r="C24" s="169" t="s">
        <v>171</v>
      </c>
      <c r="D24" s="169" t="s">
        <v>104</v>
      </c>
      <c r="E24" s="169" t="s">
        <v>315</v>
      </c>
      <c r="F24" s="169" t="s">
        <v>229</v>
      </c>
      <c r="G24" s="131">
        <f t="shared" si="0"/>
        <v>2000</v>
      </c>
      <c r="H24" s="131">
        <v>2000</v>
      </c>
      <c r="I24" s="131">
        <v>0</v>
      </c>
      <c r="J24" s="131">
        <v>0</v>
      </c>
      <c r="K24" s="146" t="s">
        <v>27</v>
      </c>
    </row>
    <row r="25" spans="1:11" ht="129" customHeight="1">
      <c r="A25" s="237"/>
      <c r="B25" s="179"/>
      <c r="C25" s="169" t="s">
        <v>348</v>
      </c>
      <c r="D25" s="169" t="s">
        <v>92</v>
      </c>
      <c r="E25" s="169" t="s">
        <v>315</v>
      </c>
      <c r="F25" s="169" t="s">
        <v>350</v>
      </c>
      <c r="G25" s="131">
        <f t="shared" si="0"/>
        <v>35000</v>
      </c>
      <c r="H25" s="131">
        <v>0</v>
      </c>
      <c r="I25" s="131">
        <v>35000</v>
      </c>
      <c r="J25" s="131">
        <v>0</v>
      </c>
      <c r="K25" s="146"/>
    </row>
    <row r="26" spans="1:11" ht="101.25" customHeight="1">
      <c r="A26" s="237"/>
      <c r="B26" s="177"/>
      <c r="C26" s="169" t="s">
        <v>346</v>
      </c>
      <c r="D26" s="169" t="s">
        <v>94</v>
      </c>
      <c r="E26" s="169" t="s">
        <v>315</v>
      </c>
      <c r="F26" s="167" t="s">
        <v>349</v>
      </c>
      <c r="G26" s="131">
        <f t="shared" si="0"/>
        <v>19800</v>
      </c>
      <c r="H26" s="131">
        <v>0</v>
      </c>
      <c r="I26" s="131">
        <v>0</v>
      </c>
      <c r="J26" s="131">
        <v>19800</v>
      </c>
      <c r="K26" s="146" t="s">
        <v>27</v>
      </c>
    </row>
    <row r="27" spans="1:11" ht="117" customHeight="1">
      <c r="A27" s="220"/>
      <c r="B27" s="177"/>
      <c r="C27" s="169" t="s">
        <v>347</v>
      </c>
      <c r="D27" s="169" t="s">
        <v>94</v>
      </c>
      <c r="E27" s="169" t="s">
        <v>143</v>
      </c>
      <c r="F27" s="167" t="s">
        <v>297</v>
      </c>
      <c r="G27" s="131">
        <f t="shared" si="0"/>
        <v>5860</v>
      </c>
      <c r="H27" s="131">
        <v>0</v>
      </c>
      <c r="I27" s="131">
        <v>0</v>
      </c>
      <c r="J27" s="131">
        <v>5860</v>
      </c>
      <c r="K27" s="146" t="s">
        <v>27</v>
      </c>
    </row>
    <row r="28" spans="1:11" ht="135" customHeight="1">
      <c r="A28" s="202"/>
      <c r="B28" s="205" t="s">
        <v>172</v>
      </c>
      <c r="C28" s="234" t="s">
        <v>173</v>
      </c>
      <c r="D28" s="202" t="s">
        <v>219</v>
      </c>
      <c r="E28" s="205" t="s">
        <v>141</v>
      </c>
      <c r="F28" s="213" t="s">
        <v>297</v>
      </c>
      <c r="G28" s="210">
        <f t="shared" si="0"/>
        <v>39305.65</v>
      </c>
      <c r="H28" s="210">
        <v>2000</v>
      </c>
      <c r="I28" s="210">
        <v>10000</v>
      </c>
      <c r="J28" s="210">
        <v>27305.65</v>
      </c>
      <c r="K28" s="205" t="s">
        <v>27</v>
      </c>
    </row>
    <row r="29" spans="1:11" ht="7.5" customHeight="1">
      <c r="A29" s="203"/>
      <c r="B29" s="212"/>
      <c r="C29" s="211"/>
      <c r="D29" s="204"/>
      <c r="E29" s="211"/>
      <c r="F29" s="214"/>
      <c r="G29" s="204"/>
      <c r="H29" s="204"/>
      <c r="I29" s="204"/>
      <c r="J29" s="204"/>
      <c r="K29" s="211"/>
    </row>
    <row r="30" spans="1:11" ht="141" customHeight="1">
      <c r="A30" s="203"/>
      <c r="B30" s="19" t="s">
        <v>174</v>
      </c>
      <c r="C30" s="29" t="s">
        <v>175</v>
      </c>
      <c r="D30" s="27" t="s">
        <v>86</v>
      </c>
      <c r="E30" s="4" t="s">
        <v>141</v>
      </c>
      <c r="F30" s="166" t="s">
        <v>300</v>
      </c>
      <c r="G30" s="20">
        <f aca="true" t="shared" si="1" ref="G30:G37">H30+I30+J30</f>
        <v>22815</v>
      </c>
      <c r="H30" s="20">
        <v>5000</v>
      </c>
      <c r="I30" s="20">
        <v>7000</v>
      </c>
      <c r="J30" s="20">
        <v>10815</v>
      </c>
      <c r="K30" s="4" t="s">
        <v>27</v>
      </c>
    </row>
    <row r="31" spans="1:11" ht="79.5" customHeight="1">
      <c r="A31" s="203"/>
      <c r="B31" s="19" t="s">
        <v>176</v>
      </c>
      <c r="C31" s="29" t="s">
        <v>177</v>
      </c>
      <c r="D31" s="27" t="s">
        <v>92</v>
      </c>
      <c r="E31" s="4" t="s">
        <v>283</v>
      </c>
      <c r="F31" s="4" t="s">
        <v>148</v>
      </c>
      <c r="G31" s="20">
        <f t="shared" si="1"/>
        <v>60</v>
      </c>
      <c r="H31" s="20">
        <v>0</v>
      </c>
      <c r="I31" s="20">
        <v>60</v>
      </c>
      <c r="J31" s="20">
        <v>0</v>
      </c>
      <c r="K31" s="4" t="s">
        <v>27</v>
      </c>
    </row>
    <row r="32" spans="1:11" ht="115.5" customHeight="1">
      <c r="A32" s="204"/>
      <c r="B32" s="4" t="s">
        <v>178</v>
      </c>
      <c r="C32" s="4" t="s">
        <v>179</v>
      </c>
      <c r="D32" s="4" t="s">
        <v>92</v>
      </c>
      <c r="E32" s="4" t="s">
        <v>143</v>
      </c>
      <c r="F32" s="166" t="s">
        <v>297</v>
      </c>
      <c r="G32" s="20">
        <f t="shared" si="1"/>
        <v>3500</v>
      </c>
      <c r="H32" s="20">
        <v>0</v>
      </c>
      <c r="I32" s="20">
        <v>3500</v>
      </c>
      <c r="J32" s="20">
        <v>0</v>
      </c>
      <c r="K32" s="19" t="s">
        <v>79</v>
      </c>
    </row>
    <row r="33" spans="1:11" ht="152.25" customHeight="1">
      <c r="A33" s="205"/>
      <c r="B33" s="205" t="s">
        <v>180</v>
      </c>
      <c r="C33" s="4" t="s">
        <v>181</v>
      </c>
      <c r="D33" s="4" t="s">
        <v>86</v>
      </c>
      <c r="E33" s="4" t="s">
        <v>26</v>
      </c>
      <c r="F33" s="166" t="s">
        <v>297</v>
      </c>
      <c r="G33" s="20">
        <f t="shared" si="1"/>
        <v>32594</v>
      </c>
      <c r="H33" s="20">
        <v>15505.3</v>
      </c>
      <c r="I33" s="104">
        <v>0</v>
      </c>
      <c r="J33" s="20">
        <v>17088.7</v>
      </c>
      <c r="K33" s="4" t="s">
        <v>80</v>
      </c>
    </row>
    <row r="34" spans="1:11" ht="172.5" customHeight="1">
      <c r="A34" s="204"/>
      <c r="B34" s="204"/>
      <c r="C34" s="4" t="s">
        <v>182</v>
      </c>
      <c r="D34" s="29" t="s">
        <v>86</v>
      </c>
      <c r="E34" s="4" t="s">
        <v>143</v>
      </c>
      <c r="F34" s="166" t="s">
        <v>301</v>
      </c>
      <c r="G34" s="20">
        <f t="shared" si="1"/>
        <v>43801.3</v>
      </c>
      <c r="H34" s="20">
        <v>17503.6</v>
      </c>
      <c r="I34" s="20">
        <v>7000</v>
      </c>
      <c r="J34" s="20">
        <v>19297.7</v>
      </c>
      <c r="K34" s="24"/>
    </row>
    <row r="35" spans="1:11" ht="120" customHeight="1">
      <c r="A35" s="124"/>
      <c r="B35" s="4" t="s">
        <v>183</v>
      </c>
      <c r="C35" s="29" t="s">
        <v>184</v>
      </c>
      <c r="D35" s="4" t="s">
        <v>89</v>
      </c>
      <c r="E35" s="4" t="s">
        <v>143</v>
      </c>
      <c r="F35" s="166" t="s">
        <v>297</v>
      </c>
      <c r="G35" s="20">
        <f t="shared" si="1"/>
        <v>2000</v>
      </c>
      <c r="H35" s="20">
        <v>2000</v>
      </c>
      <c r="I35" s="20">
        <v>0</v>
      </c>
      <c r="J35" s="20">
        <v>0</v>
      </c>
      <c r="K35" s="4" t="s">
        <v>93</v>
      </c>
    </row>
    <row r="36" spans="1:11" ht="105" customHeight="1">
      <c r="A36" s="24"/>
      <c r="B36" s="4"/>
      <c r="C36" s="4" t="s">
        <v>185</v>
      </c>
      <c r="D36" s="30" t="s">
        <v>89</v>
      </c>
      <c r="E36" s="4" t="s">
        <v>143</v>
      </c>
      <c r="F36" s="166" t="s">
        <v>297</v>
      </c>
      <c r="G36" s="20">
        <f t="shared" si="1"/>
        <v>800</v>
      </c>
      <c r="H36" s="20">
        <v>800</v>
      </c>
      <c r="I36" s="20">
        <v>0</v>
      </c>
      <c r="J36" s="20">
        <v>0</v>
      </c>
      <c r="K36" s="4" t="s">
        <v>93</v>
      </c>
    </row>
    <row r="37" spans="1:11" ht="109.5" customHeight="1">
      <c r="A37" s="22"/>
      <c r="B37" s="122"/>
      <c r="C37" s="4" t="s">
        <v>186</v>
      </c>
      <c r="D37" s="30" t="s">
        <v>94</v>
      </c>
      <c r="E37" s="4" t="s">
        <v>143</v>
      </c>
      <c r="F37" s="4" t="s">
        <v>299</v>
      </c>
      <c r="G37" s="20">
        <f t="shared" si="1"/>
        <v>3200</v>
      </c>
      <c r="H37" s="20">
        <v>0</v>
      </c>
      <c r="I37" s="20">
        <v>0</v>
      </c>
      <c r="J37" s="20">
        <v>3200</v>
      </c>
      <c r="K37" s="4" t="s">
        <v>93</v>
      </c>
    </row>
    <row r="38" spans="1:11" ht="270" customHeight="1">
      <c r="A38" s="22"/>
      <c r="B38" s="194" t="s">
        <v>233</v>
      </c>
      <c r="C38" s="29" t="s">
        <v>341</v>
      </c>
      <c r="D38" s="30" t="s">
        <v>92</v>
      </c>
      <c r="E38" s="4" t="s">
        <v>143</v>
      </c>
      <c r="F38" s="4" t="s">
        <v>314</v>
      </c>
      <c r="G38" s="20">
        <f>I38</f>
        <v>40949.1</v>
      </c>
      <c r="H38" s="20">
        <v>0</v>
      </c>
      <c r="I38" s="131">
        <v>40949.1</v>
      </c>
      <c r="J38" s="20">
        <v>0</v>
      </c>
      <c r="K38" s="4" t="s">
        <v>80</v>
      </c>
    </row>
    <row r="39" spans="1:11" ht="145.5" customHeight="1">
      <c r="A39" s="31"/>
      <c r="B39" s="125"/>
      <c r="C39" s="29" t="s">
        <v>234</v>
      </c>
      <c r="D39" s="30" t="s">
        <v>92</v>
      </c>
      <c r="E39" s="4" t="s">
        <v>143</v>
      </c>
      <c r="F39" s="4" t="s">
        <v>314</v>
      </c>
      <c r="G39" s="20">
        <f>I39</f>
        <v>450</v>
      </c>
      <c r="H39" s="20">
        <v>0</v>
      </c>
      <c r="I39" s="20">
        <v>450</v>
      </c>
      <c r="J39" s="20">
        <v>0</v>
      </c>
      <c r="K39" s="4" t="s">
        <v>80</v>
      </c>
    </row>
    <row r="40" spans="1:11" ht="119.25" customHeight="1">
      <c r="A40" s="120"/>
      <c r="B40" s="101"/>
      <c r="C40" s="121" t="s">
        <v>237</v>
      </c>
      <c r="D40" s="102" t="s">
        <v>92</v>
      </c>
      <c r="E40" s="101" t="s">
        <v>143</v>
      </c>
      <c r="F40" s="4" t="s">
        <v>314</v>
      </c>
      <c r="G40" s="103">
        <f>I40</f>
        <v>3085.1</v>
      </c>
      <c r="H40" s="103">
        <v>0</v>
      </c>
      <c r="I40" s="103">
        <v>3085.1</v>
      </c>
      <c r="J40" s="103">
        <v>0</v>
      </c>
      <c r="K40" s="101" t="s">
        <v>80</v>
      </c>
    </row>
    <row r="41" spans="1:11" ht="330.75" customHeight="1">
      <c r="A41" s="31"/>
      <c r="B41" s="101"/>
      <c r="C41" s="174" t="s">
        <v>1</v>
      </c>
      <c r="D41" s="102" t="s">
        <v>311</v>
      </c>
      <c r="E41" s="178" t="s">
        <v>143</v>
      </c>
      <c r="F41" s="146" t="s">
        <v>314</v>
      </c>
      <c r="G41" s="103">
        <f>H41+I41+J41</f>
        <v>76627.6</v>
      </c>
      <c r="H41" s="103">
        <v>0</v>
      </c>
      <c r="I41" s="103">
        <v>0</v>
      </c>
      <c r="J41" s="103">
        <f>37545.8+3000+36081.8</f>
        <v>76627.6</v>
      </c>
      <c r="K41" s="101" t="s">
        <v>80</v>
      </c>
    </row>
    <row r="42" spans="1:11" ht="223.5" customHeight="1">
      <c r="A42" s="31"/>
      <c r="B42" s="101"/>
      <c r="C42" s="195" t="s">
        <v>312</v>
      </c>
      <c r="D42" s="102" t="s">
        <v>94</v>
      </c>
      <c r="E42" s="101" t="s">
        <v>143</v>
      </c>
      <c r="F42" s="146" t="s">
        <v>314</v>
      </c>
      <c r="G42" s="103">
        <f>H42+I42+J42</f>
        <v>1196.5</v>
      </c>
      <c r="H42" s="103"/>
      <c r="I42" s="103"/>
      <c r="J42" s="103">
        <v>1196.5</v>
      </c>
      <c r="K42" s="146" t="s">
        <v>80</v>
      </c>
    </row>
    <row r="43" spans="1:11" ht="21" customHeight="1">
      <c r="A43" s="31"/>
      <c r="B43" s="207" t="s">
        <v>336</v>
      </c>
      <c r="C43" s="208"/>
      <c r="D43" s="208"/>
      <c r="E43" s="208"/>
      <c r="F43" s="208"/>
      <c r="G43" s="208"/>
      <c r="H43" s="208"/>
      <c r="I43" s="208"/>
      <c r="J43" s="208"/>
      <c r="K43" s="209"/>
    </row>
    <row r="44" spans="1:11" ht="157.5">
      <c r="A44" s="83" t="s">
        <v>187</v>
      </c>
      <c r="B44" s="86" t="s">
        <v>215</v>
      </c>
      <c r="C44" s="30" t="s">
        <v>335</v>
      </c>
      <c r="D44" s="27" t="s">
        <v>94</v>
      </c>
      <c r="E44" s="87" t="s">
        <v>144</v>
      </c>
      <c r="F44" s="4" t="s">
        <v>314</v>
      </c>
      <c r="G44" s="20">
        <f>H44+I44+J44</f>
        <v>360</v>
      </c>
      <c r="H44" s="84">
        <v>0</v>
      </c>
      <c r="I44" s="84">
        <v>0</v>
      </c>
      <c r="J44" s="84">
        <v>360</v>
      </c>
      <c r="K44" s="88" t="s">
        <v>30</v>
      </c>
    </row>
    <row r="45" spans="1:11" ht="51" customHeight="1">
      <c r="A45" s="223" t="s">
        <v>355</v>
      </c>
      <c r="B45" s="224"/>
      <c r="C45" s="225"/>
      <c r="D45" s="225"/>
      <c r="E45" s="225"/>
      <c r="F45" s="225"/>
      <c r="G45" s="225"/>
      <c r="H45" s="225"/>
      <c r="I45" s="225"/>
      <c r="J45" s="225"/>
      <c r="K45" s="226"/>
    </row>
    <row r="46" spans="1:11" ht="186" customHeight="1">
      <c r="A46" s="155" t="s">
        <v>270</v>
      </c>
      <c r="B46" s="83" t="s">
        <v>288</v>
      </c>
      <c r="C46" s="156" t="s">
        <v>251</v>
      </c>
      <c r="D46" s="4" t="s">
        <v>252</v>
      </c>
      <c r="E46" s="4" t="s">
        <v>253</v>
      </c>
      <c r="F46" s="4" t="s">
        <v>256</v>
      </c>
      <c r="G46" s="196" t="s">
        <v>285</v>
      </c>
      <c r="H46" s="20"/>
      <c r="I46" s="20"/>
      <c r="J46" s="20"/>
      <c r="K46" s="4" t="s">
        <v>276</v>
      </c>
    </row>
    <row r="47" spans="1:11" ht="273" customHeight="1">
      <c r="A47" s="149"/>
      <c r="B47" s="123"/>
      <c r="C47" s="25" t="s">
        <v>255</v>
      </c>
      <c r="D47" s="4" t="s">
        <v>94</v>
      </c>
      <c r="E47" s="4" t="s">
        <v>278</v>
      </c>
      <c r="F47" s="4" t="s">
        <v>314</v>
      </c>
      <c r="G47" s="20">
        <f>J47</f>
        <v>2585.48</v>
      </c>
      <c r="H47" s="20">
        <v>0</v>
      </c>
      <c r="I47" s="20">
        <v>0</v>
      </c>
      <c r="J47" s="20">
        <f>'Додаток 4'!H183</f>
        <v>2585.48</v>
      </c>
      <c r="K47" s="4" t="s">
        <v>277</v>
      </c>
    </row>
    <row r="48" spans="1:11" ht="141" customHeight="1">
      <c r="A48" s="161"/>
      <c r="B48" s="4"/>
      <c r="C48" s="156" t="s">
        <v>280</v>
      </c>
      <c r="D48" s="4" t="s">
        <v>94</v>
      </c>
      <c r="E48" s="4" t="s">
        <v>286</v>
      </c>
      <c r="F48" s="4" t="s">
        <v>279</v>
      </c>
      <c r="G48" s="20">
        <v>0</v>
      </c>
      <c r="H48" s="20"/>
      <c r="I48" s="20"/>
      <c r="J48" s="20">
        <v>0</v>
      </c>
      <c r="K48" s="4" t="s">
        <v>291</v>
      </c>
    </row>
    <row r="49" spans="1:11" ht="208.5" customHeight="1">
      <c r="A49" s="149"/>
      <c r="B49" s="172" t="s">
        <v>354</v>
      </c>
      <c r="C49" s="185" t="s">
        <v>325</v>
      </c>
      <c r="D49" s="83" t="s">
        <v>94</v>
      </c>
      <c r="E49" s="83" t="s">
        <v>310</v>
      </c>
      <c r="F49" s="83" t="s">
        <v>256</v>
      </c>
      <c r="G49" s="199" t="s">
        <v>285</v>
      </c>
      <c r="H49" s="20"/>
      <c r="I49" s="20"/>
      <c r="J49" s="20"/>
      <c r="K49" s="83" t="s">
        <v>326</v>
      </c>
    </row>
    <row r="50" spans="1:11" ht="45" customHeight="1">
      <c r="A50" s="189"/>
      <c r="B50" s="186"/>
      <c r="C50" s="25" t="s">
        <v>344</v>
      </c>
      <c r="D50" s="190"/>
      <c r="E50" s="190"/>
      <c r="F50" s="4" t="s">
        <v>323</v>
      </c>
      <c r="G50" s="191">
        <f>SUM(H50:J50)</f>
        <v>95.25</v>
      </c>
      <c r="H50" s="20">
        <v>0</v>
      </c>
      <c r="I50" s="20">
        <v>0</v>
      </c>
      <c r="J50" s="198">
        <v>95.25</v>
      </c>
      <c r="K50" s="123"/>
    </row>
    <row r="51" spans="1:11" ht="15.75" customHeight="1">
      <c r="A51" s="227" t="s">
        <v>31</v>
      </c>
      <c r="B51" s="228"/>
      <c r="C51" s="228"/>
      <c r="D51" s="228"/>
      <c r="E51" s="228"/>
      <c r="F51" s="229"/>
      <c r="G51" s="131">
        <f>H51+I51+J51</f>
        <v>772387.3260000001</v>
      </c>
      <c r="H51" s="131">
        <f>H10+H11+H13+H14+H16+H17+H18+H19+H21+H22+H23+H26+H27+H28+H30+H31+H32+H33+H34+H35+H36+H37+H38+H39+H40+H44+H47+H24</f>
        <v>123750.20000000001</v>
      </c>
      <c r="I51" s="131">
        <f>I10+I11+I13+I14+I16+I17+I18+I19+I21+I22+I23+I26+I27+I28+I30+I31+I32+I33+I34+I35+I36+I37+I38+I39+I40+I44+I47+I25</f>
        <v>263203.196</v>
      </c>
      <c r="J51" s="131">
        <f>J10+J11+J13+J14+J16+J17+J18+J19+J21+J22+J23+J26+J27+J28+J30+J31+J32+J33+J34+J35+J36+J37+J38+J39+J40+J44+J47+J42+J41+J15+J50</f>
        <v>385433.93000000005</v>
      </c>
      <c r="K51" s="24"/>
    </row>
    <row r="52" spans="1:11" ht="30" customHeight="1">
      <c r="A52" s="13"/>
      <c r="B52" s="13"/>
      <c r="C52" s="13"/>
      <c r="D52" s="13"/>
      <c r="E52" s="13"/>
      <c r="F52" s="13"/>
      <c r="G52" s="32"/>
      <c r="H52" s="32"/>
      <c r="I52" s="180"/>
      <c r="J52" s="32"/>
      <c r="K52" s="13"/>
    </row>
    <row r="53" spans="1:11" ht="62.25" customHeight="1">
      <c r="A53" s="200" t="s">
        <v>294</v>
      </c>
      <c r="B53" s="206"/>
      <c r="C53" s="206"/>
      <c r="D53" s="13"/>
      <c r="E53" s="13"/>
      <c r="F53" s="13"/>
      <c r="G53" s="32"/>
      <c r="H53" s="32"/>
      <c r="I53" s="32"/>
      <c r="J53" s="215" t="s">
        <v>293</v>
      </c>
      <c r="K53" s="215"/>
    </row>
    <row r="54" spans="1:11" ht="17.25" customHeight="1">
      <c r="A54" s="200" t="s">
        <v>361</v>
      </c>
      <c r="B54" s="201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8.75" customHeight="1">
      <c r="A55" s="200"/>
      <c r="B55" s="206"/>
      <c r="C55" s="206"/>
      <c r="D55" s="13"/>
      <c r="E55" s="13"/>
      <c r="F55" s="13"/>
      <c r="G55" s="13"/>
      <c r="H55" s="13"/>
      <c r="I55" s="13"/>
      <c r="J55" s="13"/>
      <c r="K55" s="13"/>
    </row>
    <row r="56" spans="1:11" ht="18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</sheetData>
  <sheetProtection/>
  <mergeCells count="49">
    <mergeCell ref="A21:A27"/>
    <mergeCell ref="D14:D15"/>
    <mergeCell ref="A10:A14"/>
    <mergeCell ref="A7:A8"/>
    <mergeCell ref="B7:B8"/>
    <mergeCell ref="I11:I12"/>
    <mergeCell ref="A20:K20"/>
    <mergeCell ref="D11:D12"/>
    <mergeCell ref="A16:A19"/>
    <mergeCell ref="K10:K13"/>
    <mergeCell ref="K7:K8"/>
    <mergeCell ref="H2:K2"/>
    <mergeCell ref="H3:K3"/>
    <mergeCell ref="C7:C8"/>
    <mergeCell ref="D7:D8"/>
    <mergeCell ref="E7:E8"/>
    <mergeCell ref="D4:J4"/>
    <mergeCell ref="C5:K5"/>
    <mergeCell ref="G7:J7"/>
    <mergeCell ref="A51:F51"/>
    <mergeCell ref="K14:K15"/>
    <mergeCell ref="E14:E15"/>
    <mergeCell ref="C11:C13"/>
    <mergeCell ref="G11:G12"/>
    <mergeCell ref="J11:J12"/>
    <mergeCell ref="E28:E29"/>
    <mergeCell ref="C28:C29"/>
    <mergeCell ref="E11:E12"/>
    <mergeCell ref="B10:B13"/>
    <mergeCell ref="J53:K53"/>
    <mergeCell ref="B33:B34"/>
    <mergeCell ref="A9:K9"/>
    <mergeCell ref="H11:H12"/>
    <mergeCell ref="F11:F12"/>
    <mergeCell ref="A55:C55"/>
    <mergeCell ref="I28:I29"/>
    <mergeCell ref="H28:H29"/>
    <mergeCell ref="A45:K45"/>
    <mergeCell ref="G28:G29"/>
    <mergeCell ref="A54:B54"/>
    <mergeCell ref="A28:A32"/>
    <mergeCell ref="A33:A34"/>
    <mergeCell ref="A53:C53"/>
    <mergeCell ref="B43:K43"/>
    <mergeCell ref="J28:J29"/>
    <mergeCell ref="K28:K29"/>
    <mergeCell ref="D28:D29"/>
    <mergeCell ref="B28:B29"/>
    <mergeCell ref="F28:F29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1" max="10" man="1"/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75" zoomScaleNormal="70" zoomScaleSheetLayoutView="75" zoomScalePageLayoutView="0" workbookViewId="0" topLeftCell="A43">
      <selection activeCell="A4" sqref="A4:L4"/>
    </sheetView>
  </sheetViews>
  <sheetFormatPr defaultColWidth="9.140625" defaultRowHeight="12.75"/>
  <cols>
    <col min="1" max="1" width="55.7109375" style="9" customWidth="1"/>
    <col min="2" max="2" width="15.57421875" style="34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3"/>
      <c r="C1" s="35"/>
      <c r="D1" s="35"/>
      <c r="E1" s="35"/>
      <c r="F1" s="35"/>
      <c r="G1" s="36" t="s">
        <v>5</v>
      </c>
      <c r="H1" s="37"/>
      <c r="I1" s="259" t="s">
        <v>62</v>
      </c>
      <c r="J1" s="259"/>
      <c r="K1" s="259"/>
      <c r="L1" s="259"/>
    </row>
    <row r="2" spans="6:13" ht="81" customHeight="1">
      <c r="F2" s="35"/>
      <c r="G2" s="35"/>
      <c r="H2" s="35"/>
      <c r="I2" s="262" t="s">
        <v>333</v>
      </c>
      <c r="J2" s="262"/>
      <c r="K2" s="262"/>
      <c r="L2" s="262"/>
      <c r="M2" s="39"/>
    </row>
    <row r="3" spans="1:12" ht="15.75">
      <c r="A3" s="33"/>
      <c r="C3" s="35"/>
      <c r="D3" s="35"/>
      <c r="E3" s="35"/>
      <c r="F3" s="35"/>
      <c r="G3" s="35"/>
      <c r="H3" s="35"/>
      <c r="I3" s="263" t="s">
        <v>365</v>
      </c>
      <c r="J3" s="263"/>
      <c r="K3" s="263"/>
      <c r="L3" s="263"/>
    </row>
    <row r="4" spans="1:12" ht="31.5" customHeight="1">
      <c r="A4" s="261" t="s">
        <v>302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L5" s="3" t="s">
        <v>8</v>
      </c>
    </row>
    <row r="6" spans="1:12" ht="22.5" customHeight="1">
      <c r="A6" s="260" t="s">
        <v>145</v>
      </c>
      <c r="B6" s="264" t="s">
        <v>272</v>
      </c>
      <c r="C6" s="253" t="s">
        <v>95</v>
      </c>
      <c r="D6" s="253"/>
      <c r="E6" s="253"/>
      <c r="F6" s="253" t="s">
        <v>96</v>
      </c>
      <c r="G6" s="253"/>
      <c r="H6" s="253"/>
      <c r="I6" s="260" t="s">
        <v>97</v>
      </c>
      <c r="J6" s="260"/>
      <c r="K6" s="260"/>
      <c r="L6" s="260" t="s">
        <v>6</v>
      </c>
    </row>
    <row r="7" spans="1:12" ht="30.75" customHeight="1">
      <c r="A7" s="260"/>
      <c r="B7" s="264"/>
      <c r="C7" s="253" t="s">
        <v>3</v>
      </c>
      <c r="D7" s="253" t="s">
        <v>7</v>
      </c>
      <c r="E7" s="253"/>
      <c r="F7" s="253" t="s">
        <v>3</v>
      </c>
      <c r="G7" s="253" t="s">
        <v>230</v>
      </c>
      <c r="H7" s="253"/>
      <c r="I7" s="253" t="s">
        <v>3</v>
      </c>
      <c r="J7" s="253" t="s">
        <v>231</v>
      </c>
      <c r="K7" s="253"/>
      <c r="L7" s="260"/>
    </row>
    <row r="8" spans="1:12" ht="45.75" customHeight="1">
      <c r="A8" s="260"/>
      <c r="B8" s="264"/>
      <c r="C8" s="253"/>
      <c r="D8" s="42" t="s">
        <v>2</v>
      </c>
      <c r="E8" s="42" t="s">
        <v>12</v>
      </c>
      <c r="F8" s="253"/>
      <c r="G8" s="42" t="s">
        <v>2</v>
      </c>
      <c r="H8" s="42" t="s">
        <v>12</v>
      </c>
      <c r="I8" s="253"/>
      <c r="J8" s="42" t="s">
        <v>2</v>
      </c>
      <c r="K8" s="15" t="s">
        <v>12</v>
      </c>
      <c r="L8" s="260"/>
    </row>
    <row r="9" spans="1:12" ht="15.75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3">
        <v>11</v>
      </c>
      <c r="L9" s="43">
        <v>12</v>
      </c>
    </row>
    <row r="10" spans="1:12" ht="27.75" customHeight="1">
      <c r="A10" s="46" t="s">
        <v>4</v>
      </c>
      <c r="B10" s="16"/>
      <c r="C10" s="47">
        <f>C11+C20+C37+C40</f>
        <v>123750.2</v>
      </c>
      <c r="D10" s="47">
        <f>D11+D20+D37+D40</f>
        <v>33008.899999999994</v>
      </c>
      <c r="E10" s="47">
        <f>E11+E20+E37</f>
        <v>84140</v>
      </c>
      <c r="F10" s="132">
        <f>F11+F20+F37+F40</f>
        <v>263203.196</v>
      </c>
      <c r="G10" s="132">
        <f>G11+G20+G37+G40</f>
        <v>51484.2</v>
      </c>
      <c r="H10" s="132">
        <f>H11+H20+H37</f>
        <v>157941.696</v>
      </c>
      <c r="I10" s="132">
        <f>I11+I20+I37+I40</f>
        <v>385433.92999999993</v>
      </c>
      <c r="J10" s="132">
        <f>J11+J20+J37+J40</f>
        <v>117251.23</v>
      </c>
      <c r="K10" s="132">
        <f>K11+K20+K37</f>
        <v>171858.95</v>
      </c>
      <c r="L10" s="269" t="s">
        <v>10</v>
      </c>
    </row>
    <row r="11" spans="1:12" ht="46.5" customHeight="1">
      <c r="A11" s="48" t="s">
        <v>188</v>
      </c>
      <c r="C11" s="47">
        <f>C13+C14+C16+C17+C19</f>
        <v>72340</v>
      </c>
      <c r="D11" s="47">
        <v>0</v>
      </c>
      <c r="E11" s="47">
        <f>E13+E14+E16+E17+E19</f>
        <v>72340</v>
      </c>
      <c r="F11" s="132">
        <f>F13+F14+F16+F17+F19</f>
        <v>148897.896</v>
      </c>
      <c r="G11" s="133">
        <v>0</v>
      </c>
      <c r="H11" s="133">
        <f>H13+H14+H16+H17+H19</f>
        <v>102441.696</v>
      </c>
      <c r="I11" s="132">
        <f>I13+I14+I16+I17+I19+I18</f>
        <v>193213.94999999998</v>
      </c>
      <c r="J11" s="133">
        <v>0</v>
      </c>
      <c r="K11" s="132">
        <f>K13+K14+K16+K17+K19</f>
        <v>104878.3</v>
      </c>
      <c r="L11" s="270"/>
    </row>
    <row r="12" spans="1:12" ht="70.5" customHeight="1">
      <c r="A12" s="46" t="s">
        <v>201</v>
      </c>
      <c r="B12" s="41"/>
      <c r="C12" s="28"/>
      <c r="D12" s="16"/>
      <c r="E12" s="16"/>
      <c r="F12" s="134"/>
      <c r="G12" s="135"/>
      <c r="H12" s="136"/>
      <c r="I12" s="134"/>
      <c r="J12" s="135"/>
      <c r="K12" s="136"/>
      <c r="L12" s="270"/>
    </row>
    <row r="13" spans="1:12" ht="73.5" customHeight="1">
      <c r="A13" s="265" t="s">
        <v>238</v>
      </c>
      <c r="B13" s="49" t="s">
        <v>287</v>
      </c>
      <c r="C13" s="16">
        <f>Додаток2!H11</f>
        <v>0</v>
      </c>
      <c r="D13" s="50"/>
      <c r="E13" s="16">
        <v>0</v>
      </c>
      <c r="F13" s="136">
        <f>Додаток2!I11</f>
        <v>46456.2</v>
      </c>
      <c r="G13" s="137"/>
      <c r="H13" s="136">
        <v>0</v>
      </c>
      <c r="I13" s="136">
        <f>Додаток2!J11</f>
        <v>83989.5</v>
      </c>
      <c r="J13" s="137"/>
      <c r="K13" s="136">
        <v>0</v>
      </c>
      <c r="L13" s="270"/>
    </row>
    <row r="14" spans="1:12" ht="125.25" customHeight="1">
      <c r="A14" s="266"/>
      <c r="B14" s="267" t="s">
        <v>303</v>
      </c>
      <c r="C14" s="256">
        <f>E14</f>
        <v>28100</v>
      </c>
      <c r="D14" s="256"/>
      <c r="E14" s="256">
        <f>Додаток2!H10</f>
        <v>28100</v>
      </c>
      <c r="F14" s="254">
        <f>H14</f>
        <v>43119.695999999996</v>
      </c>
      <c r="G14" s="254"/>
      <c r="H14" s="254">
        <f>Додаток2!I10</f>
        <v>43119.695999999996</v>
      </c>
      <c r="I14" s="254">
        <f>K14</f>
        <v>25280.399999999998</v>
      </c>
      <c r="J14" s="254"/>
      <c r="K14" s="254">
        <f>Додаток2!J10</f>
        <v>25280.399999999998</v>
      </c>
      <c r="L14" s="270"/>
    </row>
    <row r="15" spans="1:12" ht="3" customHeight="1" hidden="1">
      <c r="A15" s="266"/>
      <c r="B15" s="268"/>
      <c r="C15" s="257"/>
      <c r="D15" s="257"/>
      <c r="E15" s="257"/>
      <c r="F15" s="255"/>
      <c r="G15" s="255"/>
      <c r="H15" s="255"/>
      <c r="I15" s="255"/>
      <c r="J15" s="255"/>
      <c r="K15" s="255"/>
      <c r="L15" s="270"/>
    </row>
    <row r="16" spans="1:12" ht="145.5" customHeight="1">
      <c r="A16" s="197"/>
      <c r="B16" s="41" t="s">
        <v>320</v>
      </c>
      <c r="C16" s="16">
        <f>E16</f>
        <v>0</v>
      </c>
      <c r="D16" s="15"/>
      <c r="E16" s="16">
        <f>Додаток2!H13</f>
        <v>0</v>
      </c>
      <c r="F16" s="136">
        <f>H16</f>
        <v>9922</v>
      </c>
      <c r="G16" s="136"/>
      <c r="H16" s="136">
        <f>Додаток2!I13</f>
        <v>9922</v>
      </c>
      <c r="I16" s="136">
        <f>K16</f>
        <v>16797.9</v>
      </c>
      <c r="J16" s="136"/>
      <c r="K16" s="136">
        <f>Додаток2!J13</f>
        <v>16797.9</v>
      </c>
      <c r="L16" s="271"/>
    </row>
    <row r="17" spans="1:12" ht="135" customHeight="1">
      <c r="A17" s="281" t="s">
        <v>191</v>
      </c>
      <c r="B17" s="41" t="s">
        <v>304</v>
      </c>
      <c r="C17" s="16">
        <f>E17</f>
        <v>40200</v>
      </c>
      <c r="D17" s="16"/>
      <c r="E17" s="16">
        <f>Додаток2!H14+Додаток2!H16</f>
        <v>40200</v>
      </c>
      <c r="F17" s="16">
        <f>H17</f>
        <v>44400</v>
      </c>
      <c r="G17" s="16"/>
      <c r="H17" s="16">
        <f>Додаток2!I14+Додаток2!I16</f>
        <v>44400</v>
      </c>
      <c r="I17" s="16">
        <f>K17</f>
        <v>49800</v>
      </c>
      <c r="J17" s="16"/>
      <c r="K17" s="16">
        <f>Додаток2!J14+Додаток2!J16</f>
        <v>49800</v>
      </c>
      <c r="L17" s="269" t="s">
        <v>14</v>
      </c>
    </row>
    <row r="18" spans="1:12" ht="135" customHeight="1">
      <c r="A18" s="282"/>
      <c r="B18" s="162" t="s">
        <v>9</v>
      </c>
      <c r="C18" s="16">
        <v>0</v>
      </c>
      <c r="D18" s="16"/>
      <c r="E18" s="16"/>
      <c r="F18" s="16"/>
      <c r="G18" s="16">
        <v>0</v>
      </c>
      <c r="H18" s="16"/>
      <c r="I18" s="16">
        <f>Додаток2!J15</f>
        <v>4346.15</v>
      </c>
      <c r="J18" s="16"/>
      <c r="K18" s="54"/>
      <c r="L18" s="283"/>
    </row>
    <row r="19" spans="1:12" ht="126.75" customHeight="1">
      <c r="A19" s="89" t="s">
        <v>195</v>
      </c>
      <c r="B19" s="162" t="s">
        <v>305</v>
      </c>
      <c r="C19" s="16">
        <f>E19</f>
        <v>4040</v>
      </c>
      <c r="D19" s="16"/>
      <c r="E19" s="16">
        <f>Додаток2!H17+Додаток2!H18+Додаток2!H19</f>
        <v>4040</v>
      </c>
      <c r="F19" s="16">
        <f>Додаток2!I17+Додаток2!I18+Додаток2!I19</f>
        <v>5000</v>
      </c>
      <c r="G19" s="16"/>
      <c r="H19" s="16">
        <f>Додаток2!I17+Додаток2!I18+Додаток2!I19</f>
        <v>5000</v>
      </c>
      <c r="I19" s="16">
        <f>K19</f>
        <v>13000</v>
      </c>
      <c r="J19" s="16"/>
      <c r="K19" s="54">
        <f>Додаток2!J17+Додаток2!J18+Додаток2!J19</f>
        <v>13000</v>
      </c>
      <c r="L19" s="15" t="s">
        <v>197</v>
      </c>
    </row>
    <row r="20" spans="1:12" ht="40.5" customHeight="1">
      <c r="A20" s="48" t="s">
        <v>189</v>
      </c>
      <c r="B20" s="41"/>
      <c r="C20" s="47">
        <f>C22+C24+C25+C26+C27+C28+C29+C30+C33</f>
        <v>51410.2</v>
      </c>
      <c r="D20" s="47">
        <f>D30</f>
        <v>33008.899999999994</v>
      </c>
      <c r="E20" s="47">
        <f>E25+E26+E27+E29+E33</f>
        <v>11800</v>
      </c>
      <c r="F20" s="47">
        <f>F22+F24+F25+F26+F27+F28+F29+F30+F33+F34</f>
        <v>114305.3</v>
      </c>
      <c r="G20" s="47">
        <f>G30+G34</f>
        <v>51484.2</v>
      </c>
      <c r="H20" s="47">
        <f>H25+H26+H27+H29+H33</f>
        <v>55500</v>
      </c>
      <c r="I20" s="47">
        <f>I22+I24+I25+I26+I27+I28+I29+I30+I33+I34</f>
        <v>189179.25</v>
      </c>
      <c r="J20" s="47">
        <f>J30+J34</f>
        <v>114210.5</v>
      </c>
      <c r="K20" s="51">
        <f>K25+K26+K27+K33</f>
        <v>66980.65</v>
      </c>
      <c r="L20" s="15"/>
    </row>
    <row r="21" spans="1:12" ht="57" customHeight="1">
      <c r="A21" s="46" t="s">
        <v>200</v>
      </c>
      <c r="B21" s="41"/>
      <c r="C21" s="16"/>
      <c r="D21" s="16"/>
      <c r="E21" s="16"/>
      <c r="F21" s="16"/>
      <c r="G21" s="16"/>
      <c r="H21" s="16"/>
      <c r="I21" s="16"/>
      <c r="J21" s="16"/>
      <c r="K21" s="54"/>
      <c r="L21" s="15"/>
    </row>
    <row r="22" spans="1:12" ht="60" customHeight="1">
      <c r="A22" s="274" t="s">
        <v>190</v>
      </c>
      <c r="B22" s="264" t="s">
        <v>9</v>
      </c>
      <c r="C22" s="258">
        <f>Додаток2!H21+Додаток2!H22</f>
        <v>5001.5</v>
      </c>
      <c r="D22" s="258"/>
      <c r="E22" s="258"/>
      <c r="F22" s="258">
        <f>Додаток2!I21+Додаток2!I22</f>
        <v>5501.5</v>
      </c>
      <c r="G22" s="258"/>
      <c r="H22" s="258"/>
      <c r="I22" s="258">
        <f>Додаток2!J21+Додаток2!J22</f>
        <v>6052.5</v>
      </c>
      <c r="J22" s="258"/>
      <c r="K22" s="258"/>
      <c r="L22" s="260" t="s">
        <v>10</v>
      </c>
    </row>
    <row r="23" spans="1:12" ht="36.75" customHeight="1">
      <c r="A23" s="274"/>
      <c r="B23" s="260"/>
      <c r="C23" s="258"/>
      <c r="D23" s="258"/>
      <c r="E23" s="258"/>
      <c r="F23" s="258"/>
      <c r="G23" s="258"/>
      <c r="H23" s="258"/>
      <c r="I23" s="258"/>
      <c r="J23" s="258"/>
      <c r="K23" s="258"/>
      <c r="L23" s="260"/>
    </row>
    <row r="24" spans="1:12" ht="92.25" customHeight="1">
      <c r="A24" s="46" t="s">
        <v>192</v>
      </c>
      <c r="B24" s="41" t="s">
        <v>9</v>
      </c>
      <c r="C24" s="16">
        <f>Додаток2!H23</f>
        <v>1599.8</v>
      </c>
      <c r="D24" s="16"/>
      <c r="E24" s="16"/>
      <c r="F24" s="16">
        <f>Додаток2!I23</f>
        <v>1759.6</v>
      </c>
      <c r="G24" s="16"/>
      <c r="H24" s="16"/>
      <c r="I24" s="16">
        <f>Додаток2!J23</f>
        <v>1935.6</v>
      </c>
      <c r="J24" s="16"/>
      <c r="K24" s="16"/>
      <c r="L24" s="15" t="s">
        <v>99</v>
      </c>
    </row>
    <row r="25" spans="1:12" ht="130.5" customHeight="1">
      <c r="A25" s="46" t="s">
        <v>193</v>
      </c>
      <c r="B25" s="41" t="s">
        <v>306</v>
      </c>
      <c r="C25" s="16">
        <f>E25</f>
        <v>2000</v>
      </c>
      <c r="D25" s="16"/>
      <c r="E25" s="16">
        <f>Додаток2!H24+Додаток2!H26+Додаток2!H27</f>
        <v>2000</v>
      </c>
      <c r="F25" s="16">
        <f>H25</f>
        <v>35000</v>
      </c>
      <c r="G25" s="16"/>
      <c r="H25" s="16">
        <f>Додаток2!I24+Додаток2!I25+Додаток2!I26+Додаток2!I27</f>
        <v>35000</v>
      </c>
      <c r="I25" s="16">
        <f>K25</f>
        <v>25660</v>
      </c>
      <c r="J25" s="16"/>
      <c r="K25" s="16">
        <f>Додаток2!J24+Додаток2!J26+Додаток2!J27</f>
        <v>25660</v>
      </c>
      <c r="L25" s="15" t="s">
        <v>13</v>
      </c>
    </row>
    <row r="26" spans="1:12" s="9" customFormat="1" ht="123.75" customHeight="1">
      <c r="A26" s="46" t="s">
        <v>154</v>
      </c>
      <c r="B26" s="41" t="s">
        <v>306</v>
      </c>
      <c r="C26" s="16">
        <f>E26</f>
        <v>2000</v>
      </c>
      <c r="D26" s="16"/>
      <c r="E26" s="16">
        <f>Додаток2!H28</f>
        <v>2000</v>
      </c>
      <c r="F26" s="16">
        <f>H26</f>
        <v>10000</v>
      </c>
      <c r="G26" s="16"/>
      <c r="H26" s="16">
        <f>Додаток2!I28</f>
        <v>10000</v>
      </c>
      <c r="I26" s="16">
        <f>K26</f>
        <v>27305.65</v>
      </c>
      <c r="J26" s="16"/>
      <c r="K26" s="16">
        <f>Додаток2!J28</f>
        <v>27305.65</v>
      </c>
      <c r="L26" s="15" t="s">
        <v>81</v>
      </c>
    </row>
    <row r="27" spans="1:12" s="9" customFormat="1" ht="135" customHeight="1">
      <c r="A27" s="46" t="s">
        <v>155</v>
      </c>
      <c r="B27" s="41" t="s">
        <v>306</v>
      </c>
      <c r="C27" s="16">
        <f>E27</f>
        <v>5000</v>
      </c>
      <c r="D27" s="16"/>
      <c r="E27" s="16">
        <f>Додаток2!H30</f>
        <v>5000</v>
      </c>
      <c r="F27" s="16">
        <f>H27</f>
        <v>7000</v>
      </c>
      <c r="G27" s="16"/>
      <c r="H27" s="16">
        <f>Додаток2!I30</f>
        <v>7000</v>
      </c>
      <c r="I27" s="16">
        <f>K27</f>
        <v>10815</v>
      </c>
      <c r="J27" s="16"/>
      <c r="K27" s="54">
        <f>Додаток2!J30</f>
        <v>10815</v>
      </c>
      <c r="L27" s="21" t="s">
        <v>81</v>
      </c>
    </row>
    <row r="28" spans="1:12" s="9" customFormat="1" ht="85.5" customHeight="1">
      <c r="A28" s="46" t="s">
        <v>98</v>
      </c>
      <c r="B28" s="41" t="s">
        <v>9</v>
      </c>
      <c r="C28" s="16">
        <f>Додаток2!H31</f>
        <v>0</v>
      </c>
      <c r="D28" s="16"/>
      <c r="E28" s="16"/>
      <c r="F28" s="16">
        <f>Додаток2!I31</f>
        <v>60</v>
      </c>
      <c r="G28" s="16"/>
      <c r="H28" s="16"/>
      <c r="I28" s="16">
        <f>Додаток2!J31</f>
        <v>0</v>
      </c>
      <c r="J28" s="16"/>
      <c r="K28" s="54"/>
      <c r="L28" s="15" t="s">
        <v>99</v>
      </c>
    </row>
    <row r="29" spans="1:12" s="9" customFormat="1" ht="130.5" customHeight="1">
      <c r="A29" s="46" t="s">
        <v>194</v>
      </c>
      <c r="B29" s="41" t="s">
        <v>306</v>
      </c>
      <c r="C29" s="16">
        <f>E29</f>
        <v>0</v>
      </c>
      <c r="D29" s="16"/>
      <c r="E29" s="16">
        <f>Додаток2!H32</f>
        <v>0</v>
      </c>
      <c r="F29" s="16">
        <f>H29</f>
        <v>3500</v>
      </c>
      <c r="G29" s="16"/>
      <c r="H29" s="16">
        <f>Додаток2!I32</f>
        <v>3500</v>
      </c>
      <c r="I29" s="16">
        <f>K29</f>
        <v>0</v>
      </c>
      <c r="J29" s="16"/>
      <c r="K29" s="54">
        <f>Додаток2!J32</f>
        <v>0</v>
      </c>
      <c r="L29" s="15" t="s">
        <v>217</v>
      </c>
    </row>
    <row r="30" spans="1:12" ht="94.5" customHeight="1">
      <c r="A30" s="52" t="s">
        <v>196</v>
      </c>
      <c r="B30" s="278" t="s">
        <v>307</v>
      </c>
      <c r="C30" s="16">
        <f>C31+C32</f>
        <v>33008.899999999994</v>
      </c>
      <c r="D30" s="16">
        <f>D31+D32</f>
        <v>33008.899999999994</v>
      </c>
      <c r="E30" s="16"/>
      <c r="F30" s="16">
        <f>F31+F32</f>
        <v>7000</v>
      </c>
      <c r="G30" s="16">
        <f>G31+G32</f>
        <v>7000</v>
      </c>
      <c r="H30" s="16"/>
      <c r="I30" s="16">
        <f>I31+I32</f>
        <v>36386.4</v>
      </c>
      <c r="J30" s="16">
        <f>J31+J32</f>
        <v>36386.4</v>
      </c>
      <c r="K30" s="16"/>
      <c r="L30" s="269" t="s">
        <v>102</v>
      </c>
    </row>
    <row r="31" spans="1:12" ht="15.75">
      <c r="A31" s="55" t="s">
        <v>100</v>
      </c>
      <c r="B31" s="279"/>
      <c r="C31" s="16">
        <f>D31</f>
        <v>15505.3</v>
      </c>
      <c r="D31" s="16">
        <f>Додаток2!H33</f>
        <v>15505.3</v>
      </c>
      <c r="E31" s="16"/>
      <c r="F31" s="105">
        <f>G31</f>
        <v>0</v>
      </c>
      <c r="G31" s="105">
        <f>Додаток2!I33</f>
        <v>0</v>
      </c>
      <c r="H31" s="16"/>
      <c r="I31" s="16">
        <f>J31</f>
        <v>17088.7</v>
      </c>
      <c r="J31" s="16">
        <f>Додаток2!J33</f>
        <v>17088.7</v>
      </c>
      <c r="K31" s="54"/>
      <c r="L31" s="286"/>
    </row>
    <row r="32" spans="1:12" ht="21.75" customHeight="1">
      <c r="A32" s="57" t="s">
        <v>101</v>
      </c>
      <c r="B32" s="280"/>
      <c r="C32" s="16">
        <f>D32</f>
        <v>17503.6</v>
      </c>
      <c r="D32" s="16">
        <f>Додаток2!H34</f>
        <v>17503.6</v>
      </c>
      <c r="E32" s="16"/>
      <c r="F32" s="136">
        <f>G32</f>
        <v>7000</v>
      </c>
      <c r="G32" s="136">
        <f>Додаток2!I34</f>
        <v>7000</v>
      </c>
      <c r="H32" s="136"/>
      <c r="I32" s="16">
        <f>J32</f>
        <v>19297.7</v>
      </c>
      <c r="J32" s="16">
        <f>Додаток2!J34</f>
        <v>19297.7</v>
      </c>
      <c r="K32" s="54"/>
      <c r="L32" s="283"/>
    </row>
    <row r="33" spans="1:12" ht="133.5" customHeight="1">
      <c r="A33" s="89" t="s">
        <v>269</v>
      </c>
      <c r="B33" s="53" t="s">
        <v>306</v>
      </c>
      <c r="C33" s="16">
        <f>E33</f>
        <v>2800</v>
      </c>
      <c r="D33" s="16"/>
      <c r="E33" s="16">
        <f>Додаток2!H35+Додаток2!H36+Додаток2!H37</f>
        <v>2800</v>
      </c>
      <c r="F33" s="136">
        <f>H33</f>
        <v>0</v>
      </c>
      <c r="G33" s="136"/>
      <c r="H33" s="136">
        <f>Додаток2!I35+Додаток2!I36+Додаток2!I37</f>
        <v>0</v>
      </c>
      <c r="I33" s="16">
        <f>K33</f>
        <v>3200</v>
      </c>
      <c r="J33" s="16"/>
      <c r="K33" s="16">
        <f>Додаток2!J35+Додаток2!J36+Додаток2!J37</f>
        <v>3200</v>
      </c>
      <c r="L33" s="15" t="s">
        <v>13</v>
      </c>
    </row>
    <row r="34" spans="1:12" ht="58.5" customHeight="1">
      <c r="A34" s="110" t="s">
        <v>235</v>
      </c>
      <c r="B34" s="275" t="s">
        <v>306</v>
      </c>
      <c r="C34" s="105">
        <f>C35+C36</f>
        <v>0</v>
      </c>
      <c r="D34" s="105">
        <f>D35+D36</f>
        <v>0</v>
      </c>
      <c r="E34" s="105"/>
      <c r="F34" s="105">
        <f>F35+F36</f>
        <v>44484.2</v>
      </c>
      <c r="G34" s="105">
        <f>G35+G36</f>
        <v>44484.2</v>
      </c>
      <c r="H34" s="105"/>
      <c r="I34" s="105">
        <f>I35+I36</f>
        <v>77824.1</v>
      </c>
      <c r="J34" s="105">
        <f>J35+J36</f>
        <v>77824.1</v>
      </c>
      <c r="K34" s="105"/>
      <c r="L34" s="284" t="s">
        <v>102</v>
      </c>
    </row>
    <row r="35" spans="1:12" ht="51.75" customHeight="1">
      <c r="A35" s="106" t="s">
        <v>226</v>
      </c>
      <c r="B35" s="276"/>
      <c r="C35" s="105">
        <f>D35</f>
        <v>0</v>
      </c>
      <c r="D35" s="105">
        <f>Додаток2!H37</f>
        <v>0</v>
      </c>
      <c r="E35" s="105"/>
      <c r="F35" s="105">
        <f>G35</f>
        <v>35646.4</v>
      </c>
      <c r="G35" s="105">
        <v>35646.4</v>
      </c>
      <c r="H35" s="105"/>
      <c r="I35" s="105">
        <f>J35</f>
        <v>53903.1</v>
      </c>
      <c r="J35" s="105">
        <f>28742.3+2000+23160.8</f>
        <v>53903.1</v>
      </c>
      <c r="K35" s="107"/>
      <c r="L35" s="285"/>
    </row>
    <row r="36" spans="1:12" ht="69" customHeight="1">
      <c r="A36" s="108" t="s">
        <v>225</v>
      </c>
      <c r="B36" s="277"/>
      <c r="C36" s="105">
        <f>D36</f>
        <v>0</v>
      </c>
      <c r="D36" s="105">
        <f>Додаток2!H40</f>
        <v>0</v>
      </c>
      <c r="E36" s="105"/>
      <c r="F36" s="105">
        <f>G36</f>
        <v>8837.8</v>
      </c>
      <c r="G36" s="105">
        <v>8837.8</v>
      </c>
      <c r="H36" s="105"/>
      <c r="I36" s="105">
        <f>J36</f>
        <v>23921</v>
      </c>
      <c r="J36" s="105">
        <f>10000+1000+12921</f>
        <v>23921</v>
      </c>
      <c r="K36" s="107"/>
      <c r="L36" s="285"/>
    </row>
    <row r="37" spans="1:12" ht="52.5" customHeight="1">
      <c r="A37" s="89" t="s">
        <v>337</v>
      </c>
      <c r="B37" s="91"/>
      <c r="C37" s="92">
        <f>D37</f>
        <v>0</v>
      </c>
      <c r="D37" s="92">
        <f>SUM(D39:D39)</f>
        <v>0</v>
      </c>
      <c r="E37" s="92">
        <v>0</v>
      </c>
      <c r="F37" s="133">
        <f>G37</f>
        <v>0</v>
      </c>
      <c r="G37" s="133">
        <f>SUM(G39:G39)</f>
        <v>0</v>
      </c>
      <c r="H37" s="133">
        <v>0</v>
      </c>
      <c r="I37" s="92">
        <f>J37</f>
        <v>360</v>
      </c>
      <c r="J37" s="92">
        <f>SUM(J39:J39)</f>
        <v>360</v>
      </c>
      <c r="K37" s="92">
        <v>0</v>
      </c>
      <c r="L37" s="15"/>
    </row>
    <row r="38" spans="1:12" ht="43.5" customHeight="1">
      <c r="A38" s="46" t="s">
        <v>63</v>
      </c>
      <c r="B38" s="49"/>
      <c r="C38" s="54"/>
      <c r="D38" s="54"/>
      <c r="E38" s="54"/>
      <c r="F38" s="54"/>
      <c r="G38" s="54"/>
      <c r="H38" s="54"/>
      <c r="I38" s="54"/>
      <c r="J38" s="54"/>
      <c r="K38" s="16"/>
      <c r="L38" s="15"/>
    </row>
    <row r="39" spans="1:12" ht="162" customHeight="1">
      <c r="A39" s="90" t="s">
        <v>216</v>
      </c>
      <c r="B39" s="58" t="s">
        <v>304</v>
      </c>
      <c r="C39" s="85">
        <f>D39</f>
        <v>0</v>
      </c>
      <c r="D39" s="85">
        <f>Додаток2!H44</f>
        <v>0</v>
      </c>
      <c r="E39" s="85"/>
      <c r="F39" s="85">
        <f>G39</f>
        <v>0</v>
      </c>
      <c r="G39" s="85">
        <f>Додаток2!I44</f>
        <v>0</v>
      </c>
      <c r="H39" s="85"/>
      <c r="I39" s="85">
        <f>J39</f>
        <v>360</v>
      </c>
      <c r="J39" s="85">
        <f>Додаток2!J44</f>
        <v>360</v>
      </c>
      <c r="K39" s="23"/>
      <c r="L39" s="23" t="s">
        <v>198</v>
      </c>
    </row>
    <row r="40" spans="1:12" ht="118.5" customHeight="1">
      <c r="A40" s="30" t="s">
        <v>356</v>
      </c>
      <c r="B40" s="15"/>
      <c r="C40" s="158">
        <v>0</v>
      </c>
      <c r="D40" s="158">
        <v>0</v>
      </c>
      <c r="E40" s="158"/>
      <c r="F40" s="158">
        <v>0</v>
      </c>
      <c r="G40" s="158">
        <v>0</v>
      </c>
      <c r="H40" s="158"/>
      <c r="I40" s="158">
        <f>I42+I44</f>
        <v>2680.73</v>
      </c>
      <c r="J40" s="158">
        <f>J42+J44</f>
        <v>2680.73</v>
      </c>
      <c r="K40" s="158"/>
      <c r="L40" s="15"/>
    </row>
    <row r="41" spans="1:12" ht="84" customHeight="1">
      <c r="A41" s="30" t="s">
        <v>327</v>
      </c>
      <c r="B41" s="15"/>
      <c r="C41" s="85"/>
      <c r="D41" s="85"/>
      <c r="E41" s="85"/>
      <c r="F41" s="85"/>
      <c r="G41" s="85"/>
      <c r="H41" s="85"/>
      <c r="I41" s="85"/>
      <c r="J41" s="85"/>
      <c r="K41" s="85"/>
      <c r="L41" s="15"/>
    </row>
    <row r="42" spans="1:12" ht="129.75" customHeight="1">
      <c r="A42" s="30" t="s">
        <v>289</v>
      </c>
      <c r="B42" s="15" t="s">
        <v>308</v>
      </c>
      <c r="C42" s="85">
        <v>0</v>
      </c>
      <c r="D42" s="85">
        <v>0</v>
      </c>
      <c r="E42" s="85"/>
      <c r="F42" s="85">
        <v>0</v>
      </c>
      <c r="G42" s="85">
        <v>0</v>
      </c>
      <c r="H42" s="85"/>
      <c r="I42" s="85">
        <f>J42</f>
        <v>2585.48</v>
      </c>
      <c r="J42" s="85">
        <f>'Додаток 4'!H183</f>
        <v>2585.48</v>
      </c>
      <c r="K42" s="85"/>
      <c r="L42" s="15" t="s">
        <v>254</v>
      </c>
    </row>
    <row r="43" spans="1:12" ht="226.5" customHeight="1">
      <c r="A43" s="281" t="s">
        <v>357</v>
      </c>
      <c r="B43" s="41" t="s">
        <v>256</v>
      </c>
      <c r="C43" s="16"/>
      <c r="D43" s="16"/>
      <c r="E43" s="16"/>
      <c r="F43" s="16"/>
      <c r="G43" s="16"/>
      <c r="H43" s="16"/>
      <c r="I43" s="157" t="s">
        <v>285</v>
      </c>
      <c r="J43" s="16"/>
      <c r="K43" s="15"/>
      <c r="L43" s="269" t="s">
        <v>271</v>
      </c>
    </row>
    <row r="44" spans="1:12" ht="53.25" customHeight="1">
      <c r="A44" s="282"/>
      <c r="B44" s="41" t="s">
        <v>324</v>
      </c>
      <c r="C44" s="16">
        <v>0</v>
      </c>
      <c r="D44" s="16">
        <v>0</v>
      </c>
      <c r="E44" s="16"/>
      <c r="F44" s="16">
        <v>0</v>
      </c>
      <c r="G44" s="16">
        <v>0</v>
      </c>
      <c r="H44" s="16"/>
      <c r="I44" s="16">
        <f>J44</f>
        <v>95.25</v>
      </c>
      <c r="J44" s="16">
        <f>Додаток2!J50</f>
        <v>95.25</v>
      </c>
      <c r="K44" s="15"/>
      <c r="L44" s="283"/>
    </row>
    <row r="45" spans="1:12" ht="60.75" customHeight="1">
      <c r="A45" s="100" t="s">
        <v>292</v>
      </c>
      <c r="B45" s="56"/>
      <c r="C45" s="59"/>
      <c r="D45" s="59"/>
      <c r="E45" s="59"/>
      <c r="F45" s="59"/>
      <c r="G45" s="59"/>
      <c r="H45" s="59"/>
      <c r="I45" s="59"/>
      <c r="J45" s="59"/>
      <c r="K45" s="37"/>
      <c r="L45" s="37" t="s">
        <v>293</v>
      </c>
    </row>
    <row r="46" spans="1:11" ht="31.5" customHeight="1">
      <c r="A46" s="8" t="s">
        <v>361</v>
      </c>
      <c r="B46" s="3"/>
      <c r="H46" s="3" t="s">
        <v>11</v>
      </c>
      <c r="J46" s="36"/>
      <c r="K46" s="37"/>
    </row>
    <row r="47" spans="1:11" ht="56.25" customHeight="1">
      <c r="A47" s="8"/>
      <c r="B47" s="3"/>
      <c r="J47" s="36"/>
      <c r="K47" s="37"/>
    </row>
    <row r="49" spans="1:11" ht="27.75" customHeight="1">
      <c r="A49" s="8"/>
      <c r="B49" s="3"/>
      <c r="J49" s="36"/>
      <c r="K49" s="37"/>
    </row>
    <row r="50" spans="1:11" ht="15.75">
      <c r="A50" s="38"/>
      <c r="B50" s="56"/>
      <c r="C50" s="60"/>
      <c r="D50" s="61"/>
      <c r="E50" s="36"/>
      <c r="F50" s="61"/>
      <c r="G50" s="35"/>
      <c r="H50" s="36"/>
      <c r="I50" s="61"/>
      <c r="J50" s="36"/>
      <c r="K50" s="37"/>
    </row>
    <row r="51" spans="1:11" ht="15.75">
      <c r="A51" s="273"/>
      <c r="B51" s="273"/>
      <c r="C51" s="36"/>
      <c r="D51" s="36"/>
      <c r="E51" s="61"/>
      <c r="F51" s="35"/>
      <c r="G51" s="36"/>
      <c r="H51" s="36"/>
      <c r="I51" s="36"/>
      <c r="J51" s="36"/>
      <c r="K51" s="37"/>
    </row>
    <row r="52" ht="18.75" customHeight="1">
      <c r="E52" s="36"/>
    </row>
    <row r="53" spans="1:2" ht="15.75">
      <c r="A53" s="272"/>
      <c r="B53" s="272"/>
    </row>
    <row r="178" ht="31.5">
      <c r="B178" s="98" t="s">
        <v>136</v>
      </c>
    </row>
  </sheetData>
  <sheetProtection/>
  <mergeCells count="50">
    <mergeCell ref="A43:A44"/>
    <mergeCell ref="L43:L44"/>
    <mergeCell ref="L34:L36"/>
    <mergeCell ref="L22:L23"/>
    <mergeCell ref="G7:H7"/>
    <mergeCell ref="G22:G23"/>
    <mergeCell ref="I22:I23"/>
    <mergeCell ref="L30:L32"/>
    <mergeCell ref="J22:J23"/>
    <mergeCell ref="G14:G15"/>
    <mergeCell ref="H22:H23"/>
    <mergeCell ref="J14:J15"/>
    <mergeCell ref="K14:K15"/>
    <mergeCell ref="I14:I15"/>
    <mergeCell ref="L17:L18"/>
    <mergeCell ref="L10:L16"/>
    <mergeCell ref="H14:H15"/>
    <mergeCell ref="A53:B53"/>
    <mergeCell ref="A51:B51"/>
    <mergeCell ref="A22:A23"/>
    <mergeCell ref="B34:B36"/>
    <mergeCell ref="B22:B23"/>
    <mergeCell ref="B30:B32"/>
    <mergeCell ref="A17:A18"/>
    <mergeCell ref="K22:K23"/>
    <mergeCell ref="B6:B8"/>
    <mergeCell ref="A13:A15"/>
    <mergeCell ref="B14:B15"/>
    <mergeCell ref="D7:E7"/>
    <mergeCell ref="E14:E15"/>
    <mergeCell ref="C14:C15"/>
    <mergeCell ref="C7:C8"/>
    <mergeCell ref="C6:E6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A6:A8"/>
    <mergeCell ref="F7:F8"/>
    <mergeCell ref="F14:F15"/>
    <mergeCell ref="D14:D15"/>
    <mergeCell ref="C22:C23"/>
    <mergeCell ref="D22:D23"/>
    <mergeCell ref="E22:E23"/>
    <mergeCell ref="F22:F23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7"/>
  <sheetViews>
    <sheetView tabSelected="1" view="pageBreakPreview" zoomScaleSheetLayoutView="100" zoomScalePageLayoutView="0" workbookViewId="0" topLeftCell="A14">
      <selection activeCell="A5" sqref="A5:J5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94" t="s">
        <v>250</v>
      </c>
      <c r="G1" s="295"/>
      <c r="H1" s="295"/>
      <c r="I1" s="295"/>
      <c r="J1" s="295"/>
    </row>
    <row r="2" spans="6:10" ht="84" customHeight="1">
      <c r="F2" s="305" t="s">
        <v>334</v>
      </c>
      <c r="G2" s="305"/>
      <c r="H2" s="305"/>
      <c r="I2" s="305"/>
      <c r="J2" s="306"/>
    </row>
    <row r="3" spans="6:10" ht="16.5" customHeight="1">
      <c r="F3" s="307" t="s">
        <v>365</v>
      </c>
      <c r="G3" s="295"/>
      <c r="H3" s="295"/>
      <c r="I3" s="295"/>
      <c r="J3" s="295"/>
    </row>
    <row r="4" spans="6:10" ht="0.75" customHeight="1" hidden="1">
      <c r="F4" s="7"/>
      <c r="G4" s="2"/>
      <c r="H4" s="2"/>
      <c r="I4" s="2"/>
      <c r="J4" s="2"/>
    </row>
    <row r="5" spans="1:10" ht="34.5" customHeight="1">
      <c r="A5" s="308" t="s">
        <v>309</v>
      </c>
      <c r="B5" s="308"/>
      <c r="C5" s="308"/>
      <c r="D5" s="308"/>
      <c r="E5" s="308"/>
      <c r="F5" s="308"/>
      <c r="G5" s="308"/>
      <c r="H5" s="308"/>
      <c r="I5" s="308"/>
      <c r="J5" s="308"/>
    </row>
    <row r="6" ht="6.75" customHeight="1" hidden="1"/>
    <row r="7" spans="1:10" ht="14.25" customHeight="1">
      <c r="A7" s="293" t="s">
        <v>103</v>
      </c>
      <c r="B7" s="291" t="s">
        <v>95</v>
      </c>
      <c r="C7" s="291"/>
      <c r="D7" s="291"/>
      <c r="E7" s="291" t="s">
        <v>96</v>
      </c>
      <c r="F7" s="291"/>
      <c r="G7" s="291"/>
      <c r="H7" s="291" t="s">
        <v>97</v>
      </c>
      <c r="I7" s="291"/>
      <c r="J7" s="291"/>
    </row>
    <row r="8" spans="1:10" ht="14.25" customHeight="1">
      <c r="A8" s="292"/>
      <c r="B8" s="292" t="s">
        <v>33</v>
      </c>
      <c r="C8" s="292" t="s">
        <v>32</v>
      </c>
      <c r="D8" s="292"/>
      <c r="E8" s="292" t="s">
        <v>33</v>
      </c>
      <c r="F8" s="292" t="s">
        <v>32</v>
      </c>
      <c r="G8" s="292"/>
      <c r="H8" s="292" t="s">
        <v>33</v>
      </c>
      <c r="I8" s="292" t="s">
        <v>32</v>
      </c>
      <c r="J8" s="292"/>
    </row>
    <row r="9" spans="1:10" ht="33" customHeight="1">
      <c r="A9" s="292"/>
      <c r="B9" s="292"/>
      <c r="C9" s="4" t="s">
        <v>34</v>
      </c>
      <c r="D9" s="4" t="s">
        <v>61</v>
      </c>
      <c r="E9" s="292"/>
      <c r="F9" s="4" t="s">
        <v>34</v>
      </c>
      <c r="G9" s="4" t="s">
        <v>61</v>
      </c>
      <c r="H9" s="292"/>
      <c r="I9" s="4" t="s">
        <v>34</v>
      </c>
      <c r="J9" s="4" t="s">
        <v>61</v>
      </c>
    </row>
    <row r="10" spans="1:10" ht="21.75" customHeight="1">
      <c r="A10" s="138" t="s">
        <v>35</v>
      </c>
      <c r="B10" s="139">
        <f>C10+D10</f>
        <v>117148.9</v>
      </c>
      <c r="C10" s="139">
        <f>C13+C64+C166</f>
        <v>33008.899999999994</v>
      </c>
      <c r="D10" s="139">
        <f>D13+D64+D166</f>
        <v>84140</v>
      </c>
      <c r="E10" s="139">
        <f>F10+G10</f>
        <v>209425.896</v>
      </c>
      <c r="F10" s="140">
        <f>F13+F64+F166</f>
        <v>51484.2</v>
      </c>
      <c r="G10" s="139">
        <f>G13+G64+G166</f>
        <v>157941.696</v>
      </c>
      <c r="H10" s="139">
        <f>I10+J10</f>
        <v>289110.18</v>
      </c>
      <c r="I10" s="139">
        <f>I13+I64+I166+I181</f>
        <v>117251.23</v>
      </c>
      <c r="J10" s="139">
        <f>J13+J64+J166</f>
        <v>171858.95</v>
      </c>
    </row>
    <row r="11" spans="1:10" ht="46.5" customHeight="1">
      <c r="A11" s="299" t="s">
        <v>36</v>
      </c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46.5" customHeight="1">
      <c r="A12" s="230" t="s">
        <v>275</v>
      </c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ht="29.25" customHeight="1">
      <c r="A13" s="141" t="s">
        <v>37</v>
      </c>
      <c r="B13" s="142">
        <f>$D$13</f>
        <v>72340</v>
      </c>
      <c r="C13" s="143">
        <v>0</v>
      </c>
      <c r="D13" s="143">
        <f>D15+D32+D45</f>
        <v>72340</v>
      </c>
      <c r="E13" s="143">
        <f>F13+G13</f>
        <v>102441.696</v>
      </c>
      <c r="F13" s="140">
        <v>0</v>
      </c>
      <c r="G13" s="143">
        <f>G15+G32+G45</f>
        <v>102441.696</v>
      </c>
      <c r="H13" s="143">
        <f>$J$13</f>
        <v>104878.3</v>
      </c>
      <c r="I13" s="140">
        <v>0</v>
      </c>
      <c r="J13" s="143">
        <f>J15+J32+J45</f>
        <v>104878.3</v>
      </c>
    </row>
    <row r="14" spans="1:10" ht="94.5" customHeight="1">
      <c r="A14" s="138" t="s">
        <v>259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15.75">
      <c r="A15" s="303" t="s">
        <v>240</v>
      </c>
      <c r="B15" s="300">
        <f>D15</f>
        <v>28100</v>
      </c>
      <c r="C15" s="300"/>
      <c r="D15" s="300">
        <f>Додаток2!H10+Додаток2!H13</f>
        <v>28100</v>
      </c>
      <c r="E15" s="300">
        <f>G15</f>
        <v>53041.695999999996</v>
      </c>
      <c r="F15" s="301"/>
      <c r="G15" s="300">
        <f>Додаток2!I10+Додаток2!I13</f>
        <v>53041.695999999996</v>
      </c>
      <c r="H15" s="300">
        <f>J15</f>
        <v>42078.3</v>
      </c>
      <c r="I15" s="301"/>
      <c r="J15" s="298">
        <f>Додаток2!J10+Додаток2!J13</f>
        <v>42078.3</v>
      </c>
    </row>
    <row r="16" spans="1:10" ht="15.75" customHeight="1">
      <c r="A16" s="304"/>
      <c r="B16" s="300"/>
      <c r="C16" s="300"/>
      <c r="D16" s="300"/>
      <c r="E16" s="300"/>
      <c r="F16" s="301"/>
      <c r="G16" s="300"/>
      <c r="H16" s="300"/>
      <c r="I16" s="301"/>
      <c r="J16" s="298"/>
    </row>
    <row r="17" spans="1:10" ht="15.75">
      <c r="A17" s="65" t="s">
        <v>38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7.25" customHeight="1">
      <c r="A18" s="65" t="s">
        <v>73</v>
      </c>
      <c r="B18" s="66"/>
      <c r="C18" s="66"/>
      <c r="D18" s="66"/>
      <c r="E18" s="66"/>
      <c r="F18" s="66"/>
      <c r="G18" s="66"/>
      <c r="H18" s="66"/>
      <c r="I18" s="66"/>
      <c r="J18" s="64"/>
    </row>
    <row r="19" spans="1:10" ht="46.5" customHeight="1">
      <c r="A19" s="64" t="s">
        <v>199</v>
      </c>
      <c r="B19" s="66">
        <v>73</v>
      </c>
      <c r="C19" s="66"/>
      <c r="D19" s="66">
        <v>73</v>
      </c>
      <c r="E19" s="66">
        <f>D19-D21+D24+22</f>
        <v>97</v>
      </c>
      <c r="F19" s="66"/>
      <c r="G19" s="66">
        <v>97</v>
      </c>
      <c r="H19" s="66">
        <f>E19-E21+E24</f>
        <v>100</v>
      </c>
      <c r="I19" s="66"/>
      <c r="J19" s="30">
        <f>G19-G21+G24</f>
        <v>100</v>
      </c>
    </row>
    <row r="20" spans="1:10" ht="47.25" customHeight="1">
      <c r="A20" s="67" t="s">
        <v>39</v>
      </c>
      <c r="B20" s="66">
        <v>113</v>
      </c>
      <c r="C20" s="66"/>
      <c r="D20" s="66">
        <v>113</v>
      </c>
      <c r="E20" s="66">
        <v>113</v>
      </c>
      <c r="F20" s="66"/>
      <c r="G20" s="66">
        <v>113</v>
      </c>
      <c r="H20" s="66">
        <v>113</v>
      </c>
      <c r="I20" s="66"/>
      <c r="J20" s="64">
        <v>113</v>
      </c>
    </row>
    <row r="21" spans="1:10" ht="31.5" customHeight="1">
      <c r="A21" s="64" t="s">
        <v>40</v>
      </c>
      <c r="B21" s="66">
        <v>3</v>
      </c>
      <c r="C21" s="66"/>
      <c r="D21" s="66">
        <v>3</v>
      </c>
      <c r="E21" s="66">
        <v>3</v>
      </c>
      <c r="F21" s="66"/>
      <c r="G21" s="66">
        <v>3</v>
      </c>
      <c r="H21" s="66">
        <v>3</v>
      </c>
      <c r="I21" s="66"/>
      <c r="J21" s="64">
        <v>3</v>
      </c>
    </row>
    <row r="22" spans="1:10" ht="61.5" customHeight="1">
      <c r="A22" s="144" t="s">
        <v>281</v>
      </c>
      <c r="B22" s="68">
        <f>D22</f>
        <v>0</v>
      </c>
      <c r="C22" s="66"/>
      <c r="D22" s="68">
        <f>Додаток2!H13</f>
        <v>0</v>
      </c>
      <c r="E22" s="68">
        <f>G22</f>
        <v>9922</v>
      </c>
      <c r="F22" s="68"/>
      <c r="G22" s="130">
        <f>Додаток2!I13</f>
        <v>9922</v>
      </c>
      <c r="H22" s="130">
        <f>J22</f>
        <v>16797.9</v>
      </c>
      <c r="I22" s="130"/>
      <c r="J22" s="183">
        <f>Додаток2!J13</f>
        <v>16797.9</v>
      </c>
    </row>
    <row r="23" spans="1:10" ht="15.75">
      <c r="A23" s="148" t="s">
        <v>41</v>
      </c>
      <c r="B23" s="6"/>
      <c r="C23" s="6"/>
      <c r="D23" s="6"/>
      <c r="E23" s="6"/>
      <c r="F23" s="6"/>
      <c r="G23" s="184"/>
      <c r="H23" s="184"/>
      <c r="I23" s="184"/>
      <c r="J23" s="184"/>
    </row>
    <row r="24" spans="1:10" ht="36.75" customHeight="1">
      <c r="A24" s="144" t="s">
        <v>72</v>
      </c>
      <c r="B24" s="66">
        <v>5</v>
      </c>
      <c r="C24" s="66"/>
      <c r="D24" s="66">
        <v>5</v>
      </c>
      <c r="E24" s="66">
        <v>6</v>
      </c>
      <c r="F24" s="66"/>
      <c r="G24" s="181">
        <v>6</v>
      </c>
      <c r="H24" s="181">
        <v>3</v>
      </c>
      <c r="I24" s="181"/>
      <c r="J24" s="144">
        <v>3</v>
      </c>
    </row>
    <row r="25" spans="1:10" ht="66" customHeight="1">
      <c r="A25" s="144" t="s">
        <v>282</v>
      </c>
      <c r="B25" s="68">
        <f>B22</f>
        <v>0</v>
      </c>
      <c r="C25" s="66"/>
      <c r="D25" s="68">
        <f>D22</f>
        <v>0</v>
      </c>
      <c r="E25" s="130">
        <f>E22</f>
        <v>9922</v>
      </c>
      <c r="F25" s="130"/>
      <c r="G25" s="130">
        <f>G22</f>
        <v>9922</v>
      </c>
      <c r="H25" s="130">
        <f>H22</f>
        <v>16797.9</v>
      </c>
      <c r="I25" s="130"/>
      <c r="J25" s="183">
        <f>J22</f>
        <v>16797.9</v>
      </c>
    </row>
    <row r="26" spans="1:10" ht="28.5" customHeight="1">
      <c r="A26" s="17" t="s">
        <v>42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32.25" customHeight="1">
      <c r="A27" s="4" t="s">
        <v>71</v>
      </c>
      <c r="B27" s="68">
        <f>Додаток2!H10/B24</f>
        <v>5620</v>
      </c>
      <c r="C27" s="66"/>
      <c r="D27" s="68">
        <f>$B$27</f>
        <v>5620</v>
      </c>
      <c r="E27" s="68">
        <f>Додаток2!I10/E24</f>
        <v>7186.615999999999</v>
      </c>
      <c r="F27" s="66"/>
      <c r="G27" s="68">
        <f>Додаток2!I10/'Додаток 4'!G24</f>
        <v>7186.615999999999</v>
      </c>
      <c r="H27" s="68">
        <f>Додаток2!J10/H24</f>
        <v>8426.8</v>
      </c>
      <c r="I27" s="66"/>
      <c r="J27" s="68">
        <f>Додаток2!J10/'Додаток 4'!J24</f>
        <v>8426.8</v>
      </c>
    </row>
    <row r="28" spans="1:10" ht="48.75" customHeight="1" hidden="1">
      <c r="A28" s="126" t="s">
        <v>146</v>
      </c>
      <c r="B28" s="127">
        <f>D28</f>
        <v>0</v>
      </c>
      <c r="C28" s="128"/>
      <c r="D28" s="127">
        <f>D25/22</f>
        <v>0</v>
      </c>
      <c r="E28" s="127">
        <v>0</v>
      </c>
      <c r="F28" s="128"/>
      <c r="G28" s="127">
        <v>0</v>
      </c>
      <c r="H28" s="127">
        <v>0</v>
      </c>
      <c r="I28" s="128"/>
      <c r="J28" s="127">
        <v>0</v>
      </c>
    </row>
    <row r="29" spans="1:10" ht="15.75">
      <c r="A29" s="63" t="s">
        <v>43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34.5" customHeight="1">
      <c r="A30" s="64" t="s">
        <v>44</v>
      </c>
      <c r="B30" s="68">
        <f>B24/B19*100</f>
        <v>6.8493150684931505</v>
      </c>
      <c r="C30" s="68"/>
      <c r="D30" s="68">
        <f>D24/D19*100</f>
        <v>6.8493150684931505</v>
      </c>
      <c r="E30" s="130">
        <f>E24/E19*100</f>
        <v>6.185567010309279</v>
      </c>
      <c r="F30" s="68"/>
      <c r="G30" s="68">
        <f>G24/G19*100</f>
        <v>6.185567010309279</v>
      </c>
      <c r="H30" s="68">
        <f>H24/H19*100</f>
        <v>3</v>
      </c>
      <c r="I30" s="68"/>
      <c r="J30" s="68">
        <f>J24/J19*100</f>
        <v>3</v>
      </c>
    </row>
    <row r="31" spans="1:10" ht="47.25" customHeight="1" hidden="1">
      <c r="A31" s="129" t="s">
        <v>147</v>
      </c>
      <c r="B31" s="127">
        <v>0</v>
      </c>
      <c r="C31" s="127"/>
      <c r="D31" s="127">
        <v>0</v>
      </c>
      <c r="E31" s="127">
        <v>0</v>
      </c>
      <c r="F31" s="127"/>
      <c r="G31" s="127">
        <v>0</v>
      </c>
      <c r="H31" s="127">
        <v>0</v>
      </c>
      <c r="I31" s="127"/>
      <c r="J31" s="127">
        <v>0</v>
      </c>
    </row>
    <row r="32" spans="1:10" ht="48.75" customHeight="1">
      <c r="A32" s="65" t="s">
        <v>207</v>
      </c>
      <c r="B32" s="68">
        <f>D32</f>
        <v>40200</v>
      </c>
      <c r="C32" s="68"/>
      <c r="D32" s="68">
        <f>Додаток3!E17</f>
        <v>40200</v>
      </c>
      <c r="E32" s="68">
        <f>G32</f>
        <v>44400</v>
      </c>
      <c r="F32" s="68"/>
      <c r="G32" s="68">
        <f>Додаток3!H17</f>
        <v>44400</v>
      </c>
      <c r="H32" s="68">
        <f>J32</f>
        <v>49800</v>
      </c>
      <c r="I32" s="68"/>
      <c r="J32" s="68">
        <f>Додаток3!K17</f>
        <v>49800</v>
      </c>
    </row>
    <row r="33" spans="1:10" ht="19.5" customHeight="1">
      <c r="A33" s="63" t="s">
        <v>38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1" customHeight="1">
      <c r="A34" s="63" t="s">
        <v>45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48" customHeight="1">
      <c r="A35" s="26" t="s">
        <v>51</v>
      </c>
      <c r="B35" s="66">
        <v>28</v>
      </c>
      <c r="C35" s="66"/>
      <c r="D35" s="66">
        <v>28</v>
      </c>
      <c r="E35" s="66">
        <f>D35+D38+D39</f>
        <v>40</v>
      </c>
      <c r="F35" s="66"/>
      <c r="G35" s="181">
        <f>D35+D38+D39</f>
        <v>40</v>
      </c>
      <c r="H35" s="181">
        <f>E35+E38+E39</f>
        <v>52</v>
      </c>
      <c r="I35" s="181"/>
      <c r="J35" s="144">
        <f>G35+G38+G39</f>
        <v>52</v>
      </c>
    </row>
    <row r="36" spans="1:10" ht="46.5" customHeight="1">
      <c r="A36" s="26" t="s">
        <v>52</v>
      </c>
      <c r="B36" s="66">
        <v>340</v>
      </c>
      <c r="C36" s="66"/>
      <c r="D36" s="66">
        <v>340</v>
      </c>
      <c r="E36" s="66">
        <v>340</v>
      </c>
      <c r="F36" s="66"/>
      <c r="G36" s="66">
        <v>340</v>
      </c>
      <c r="H36" s="66">
        <v>340</v>
      </c>
      <c r="I36" s="66"/>
      <c r="J36" s="64">
        <v>340</v>
      </c>
    </row>
    <row r="37" spans="1:10" ht="15.75" customHeight="1">
      <c r="A37" s="63" t="s">
        <v>53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31.5">
      <c r="A38" s="26" t="s">
        <v>64</v>
      </c>
      <c r="B38" s="66">
        <v>6</v>
      </c>
      <c r="C38" s="66"/>
      <c r="D38" s="66">
        <v>6</v>
      </c>
      <c r="E38" s="66">
        <v>6</v>
      </c>
      <c r="F38" s="66"/>
      <c r="G38" s="66">
        <v>6</v>
      </c>
      <c r="H38" s="66">
        <v>6</v>
      </c>
      <c r="I38" s="66"/>
      <c r="J38" s="64">
        <v>6</v>
      </c>
    </row>
    <row r="39" spans="1:10" ht="46.5" customHeight="1">
      <c r="A39" s="26" t="s">
        <v>66</v>
      </c>
      <c r="B39" s="66">
        <v>6</v>
      </c>
      <c r="C39" s="66"/>
      <c r="D39" s="66">
        <v>6</v>
      </c>
      <c r="E39" s="66">
        <v>6</v>
      </c>
      <c r="F39" s="66"/>
      <c r="G39" s="66">
        <v>6</v>
      </c>
      <c r="H39" s="66">
        <v>6</v>
      </c>
      <c r="I39" s="66"/>
      <c r="J39" s="64">
        <v>6</v>
      </c>
    </row>
    <row r="40" spans="1:10" ht="31.5">
      <c r="A40" s="17" t="s">
        <v>54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31.5">
      <c r="A41" s="26" t="s">
        <v>65</v>
      </c>
      <c r="B41" s="68">
        <f>D41</f>
        <v>2400</v>
      </c>
      <c r="C41" s="68"/>
      <c r="D41" s="68">
        <f>Додаток2!H14/'Додаток 4'!D38</f>
        <v>2400</v>
      </c>
      <c r="E41" s="68">
        <f>G41</f>
        <v>2650</v>
      </c>
      <c r="F41" s="68"/>
      <c r="G41" s="68">
        <f>Додаток2!I14/'Додаток 4'!G38</f>
        <v>2650</v>
      </c>
      <c r="H41" s="68">
        <f>J41</f>
        <v>3000</v>
      </c>
      <c r="I41" s="68"/>
      <c r="J41" s="73">
        <f>Додаток2!J14/'Додаток 4'!J38</f>
        <v>3000</v>
      </c>
    </row>
    <row r="42" spans="1:10" ht="32.25" customHeight="1">
      <c r="A42" s="26" t="s">
        <v>67</v>
      </c>
      <c r="B42" s="68">
        <f>D42</f>
        <v>4300</v>
      </c>
      <c r="C42" s="68"/>
      <c r="D42" s="68">
        <f>Додаток2!H16/'Додаток 4'!D39</f>
        <v>4300</v>
      </c>
      <c r="E42" s="68">
        <f>G42</f>
        <v>4750</v>
      </c>
      <c r="F42" s="68"/>
      <c r="G42" s="68">
        <f>Додаток2!I16/'Додаток 4'!G39</f>
        <v>4750</v>
      </c>
      <c r="H42" s="68">
        <f>J42</f>
        <v>5300</v>
      </c>
      <c r="I42" s="68"/>
      <c r="J42" s="73">
        <f>Додаток2!J16/'Додаток 4'!J39</f>
        <v>5300</v>
      </c>
    </row>
    <row r="43" spans="1:10" ht="15.75">
      <c r="A43" s="63" t="s">
        <v>55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47.25">
      <c r="A44" s="26" t="s">
        <v>82</v>
      </c>
      <c r="B44" s="68">
        <f>(B38+B39)/B35*100</f>
        <v>42.857142857142854</v>
      </c>
      <c r="C44" s="68"/>
      <c r="D44" s="73">
        <f>B44</f>
        <v>42.857142857142854</v>
      </c>
      <c r="E44" s="68">
        <f>(E38+E39)/E35*100</f>
        <v>30</v>
      </c>
      <c r="F44" s="68"/>
      <c r="G44" s="68">
        <f>E44</f>
        <v>30</v>
      </c>
      <c r="H44" s="68">
        <f>(H38+H39)/H35*100</f>
        <v>23.076923076923077</v>
      </c>
      <c r="I44" s="68"/>
      <c r="J44" s="73">
        <f>H44</f>
        <v>23.076923076923077</v>
      </c>
    </row>
    <row r="45" spans="1:10" ht="48" customHeight="1">
      <c r="A45" s="99" t="s">
        <v>213</v>
      </c>
      <c r="B45" s="68">
        <f>D45</f>
        <v>4040</v>
      </c>
      <c r="C45" s="68"/>
      <c r="D45" s="73">
        <f>Додаток3!E19</f>
        <v>4040</v>
      </c>
      <c r="E45" s="68">
        <f>G45</f>
        <v>5000</v>
      </c>
      <c r="F45" s="68"/>
      <c r="G45" s="68">
        <f>Додаток3!H19</f>
        <v>5000</v>
      </c>
      <c r="H45" s="68">
        <f>J45</f>
        <v>13000</v>
      </c>
      <c r="I45" s="68"/>
      <c r="J45" s="68">
        <f>Додаток3!K19</f>
        <v>13000</v>
      </c>
    </row>
    <row r="46" spans="1:10" ht="15.75">
      <c r="A46" s="63" t="s">
        <v>38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63" t="s">
        <v>45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63">
      <c r="A48" s="64" t="s">
        <v>68</v>
      </c>
      <c r="B48" s="66">
        <v>12</v>
      </c>
      <c r="C48" s="96"/>
      <c r="D48" s="64">
        <v>12</v>
      </c>
      <c r="E48" s="66"/>
      <c r="F48" s="66"/>
      <c r="G48" s="66"/>
      <c r="H48" s="66"/>
      <c r="I48" s="66"/>
      <c r="J48" s="64"/>
    </row>
    <row r="49" spans="1:10" ht="31.5">
      <c r="A49" s="64" t="s">
        <v>111</v>
      </c>
      <c r="B49" s="66"/>
      <c r="C49" s="96"/>
      <c r="D49" s="64"/>
      <c r="E49" s="66"/>
      <c r="F49" s="66"/>
      <c r="G49" s="66"/>
      <c r="H49" s="66">
        <v>1</v>
      </c>
      <c r="I49" s="96"/>
      <c r="J49" s="64">
        <v>1</v>
      </c>
    </row>
    <row r="50" spans="1:10" ht="47.25">
      <c r="A50" s="64" t="s">
        <v>112</v>
      </c>
      <c r="B50" s="66">
        <v>1</v>
      </c>
      <c r="C50" s="96"/>
      <c r="D50" s="64">
        <v>1</v>
      </c>
      <c r="E50" s="66">
        <v>3</v>
      </c>
      <c r="F50" s="66"/>
      <c r="G50" s="66">
        <v>3</v>
      </c>
      <c r="H50" s="66">
        <v>4</v>
      </c>
      <c r="I50" s="66"/>
      <c r="J50" s="64">
        <v>4</v>
      </c>
    </row>
    <row r="51" spans="1:10" ht="15.75">
      <c r="A51" s="63" t="s">
        <v>41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67.5" customHeight="1">
      <c r="A52" s="64" t="s">
        <v>69</v>
      </c>
      <c r="B52" s="66">
        <v>12</v>
      </c>
      <c r="C52" s="66"/>
      <c r="D52" s="64">
        <v>12</v>
      </c>
      <c r="E52" s="66"/>
      <c r="F52" s="66"/>
      <c r="G52" s="66"/>
      <c r="H52" s="66"/>
      <c r="I52" s="66"/>
      <c r="J52" s="64"/>
    </row>
    <row r="53" spans="1:10" ht="31.5">
      <c r="A53" s="64" t="s">
        <v>127</v>
      </c>
      <c r="B53" s="66">
        <v>1</v>
      </c>
      <c r="C53" s="66"/>
      <c r="D53" s="64">
        <v>1</v>
      </c>
      <c r="E53" s="66"/>
      <c r="F53" s="66"/>
      <c r="G53" s="66"/>
      <c r="H53" s="66"/>
      <c r="I53" s="66"/>
      <c r="J53" s="64"/>
    </row>
    <row r="54" spans="1:10" ht="47.25">
      <c r="A54" s="64" t="s">
        <v>128</v>
      </c>
      <c r="B54" s="66">
        <v>1</v>
      </c>
      <c r="C54" s="66"/>
      <c r="D54" s="64">
        <v>1</v>
      </c>
      <c r="E54" s="66">
        <v>3</v>
      </c>
      <c r="F54" s="66"/>
      <c r="G54" s="66">
        <v>3</v>
      </c>
      <c r="H54" s="66">
        <v>4</v>
      </c>
      <c r="I54" s="66"/>
      <c r="J54" s="64">
        <v>4</v>
      </c>
    </row>
    <row r="55" spans="1:10" ht="31.5">
      <c r="A55" s="17" t="s">
        <v>42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36" customHeight="1">
      <c r="A56" s="4" t="s">
        <v>70</v>
      </c>
      <c r="B56" s="68">
        <f>D56</f>
        <v>170</v>
      </c>
      <c r="C56" s="68"/>
      <c r="D56" s="73">
        <f>Додаток2!H17/'Додаток 4'!D52</f>
        <v>170</v>
      </c>
      <c r="E56" s="68"/>
      <c r="F56" s="68"/>
      <c r="G56" s="68"/>
      <c r="H56" s="68"/>
      <c r="I56" s="68"/>
      <c r="J56" s="73"/>
    </row>
    <row r="57" spans="1:10" ht="31.5">
      <c r="A57" s="75" t="s">
        <v>129</v>
      </c>
      <c r="B57" s="68">
        <f>D57</f>
        <v>0</v>
      </c>
      <c r="C57" s="68"/>
      <c r="D57" s="73"/>
      <c r="E57" s="68"/>
      <c r="F57" s="68"/>
      <c r="G57" s="68"/>
      <c r="H57" s="68">
        <f>J57</f>
        <v>3000</v>
      </c>
      <c r="I57" s="68"/>
      <c r="J57" s="73">
        <v>3000</v>
      </c>
    </row>
    <row r="58" spans="1:10" ht="47.25">
      <c r="A58" s="75" t="s">
        <v>130</v>
      </c>
      <c r="B58" s="68">
        <f>D58</f>
        <v>2000</v>
      </c>
      <c r="C58" s="68"/>
      <c r="D58" s="73">
        <f>Додаток2!H19/'Додаток 4'!D54</f>
        <v>2000</v>
      </c>
      <c r="E58" s="68">
        <f>G58</f>
        <v>1666.6666666666667</v>
      </c>
      <c r="F58" s="68"/>
      <c r="G58" s="68">
        <f>Додаток2!I19/'Додаток 4'!G54</f>
        <v>1666.6666666666667</v>
      </c>
      <c r="H58" s="68">
        <f>J58</f>
        <v>2500</v>
      </c>
      <c r="I58" s="68"/>
      <c r="J58" s="73">
        <f>Додаток2!J19/'Додаток 4'!J54</f>
        <v>2500</v>
      </c>
    </row>
    <row r="59" spans="1:10" ht="15.75">
      <c r="A59" s="63" t="s">
        <v>43</v>
      </c>
      <c r="B59" s="68"/>
      <c r="C59" s="68"/>
      <c r="D59" s="73"/>
      <c r="E59" s="68"/>
      <c r="F59" s="68"/>
      <c r="G59" s="68"/>
      <c r="H59" s="68"/>
      <c r="I59" s="68"/>
      <c r="J59" s="73"/>
    </row>
    <row r="60" spans="1:10" ht="33.75" customHeight="1">
      <c r="A60" s="64" t="s">
        <v>131</v>
      </c>
      <c r="B60" s="68">
        <f>B52/B48*100</f>
        <v>100</v>
      </c>
      <c r="C60" s="68"/>
      <c r="D60" s="68">
        <f>D52/D48*100</f>
        <v>100</v>
      </c>
      <c r="E60" s="68"/>
      <c r="F60" s="68"/>
      <c r="G60" s="68"/>
      <c r="H60" s="68"/>
      <c r="I60" s="68"/>
      <c r="J60" s="73"/>
    </row>
    <row r="61" spans="1:10" ht="30.75" customHeight="1">
      <c r="A61" s="64" t="s">
        <v>132</v>
      </c>
      <c r="B61" s="68">
        <f>B53/B50*100</f>
        <v>100</v>
      </c>
      <c r="C61" s="68"/>
      <c r="D61" s="68">
        <f>D53/D50*100</f>
        <v>100</v>
      </c>
      <c r="E61" s="68"/>
      <c r="F61" s="68"/>
      <c r="G61" s="68"/>
      <c r="H61" s="68"/>
      <c r="I61" s="68"/>
      <c r="J61" s="73"/>
    </row>
    <row r="62" spans="1:10" ht="47.25">
      <c r="A62" s="64" t="s">
        <v>133</v>
      </c>
      <c r="B62" s="68">
        <f>B54/B50*100</f>
        <v>100</v>
      </c>
      <c r="C62" s="68"/>
      <c r="D62" s="73">
        <v>100</v>
      </c>
      <c r="E62" s="73">
        <v>100</v>
      </c>
      <c r="F62" s="68"/>
      <c r="G62" s="68">
        <v>100</v>
      </c>
      <c r="H62" s="68">
        <v>100</v>
      </c>
      <c r="I62" s="68"/>
      <c r="J62" s="73">
        <v>100</v>
      </c>
    </row>
    <row r="63" spans="1:10" ht="33.75" customHeight="1">
      <c r="A63" s="205" t="s">
        <v>202</v>
      </c>
      <c r="B63" s="302"/>
      <c r="C63" s="302"/>
      <c r="D63" s="302"/>
      <c r="E63" s="302"/>
      <c r="F63" s="302"/>
      <c r="G63" s="302"/>
      <c r="H63" s="302"/>
      <c r="I63" s="302"/>
      <c r="J63" s="302"/>
    </row>
    <row r="64" spans="1:10" ht="33" customHeight="1">
      <c r="A64" s="65" t="s">
        <v>50</v>
      </c>
      <c r="B64" s="74">
        <f>C64+D64</f>
        <v>44808.899999999994</v>
      </c>
      <c r="C64" s="74">
        <f>C120+C121</f>
        <v>33008.899999999994</v>
      </c>
      <c r="D64" s="74">
        <f>D66+D87+D97+D109+D133</f>
        <v>11800</v>
      </c>
      <c r="E64" s="74">
        <f>F64+G64</f>
        <v>106984.2</v>
      </c>
      <c r="F64" s="145">
        <f>F120+F121+F152+F168+F153</f>
        <v>51484.2</v>
      </c>
      <c r="G64" s="74">
        <f>G66+G87+G97+G109+G133</f>
        <v>55500</v>
      </c>
      <c r="H64" s="74">
        <f>I64+J64</f>
        <v>181191.15</v>
      </c>
      <c r="I64" s="74">
        <f>I120+I121+I152+I153</f>
        <v>114210.5</v>
      </c>
      <c r="J64" s="74">
        <f>J66+J87+J97+J109+J133</f>
        <v>66980.65</v>
      </c>
    </row>
    <row r="65" spans="1:10" ht="83.25" customHeight="1">
      <c r="A65" s="65" t="s">
        <v>260</v>
      </c>
      <c r="B65" s="74"/>
      <c r="C65" s="74"/>
      <c r="D65" s="74"/>
      <c r="E65" s="74"/>
      <c r="F65" s="145"/>
      <c r="G65" s="74"/>
      <c r="H65" s="74"/>
      <c r="I65" s="74"/>
      <c r="J65" s="74"/>
    </row>
    <row r="66" spans="1:10" ht="49.5" customHeight="1">
      <c r="A66" s="65" t="s">
        <v>208</v>
      </c>
      <c r="B66" s="68">
        <f>D66</f>
        <v>2000</v>
      </c>
      <c r="C66" s="68"/>
      <c r="D66" s="68">
        <f>Додаток3!E25</f>
        <v>2000</v>
      </c>
      <c r="E66" s="68">
        <f>G66</f>
        <v>35000</v>
      </c>
      <c r="F66" s="68"/>
      <c r="G66" s="68">
        <f>Додаток3!H25</f>
        <v>35000</v>
      </c>
      <c r="H66" s="68">
        <f>J66</f>
        <v>25660</v>
      </c>
      <c r="I66" s="68"/>
      <c r="J66" s="68">
        <f>Додаток3!K25</f>
        <v>25660</v>
      </c>
    </row>
    <row r="67" spans="1:10" ht="18" customHeight="1">
      <c r="A67" s="65" t="s">
        <v>38</v>
      </c>
      <c r="B67" s="68"/>
      <c r="C67" s="68"/>
      <c r="D67" s="68"/>
      <c r="E67" s="68"/>
      <c r="F67" s="68"/>
      <c r="G67" s="68"/>
      <c r="H67" s="68"/>
      <c r="I67" s="68"/>
      <c r="J67" s="68"/>
    </row>
    <row r="68" spans="1:10" ht="15.75" customHeight="1">
      <c r="A68" s="65" t="s">
        <v>45</v>
      </c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49.5" customHeight="1">
      <c r="A69" s="64" t="s">
        <v>203</v>
      </c>
      <c r="B69" s="69">
        <f>D69</f>
        <v>3</v>
      </c>
      <c r="C69" s="69"/>
      <c r="D69" s="69">
        <v>3</v>
      </c>
      <c r="E69" s="70"/>
      <c r="F69" s="71"/>
      <c r="G69" s="71"/>
      <c r="H69" s="68"/>
      <c r="I69" s="68"/>
      <c r="J69" s="68"/>
    </row>
    <row r="70" spans="1:10" ht="49.5" customHeight="1">
      <c r="A70" s="64" t="s">
        <v>351</v>
      </c>
      <c r="B70" s="69"/>
      <c r="C70" s="69"/>
      <c r="D70" s="69"/>
      <c r="E70" s="70">
        <v>1</v>
      </c>
      <c r="F70" s="71"/>
      <c r="G70" s="71">
        <v>1</v>
      </c>
      <c r="H70" s="68"/>
      <c r="I70" s="68"/>
      <c r="J70" s="68"/>
    </row>
    <row r="71" spans="1:10" ht="50.25" customHeight="1">
      <c r="A71" s="64" t="s">
        <v>343</v>
      </c>
      <c r="B71" s="69"/>
      <c r="C71" s="69"/>
      <c r="D71" s="69"/>
      <c r="E71" s="70"/>
      <c r="F71" s="71"/>
      <c r="G71" s="71"/>
      <c r="H71" s="71">
        <v>1</v>
      </c>
      <c r="I71" s="71"/>
      <c r="J71" s="71">
        <v>1</v>
      </c>
    </row>
    <row r="72" spans="1:10" ht="63" customHeight="1">
      <c r="A72" s="64" t="s">
        <v>117</v>
      </c>
      <c r="B72" s="69"/>
      <c r="C72" s="69"/>
      <c r="D72" s="69"/>
      <c r="E72" s="70"/>
      <c r="F72" s="71"/>
      <c r="G72" s="71"/>
      <c r="H72" s="69">
        <v>1</v>
      </c>
      <c r="I72" s="69"/>
      <c r="J72" s="69">
        <v>1</v>
      </c>
    </row>
    <row r="73" spans="1:10" ht="17.25" customHeight="1">
      <c r="A73" s="65" t="s">
        <v>41</v>
      </c>
      <c r="B73" s="69"/>
      <c r="C73" s="69"/>
      <c r="D73" s="69"/>
      <c r="E73" s="71"/>
      <c r="F73" s="71"/>
      <c r="G73" s="71"/>
      <c r="H73" s="68"/>
      <c r="I73" s="68"/>
      <c r="J73" s="68"/>
    </row>
    <row r="74" spans="1:10" ht="34.5" customHeight="1">
      <c r="A74" s="64" t="s">
        <v>204</v>
      </c>
      <c r="B74" s="69">
        <v>1</v>
      </c>
      <c r="C74" s="69"/>
      <c r="D74" s="69">
        <v>1</v>
      </c>
      <c r="E74" s="71"/>
      <c r="F74" s="71"/>
      <c r="G74" s="71"/>
      <c r="H74" s="68"/>
      <c r="I74" s="68"/>
      <c r="J74" s="68"/>
    </row>
    <row r="75" spans="1:10" ht="52.5" customHeight="1">
      <c r="A75" s="64" t="s">
        <v>205</v>
      </c>
      <c r="B75" s="69"/>
      <c r="C75" s="69"/>
      <c r="D75" s="69"/>
      <c r="E75" s="71">
        <v>1</v>
      </c>
      <c r="F75" s="71"/>
      <c r="G75" s="71">
        <v>1</v>
      </c>
      <c r="H75" s="68"/>
      <c r="I75" s="68"/>
      <c r="J75" s="68"/>
    </row>
    <row r="76" spans="1:10" ht="47.25" customHeight="1">
      <c r="A76" s="64" t="s">
        <v>352</v>
      </c>
      <c r="B76" s="68"/>
      <c r="C76" s="68"/>
      <c r="D76" s="68"/>
      <c r="E76" s="71"/>
      <c r="F76" s="71"/>
      <c r="G76" s="71"/>
      <c r="H76" s="71">
        <v>1</v>
      </c>
      <c r="I76" s="71"/>
      <c r="J76" s="71">
        <v>1</v>
      </c>
    </row>
    <row r="77" spans="1:10" ht="61.5" customHeight="1">
      <c r="A77" s="64" t="s">
        <v>206</v>
      </c>
      <c r="B77" s="69"/>
      <c r="C77" s="69"/>
      <c r="D77" s="69"/>
      <c r="E77" s="71"/>
      <c r="F77" s="71"/>
      <c r="G77" s="71"/>
      <c r="H77" s="69">
        <v>1</v>
      </c>
      <c r="I77" s="69"/>
      <c r="J77" s="69">
        <v>1</v>
      </c>
    </row>
    <row r="78" spans="1:10" ht="33" customHeight="1">
      <c r="A78" s="65" t="s">
        <v>42</v>
      </c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37.5" customHeight="1">
      <c r="A79" s="4" t="s">
        <v>74</v>
      </c>
      <c r="B79" s="68">
        <f>D79</f>
        <v>2000</v>
      </c>
      <c r="C79" s="68"/>
      <c r="D79" s="68">
        <f>D66/D74</f>
        <v>2000</v>
      </c>
      <c r="E79" s="68"/>
      <c r="F79" s="68"/>
      <c r="G79" s="68"/>
      <c r="H79" s="68"/>
      <c r="I79" s="68"/>
      <c r="J79" s="68"/>
    </row>
    <row r="80" spans="1:10" ht="45.75" customHeight="1">
      <c r="A80" s="64" t="s">
        <v>118</v>
      </c>
      <c r="B80" s="68"/>
      <c r="C80" s="68"/>
      <c r="D80" s="68"/>
      <c r="E80" s="68"/>
      <c r="F80" s="68"/>
      <c r="G80" s="68"/>
      <c r="H80" s="68">
        <f>J80</f>
        <v>19800</v>
      </c>
      <c r="I80" s="68"/>
      <c r="J80" s="68">
        <f>Додаток2!J26</f>
        <v>19800</v>
      </c>
    </row>
    <row r="81" spans="1:10" ht="61.5" customHeight="1">
      <c r="A81" s="64" t="s">
        <v>119</v>
      </c>
      <c r="B81" s="68"/>
      <c r="C81" s="68"/>
      <c r="D81" s="68"/>
      <c r="E81" s="68"/>
      <c r="F81" s="68"/>
      <c r="G81" s="68"/>
      <c r="H81" s="68">
        <f>H66</f>
        <v>25660</v>
      </c>
      <c r="I81" s="68"/>
      <c r="J81" s="68">
        <f>Додаток2!J27</f>
        <v>5860</v>
      </c>
    </row>
    <row r="82" spans="1:10" ht="15" customHeight="1">
      <c r="A82" s="65" t="s">
        <v>43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47.25" customHeight="1">
      <c r="A83" s="64" t="s">
        <v>120</v>
      </c>
      <c r="B83" s="68">
        <f>D83</f>
        <v>33.33333333333333</v>
      </c>
      <c r="C83" s="68"/>
      <c r="D83" s="68">
        <f>D74/D69*100</f>
        <v>33.33333333333333</v>
      </c>
      <c r="E83" s="68"/>
      <c r="F83" s="68"/>
      <c r="G83" s="68"/>
      <c r="H83" s="68"/>
      <c r="I83" s="68"/>
      <c r="J83" s="68"/>
    </row>
    <row r="84" spans="1:10" ht="47.25" customHeight="1">
      <c r="A84" s="64" t="s">
        <v>121</v>
      </c>
      <c r="B84" s="68"/>
      <c r="C84" s="68"/>
      <c r="D84" s="68"/>
      <c r="E84" s="68">
        <v>100</v>
      </c>
      <c r="F84" s="68"/>
      <c r="G84" s="68">
        <v>100</v>
      </c>
      <c r="H84" s="68"/>
      <c r="I84" s="68"/>
      <c r="J84" s="68"/>
    </row>
    <row r="85" spans="1:10" ht="49.5" customHeight="1">
      <c r="A85" s="64" t="s">
        <v>353</v>
      </c>
      <c r="B85" s="68"/>
      <c r="C85" s="68"/>
      <c r="D85" s="68"/>
      <c r="E85" s="68"/>
      <c r="F85" s="68"/>
      <c r="G85" s="68"/>
      <c r="H85" s="68">
        <f>100</f>
        <v>100</v>
      </c>
      <c r="I85" s="68"/>
      <c r="J85" s="68">
        <f>100</f>
        <v>100</v>
      </c>
    </row>
    <row r="86" spans="1:10" ht="66" customHeight="1">
      <c r="A86" s="64" t="s">
        <v>122</v>
      </c>
      <c r="B86" s="68"/>
      <c r="C86" s="68"/>
      <c r="D86" s="68"/>
      <c r="E86" s="68"/>
      <c r="F86" s="68"/>
      <c r="G86" s="68"/>
      <c r="H86" s="68">
        <f>H77/H72*100</f>
        <v>100</v>
      </c>
      <c r="I86" s="68"/>
      <c r="J86" s="68">
        <f>$H$62</f>
        <v>100</v>
      </c>
    </row>
    <row r="87" spans="1:10" ht="45.75" customHeight="1">
      <c r="A87" s="72" t="s">
        <v>209</v>
      </c>
      <c r="B87" s="68">
        <f>D87</f>
        <v>2000</v>
      </c>
      <c r="C87" s="68"/>
      <c r="D87" s="73">
        <f>Додаток3!E26</f>
        <v>2000</v>
      </c>
      <c r="E87" s="68">
        <f>G87</f>
        <v>10000</v>
      </c>
      <c r="F87" s="68"/>
      <c r="G87" s="68">
        <f>Додаток2!I28</f>
        <v>10000</v>
      </c>
      <c r="H87" s="68">
        <f>J87</f>
        <v>27305.65</v>
      </c>
      <c r="I87" s="68"/>
      <c r="J87" s="73">
        <f>Додаток2!J28</f>
        <v>27305.65</v>
      </c>
    </row>
    <row r="88" spans="1:10" ht="15" customHeight="1">
      <c r="A88" s="63" t="s">
        <v>38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ht="13.5" customHeight="1">
      <c r="A89" s="63" t="s">
        <v>45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30.75" customHeight="1">
      <c r="A90" s="64" t="s">
        <v>46</v>
      </c>
      <c r="B90" s="66">
        <v>103.1</v>
      </c>
      <c r="C90" s="66"/>
      <c r="D90" s="66">
        <v>103.1</v>
      </c>
      <c r="E90" s="66">
        <v>103.1</v>
      </c>
      <c r="F90" s="66"/>
      <c r="G90" s="66">
        <v>103.1</v>
      </c>
      <c r="H90" s="66">
        <v>103.1</v>
      </c>
      <c r="I90" s="66"/>
      <c r="J90" s="64">
        <v>103.1</v>
      </c>
    </row>
    <row r="91" spans="1:10" ht="17.25" customHeight="1">
      <c r="A91" s="63" t="s">
        <v>41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ht="33.75" customHeight="1">
      <c r="A92" s="64" t="s">
        <v>47</v>
      </c>
      <c r="B92" s="66">
        <v>15.6</v>
      </c>
      <c r="C92" s="66"/>
      <c r="D92" s="66">
        <v>15.6</v>
      </c>
      <c r="E92" s="66">
        <v>15.6</v>
      </c>
      <c r="F92" s="66"/>
      <c r="G92" s="66">
        <v>15.6</v>
      </c>
      <c r="H92" s="66">
        <v>15.6</v>
      </c>
      <c r="I92" s="66"/>
      <c r="J92" s="64">
        <v>15.6</v>
      </c>
    </row>
    <row r="93" spans="1:10" ht="31.5" customHeight="1">
      <c r="A93" s="17" t="s">
        <v>42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ht="32.25" customHeight="1">
      <c r="A94" s="4" t="s">
        <v>48</v>
      </c>
      <c r="B94" s="68">
        <f>D94</f>
        <v>128.2051282051282</v>
      </c>
      <c r="C94" s="68"/>
      <c r="D94" s="73">
        <f>D87/D92</f>
        <v>128.2051282051282</v>
      </c>
      <c r="E94" s="73">
        <f>G94</f>
        <v>641.025641025641</v>
      </c>
      <c r="F94" s="68"/>
      <c r="G94" s="73">
        <f>G87/G92</f>
        <v>641.025641025641</v>
      </c>
      <c r="H94" s="68">
        <f>J94</f>
        <v>1750.3621794871797</v>
      </c>
      <c r="I94" s="68"/>
      <c r="J94" s="68">
        <f>J87/J92</f>
        <v>1750.3621794871797</v>
      </c>
    </row>
    <row r="95" spans="1:10" ht="16.5" customHeight="1">
      <c r="A95" s="63" t="s">
        <v>43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ht="48" customHeight="1">
      <c r="A96" s="64" t="s">
        <v>49</v>
      </c>
      <c r="B96" s="68">
        <v>15.13094083414161</v>
      </c>
      <c r="C96" s="68"/>
      <c r="D96" s="73">
        <v>15.13094083414161</v>
      </c>
      <c r="E96" s="68">
        <v>15.13094083414161</v>
      </c>
      <c r="F96" s="68"/>
      <c r="G96" s="68">
        <v>15.13094083414161</v>
      </c>
      <c r="H96" s="68">
        <v>15.13094083414161</v>
      </c>
      <c r="I96" s="68"/>
      <c r="J96" s="73">
        <v>15.13094083414161</v>
      </c>
    </row>
    <row r="97" spans="1:10" ht="45" customHeight="1">
      <c r="A97" s="72" t="s">
        <v>210</v>
      </c>
      <c r="B97" s="68">
        <f>D97</f>
        <v>5000</v>
      </c>
      <c r="C97" s="68"/>
      <c r="D97" s="73">
        <f>Додаток3!E27</f>
        <v>5000</v>
      </c>
      <c r="E97" s="68">
        <f>G97</f>
        <v>7000</v>
      </c>
      <c r="F97" s="68"/>
      <c r="G97" s="68">
        <f>Додаток3!H27</f>
        <v>7000</v>
      </c>
      <c r="H97" s="68">
        <f>J97</f>
        <v>10815</v>
      </c>
      <c r="I97" s="68"/>
      <c r="J97" s="73">
        <f>Додаток3!K27</f>
        <v>10815</v>
      </c>
    </row>
    <row r="98" spans="1:10" ht="15.75" customHeight="1">
      <c r="A98" s="65" t="s">
        <v>38</v>
      </c>
      <c r="B98" s="68"/>
      <c r="C98" s="68"/>
      <c r="D98" s="73"/>
      <c r="E98" s="68"/>
      <c r="F98" s="68"/>
      <c r="G98" s="68"/>
      <c r="H98" s="68"/>
      <c r="I98" s="68"/>
      <c r="J98" s="73"/>
    </row>
    <row r="99" spans="1:10" ht="17.25" customHeight="1">
      <c r="A99" s="65" t="s">
        <v>45</v>
      </c>
      <c r="B99" s="68"/>
      <c r="C99" s="68"/>
      <c r="D99" s="73"/>
      <c r="E99" s="68"/>
      <c r="F99" s="68"/>
      <c r="G99" s="68"/>
      <c r="H99" s="68"/>
      <c r="I99" s="68"/>
      <c r="J99" s="73"/>
    </row>
    <row r="100" spans="1:10" ht="33.75" customHeight="1">
      <c r="A100" s="64" t="s">
        <v>107</v>
      </c>
      <c r="B100" s="68">
        <v>30.1</v>
      </c>
      <c r="C100" s="68"/>
      <c r="D100" s="73">
        <v>30.1</v>
      </c>
      <c r="E100" s="73">
        <v>30.1</v>
      </c>
      <c r="F100" s="68"/>
      <c r="G100" s="73">
        <v>30.1</v>
      </c>
      <c r="H100" s="73">
        <v>30.1</v>
      </c>
      <c r="I100" s="68"/>
      <c r="J100" s="73">
        <v>30.1</v>
      </c>
    </row>
    <row r="101" spans="1:10" ht="32.25" customHeight="1">
      <c r="A101" s="64" t="s">
        <v>108</v>
      </c>
      <c r="B101" s="68">
        <v>34.698</v>
      </c>
      <c r="C101" s="68"/>
      <c r="D101" s="73">
        <v>34.7</v>
      </c>
      <c r="E101" s="73">
        <v>34.7</v>
      </c>
      <c r="F101" s="68"/>
      <c r="G101" s="73">
        <v>34.7</v>
      </c>
      <c r="H101" s="73">
        <v>34.7</v>
      </c>
      <c r="I101" s="68"/>
      <c r="J101" s="73">
        <v>34.7</v>
      </c>
    </row>
    <row r="102" spans="1:10" ht="16.5" customHeight="1">
      <c r="A102" s="63" t="s">
        <v>41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48" customHeight="1">
      <c r="A103" s="64" t="s">
        <v>105</v>
      </c>
      <c r="B103" s="66">
        <v>3.45</v>
      </c>
      <c r="C103" s="66"/>
      <c r="D103" s="66">
        <v>3.45</v>
      </c>
      <c r="E103" s="66">
        <v>4.83</v>
      </c>
      <c r="F103" s="66"/>
      <c r="G103" s="66">
        <v>4.83</v>
      </c>
      <c r="H103" s="66">
        <v>7.46</v>
      </c>
      <c r="I103" s="66"/>
      <c r="J103" s="64">
        <v>7.46</v>
      </c>
    </row>
    <row r="104" spans="1:10" ht="48" customHeight="1">
      <c r="A104" s="64" t="s">
        <v>106</v>
      </c>
      <c r="B104" s="66">
        <v>2.46</v>
      </c>
      <c r="C104" s="66"/>
      <c r="D104" s="66">
        <v>2.46</v>
      </c>
      <c r="E104" s="66">
        <v>3.44</v>
      </c>
      <c r="F104" s="66"/>
      <c r="G104" s="66">
        <v>3.44</v>
      </c>
      <c r="H104" s="66">
        <v>5.31</v>
      </c>
      <c r="I104" s="66"/>
      <c r="J104" s="64">
        <v>5.31</v>
      </c>
    </row>
    <row r="105" spans="1:10" ht="31.5" customHeight="1">
      <c r="A105" s="93" t="s">
        <v>42</v>
      </c>
      <c r="B105" s="68"/>
      <c r="C105" s="68"/>
      <c r="D105" s="73"/>
      <c r="E105" s="68"/>
      <c r="F105" s="68"/>
      <c r="G105" s="68"/>
      <c r="H105" s="68"/>
      <c r="I105" s="68"/>
      <c r="J105" s="73"/>
    </row>
    <row r="106" spans="1:10" ht="32.25" customHeight="1">
      <c r="A106" s="64" t="s">
        <v>109</v>
      </c>
      <c r="B106" s="68">
        <f>D106</f>
        <v>846.0236886632825</v>
      </c>
      <c r="C106" s="68"/>
      <c r="D106" s="73">
        <f>D97/(D103+D104)</f>
        <v>846.0236886632825</v>
      </c>
      <c r="E106" s="68">
        <f>G106</f>
        <v>846.4328899637244</v>
      </c>
      <c r="F106" s="68"/>
      <c r="G106" s="68">
        <f>G97/(G103+G104)</f>
        <v>846.4328899637244</v>
      </c>
      <c r="H106" s="68">
        <f>J106</f>
        <v>846.9068128425998</v>
      </c>
      <c r="I106" s="68"/>
      <c r="J106" s="73">
        <f>J97/(J103+J104)</f>
        <v>846.9068128425998</v>
      </c>
    </row>
    <row r="107" spans="1:10" ht="19.5" customHeight="1">
      <c r="A107" s="93" t="s">
        <v>43</v>
      </c>
      <c r="B107" s="68"/>
      <c r="C107" s="68"/>
      <c r="D107" s="73"/>
      <c r="E107" s="68"/>
      <c r="F107" s="68"/>
      <c r="G107" s="68"/>
      <c r="H107" s="68"/>
      <c r="I107" s="68"/>
      <c r="J107" s="73"/>
    </row>
    <row r="108" spans="1:10" ht="45" customHeight="1">
      <c r="A108" s="94" t="s">
        <v>110</v>
      </c>
      <c r="B108" s="68">
        <f>(B104+B103)/(B101+B100)*100</f>
        <v>9.120651871971356</v>
      </c>
      <c r="C108" s="68"/>
      <c r="D108" s="73">
        <f>(D103+D104)/(D100+D101)*100</f>
        <v>9.120370370370368</v>
      </c>
      <c r="E108" s="68">
        <f>(E104+E103)/(E101+E100)*100</f>
        <v>12.762345679012343</v>
      </c>
      <c r="F108" s="68"/>
      <c r="G108" s="73">
        <f>(G103+G104)/(G100+G101)*100</f>
        <v>12.762345679012343</v>
      </c>
      <c r="H108" s="68">
        <f>(H104+H103)/(H101+H100)*100</f>
        <v>19.706790123456784</v>
      </c>
      <c r="I108" s="68"/>
      <c r="J108" s="68">
        <f>(J104+J103)/(J101+J100)*100</f>
        <v>19.706790123456784</v>
      </c>
    </row>
    <row r="109" spans="1:10" ht="47.25">
      <c r="A109" s="79" t="s">
        <v>211</v>
      </c>
      <c r="B109" s="68">
        <f>D109</f>
        <v>0</v>
      </c>
      <c r="C109" s="68"/>
      <c r="D109" s="73">
        <f>Додаток2!H32</f>
        <v>0</v>
      </c>
      <c r="E109" s="68">
        <f>G109</f>
        <v>3500</v>
      </c>
      <c r="F109" s="68"/>
      <c r="G109" s="68">
        <f>Додаток3!H29</f>
        <v>3500</v>
      </c>
      <c r="H109" s="68">
        <f>J109</f>
        <v>0</v>
      </c>
      <c r="I109" s="68"/>
      <c r="J109" s="68">
        <f>Додаток3!K29</f>
        <v>0</v>
      </c>
    </row>
    <row r="110" spans="1:10" ht="15.75">
      <c r="A110" s="63" t="s">
        <v>38</v>
      </c>
      <c r="B110" s="68"/>
      <c r="C110" s="68"/>
      <c r="D110" s="73"/>
      <c r="E110" s="68"/>
      <c r="F110" s="68"/>
      <c r="G110" s="68"/>
      <c r="H110" s="68"/>
      <c r="I110" s="68"/>
      <c r="J110" s="73"/>
    </row>
    <row r="111" spans="1:10" ht="14.25" customHeight="1">
      <c r="A111" s="63" t="s">
        <v>45</v>
      </c>
      <c r="B111" s="68"/>
      <c r="C111" s="68"/>
      <c r="D111" s="73"/>
      <c r="E111" s="68"/>
      <c r="F111" s="68"/>
      <c r="G111" s="68"/>
      <c r="H111" s="68"/>
      <c r="I111" s="68"/>
      <c r="J111" s="73"/>
    </row>
    <row r="112" spans="1:10" ht="32.25" customHeight="1">
      <c r="A112" s="78" t="s">
        <v>137</v>
      </c>
      <c r="B112" s="68"/>
      <c r="C112" s="68"/>
      <c r="D112" s="73"/>
      <c r="E112" s="69">
        <v>1</v>
      </c>
      <c r="F112" s="69"/>
      <c r="G112" s="69">
        <v>1</v>
      </c>
      <c r="H112" s="68"/>
      <c r="I112" s="68"/>
      <c r="J112" s="73"/>
    </row>
    <row r="113" spans="1:10" ht="13.5" customHeight="1">
      <c r="A113" s="63" t="s">
        <v>41</v>
      </c>
      <c r="B113" s="68"/>
      <c r="C113" s="68"/>
      <c r="D113" s="73"/>
      <c r="E113" s="68"/>
      <c r="F113" s="68"/>
      <c r="G113" s="68"/>
      <c r="H113" s="68"/>
      <c r="I113" s="68"/>
      <c r="J113" s="73"/>
    </row>
    <row r="114" spans="1:10" ht="46.5" customHeight="1">
      <c r="A114" s="78" t="s">
        <v>140</v>
      </c>
      <c r="B114" s="68"/>
      <c r="C114" s="68"/>
      <c r="D114" s="73"/>
      <c r="E114" s="69">
        <v>1</v>
      </c>
      <c r="F114" s="69"/>
      <c r="G114" s="69">
        <v>1</v>
      </c>
      <c r="H114" s="68"/>
      <c r="I114" s="68"/>
      <c r="J114" s="73"/>
    </row>
    <row r="115" spans="1:10" ht="31.5">
      <c r="A115" s="17" t="s">
        <v>42</v>
      </c>
      <c r="B115" s="68"/>
      <c r="C115" s="68"/>
      <c r="D115" s="73"/>
      <c r="E115" s="68"/>
      <c r="F115" s="68"/>
      <c r="G115" s="68"/>
      <c r="H115" s="68"/>
      <c r="I115" s="68"/>
      <c r="J115" s="73"/>
    </row>
    <row r="116" spans="1:10" ht="45.75" customHeight="1">
      <c r="A116" s="78" t="s">
        <v>138</v>
      </c>
      <c r="B116" s="68"/>
      <c r="C116" s="68"/>
      <c r="D116" s="73"/>
      <c r="E116" s="68">
        <f>E109/E114</f>
        <v>3500</v>
      </c>
      <c r="F116" s="68"/>
      <c r="G116" s="68">
        <f>G109/G114</f>
        <v>3500</v>
      </c>
      <c r="H116" s="68"/>
      <c r="I116" s="68"/>
      <c r="J116" s="73"/>
    </row>
    <row r="117" spans="1:10" ht="15.75" customHeight="1">
      <c r="A117" s="63" t="s">
        <v>43</v>
      </c>
      <c r="B117" s="68"/>
      <c r="C117" s="68"/>
      <c r="D117" s="73"/>
      <c r="E117" s="68"/>
      <c r="F117" s="68"/>
      <c r="G117" s="68"/>
      <c r="H117" s="68"/>
      <c r="I117" s="68"/>
      <c r="J117" s="73"/>
    </row>
    <row r="118" spans="1:10" ht="30" customHeight="1">
      <c r="A118" s="95" t="s">
        <v>139</v>
      </c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5.25" customHeight="1">
      <c r="A119" s="65" t="s">
        <v>212</v>
      </c>
      <c r="B119" s="66"/>
      <c r="C119" s="66"/>
      <c r="D119" s="64"/>
      <c r="E119" s="66"/>
      <c r="F119" s="66"/>
      <c r="G119" s="66"/>
      <c r="H119" s="66"/>
      <c r="I119" s="66"/>
      <c r="J119" s="64"/>
    </row>
    <row r="120" spans="1:10" ht="16.5" customHeight="1">
      <c r="A120" s="6" t="s">
        <v>100</v>
      </c>
      <c r="B120" s="5">
        <f>$C$120</f>
        <v>15505.3</v>
      </c>
      <c r="C120" s="5">
        <f>Додаток3!D31</f>
        <v>15505.3</v>
      </c>
      <c r="D120" s="5">
        <v>0</v>
      </c>
      <c r="E120" s="5">
        <f>$F$120</f>
        <v>0</v>
      </c>
      <c r="F120" s="109">
        <f>Додаток3!G31</f>
        <v>0</v>
      </c>
      <c r="G120" s="5"/>
      <c r="H120" s="5">
        <f>$I$120</f>
        <v>17088.7</v>
      </c>
      <c r="I120" s="5">
        <f>Додаток3!J31</f>
        <v>17088.7</v>
      </c>
      <c r="J120" s="5"/>
    </row>
    <row r="121" spans="1:10" ht="15.75">
      <c r="A121" s="6" t="s">
        <v>101</v>
      </c>
      <c r="B121" s="5">
        <f>$C$121</f>
        <v>17503.6</v>
      </c>
      <c r="C121" s="5">
        <f>Додаток3!D32</f>
        <v>17503.6</v>
      </c>
      <c r="D121" s="5">
        <v>0</v>
      </c>
      <c r="E121" s="109">
        <f>F121</f>
        <v>7000</v>
      </c>
      <c r="F121" s="109">
        <f>Додаток3!G32</f>
        <v>7000</v>
      </c>
      <c r="G121" s="5"/>
      <c r="H121" s="5">
        <f>$I$121</f>
        <v>19297.7</v>
      </c>
      <c r="I121" s="5">
        <f>Додаток3!J32</f>
        <v>19297.7</v>
      </c>
      <c r="J121" s="5"/>
    </row>
    <row r="122" spans="1:10" ht="15.75">
      <c r="A122" s="63" t="s">
        <v>38</v>
      </c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63" t="s">
        <v>45</v>
      </c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63">
      <c r="A124" s="64" t="s">
        <v>75</v>
      </c>
      <c r="B124" s="68">
        <f>B120+B121</f>
        <v>33008.899999999994</v>
      </c>
      <c r="C124" s="68">
        <f>$B$124</f>
        <v>33008.899999999994</v>
      </c>
      <c r="D124" s="68"/>
      <c r="E124" s="68">
        <f>E120+E121</f>
        <v>7000</v>
      </c>
      <c r="F124" s="68">
        <f>$E$124</f>
        <v>7000</v>
      </c>
      <c r="G124" s="68"/>
      <c r="H124" s="68">
        <f>H120+H121</f>
        <v>36386.4</v>
      </c>
      <c r="I124" s="68">
        <f>$H$124</f>
        <v>36386.4</v>
      </c>
      <c r="J124" s="68"/>
    </row>
    <row r="125" spans="1:10" ht="15.75">
      <c r="A125" s="63" t="s">
        <v>41</v>
      </c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48" customHeight="1">
      <c r="A126" s="64" t="s">
        <v>57</v>
      </c>
      <c r="B126" s="66">
        <v>1</v>
      </c>
      <c r="C126" s="66">
        <v>1</v>
      </c>
      <c r="D126" s="64"/>
      <c r="E126" s="66">
        <v>1</v>
      </c>
      <c r="F126" s="66">
        <v>1</v>
      </c>
      <c r="G126" s="66"/>
      <c r="H126" s="66">
        <v>1</v>
      </c>
      <c r="I126" s="66">
        <v>1</v>
      </c>
      <c r="J126" s="64"/>
    </row>
    <row r="127" spans="1:10" ht="31.5" customHeight="1">
      <c r="A127" s="62" t="s">
        <v>42</v>
      </c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63" customHeight="1">
      <c r="A128" s="4" t="s">
        <v>58</v>
      </c>
      <c r="B128" s="68">
        <f>B120*1000/12</f>
        <v>1292108.3333333333</v>
      </c>
      <c r="C128" s="68">
        <v>1292108.3333333333</v>
      </c>
      <c r="D128" s="68"/>
      <c r="E128" s="68">
        <f>E120/12*1000</f>
        <v>0</v>
      </c>
      <c r="F128" s="68">
        <f>$E$128</f>
        <v>0</v>
      </c>
      <c r="G128" s="68"/>
      <c r="H128" s="68">
        <f>H120/12*1000</f>
        <v>1424058.3333333335</v>
      </c>
      <c r="I128" s="68">
        <f>I120/12*1000</f>
        <v>1424058.3333333335</v>
      </c>
      <c r="J128" s="73"/>
    </row>
    <row r="129" spans="1:10" ht="79.5" customHeight="1">
      <c r="A129" s="4" t="s">
        <v>59</v>
      </c>
      <c r="B129" s="68">
        <f>B121*1000/12</f>
        <v>1458633.3333333333</v>
      </c>
      <c r="C129" s="68">
        <f>$B$129</f>
        <v>1458633.3333333333</v>
      </c>
      <c r="D129" s="68"/>
      <c r="E129" s="68">
        <f>E121/12*1000</f>
        <v>583333.3333333334</v>
      </c>
      <c r="F129" s="68">
        <f>$E$129</f>
        <v>583333.3333333334</v>
      </c>
      <c r="G129" s="68"/>
      <c r="H129" s="68">
        <f>H121/12*1000</f>
        <v>1608141.6666666667</v>
      </c>
      <c r="I129" s="68">
        <f>$H$129</f>
        <v>1608141.6666666667</v>
      </c>
      <c r="J129" s="73"/>
    </row>
    <row r="130" spans="1:10" ht="17.25" customHeight="1" hidden="1">
      <c r="A130" s="63" t="s">
        <v>43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78.75" hidden="1">
      <c r="A131" s="64" t="s">
        <v>60</v>
      </c>
      <c r="B131" s="68">
        <v>0</v>
      </c>
      <c r="C131" s="68">
        <v>0</v>
      </c>
      <c r="D131" s="73"/>
      <c r="E131" s="68"/>
      <c r="F131" s="68">
        <v>4.981522447163238</v>
      </c>
      <c r="G131" s="68"/>
      <c r="H131" s="68"/>
      <c r="I131" s="68">
        <v>4.982276365825639</v>
      </c>
      <c r="J131" s="68"/>
    </row>
    <row r="132" spans="1:10" ht="2.25" customHeight="1" hidden="1">
      <c r="A132" s="64" t="s">
        <v>76</v>
      </c>
      <c r="B132" s="68">
        <v>0</v>
      </c>
      <c r="C132" s="68">
        <v>0</v>
      </c>
      <c r="D132" s="73"/>
      <c r="E132" s="68"/>
      <c r="F132" s="68"/>
      <c r="G132" s="68"/>
      <c r="H132" s="68">
        <f>(H121-E121)/E121*100</f>
        <v>175.6814285714286</v>
      </c>
      <c r="I132" s="68">
        <f>(I121-F121)/F121*100</f>
        <v>175.6814285714286</v>
      </c>
      <c r="J132" s="73"/>
    </row>
    <row r="133" spans="1:10" ht="30.75" customHeight="1">
      <c r="A133" s="65" t="s">
        <v>214</v>
      </c>
      <c r="B133" s="68">
        <f>$D$133</f>
        <v>2800</v>
      </c>
      <c r="C133" s="68"/>
      <c r="D133" s="73">
        <f>Додаток3!E33</f>
        <v>2800</v>
      </c>
      <c r="E133" s="68">
        <f>G133</f>
        <v>0</v>
      </c>
      <c r="F133" s="68"/>
      <c r="G133" s="68">
        <f>Додаток3!H33</f>
        <v>0</v>
      </c>
      <c r="H133" s="68">
        <f>J133</f>
        <v>3200</v>
      </c>
      <c r="I133" s="68"/>
      <c r="J133" s="73">
        <f>Додаток3!K33</f>
        <v>3200</v>
      </c>
    </row>
    <row r="134" spans="1:10" ht="12.75" customHeight="1">
      <c r="A134" s="63" t="s">
        <v>38</v>
      </c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ht="15.75" customHeight="1">
      <c r="A135" s="63" t="s">
        <v>73</v>
      </c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32.25" customHeight="1">
      <c r="A136" s="95" t="s">
        <v>113</v>
      </c>
      <c r="B136" s="6">
        <v>1</v>
      </c>
      <c r="C136" s="6"/>
      <c r="D136" s="6">
        <v>1</v>
      </c>
      <c r="E136" s="6"/>
      <c r="F136" s="6"/>
      <c r="G136" s="6"/>
      <c r="H136" s="6"/>
      <c r="I136" s="6"/>
      <c r="J136" s="6"/>
    </row>
    <row r="137" spans="1:10" ht="31.5" customHeight="1">
      <c r="A137" s="95" t="s">
        <v>150</v>
      </c>
      <c r="B137" s="6">
        <v>1</v>
      </c>
      <c r="C137" s="6"/>
      <c r="D137" s="6">
        <v>1</v>
      </c>
      <c r="E137" s="6"/>
      <c r="F137" s="6"/>
      <c r="G137" s="6"/>
      <c r="H137" s="6"/>
      <c r="I137" s="6"/>
      <c r="J137" s="6"/>
    </row>
    <row r="138" spans="1:10" ht="46.5" customHeight="1">
      <c r="A138" s="64" t="s">
        <v>114</v>
      </c>
      <c r="B138" s="64"/>
      <c r="C138" s="66"/>
      <c r="D138" s="66"/>
      <c r="E138" s="66"/>
      <c r="F138" s="66"/>
      <c r="G138" s="66"/>
      <c r="H138" s="66">
        <v>1</v>
      </c>
      <c r="I138" s="66"/>
      <c r="J138" s="64">
        <v>1</v>
      </c>
    </row>
    <row r="139" spans="1:10" ht="15" customHeight="1">
      <c r="A139" s="63" t="s">
        <v>41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30.75" customHeight="1">
      <c r="A140" s="95" t="s">
        <v>115</v>
      </c>
      <c r="B140" s="6">
        <v>1</v>
      </c>
      <c r="C140" s="6"/>
      <c r="D140" s="6">
        <v>1</v>
      </c>
      <c r="E140" s="6"/>
      <c r="F140" s="6"/>
      <c r="G140" s="6"/>
      <c r="H140" s="6"/>
      <c r="I140" s="6"/>
      <c r="J140" s="6"/>
    </row>
    <row r="141" spans="1:10" ht="31.5" customHeight="1">
      <c r="A141" s="95" t="s">
        <v>151</v>
      </c>
      <c r="B141" s="6">
        <v>1</v>
      </c>
      <c r="C141" s="6"/>
      <c r="D141" s="6">
        <v>1</v>
      </c>
      <c r="E141" s="6"/>
      <c r="F141" s="6"/>
      <c r="G141" s="6"/>
      <c r="H141" s="6"/>
      <c r="I141" s="6"/>
      <c r="J141" s="6"/>
    </row>
    <row r="142" spans="1:10" ht="47.25">
      <c r="A142" s="64" t="s">
        <v>116</v>
      </c>
      <c r="B142" s="64"/>
      <c r="C142" s="66"/>
      <c r="D142" s="66"/>
      <c r="E142" s="66"/>
      <c r="F142" s="66"/>
      <c r="G142" s="66"/>
      <c r="H142" s="66">
        <v>1</v>
      </c>
      <c r="I142" s="66"/>
      <c r="J142" s="64">
        <v>1</v>
      </c>
    </row>
    <row r="143" spans="1:10" ht="15.75">
      <c r="A143" s="63" t="s">
        <v>42</v>
      </c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30" customHeight="1">
      <c r="A144" s="99" t="s">
        <v>123</v>
      </c>
      <c r="B144" s="5">
        <f>$D$144</f>
        <v>2000</v>
      </c>
      <c r="C144" s="6"/>
      <c r="D144" s="5">
        <f>Додаток2!H35</f>
        <v>2000</v>
      </c>
      <c r="E144" s="6"/>
      <c r="F144" s="6"/>
      <c r="G144" s="6"/>
      <c r="H144" s="6"/>
      <c r="I144" s="6"/>
      <c r="J144" s="6"/>
    </row>
    <row r="145" spans="1:10" ht="31.5">
      <c r="A145" s="95" t="s">
        <v>152</v>
      </c>
      <c r="B145" s="5">
        <f>$D$145</f>
        <v>800</v>
      </c>
      <c r="C145" s="6"/>
      <c r="D145" s="5">
        <f>Додаток2!H36</f>
        <v>800</v>
      </c>
      <c r="E145" s="6"/>
      <c r="F145" s="6"/>
      <c r="G145" s="6"/>
      <c r="H145" s="6"/>
      <c r="I145" s="6"/>
      <c r="J145" s="6"/>
    </row>
    <row r="146" spans="1:10" ht="46.5" customHeight="1">
      <c r="A146" s="4" t="s">
        <v>124</v>
      </c>
      <c r="B146" s="76"/>
      <c r="C146" s="77"/>
      <c r="D146" s="77"/>
      <c r="E146" s="77"/>
      <c r="F146" s="77"/>
      <c r="G146" s="77"/>
      <c r="H146" s="77">
        <f>$J$146</f>
        <v>3200</v>
      </c>
      <c r="I146" s="77"/>
      <c r="J146" s="76">
        <f>Додаток2!J37</f>
        <v>3200</v>
      </c>
    </row>
    <row r="147" spans="1:10" ht="15.75">
      <c r="A147" s="63" t="s">
        <v>43</v>
      </c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31.5">
      <c r="A148" s="95" t="s">
        <v>125</v>
      </c>
      <c r="B148" s="5">
        <f>B140/B136*100</f>
        <v>100</v>
      </c>
      <c r="C148" s="5"/>
      <c r="D148" s="5">
        <f>$B$148</f>
        <v>100</v>
      </c>
      <c r="E148" s="6"/>
      <c r="F148" s="6"/>
      <c r="G148" s="6"/>
      <c r="H148" s="6"/>
      <c r="I148" s="6"/>
      <c r="J148" s="6"/>
    </row>
    <row r="149" spans="1:10" ht="31.5">
      <c r="A149" s="95" t="s">
        <v>153</v>
      </c>
      <c r="B149" s="5">
        <f>B141/B137*100</f>
        <v>100</v>
      </c>
      <c r="C149" s="5"/>
      <c r="D149" s="5">
        <f>$B$149</f>
        <v>100</v>
      </c>
      <c r="E149" s="6"/>
      <c r="F149" s="6"/>
      <c r="G149" s="6"/>
      <c r="H149" s="6"/>
      <c r="I149" s="6"/>
      <c r="J149" s="6"/>
    </row>
    <row r="150" spans="1:10" ht="47.25">
      <c r="A150" s="4" t="s">
        <v>126</v>
      </c>
      <c r="B150" s="73"/>
      <c r="C150" s="68"/>
      <c r="D150" s="68"/>
      <c r="E150" s="68"/>
      <c r="F150" s="68"/>
      <c r="G150" s="68"/>
      <c r="H150" s="68">
        <f>H142/H138*100</f>
        <v>100</v>
      </c>
      <c r="I150" s="68"/>
      <c r="J150" s="73">
        <f>$H$150</f>
        <v>100</v>
      </c>
    </row>
    <row r="151" spans="1:10" ht="42" customHeight="1">
      <c r="A151" s="110" t="s">
        <v>236</v>
      </c>
      <c r="B151" s="111"/>
      <c r="C151" s="111"/>
      <c r="D151" s="112"/>
      <c r="E151" s="111"/>
      <c r="F151" s="111"/>
      <c r="G151" s="111"/>
      <c r="H151" s="111"/>
      <c r="I151" s="111"/>
      <c r="J151" s="112"/>
    </row>
    <row r="152" spans="1:10" ht="15.75">
      <c r="A152" s="113" t="s">
        <v>226</v>
      </c>
      <c r="B152" s="114">
        <f>C152</f>
        <v>0</v>
      </c>
      <c r="C152" s="114">
        <f>Додаток3!D63</f>
        <v>0</v>
      </c>
      <c r="D152" s="114"/>
      <c r="E152" s="114">
        <f>F152</f>
        <v>35646.4</v>
      </c>
      <c r="F152" s="114">
        <f>Додаток3!G35</f>
        <v>35646.4</v>
      </c>
      <c r="G152" s="114"/>
      <c r="H152" s="114">
        <f>I152</f>
        <v>53903.1</v>
      </c>
      <c r="I152" s="114">
        <f>Додаток3!J35</f>
        <v>53903.1</v>
      </c>
      <c r="J152" s="114"/>
    </row>
    <row r="153" spans="1:10" ht="15.75">
      <c r="A153" s="113" t="s">
        <v>227</v>
      </c>
      <c r="B153" s="114">
        <f>C153</f>
        <v>0</v>
      </c>
      <c r="C153" s="114">
        <f>Додаток3!D64</f>
        <v>0</v>
      </c>
      <c r="D153" s="114"/>
      <c r="E153" s="114">
        <f>F153</f>
        <v>8837.8</v>
      </c>
      <c r="F153" s="114">
        <f>Додаток3!G36</f>
        <v>8837.8</v>
      </c>
      <c r="G153" s="114"/>
      <c r="H153" s="114">
        <f>I153</f>
        <v>23921</v>
      </c>
      <c r="I153" s="114">
        <f>Додаток3!J36</f>
        <v>23921</v>
      </c>
      <c r="J153" s="114"/>
    </row>
    <row r="154" spans="1:10" ht="15.75">
      <c r="A154" s="115" t="s">
        <v>38</v>
      </c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1:10" ht="15.75">
      <c r="A155" s="115" t="s">
        <v>45</v>
      </c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1:10" ht="31.5">
      <c r="A156" s="112" t="s">
        <v>232</v>
      </c>
      <c r="B156" s="116">
        <f>B152+B153</f>
        <v>0</v>
      </c>
      <c r="C156" s="116">
        <v>0</v>
      </c>
      <c r="D156" s="116"/>
      <c r="E156" s="116">
        <f>E152+E153</f>
        <v>44484.2</v>
      </c>
      <c r="F156" s="116">
        <f>F152+F153</f>
        <v>44484.2</v>
      </c>
      <c r="G156" s="116"/>
      <c r="H156" s="116">
        <f>H152+H153</f>
        <v>77824.1</v>
      </c>
      <c r="I156" s="116">
        <f>I152+I153</f>
        <v>77824.1</v>
      </c>
      <c r="J156" s="116"/>
    </row>
    <row r="157" spans="1:10" ht="15.75">
      <c r="A157" s="115" t="s">
        <v>41</v>
      </c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1:10" ht="34.5" customHeight="1">
      <c r="A158" s="112" t="s">
        <v>220</v>
      </c>
      <c r="B158" s="111">
        <v>0</v>
      </c>
      <c r="C158" s="111">
        <v>0</v>
      </c>
      <c r="D158" s="112"/>
      <c r="E158" s="111">
        <v>1</v>
      </c>
      <c r="F158" s="111">
        <v>1</v>
      </c>
      <c r="G158" s="111"/>
      <c r="H158" s="111">
        <v>0</v>
      </c>
      <c r="I158" s="111">
        <v>0</v>
      </c>
      <c r="J158" s="112"/>
    </row>
    <row r="159" spans="1:10" ht="31.5">
      <c r="A159" s="117" t="s">
        <v>42</v>
      </c>
      <c r="B159" s="113"/>
      <c r="C159" s="113"/>
      <c r="D159" s="113"/>
      <c r="E159" s="113"/>
      <c r="F159" s="113"/>
      <c r="G159" s="113"/>
      <c r="H159" s="113"/>
      <c r="I159" s="113"/>
      <c r="J159" s="113"/>
    </row>
    <row r="160" spans="1:10" ht="47.25">
      <c r="A160" s="118" t="s">
        <v>221</v>
      </c>
      <c r="B160" s="116">
        <f>B152*1000/12</f>
        <v>0</v>
      </c>
      <c r="C160" s="116">
        <v>0</v>
      </c>
      <c r="D160" s="116"/>
      <c r="E160" s="116">
        <f>E152/12*1000</f>
        <v>2970533.3333333335</v>
      </c>
      <c r="F160" s="116">
        <f>'Додаток 4'!F152/12*1000</f>
        <v>2970533.3333333335</v>
      </c>
      <c r="G160" s="116"/>
      <c r="H160" s="116">
        <f>H152/12*1000</f>
        <v>4491925</v>
      </c>
      <c r="I160" s="116">
        <f>I152/12*1000</f>
        <v>4491925</v>
      </c>
      <c r="J160" s="119"/>
    </row>
    <row r="161" spans="1:10" ht="31.5">
      <c r="A161" s="118" t="s">
        <v>222</v>
      </c>
      <c r="B161" s="116">
        <f>B153*1000/12</f>
        <v>0</v>
      </c>
      <c r="C161" s="116">
        <v>0</v>
      </c>
      <c r="D161" s="116"/>
      <c r="E161" s="116">
        <f>E153/12*1000</f>
        <v>736483.3333333333</v>
      </c>
      <c r="F161" s="116">
        <f>F153/12*1000</f>
        <v>736483.3333333333</v>
      </c>
      <c r="G161" s="116"/>
      <c r="H161" s="116">
        <f>H153/12*1000</f>
        <v>1993416.6666666667</v>
      </c>
      <c r="I161" s="116">
        <f>I153/12*1000</f>
        <v>1993416.6666666667</v>
      </c>
      <c r="J161" s="119"/>
    </row>
    <row r="162" spans="1:10" ht="15.75">
      <c r="A162" s="115" t="s">
        <v>43</v>
      </c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1:10" ht="47.25">
      <c r="A163" s="112" t="s">
        <v>223</v>
      </c>
      <c r="B163" s="116">
        <v>0</v>
      </c>
      <c r="C163" s="116">
        <v>0</v>
      </c>
      <c r="D163" s="119"/>
      <c r="E163" s="116">
        <v>100</v>
      </c>
      <c r="F163" s="116">
        <v>100</v>
      </c>
      <c r="G163" s="116"/>
      <c r="H163" s="116">
        <v>0</v>
      </c>
      <c r="I163" s="116">
        <v>0</v>
      </c>
      <c r="J163" s="116"/>
    </row>
    <row r="164" spans="1:10" ht="47.25">
      <c r="A164" s="112" t="s">
        <v>224</v>
      </c>
      <c r="B164" s="116">
        <v>0</v>
      </c>
      <c r="C164" s="116">
        <v>0</v>
      </c>
      <c r="D164" s="119"/>
      <c r="E164" s="116">
        <v>100</v>
      </c>
      <c r="F164" s="116">
        <v>100</v>
      </c>
      <c r="G164" s="116"/>
      <c r="H164" s="116">
        <v>0</v>
      </c>
      <c r="I164" s="116">
        <v>0</v>
      </c>
      <c r="J164" s="119"/>
    </row>
    <row r="165" spans="1:10" ht="57.75" customHeight="1">
      <c r="A165" s="290" t="s">
        <v>338</v>
      </c>
      <c r="B165" s="290"/>
      <c r="C165" s="290"/>
      <c r="D165" s="290"/>
      <c r="E165" s="290"/>
      <c r="F165" s="290"/>
      <c r="G165" s="290"/>
      <c r="H165" s="290"/>
      <c r="I165" s="290"/>
      <c r="J165" s="290"/>
    </row>
    <row r="166" spans="1:10" ht="31.5" customHeight="1">
      <c r="A166" s="79" t="s">
        <v>56</v>
      </c>
      <c r="B166" s="80">
        <f>Додаток3!C37</f>
        <v>0</v>
      </c>
      <c r="C166" s="80">
        <f>C183</f>
        <v>0</v>
      </c>
      <c r="D166" s="80">
        <v>0</v>
      </c>
      <c r="E166" s="80">
        <f>Додаток3!F37</f>
        <v>0</v>
      </c>
      <c r="F166" s="80">
        <f>F183</f>
        <v>0</v>
      </c>
      <c r="G166" s="80">
        <v>0</v>
      </c>
      <c r="H166" s="80">
        <f>Додаток3!I37</f>
        <v>360</v>
      </c>
      <c r="I166" s="80">
        <f>H166</f>
        <v>360</v>
      </c>
      <c r="J166" s="80">
        <v>0</v>
      </c>
    </row>
    <row r="167" spans="1:10" ht="69" customHeight="1">
      <c r="A167" s="79" t="s">
        <v>261</v>
      </c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1:10" ht="31.5" customHeight="1">
      <c r="A168" s="97" t="s">
        <v>218</v>
      </c>
      <c r="B168" s="5"/>
      <c r="C168" s="5"/>
      <c r="D168" s="6"/>
      <c r="E168" s="5"/>
      <c r="F168" s="5"/>
      <c r="G168" s="5"/>
      <c r="H168" s="5">
        <f>I168</f>
        <v>360</v>
      </c>
      <c r="I168" s="5">
        <f>Додаток3!J39</f>
        <v>360</v>
      </c>
      <c r="J168" s="5"/>
    </row>
    <row r="169" spans="1:10" ht="17.25" customHeight="1">
      <c r="A169" s="63" t="s">
        <v>38</v>
      </c>
      <c r="B169" s="5"/>
      <c r="C169" s="5"/>
      <c r="D169" s="6"/>
      <c r="E169" s="5"/>
      <c r="F169" s="5"/>
      <c r="G169" s="5"/>
      <c r="H169" s="5"/>
      <c r="I169" s="5"/>
      <c r="J169" s="5"/>
    </row>
    <row r="170" spans="1:10" ht="15.75" customHeight="1">
      <c r="A170" s="63" t="s">
        <v>45</v>
      </c>
      <c r="B170" s="5"/>
      <c r="C170" s="5"/>
      <c r="D170" s="6"/>
      <c r="E170" s="5"/>
      <c r="F170" s="5"/>
      <c r="G170" s="5"/>
      <c r="H170" s="5"/>
      <c r="I170" s="5"/>
      <c r="J170" s="5"/>
    </row>
    <row r="171" spans="1:10" ht="79.5" customHeight="1">
      <c r="A171" s="78" t="s">
        <v>329</v>
      </c>
      <c r="B171" s="5"/>
      <c r="C171" s="5"/>
      <c r="D171" s="6"/>
      <c r="E171" s="5"/>
      <c r="F171" s="5"/>
      <c r="G171" s="5"/>
      <c r="H171" s="81">
        <v>55</v>
      </c>
      <c r="I171" s="81">
        <v>55</v>
      </c>
      <c r="J171" s="5"/>
    </row>
    <row r="172" spans="1:10" ht="33" customHeight="1">
      <c r="A172" s="78" t="s">
        <v>330</v>
      </c>
      <c r="B172" s="5"/>
      <c r="C172" s="5"/>
      <c r="D172" s="6"/>
      <c r="E172" s="5"/>
      <c r="F172" s="5"/>
      <c r="G172" s="5"/>
      <c r="H172" s="81">
        <v>22</v>
      </c>
      <c r="I172" s="81">
        <v>22</v>
      </c>
      <c r="J172" s="5"/>
    </row>
    <row r="173" spans="1:10" ht="14.25" customHeight="1">
      <c r="A173" s="63" t="s">
        <v>41</v>
      </c>
      <c r="B173" s="5"/>
      <c r="C173" s="5"/>
      <c r="D173" s="6"/>
      <c r="E173" s="5"/>
      <c r="F173" s="5"/>
      <c r="G173" s="5"/>
      <c r="H173" s="5"/>
      <c r="I173" s="5"/>
      <c r="J173" s="5"/>
    </row>
    <row r="174" spans="1:10" ht="94.5" customHeight="1">
      <c r="A174" s="95" t="s">
        <v>339</v>
      </c>
      <c r="B174" s="5"/>
      <c r="C174" s="5"/>
      <c r="D174" s="6"/>
      <c r="E174" s="5"/>
      <c r="F174" s="5"/>
      <c r="G174" s="5"/>
      <c r="H174" s="81">
        <v>50</v>
      </c>
      <c r="I174" s="81">
        <v>50</v>
      </c>
      <c r="J174" s="5"/>
    </row>
    <row r="175" spans="1:10" ht="32.25" customHeight="1">
      <c r="A175" s="78" t="s">
        <v>331</v>
      </c>
      <c r="B175" s="5"/>
      <c r="C175" s="5"/>
      <c r="D175" s="6"/>
      <c r="E175" s="5"/>
      <c r="F175" s="5"/>
      <c r="G175" s="5"/>
      <c r="H175" s="81">
        <v>17</v>
      </c>
      <c r="I175" s="81">
        <v>17</v>
      </c>
      <c r="J175" s="5"/>
    </row>
    <row r="176" spans="1:10" ht="31.5" customHeight="1">
      <c r="A176" s="62" t="s">
        <v>42</v>
      </c>
      <c r="B176" s="5"/>
      <c r="C176" s="5"/>
      <c r="D176" s="6"/>
      <c r="E176" s="5"/>
      <c r="F176" s="5"/>
      <c r="G176" s="5"/>
      <c r="H176" s="5"/>
      <c r="I176" s="5"/>
      <c r="J176" s="5"/>
    </row>
    <row r="177" spans="1:10" ht="50.25" customHeight="1">
      <c r="A177" s="78" t="s">
        <v>134</v>
      </c>
      <c r="B177" s="5"/>
      <c r="C177" s="5"/>
      <c r="D177" s="6"/>
      <c r="E177" s="5"/>
      <c r="F177" s="5"/>
      <c r="G177" s="5"/>
      <c r="H177" s="5">
        <f>H168/(H174+H175)*1000</f>
        <v>5373.134328358209</v>
      </c>
      <c r="I177" s="5">
        <f>$H$177</f>
        <v>5373.134328358209</v>
      </c>
      <c r="J177" s="5"/>
    </row>
    <row r="178" spans="1:10" ht="16.5" customHeight="1">
      <c r="A178" s="63" t="s">
        <v>43</v>
      </c>
      <c r="B178" s="5"/>
      <c r="C178" s="5"/>
      <c r="D178" s="6"/>
      <c r="E178" s="5"/>
      <c r="F178" s="5"/>
      <c r="G178" s="5"/>
      <c r="H178" s="5"/>
      <c r="I178" s="5"/>
      <c r="J178" s="5"/>
    </row>
    <row r="179" spans="1:10" ht="31.5" customHeight="1">
      <c r="A179" s="95" t="s">
        <v>135</v>
      </c>
      <c r="B179" s="5"/>
      <c r="C179" s="5"/>
      <c r="D179" s="6"/>
      <c r="E179" s="5"/>
      <c r="F179" s="5"/>
      <c r="G179" s="5"/>
      <c r="H179" s="5">
        <f>(H175+H174)/(H172+H171)*100</f>
        <v>87.01298701298701</v>
      </c>
      <c r="I179" s="5">
        <f>(I175+I174)/(I172+I171)*100</f>
        <v>87.01298701298701</v>
      </c>
      <c r="J179" s="5"/>
    </row>
    <row r="180" spans="1:10" ht="81" customHeight="1">
      <c r="A180" s="287" t="s">
        <v>328</v>
      </c>
      <c r="B180" s="288"/>
      <c r="C180" s="288"/>
      <c r="D180" s="288"/>
      <c r="E180" s="288"/>
      <c r="F180" s="288"/>
      <c r="G180" s="288"/>
      <c r="H180" s="288"/>
      <c r="I180" s="288"/>
      <c r="J180" s="289"/>
    </row>
    <row r="181" spans="1:10" ht="36.75" customHeight="1">
      <c r="A181" s="17" t="s">
        <v>274</v>
      </c>
      <c r="B181" s="160">
        <v>0</v>
      </c>
      <c r="C181" s="160">
        <v>0</v>
      </c>
      <c r="D181" s="160"/>
      <c r="E181" s="160">
        <v>0</v>
      </c>
      <c r="F181" s="160">
        <v>0</v>
      </c>
      <c r="G181" s="160"/>
      <c r="H181" s="160">
        <f>I181</f>
        <v>2680.73</v>
      </c>
      <c r="I181" s="160">
        <f>I183+I193</f>
        <v>2680.73</v>
      </c>
      <c r="J181" s="159"/>
    </row>
    <row r="182" spans="1:10" ht="106.5" customHeight="1">
      <c r="A182" s="19" t="s">
        <v>258</v>
      </c>
      <c r="B182" s="5"/>
      <c r="C182" s="5"/>
      <c r="D182" s="6"/>
      <c r="E182" s="5"/>
      <c r="F182" s="5"/>
      <c r="G182" s="5"/>
      <c r="H182" s="5"/>
      <c r="I182" s="5"/>
      <c r="J182" s="5"/>
    </row>
    <row r="183" spans="1:10" ht="63">
      <c r="A183" s="95" t="s">
        <v>290</v>
      </c>
      <c r="B183" s="5">
        <v>0</v>
      </c>
      <c r="C183" s="5">
        <v>0</v>
      </c>
      <c r="D183" s="6"/>
      <c r="E183" s="5">
        <f>B183</f>
        <v>0</v>
      </c>
      <c r="F183" s="5">
        <f>C183</f>
        <v>0</v>
      </c>
      <c r="G183" s="5"/>
      <c r="H183" s="5">
        <f>H188*H190/1000</f>
        <v>2585.48</v>
      </c>
      <c r="I183" s="5">
        <f>I188*I190/1000</f>
        <v>2585.48</v>
      </c>
      <c r="J183" s="5"/>
    </row>
    <row r="184" spans="1:10" ht="15.75">
      <c r="A184" s="63" t="s">
        <v>38</v>
      </c>
      <c r="B184" s="5"/>
      <c r="C184" s="5"/>
      <c r="D184" s="6"/>
      <c r="E184" s="5"/>
      <c r="F184" s="5"/>
      <c r="G184" s="5"/>
      <c r="H184" s="5"/>
      <c r="I184" s="5"/>
      <c r="J184" s="5"/>
    </row>
    <row r="185" spans="1:10" ht="15.75">
      <c r="A185" s="63" t="s">
        <v>45</v>
      </c>
      <c r="B185" s="5"/>
      <c r="C185" s="5"/>
      <c r="D185" s="6"/>
      <c r="E185" s="5"/>
      <c r="F185" s="5"/>
      <c r="G185" s="5"/>
      <c r="H185" s="5"/>
      <c r="I185" s="5"/>
      <c r="J185" s="5"/>
    </row>
    <row r="186" spans="1:10" ht="68.25" customHeight="1">
      <c r="A186" s="78" t="s">
        <v>265</v>
      </c>
      <c r="B186" s="81">
        <v>0</v>
      </c>
      <c r="C186" s="81">
        <v>0</v>
      </c>
      <c r="D186" s="6"/>
      <c r="E186" s="81">
        <v>0</v>
      </c>
      <c r="F186" s="81">
        <v>0</v>
      </c>
      <c r="G186" s="5"/>
      <c r="H186" s="81">
        <v>64637</v>
      </c>
      <c r="I186" s="81">
        <v>64637</v>
      </c>
      <c r="J186" s="5"/>
    </row>
    <row r="187" spans="1:10" ht="15.75">
      <c r="A187" s="63" t="s">
        <v>41</v>
      </c>
      <c r="B187" s="5"/>
      <c r="C187" s="5"/>
      <c r="D187" s="6"/>
      <c r="E187" s="5"/>
      <c r="F187" s="5"/>
      <c r="G187" s="5"/>
      <c r="H187" s="5"/>
      <c r="I187" s="5"/>
      <c r="J187" s="5"/>
    </row>
    <row r="188" spans="1:10" ht="78.75">
      <c r="A188" s="78" t="s">
        <v>262</v>
      </c>
      <c r="B188" s="81">
        <v>0</v>
      </c>
      <c r="C188" s="81">
        <v>0</v>
      </c>
      <c r="D188" s="6"/>
      <c r="E188" s="81">
        <v>0</v>
      </c>
      <c r="F188" s="81">
        <v>0</v>
      </c>
      <c r="G188" s="5"/>
      <c r="H188" s="81">
        <v>64637</v>
      </c>
      <c r="I188" s="81">
        <v>64637</v>
      </c>
      <c r="J188" s="5"/>
    </row>
    <row r="189" spans="1:10" ht="31.5">
      <c r="A189" s="17" t="s">
        <v>42</v>
      </c>
      <c r="B189" s="5"/>
      <c r="C189" s="5"/>
      <c r="D189" s="6"/>
      <c r="E189" s="5"/>
      <c r="F189" s="5"/>
      <c r="G189" s="5"/>
      <c r="H189" s="5"/>
      <c r="I189" s="5"/>
      <c r="J189" s="5"/>
    </row>
    <row r="190" spans="1:10" ht="63">
      <c r="A190" s="78" t="s">
        <v>263</v>
      </c>
      <c r="B190" s="5">
        <f>B183/408/12*1000</f>
        <v>0</v>
      </c>
      <c r="C190" s="5">
        <v>0</v>
      </c>
      <c r="D190" s="6"/>
      <c r="E190" s="5">
        <f>$B$190</f>
        <v>0</v>
      </c>
      <c r="F190" s="5">
        <f>$B$190</f>
        <v>0</v>
      </c>
      <c r="G190" s="5"/>
      <c r="H190" s="5">
        <v>40</v>
      </c>
      <c r="I190" s="5">
        <v>40</v>
      </c>
      <c r="J190" s="5"/>
    </row>
    <row r="191" spans="1:10" ht="15.75">
      <c r="A191" s="63" t="s">
        <v>43</v>
      </c>
      <c r="B191" s="5"/>
      <c r="C191" s="5"/>
      <c r="D191" s="6"/>
      <c r="E191" s="5"/>
      <c r="F191" s="5"/>
      <c r="G191" s="5"/>
      <c r="H191" s="5"/>
      <c r="I191" s="5"/>
      <c r="J191" s="5"/>
    </row>
    <row r="192" spans="1:10" ht="121.5" customHeight="1">
      <c r="A192" s="95" t="s">
        <v>264</v>
      </c>
      <c r="B192" s="5">
        <f>B188/408*100</f>
        <v>0</v>
      </c>
      <c r="C192" s="5">
        <f>$B$192</f>
        <v>0</v>
      </c>
      <c r="D192" s="6"/>
      <c r="E192" s="5">
        <f>$B$192</f>
        <v>0</v>
      </c>
      <c r="F192" s="5">
        <f>$B$192</f>
        <v>0</v>
      </c>
      <c r="G192" s="5"/>
      <c r="H192" s="5">
        <f>H186/H188*100</f>
        <v>100</v>
      </c>
      <c r="I192" s="5">
        <f>I186/I188*100</f>
        <v>100</v>
      </c>
      <c r="J192" s="5"/>
    </row>
    <row r="193" spans="1:10" ht="63" customHeight="1">
      <c r="A193" s="19" t="s">
        <v>358</v>
      </c>
      <c r="B193" s="5">
        <v>0</v>
      </c>
      <c r="C193" s="5">
        <v>0</v>
      </c>
      <c r="D193" s="6"/>
      <c r="E193" s="5">
        <v>0</v>
      </c>
      <c r="F193" s="5">
        <v>0</v>
      </c>
      <c r="G193" s="5"/>
      <c r="H193" s="5">
        <f>I193</f>
        <v>95.25</v>
      </c>
      <c r="I193" s="5">
        <f>Додаток2!J50</f>
        <v>95.25</v>
      </c>
      <c r="J193" s="5"/>
    </row>
    <row r="194" spans="1:10" ht="17.25" customHeight="1">
      <c r="A194" s="17" t="s">
        <v>38</v>
      </c>
      <c r="B194" s="5"/>
      <c r="C194" s="5"/>
      <c r="D194" s="6"/>
      <c r="E194" s="5"/>
      <c r="F194" s="5"/>
      <c r="G194" s="5"/>
      <c r="H194" s="5"/>
      <c r="I194" s="5"/>
      <c r="J194" s="5"/>
    </row>
    <row r="195" spans="1:10" ht="17.25" customHeight="1">
      <c r="A195" s="17" t="s">
        <v>45</v>
      </c>
      <c r="B195" s="5"/>
      <c r="C195" s="5"/>
      <c r="D195" s="6"/>
      <c r="E195" s="5"/>
      <c r="F195" s="5"/>
      <c r="G195" s="5"/>
      <c r="H195" s="5"/>
      <c r="I195" s="5"/>
      <c r="J195" s="5"/>
    </row>
    <row r="196" spans="1:10" ht="48" customHeight="1">
      <c r="A196" s="95" t="s">
        <v>0</v>
      </c>
      <c r="B196" s="192">
        <v>0</v>
      </c>
      <c r="C196" s="192">
        <v>0</v>
      </c>
      <c r="D196" s="192"/>
      <c r="E196" s="192">
        <v>0</v>
      </c>
      <c r="F196" s="192">
        <v>0</v>
      </c>
      <c r="G196" s="192"/>
      <c r="H196" s="192">
        <v>127</v>
      </c>
      <c r="I196" s="192">
        <f>H196</f>
        <v>127</v>
      </c>
      <c r="J196" s="5"/>
    </row>
    <row r="197" spans="1:10" ht="18.75" customHeight="1">
      <c r="A197" s="17" t="s">
        <v>41</v>
      </c>
      <c r="B197" s="192"/>
      <c r="C197" s="192"/>
      <c r="D197" s="192"/>
      <c r="E197" s="192"/>
      <c r="F197" s="192"/>
      <c r="G197" s="192"/>
      <c r="H197" s="192"/>
      <c r="I197" s="192"/>
      <c r="J197" s="5"/>
    </row>
    <row r="198" spans="1:10" ht="46.5" customHeight="1">
      <c r="A198" s="95" t="s">
        <v>359</v>
      </c>
      <c r="B198" s="192">
        <v>0</v>
      </c>
      <c r="C198" s="192">
        <v>0</v>
      </c>
      <c r="D198" s="192"/>
      <c r="E198" s="192">
        <v>0</v>
      </c>
      <c r="F198" s="192">
        <v>0</v>
      </c>
      <c r="G198" s="192"/>
      <c r="H198" s="192">
        <v>127</v>
      </c>
      <c r="I198" s="192">
        <v>127</v>
      </c>
      <c r="J198" s="5"/>
    </row>
    <row r="199" spans="1:10" ht="26.25" customHeight="1">
      <c r="A199" s="17" t="s">
        <v>42</v>
      </c>
      <c r="B199" s="5"/>
      <c r="C199" s="5"/>
      <c r="D199" s="6"/>
      <c r="E199" s="5"/>
      <c r="F199" s="5"/>
      <c r="G199" s="5"/>
      <c r="H199" s="5"/>
      <c r="I199" s="5"/>
      <c r="J199" s="5"/>
    </row>
    <row r="200" spans="1:10" ht="46.5" customHeight="1">
      <c r="A200" s="95" t="s">
        <v>345</v>
      </c>
      <c r="B200" s="5">
        <v>0</v>
      </c>
      <c r="C200" s="5">
        <v>0</v>
      </c>
      <c r="D200" s="6"/>
      <c r="E200" s="5">
        <v>0</v>
      </c>
      <c r="F200" s="5">
        <v>0</v>
      </c>
      <c r="G200" s="5"/>
      <c r="H200" s="5">
        <v>125</v>
      </c>
      <c r="I200" s="5">
        <v>125</v>
      </c>
      <c r="J200" s="5"/>
    </row>
    <row r="201" spans="1:10" ht="24" customHeight="1">
      <c r="A201" s="17" t="s">
        <v>43</v>
      </c>
      <c r="B201" s="5"/>
      <c r="C201" s="5"/>
      <c r="D201" s="6"/>
      <c r="E201" s="5"/>
      <c r="F201" s="5"/>
      <c r="G201" s="5"/>
      <c r="H201" s="5"/>
      <c r="I201" s="5"/>
      <c r="J201" s="5"/>
    </row>
    <row r="202" spans="1:10" ht="37.5" customHeight="1">
      <c r="A202" s="19" t="s">
        <v>360</v>
      </c>
      <c r="B202" s="193">
        <v>0</v>
      </c>
      <c r="C202" s="193">
        <v>0</v>
      </c>
      <c r="D202" s="193"/>
      <c r="E202" s="193">
        <v>0</v>
      </c>
      <c r="F202" s="193">
        <v>0</v>
      </c>
      <c r="G202" s="193"/>
      <c r="H202" s="193">
        <f>I202</f>
        <v>100</v>
      </c>
      <c r="I202" s="193">
        <f>I198/I196*100</f>
        <v>100</v>
      </c>
      <c r="J202" s="6"/>
    </row>
    <row r="203" ht="23.25" customHeight="1"/>
    <row r="204" spans="1:10" ht="53.25" customHeight="1">
      <c r="A204" s="165" t="s">
        <v>292</v>
      </c>
      <c r="H204" s="296" t="s">
        <v>293</v>
      </c>
      <c r="I204" s="297"/>
      <c r="J204" s="297"/>
    </row>
    <row r="205" spans="1:2" ht="15.75">
      <c r="A205" s="9" t="s">
        <v>362</v>
      </c>
      <c r="B205" s="10"/>
    </row>
    <row r="206" ht="37.5" customHeight="1">
      <c r="J206" s="11"/>
    </row>
    <row r="208" ht="15.75">
      <c r="A208" s="8"/>
    </row>
    <row r="211" ht="34.5" customHeight="1"/>
    <row r="212" ht="25.5" customHeight="1"/>
    <row r="213" ht="9.75" customHeight="1"/>
    <row r="214" ht="9.75" customHeight="1"/>
    <row r="215" ht="42" customHeight="1">
      <c r="K215" s="82"/>
    </row>
    <row r="216" ht="15.75">
      <c r="L216" s="3"/>
    </row>
    <row r="217" spans="11:12" ht="15.75">
      <c r="K217" s="82"/>
      <c r="L217" s="3"/>
    </row>
  </sheetData>
  <sheetProtection/>
  <mergeCells count="30"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H8:H9"/>
    <mergeCell ref="F1:J1"/>
    <mergeCell ref="H204:J204"/>
    <mergeCell ref="J15:J16"/>
    <mergeCell ref="A11:J11"/>
    <mergeCell ref="A12:J12"/>
    <mergeCell ref="B15:B16"/>
    <mergeCell ref="C15:C16"/>
    <mergeCell ref="D15:D16"/>
    <mergeCell ref="E15:E16"/>
    <mergeCell ref="A180:J180"/>
    <mergeCell ref="A165:J165"/>
    <mergeCell ref="B7:D7"/>
    <mergeCell ref="B8:B9"/>
    <mergeCell ref="A7:A9"/>
    <mergeCell ref="E7:G7"/>
    <mergeCell ref="H7:J7"/>
    <mergeCell ref="F8:G8"/>
    <mergeCell ref="I8:J8"/>
    <mergeCell ref="E8:E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00390625" style="0" customWidth="1"/>
    <col min="5" max="5" width="37.421875" style="0" customWidth="1"/>
  </cols>
  <sheetData>
    <row r="1" ht="15.75">
      <c r="E1" s="153" t="s">
        <v>340</v>
      </c>
    </row>
    <row r="2" spans="1:7" ht="141.75">
      <c r="A2" s="1"/>
      <c r="B2" s="1"/>
      <c r="C2" s="1"/>
      <c r="D2" s="1"/>
      <c r="E2" s="12" t="s">
        <v>332</v>
      </c>
      <c r="F2" s="2"/>
      <c r="G2" s="2"/>
    </row>
    <row r="3" spans="1:7" ht="15.75">
      <c r="A3" s="1"/>
      <c r="B3" s="1"/>
      <c r="C3" s="1"/>
      <c r="D3" s="1"/>
      <c r="E3" s="2" t="s">
        <v>363</v>
      </c>
      <c r="F3" s="2"/>
      <c r="G3" s="2"/>
    </row>
    <row r="4" spans="1:7" ht="15.75">
      <c r="A4" s="1"/>
      <c r="B4" s="1"/>
      <c r="C4" s="1"/>
      <c r="D4" s="1"/>
      <c r="E4" s="2"/>
      <c r="F4" s="2"/>
      <c r="G4" s="2"/>
    </row>
    <row r="5" spans="1:7" ht="49.5" customHeight="1">
      <c r="A5" s="308" t="s">
        <v>295</v>
      </c>
      <c r="B5" s="308"/>
      <c r="C5" s="308"/>
      <c r="D5" s="308"/>
      <c r="E5" s="308"/>
      <c r="F5" s="308"/>
      <c r="G5" s="308"/>
    </row>
    <row r="6" spans="1:7" ht="18.75" customHeight="1">
      <c r="A6" s="1"/>
      <c r="B6" s="1"/>
      <c r="C6" s="1"/>
      <c r="D6" s="1"/>
      <c r="E6" s="3" t="s">
        <v>8</v>
      </c>
      <c r="F6" s="1"/>
      <c r="G6" s="1"/>
    </row>
    <row r="7" spans="1:7" ht="15.75">
      <c r="A7" s="290" t="s">
        <v>241</v>
      </c>
      <c r="B7" s="312" t="s">
        <v>242</v>
      </c>
      <c r="C7" s="313"/>
      <c r="D7" s="314"/>
      <c r="E7" s="205" t="s">
        <v>243</v>
      </c>
      <c r="F7" s="1"/>
      <c r="G7" s="1"/>
    </row>
    <row r="8" spans="1:9" ht="15.75">
      <c r="A8" s="292"/>
      <c r="B8" s="150" t="s">
        <v>244</v>
      </c>
      <c r="C8" s="150" t="s">
        <v>245</v>
      </c>
      <c r="D8" s="150" t="s">
        <v>246</v>
      </c>
      <c r="E8" s="315"/>
      <c r="F8" s="1"/>
      <c r="G8" s="1"/>
      <c r="I8" t="s">
        <v>313</v>
      </c>
    </row>
    <row r="9" spans="1:7" ht="15.75">
      <c r="A9" s="292"/>
      <c r="B9" s="151">
        <v>2019</v>
      </c>
      <c r="C9" s="151">
        <v>2020</v>
      </c>
      <c r="D9" s="151">
        <v>2021</v>
      </c>
      <c r="E9" s="316"/>
      <c r="F9" s="1"/>
      <c r="G9" s="1"/>
    </row>
    <row r="10" spans="1:7" ht="31.5">
      <c r="A10" s="4" t="s">
        <v>247</v>
      </c>
      <c r="B10" s="5">
        <f>SUM(B11:B15)</f>
        <v>123750.2</v>
      </c>
      <c r="C10" s="5">
        <f>SUM(C11:C15)</f>
        <v>263203.196</v>
      </c>
      <c r="D10" s="5">
        <f>SUM(D11:D15)</f>
        <v>385433.93</v>
      </c>
      <c r="E10" s="5">
        <f>B10+C10+D10</f>
        <v>772387.326</v>
      </c>
      <c r="F10" s="1"/>
      <c r="G10" s="1"/>
    </row>
    <row r="11" spans="1:7" ht="15.75">
      <c r="A11" s="6" t="s">
        <v>248</v>
      </c>
      <c r="B11" s="5">
        <v>0</v>
      </c>
      <c r="C11" s="5">
        <v>0</v>
      </c>
      <c r="D11" s="5">
        <v>0</v>
      </c>
      <c r="E11" s="5">
        <f aca="true" t="shared" si="0" ref="E11:E16">SUM(B11:D11)</f>
        <v>0</v>
      </c>
      <c r="F11" s="1"/>
      <c r="G11" s="1"/>
    </row>
    <row r="12" spans="1:7" ht="15.75">
      <c r="A12" s="6" t="s">
        <v>249</v>
      </c>
      <c r="B12" s="5">
        <v>0</v>
      </c>
      <c r="C12" s="5">
        <v>0</v>
      </c>
      <c r="D12" s="5">
        <v>0</v>
      </c>
      <c r="E12" s="5">
        <f t="shared" si="0"/>
        <v>0</v>
      </c>
      <c r="F12" s="1"/>
      <c r="G12" s="1"/>
    </row>
    <row r="13" spans="1:7" ht="83.25" customHeight="1">
      <c r="A13" s="19" t="s">
        <v>296</v>
      </c>
      <c r="B13" s="5">
        <f>'Додаток 4'!B10</f>
        <v>117148.9</v>
      </c>
      <c r="C13" s="5">
        <f>'Додаток 4'!E10</f>
        <v>209425.896</v>
      </c>
      <c r="D13" s="5">
        <f>'Додаток 4'!H10</f>
        <v>289110.18</v>
      </c>
      <c r="E13" s="5">
        <f t="shared" si="0"/>
        <v>615684.976</v>
      </c>
      <c r="F13" s="1"/>
      <c r="G13" s="1"/>
    </row>
    <row r="14" spans="1:7" ht="18" customHeight="1">
      <c r="A14" s="19" t="s">
        <v>87</v>
      </c>
      <c r="B14" s="5">
        <f>Додаток3!C13</f>
        <v>0</v>
      </c>
      <c r="C14" s="5">
        <f>Додаток3!F13</f>
        <v>46456.2</v>
      </c>
      <c r="D14" s="5">
        <f>Додаток3!I13</f>
        <v>83989.5</v>
      </c>
      <c r="E14" s="5">
        <f t="shared" si="0"/>
        <v>130445.7</v>
      </c>
      <c r="F14" s="1"/>
      <c r="G14" s="1"/>
    </row>
    <row r="15" spans="1:7" ht="18" customHeight="1">
      <c r="A15" s="4" t="s">
        <v>266</v>
      </c>
      <c r="B15" s="5">
        <f>B16</f>
        <v>6601.3</v>
      </c>
      <c r="C15" s="5">
        <f>C16</f>
        <v>7321.1</v>
      </c>
      <c r="D15" s="5">
        <f>D16</f>
        <v>12334.25</v>
      </c>
      <c r="E15" s="5">
        <f t="shared" si="0"/>
        <v>26256.65</v>
      </c>
      <c r="F15" s="1"/>
      <c r="G15" s="1"/>
    </row>
    <row r="16" spans="1:7" ht="36" customHeight="1">
      <c r="A16" s="154" t="s">
        <v>267</v>
      </c>
      <c r="B16" s="5">
        <f>Додаток3!C22+Додаток3!C24</f>
        <v>6601.3</v>
      </c>
      <c r="C16" s="5">
        <f>Додаток3!F22+Додаток3!F24+Додаток3!F28</f>
        <v>7321.1</v>
      </c>
      <c r="D16" s="5">
        <f>Додаток3!I22+Додаток3!I24+Додаток3!I28+Додаток3!I18</f>
        <v>12334.25</v>
      </c>
      <c r="E16" s="5">
        <f t="shared" si="0"/>
        <v>26256.65</v>
      </c>
      <c r="F16" s="1"/>
      <c r="G16" s="1"/>
    </row>
    <row r="17" spans="1:7" ht="40.5" customHeight="1">
      <c r="A17" s="154" t="s">
        <v>268</v>
      </c>
      <c r="B17" s="310" t="s">
        <v>257</v>
      </c>
      <c r="C17" s="311"/>
      <c r="D17" s="311"/>
      <c r="E17" s="289"/>
      <c r="F17" s="1"/>
      <c r="G17" s="1"/>
    </row>
    <row r="18" spans="1:7" ht="15.75">
      <c r="A18" s="7"/>
      <c r="B18" s="152"/>
      <c r="C18" s="152"/>
      <c r="D18" s="152"/>
      <c r="E18" s="152"/>
      <c r="F18" s="1"/>
      <c r="G18" s="1"/>
    </row>
    <row r="19" spans="1:7" ht="21" customHeight="1">
      <c r="A19" s="1"/>
      <c r="B19" s="152"/>
      <c r="C19" s="1"/>
      <c r="D19" s="1"/>
      <c r="E19" s="1"/>
      <c r="F19" s="1"/>
      <c r="G19" s="1"/>
    </row>
    <row r="20" spans="1:7" ht="42" customHeight="1">
      <c r="A20" s="8" t="s">
        <v>292</v>
      </c>
      <c r="B20" s="1"/>
      <c r="C20" s="1"/>
      <c r="D20" s="1"/>
      <c r="E20" s="309" t="s">
        <v>293</v>
      </c>
      <c r="F20" s="295"/>
      <c r="G20" s="295"/>
    </row>
    <row r="21" spans="1:7" ht="15.75">
      <c r="A21" s="9"/>
      <c r="B21" s="10"/>
      <c r="C21" s="1"/>
      <c r="D21" s="1"/>
      <c r="E21" s="1"/>
      <c r="F21" s="1"/>
      <c r="G21" s="1"/>
    </row>
    <row r="22" ht="12.75">
      <c r="A22" s="164" t="s">
        <v>361</v>
      </c>
    </row>
  </sheetData>
  <sheetProtection/>
  <mergeCells count="6">
    <mergeCell ref="E20:G20"/>
    <mergeCell ref="B17:E17"/>
    <mergeCell ref="A5:G5"/>
    <mergeCell ref="A7:A9"/>
    <mergeCell ref="B7:D7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Гіценко Микола Павлович</cp:lastModifiedBy>
  <cp:lastPrinted>2021-06-16T07:27:37Z</cp:lastPrinted>
  <dcterms:created xsi:type="dcterms:W3CDTF">1996-10-08T23:32:33Z</dcterms:created>
  <dcterms:modified xsi:type="dcterms:W3CDTF">2021-07-19T07:20:31Z</dcterms:modified>
  <cp:category/>
  <cp:version/>
  <cp:contentType/>
  <cp:contentStatus/>
</cp:coreProperties>
</file>