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1 рік\Квітень\Доопрацьовано СМР\друк\1305\"/>
    </mc:Choice>
  </mc:AlternateContent>
  <bookViews>
    <workbookView xWindow="-120" yWindow="-120" windowWidth="29040" windowHeight="15840" tabRatio="605"/>
  </bookViews>
  <sheets>
    <sheet name="dodatok" sheetId="20" r:id="rId1"/>
  </sheets>
  <definedNames>
    <definedName name="_xlnm._FilterDatabase" localSheetId="0" hidden="1">dodatok!$A$16:$M$16</definedName>
    <definedName name="_xlnm.Print_Titles" localSheetId="0">dodatok!$14:$16</definedName>
    <definedName name="_xlnm.Print_Area" localSheetId="0">dodatok!$A$1:$G$321</definedName>
  </definedNames>
  <calcPr calcId="162913"/>
</workbook>
</file>

<file path=xl/calcChain.xml><?xml version="1.0" encoding="utf-8"?>
<calcChain xmlns="http://schemas.openxmlformats.org/spreadsheetml/2006/main">
  <c r="F202" i="20" l="1"/>
  <c r="F211" i="20"/>
  <c r="F223" i="20"/>
  <c r="F175" i="20"/>
  <c r="F55" i="20" l="1"/>
  <c r="F53" i="20"/>
  <c r="F57" i="20"/>
  <c r="F42" i="20" l="1"/>
  <c r="F45" i="20" l="1"/>
  <c r="F38" i="20" s="1"/>
  <c r="F47" i="20"/>
  <c r="F32" i="20" l="1"/>
  <c r="F263" i="20"/>
  <c r="F226" i="20"/>
  <c r="F162" i="20"/>
  <c r="F255" i="20"/>
  <c r="F216" i="20"/>
  <c r="F201" i="20"/>
  <c r="F196" i="20"/>
  <c r="F41" i="20" l="1"/>
  <c r="F167" i="20"/>
  <c r="F51" i="20" l="1"/>
  <c r="F46" i="20" s="1"/>
  <c r="F39" i="20" s="1"/>
  <c r="F245" i="20"/>
  <c r="F187" i="20"/>
  <c r="F158" i="20"/>
  <c r="F153" i="20"/>
  <c r="F63" i="20"/>
  <c r="F156" i="20" l="1"/>
  <c r="F170" i="20"/>
  <c r="F184" i="20" l="1"/>
  <c r="F43" i="20"/>
  <c r="F169" i="20"/>
  <c r="F61" i="20"/>
  <c r="F60" i="20"/>
  <c r="F307" i="20" l="1"/>
  <c r="F251" i="20" l="1"/>
  <c r="F37" i="20"/>
  <c r="F313" i="20" s="1"/>
  <c r="F50" i="20"/>
  <c r="F44" i="20" l="1"/>
  <c r="F234" i="20"/>
  <c r="F312" i="20" l="1"/>
  <c r="F305" i="20"/>
  <c r="F301" i="20"/>
  <c r="F298" i="20"/>
  <c r="F295" i="20"/>
  <c r="F294" i="20"/>
  <c r="F289" i="20"/>
  <c r="F287" i="20"/>
  <c r="F284" i="20"/>
  <c r="F278" i="20"/>
  <c r="F268" i="20"/>
  <c r="F264" i="20"/>
  <c r="F262" i="20"/>
  <c r="F259" i="20"/>
  <c r="F256" i="20"/>
  <c r="F246" i="20"/>
  <c r="F242" i="20"/>
  <c r="F240" i="20"/>
  <c r="F235" i="20"/>
  <c r="F228" i="20"/>
  <c r="F225" i="20"/>
  <c r="F213" i="20"/>
  <c r="F204" i="20"/>
  <c r="F197" i="20"/>
  <c r="F192" i="20"/>
  <c r="F180" i="20"/>
  <c r="F171" i="20"/>
  <c r="F165" i="20"/>
  <c r="F99" i="20"/>
  <c r="F34" i="20"/>
  <c r="F30" i="20"/>
  <c r="F28" i="20"/>
  <c r="F23" i="20"/>
  <c r="F176" i="20" l="1"/>
  <c r="F254" i="20"/>
  <c r="F164" i="20"/>
  <c r="F195" i="20"/>
  <c r="F17" i="20"/>
  <c r="F62" i="20"/>
  <c r="F183" i="20"/>
  <c r="F203" i="20"/>
  <c r="F227" i="20"/>
  <c r="F261" i="20"/>
  <c r="F293" i="20"/>
  <c r="F300" i="20"/>
  <c r="F267" i="20"/>
  <c r="F36" i="20" l="1"/>
  <c r="F314" i="20"/>
  <c r="F194" i="20"/>
  <c r="F292" i="20"/>
  <c r="F253" i="20" l="1"/>
  <c r="D220" i="20"/>
  <c r="F311" i="20" l="1"/>
</calcChain>
</file>

<file path=xl/sharedStrings.xml><?xml version="1.0" encoding="utf-8"?>
<sst xmlns="http://schemas.openxmlformats.org/spreadsheetml/2006/main" count="502" uniqueCount="293">
  <si>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</si>
  <si>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</si>
  <si>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</si>
  <si>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</si>
  <si>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</si>
  <si>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</si>
  <si>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</si>
  <si>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</si>
  <si>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</si>
  <si>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</si>
  <si>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</si>
  <si>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</si>
  <si>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</si>
  <si>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</si>
  <si>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</si>
  <si>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</si>
  <si>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</si>
  <si>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</si>
  <si>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</si>
  <si>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</si>
  <si>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</si>
  <si>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</si>
  <si>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</si>
  <si>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</si>
  <si>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</si>
  <si>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 xml:space="preserve">Департамент соціального захисту населення Сумської міської ради 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</si>
  <si>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</si>
  <si>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</si>
  <si>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</si>
  <si>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</si>
  <si>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</si>
  <si>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</si>
  <si>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</si>
  <si>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</si>
  <si>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</si>
  <si>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</si>
  <si>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</si>
  <si>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</si>
  <si>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</si>
  <si>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</si>
  <si>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</si>
  <si>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</si>
  <si>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</si>
  <si>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</si>
  <si>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</si>
  <si>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</si>
  <si>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</si>
  <si>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</si>
  <si>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</si>
  <si>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</si>
  <si>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</si>
  <si>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</si>
  <si>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</si>
  <si>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</si>
  <si>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</si>
  <si>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</si>
  <si>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КП «Центр догляду за тваринами» Сумської міської ради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</si>
  <si>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</si>
  <si>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</si>
  <si>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</si>
  <si>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</si>
  <si>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</si>
  <si>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Управління архітектури та містобудування Сумської міської ради</t>
  </si>
  <si>
    <t>Розроблення схем планування та забудови територій (містобудівної документації)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</si>
  <si>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</si>
  <si>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</si>
  <si>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</si>
  <si>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</si>
  <si>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</si>
  <si>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</si>
  <si>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</si>
  <si>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</si>
  <si>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</si>
  <si>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</si>
  <si>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</si>
  <si>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</si>
  <si>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</si>
  <si>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</si>
  <si>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</si>
  <si>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</si>
  <si>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</si>
  <si>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</si>
  <si>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</si>
  <si>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</si>
  <si>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інженерних  мереж Комунальної установи 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</si>
  <si>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</si>
  <si>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</si>
  <si>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</si>
  <si>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</si>
  <si>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</si>
  <si>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</si>
  <si>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</si>
  <si>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</si>
  <si>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</si>
  <si>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</si>
  <si>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</si>
  <si>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</si>
  <si>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</si>
  <si>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асфальтового покриття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</si>
  <si>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</si>
  <si>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</si>
  <si>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</si>
  <si>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</si>
  <si>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</si>
  <si>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</si>
  <si>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</si>
  <si>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</si>
  <si>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</si>
  <si>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</si>
  <si>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</si>
  <si>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</si>
  <si>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</si>
  <si>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</si>
  <si>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</si>
  <si>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</si>
  <si>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</si>
  <si>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</si>
  <si>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</si>
  <si>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</si>
  <si>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</si>
  <si>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</si>
  <si>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</si>
  <si>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</si>
  <si>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</si>
  <si>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</si>
  <si>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</si>
  <si>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</si>
  <si>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</si>
  <si>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</si>
  <si>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</si>
  <si>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</si>
  <si>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Капітальний ремонт інших об'єктів - заміна насосного обладнання с.Стецьківка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</si>
  <si>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</si>
  <si>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</si>
  <si>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</si>
  <si>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</si>
  <si>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</si>
  <si>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</si>
  <si>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</si>
  <si>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</si>
  <si>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</si>
  <si>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</si>
  <si>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</si>
  <si>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</si>
  <si>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</si>
  <si>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</si>
  <si>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</si>
  <si>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</si>
  <si>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</si>
  <si>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</si>
  <si>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</si>
  <si>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</si>
  <si>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</si>
  <si>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</si>
  <si>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</si>
  <si>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</si>
  <si>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</si>
  <si>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</si>
  <si>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</si>
  <si>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</si>
  <si>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</si>
  <si>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</si>
  <si>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</si>
  <si>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</si>
  <si>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</si>
  <si>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</si>
  <si>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</si>
  <si>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</si>
  <si>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</si>
  <si>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</si>
  <si>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</si>
  <si>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</si>
  <si>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</si>
  <si>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</si>
  <si>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</si>
  <si>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</si>
  <si>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</si>
  <si>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</si>
  <si>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</si>
  <si>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</si>
  <si>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</si>
  <si>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</si>
  <si>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</si>
  <si>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</si>
  <si>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</si>
  <si>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</si>
  <si>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</si>
  <si>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</si>
  <si>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приміщень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</si>
  <si>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</si>
  <si>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</si>
  <si>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</si>
  <si>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</si>
  <si>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</si>
  <si>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</si>
  <si>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№ 11 «Журавонька»  м.Суми, Сумської області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</si>
  <si>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</si>
  <si>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</si>
  <si>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</si>
  <si>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</si>
  <si>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</si>
  <si>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</si>
  <si>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</si>
  <si>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</si>
  <si>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</si>
  <si>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</si>
  <si>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</si>
  <si>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</si>
  <si>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</si>
  <si>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</si>
  <si>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</si>
  <si>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</si>
  <si>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</si>
  <si>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</si>
  <si>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</si>
  <si>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</si>
  <si>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</si>
  <si>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</si>
  <si>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</si>
  <si>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</si>
  <si>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</si>
  <si>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</si>
  <si>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</si>
  <si>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</si>
  <si>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</si>
  <si>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</si>
  <si>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</si>
  <si>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Управління «Інспекція з благоустрою міста Суми» Сумської міської ради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</si>
  <si>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</si>
  <si>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</si>
  <si>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 xml:space="preserve">Перелік об’єктів будівництва, реконструкції, реставрації, капітального ремонту та інших видатків за рахунок коштів бюджету розвитку бюджету Сумської міської територіальної громади у 2021 році 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</si>
  <si>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</si>
  <si>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</si>
  <si>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</si>
  <si>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</si>
  <si>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</si>
  <si>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</si>
  <si>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</si>
  <si>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</si>
  <si>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</si>
  <si>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Реконструкція теплових мереж для забезпечення взаємного резервування теплових джерел Сумської ТЕЦ та КППВ в м. Суми</t>
  </si>
  <si>
    <t>Нове будівництво дитячого майданчика в районі житлового будинку № 45 по вул. Прокоф'єва</t>
  </si>
  <si>
    <t xml:space="preserve">Додаток </t>
  </si>
  <si>
    <t>2020-2023</t>
  </si>
  <si>
    <t>Найменування кодів економічної класифікації видатків бюджету /об'єкта будівництва / вид будівельних робіт, у тому числі проектні роботи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</si>
  <si>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</si>
  <si>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</si>
  <si>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</si>
  <si>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</si>
  <si>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</si>
  <si>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</si>
  <si>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</si>
  <si>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                                                                         ім. М.С. Нестеровського Сумської міської ради</t>
  </si>
  <si>
    <t>Капітальний ремонт будівлі КНП «Дитяча клінічна лікарня Святої Зінаїди» Сумської міської рада за адресою: м. Суми, вул. Троїцька, 28 (стаціонар,                                          2-х поверхова будівля)</t>
  </si>
  <si>
    <t>Капітальний ремонт покрівлі Піщанського клубу «Супутник» за адресою:                           с. В.Піщане, вул. Парнянського, 7</t>
  </si>
  <si>
    <t>Капітальний ремонт діючого каналізаційного колектора Д-500 мм по                                      вул. Ремісничій в м. Суми</t>
  </si>
  <si>
    <t>Капітальний ремонт інших об'єктів - заміна насосного обладнання                                      с.В. Чернеччина</t>
  </si>
  <si>
    <t>Нове будівництво підземного контейнерного майданчика за адресою: м.Суми,                                                   вул. Леваневського, буд. 22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</si>
  <si>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</si>
  <si>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</si>
  <si>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</si>
  <si>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</si>
  <si>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</si>
  <si>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</si>
  <si>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</si>
  <si>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</si>
  <si>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</si>
  <si>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</si>
  <si>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</si>
  <si>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</si>
  <si>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</si>
  <si>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</si>
  <si>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>Капітальний ремонт їдальні Комунальної установи Сумська спеціалізована школа  І-ІІІ ступенів № 17, м. Суми, Сумської області за адресою:                                                                            пр. М.Лушпи, 18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</si>
  <si>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</si>
  <si>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</si>
  <si>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</si>
  <si>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</si>
  <si>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</si>
  <si>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</si>
  <si>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</si>
  <si>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>субвенції з місцевого бюджету за рахунок залишку коштів освітньої субвенції, що утворився на початок бюджетного періоду</t>
  </si>
  <si>
    <t xml:space="preserve">до рішення  Сумської міської ради «Про внесення змін до рішення   </t>
  </si>
  <si>
    <t xml:space="preserve">Сумської   міської   ради  від  24   грудня   2020   року   №  63 - МР </t>
  </si>
  <si>
    <t xml:space="preserve">«Про  Програму  економічного  і  соціального  розвитку  Сумської </t>
  </si>
  <si>
    <t xml:space="preserve">міської  територіальної  громади  на  2021  рік  та основні напрями </t>
  </si>
  <si>
    <t>розвитку  на  2022 - 2023  роки» (зі змінами)»</t>
  </si>
  <si>
    <t>Сумський міський голова</t>
  </si>
  <si>
    <t>О.М. Лисенко</t>
  </si>
  <si>
    <t>Виконавець: Липова С.А.</t>
  </si>
  <si>
    <t>____________________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</si>
  <si>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</si>
  <si>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</si>
  <si>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від  12  травня  2021  року  № 1044 -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</si>
</sst>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59">
    <xf numFmtId="0" fontId="0" fillId="0" borderId="0" xfId="0"/>
    <xf numFmtId="0" fontId="6" fillId="0" borderId="0" xfId="0" applyFont="1" applyFill="1"/>
    <xf numFmtId="0" fontId="25" fillId="0" borderId="0" xfId="0" applyNumberFormat="1" applyFont="1" applyFill="1" applyAlignment="1" applyProtection="1"/>
    <xf numFmtId="0" fontId="6" fillId="0" borderId="0" xfId="0" applyFont="1" applyFill="1" applyBorder="1"/>
    <xf numFmtId="3" fontId="6" fillId="0" borderId="0" xfId="0" applyNumberFormat="1" applyFont="1" applyFill="1" applyBorder="1"/>
    <xf numFmtId="165" fontId="6" fillId="0" borderId="0" xfId="0" applyNumberFormat="1" applyFont="1" applyFill="1" applyBorder="1"/>
    <xf numFmtId="4" fontId="6" fillId="0" borderId="0" xfId="0" applyNumberFormat="1" applyFont="1" applyFill="1" applyBorder="1"/>
    <xf numFmtId="1" fontId="26" fillId="0" borderId="0" xfId="0" applyNumberFormat="1" applyFont="1" applyFill="1" applyBorder="1"/>
    <xf numFmtId="4" fontId="26" fillId="0" borderId="0" xfId="0" applyNumberFormat="1" applyFont="1" applyFill="1" applyBorder="1"/>
    <xf numFmtId="0" fontId="27" fillId="0" borderId="0" xfId="0" applyNumberFormat="1" applyFont="1" applyFill="1" applyAlignment="1" applyProtection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3" fontId="14" fillId="0" borderId="0" xfId="0" applyNumberFormat="1" applyFont="1" applyFill="1" applyBorder="1"/>
    <xf numFmtId="165" fontId="14" fillId="0" borderId="0" xfId="0" applyNumberFormat="1" applyFont="1" applyFill="1" applyBorder="1"/>
    <xf numFmtId="4" fontId="14" fillId="0" borderId="0" xfId="0" applyNumberFormat="1" applyFont="1" applyFill="1" applyBorder="1"/>
    <xf numFmtId="1" fontId="13" fillId="0" borderId="0" xfId="0" applyNumberFormat="1" applyFont="1" applyFill="1" applyBorder="1"/>
    <xf numFmtId="4" fontId="13" fillId="0" borderId="0" xfId="0" applyNumberFormat="1" applyFont="1" applyFill="1" applyBorder="1"/>
    <xf numFmtId="0" fontId="14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3" fontId="21" fillId="0" borderId="0" xfId="0" applyNumberFormat="1" applyFont="1" applyFill="1" applyBorder="1"/>
    <xf numFmtId="165" fontId="21" fillId="0" borderId="0" xfId="0" applyNumberFormat="1" applyFont="1" applyFill="1" applyBorder="1"/>
    <xf numFmtId="4" fontId="21" fillId="0" borderId="0" xfId="0" applyNumberFormat="1" applyFont="1" applyFill="1" applyBorder="1"/>
    <xf numFmtId="1" fontId="10" fillId="0" borderId="0" xfId="0" applyNumberFormat="1" applyFont="1" applyFill="1" applyBorder="1"/>
    <xf numFmtId="4" fontId="10" fillId="0" borderId="0" xfId="0" applyNumberFormat="1" applyFont="1" applyFill="1" applyBorder="1"/>
    <xf numFmtId="0" fontId="21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Fill="1" applyBorder="1"/>
    <xf numFmtId="3" fontId="12" fillId="0" borderId="0" xfId="0" applyNumberFormat="1" applyFont="1" applyFill="1" applyBorder="1"/>
    <xf numFmtId="165" fontId="12" fillId="0" borderId="0" xfId="0" applyNumberFormat="1" applyFont="1" applyFill="1" applyBorder="1"/>
    <xf numFmtId="4" fontId="12" fillId="0" borderId="0" xfId="0" applyNumberFormat="1" applyFont="1" applyFill="1" applyBorder="1"/>
    <xf numFmtId="1" fontId="12" fillId="0" borderId="0" xfId="0" applyNumberFormat="1" applyFont="1" applyFill="1" applyBorder="1"/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3" fontId="13" fillId="0" borderId="0" xfId="0" applyNumberFormat="1" applyFont="1" applyFill="1" applyBorder="1"/>
    <xf numFmtId="165" fontId="13" fillId="0" borderId="0" xfId="0" applyNumberFormat="1" applyFon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15" fillId="0" borderId="0" xfId="0" applyFont="1" applyFill="1" applyBorder="1"/>
    <xf numFmtId="3" fontId="15" fillId="0" borderId="0" xfId="0" applyNumberFormat="1" applyFont="1" applyFill="1" applyBorder="1"/>
    <xf numFmtId="165" fontId="15" fillId="0" borderId="0" xfId="0" applyNumberFormat="1" applyFont="1" applyFill="1" applyBorder="1"/>
    <xf numFmtId="4" fontId="15" fillId="0" borderId="0" xfId="0" applyNumberFormat="1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/>
    <xf numFmtId="3" fontId="18" fillId="0" borderId="0" xfId="0" applyNumberFormat="1" applyFont="1" applyFill="1" applyBorder="1"/>
    <xf numFmtId="165" fontId="18" fillId="0" borderId="0" xfId="0" applyNumberFormat="1" applyFont="1" applyFill="1" applyBorder="1"/>
    <xf numFmtId="4" fontId="18" fillId="0" borderId="0" xfId="0" applyNumberFormat="1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0" xfId="0" applyFont="1" applyFill="1"/>
    <xf numFmtId="0" fontId="12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6" fillId="0" borderId="1" xfId="0" applyFont="1" applyFill="1" applyBorder="1"/>
    <xf numFmtId="165" fontId="15" fillId="0" borderId="1" xfId="0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/>
    <xf numFmtId="0" fontId="23" fillId="0" borderId="0" xfId="0" applyFont="1" applyFill="1" applyBorder="1"/>
    <xf numFmtId="0" fontId="23" fillId="0" borderId="0" xfId="0" applyFont="1" applyFill="1"/>
    <xf numFmtId="0" fontId="24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distributed" wrapText="1"/>
    </xf>
    <xf numFmtId="0" fontId="7" fillId="0" borderId="0" xfId="0" applyFont="1" applyFill="1" applyBorder="1"/>
    <xf numFmtId="0" fontId="7" fillId="0" borderId="0" xfId="0" applyNumberFormat="1" applyFont="1" applyFill="1" applyAlignment="1" applyProtection="1"/>
    <xf numFmtId="3" fontId="27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/>
    <xf numFmtId="3" fontId="28" fillId="0" borderId="0" xfId="0" applyNumberFormat="1" applyFont="1" applyFill="1" applyBorder="1"/>
    <xf numFmtId="165" fontId="28" fillId="0" borderId="0" xfId="0" applyNumberFormat="1" applyFont="1" applyFill="1" applyBorder="1"/>
    <xf numFmtId="4" fontId="28" fillId="0" borderId="0" xfId="0" applyNumberFormat="1" applyFont="1" applyFill="1" applyBorder="1"/>
    <xf numFmtId="3" fontId="29" fillId="0" borderId="0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/>
    <xf numFmtId="4" fontId="29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left"/>
    </xf>
    <xf numFmtId="0" fontId="7" fillId="0" borderId="0" xfId="0" applyNumberFormat="1" applyFont="1" applyFill="1" applyAlignment="1" applyProtection="1">
      <alignment horizontal="center"/>
    </xf>
    <xf numFmtId="4" fontId="13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  <color rgb="FF00FF00"/>
      <color rgb="FFCCCCFF"/>
      <color rgb="FFCCFF99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9"/>
  <sheetViews>
    <sheetView showZeros="0" tabSelected="1" view="pageBreakPreview" zoomScale="65" zoomScaleNormal="100" zoomScaleSheetLayoutView="65" workbookViewId="0">
      <selection activeCell="I7" sqref="I7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6" width="33.7109375" style="1" customWidth="1"/>
    <col min="7" max="7" width="26.42578125" style="1" customWidth="1"/>
    <col min="8" max="8" width="16.85546875" style="3" customWidth="1"/>
    <col min="9" max="9" width="17.5703125" style="4" bestFit="1" customWidth="1"/>
    <col min="10" max="10" width="13.7109375" style="5" customWidth="1"/>
    <col min="11" max="11" width="22.7109375" style="6" bestFit="1" customWidth="1"/>
    <col min="12" max="12" width="13.7109375" style="5" customWidth="1"/>
    <col min="13" max="13" width="19.140625" style="7" customWidth="1"/>
    <col min="14" max="17" width="24.42578125" style="8" customWidth="1"/>
    <col min="18" max="69" width="8.85546875" style="3"/>
    <col min="70" max="16384" width="8.85546875" style="1"/>
  </cols>
  <sheetData>
    <row r="1" spans="1:69" ht="40.5" customHeight="1" x14ac:dyDescent="0.6">
      <c r="C1" s="2"/>
      <c r="D1" s="148" t="s">
        <v>242</v>
      </c>
      <c r="E1" s="148"/>
      <c r="F1" s="148"/>
      <c r="G1" s="148"/>
    </row>
    <row r="2" spans="1:69" ht="39" customHeight="1" x14ac:dyDescent="0.6">
      <c r="C2" s="2"/>
      <c r="D2" s="147" t="s">
        <v>281</v>
      </c>
      <c r="E2" s="147"/>
      <c r="F2" s="147"/>
      <c r="G2" s="147"/>
    </row>
    <row r="3" spans="1:69" ht="39" customHeight="1" x14ac:dyDescent="0.6">
      <c r="C3" s="2"/>
      <c r="D3" s="147" t="s">
        <v>282</v>
      </c>
      <c r="E3" s="147"/>
      <c r="F3" s="147"/>
      <c r="G3" s="147"/>
    </row>
    <row r="4" spans="1:69" ht="39" customHeight="1" x14ac:dyDescent="0.6">
      <c r="C4" s="2"/>
      <c r="D4" s="147" t="s">
        <v>283</v>
      </c>
      <c r="E4" s="147"/>
      <c r="F4" s="147"/>
      <c r="G4" s="147"/>
    </row>
    <row r="5" spans="1:69" ht="39" customHeight="1" x14ac:dyDescent="0.6">
      <c r="C5" s="2"/>
      <c r="D5" s="147" t="s">
        <v>284</v>
      </c>
      <c r="E5" s="147"/>
      <c r="F5" s="147"/>
      <c r="G5" s="147"/>
    </row>
    <row r="6" spans="1:69" ht="39.75" customHeight="1" x14ac:dyDescent="0.6">
      <c r="C6" s="2"/>
      <c r="D6" s="147" t="s">
        <v>285</v>
      </c>
      <c r="E6" s="147"/>
      <c r="F6" s="147"/>
      <c r="G6" s="147"/>
    </row>
    <row r="7" spans="1:69" ht="39" customHeight="1" x14ac:dyDescent="0.6">
      <c r="C7" s="2"/>
      <c r="D7" s="147" t="s">
        <v>292</v>
      </c>
      <c r="E7" s="147"/>
      <c r="F7" s="147"/>
      <c r="G7" s="147"/>
    </row>
    <row r="8" spans="1:69" ht="51.75" customHeight="1" x14ac:dyDescent="0.6">
      <c r="C8" s="2"/>
      <c r="D8" s="2"/>
      <c r="E8" s="9"/>
      <c r="F8" s="2"/>
      <c r="G8" s="2"/>
    </row>
    <row r="9" spans="1:69" ht="26.25" x14ac:dyDescent="0.4">
      <c r="E9" s="147"/>
      <c r="F9" s="147"/>
      <c r="G9" s="147"/>
    </row>
    <row r="12" spans="1:69" ht="70.5" customHeight="1" x14ac:dyDescent="0.2">
      <c r="A12" s="152" t="s">
        <v>230</v>
      </c>
      <c r="B12" s="152"/>
      <c r="C12" s="152"/>
      <c r="D12" s="152"/>
      <c r="E12" s="152"/>
      <c r="F12" s="152"/>
      <c r="G12" s="152"/>
    </row>
    <row r="13" spans="1:69" ht="24" customHeight="1" x14ac:dyDescent="0.3">
      <c r="A13" s="10"/>
      <c r="B13" s="10"/>
      <c r="C13" s="10"/>
      <c r="D13" s="10"/>
      <c r="E13" s="10"/>
      <c r="F13" s="10"/>
      <c r="G13" s="11"/>
      <c r="H13" s="155"/>
      <c r="I13" s="155"/>
      <c r="J13" s="155"/>
      <c r="K13" s="155"/>
      <c r="L13" s="155"/>
      <c r="M13" s="149"/>
      <c r="N13" s="149"/>
      <c r="O13" s="149"/>
      <c r="P13" s="149"/>
      <c r="Q13" s="149"/>
    </row>
    <row r="14" spans="1:69" s="13" customFormat="1" ht="31.5" customHeight="1" x14ac:dyDescent="0.35">
      <c r="A14" s="153" t="s">
        <v>6</v>
      </c>
      <c r="B14" s="153" t="s">
        <v>244</v>
      </c>
      <c r="C14" s="153" t="s">
        <v>192</v>
      </c>
      <c r="D14" s="153" t="s">
        <v>7</v>
      </c>
      <c r="E14" s="153" t="s">
        <v>8</v>
      </c>
      <c r="F14" s="153" t="s">
        <v>193</v>
      </c>
      <c r="G14" s="153" t="s">
        <v>9</v>
      </c>
      <c r="H14" s="156"/>
      <c r="I14" s="157"/>
      <c r="J14" s="158"/>
      <c r="K14" s="151"/>
      <c r="L14" s="158"/>
      <c r="M14" s="150"/>
      <c r="N14" s="151"/>
      <c r="O14" s="151"/>
      <c r="P14" s="151"/>
      <c r="Q14" s="151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</row>
    <row r="15" spans="1:69" s="13" customFormat="1" ht="114" customHeight="1" x14ac:dyDescent="0.35">
      <c r="A15" s="153"/>
      <c r="B15" s="153"/>
      <c r="C15" s="153"/>
      <c r="D15" s="153"/>
      <c r="E15" s="153"/>
      <c r="F15" s="153"/>
      <c r="G15" s="153"/>
      <c r="H15" s="156"/>
      <c r="I15" s="157"/>
      <c r="J15" s="158"/>
      <c r="K15" s="151"/>
      <c r="L15" s="158"/>
      <c r="M15" s="150"/>
      <c r="N15" s="151"/>
      <c r="O15" s="151"/>
      <c r="P15" s="151"/>
      <c r="Q15" s="151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</row>
    <row r="16" spans="1:69" s="21" customFormat="1" ht="33" customHeight="1" x14ac:dyDescent="0.35">
      <c r="A16" s="14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14">
        <v>7</v>
      </c>
      <c r="H16" s="15"/>
      <c r="I16" s="16"/>
      <c r="J16" s="17"/>
      <c r="K16" s="18"/>
      <c r="L16" s="17"/>
      <c r="M16" s="19"/>
      <c r="N16" s="20"/>
      <c r="O16" s="20"/>
      <c r="P16" s="20"/>
      <c r="Q16" s="20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s="31" customFormat="1" ht="44.25" customHeight="1" x14ac:dyDescent="0.35">
      <c r="A17" s="22" t="s">
        <v>4</v>
      </c>
      <c r="B17" s="23"/>
      <c r="C17" s="23"/>
      <c r="D17" s="23"/>
      <c r="E17" s="23"/>
      <c r="F17" s="24">
        <f>F23+F28+F30+F34+F32+F18+F19+F20+F21+F22</f>
        <v>35915352</v>
      </c>
      <c r="G17" s="23"/>
      <c r="H17" s="25"/>
      <c r="I17" s="26"/>
      <c r="J17" s="27"/>
      <c r="K17" s="28"/>
      <c r="L17" s="27"/>
      <c r="M17" s="29"/>
      <c r="N17" s="30"/>
      <c r="O17" s="30"/>
      <c r="P17" s="30"/>
      <c r="Q17" s="30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</row>
    <row r="18" spans="1:69" s="31" customFormat="1" ht="44.25" customHeight="1" x14ac:dyDescent="0.35">
      <c r="A18" s="32" t="s">
        <v>210</v>
      </c>
      <c r="B18" s="33" t="s">
        <v>209</v>
      </c>
      <c r="C18" s="23"/>
      <c r="D18" s="23"/>
      <c r="E18" s="23"/>
      <c r="F18" s="34">
        <v>100000</v>
      </c>
      <c r="G18" s="23"/>
      <c r="H18" s="25"/>
      <c r="I18" s="26"/>
      <c r="J18" s="27"/>
      <c r="K18" s="28"/>
      <c r="L18" s="27"/>
      <c r="M18" s="29"/>
      <c r="N18" s="30"/>
      <c r="O18" s="30"/>
      <c r="P18" s="30"/>
      <c r="Q18" s="30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</row>
    <row r="19" spans="1:69" s="31" customFormat="1" ht="44.25" customHeight="1" x14ac:dyDescent="0.35">
      <c r="A19" s="32" t="s">
        <v>211</v>
      </c>
      <c r="B19" s="33" t="s">
        <v>209</v>
      </c>
      <c r="C19" s="23"/>
      <c r="D19" s="23"/>
      <c r="E19" s="23"/>
      <c r="F19" s="34">
        <v>65000</v>
      </c>
      <c r="G19" s="23"/>
      <c r="H19" s="25"/>
      <c r="I19" s="26"/>
      <c r="J19" s="27"/>
      <c r="K19" s="28"/>
      <c r="L19" s="27"/>
      <c r="M19" s="29"/>
      <c r="N19" s="30"/>
      <c r="O19" s="30"/>
      <c r="P19" s="30"/>
      <c r="Q19" s="30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</row>
    <row r="20" spans="1:69" s="31" customFormat="1" ht="54" customHeight="1" x14ac:dyDescent="0.35">
      <c r="A20" s="32" t="s">
        <v>212</v>
      </c>
      <c r="B20" s="33" t="s">
        <v>209</v>
      </c>
      <c r="C20" s="23"/>
      <c r="D20" s="23"/>
      <c r="E20" s="23"/>
      <c r="F20" s="34">
        <v>110700</v>
      </c>
      <c r="G20" s="23"/>
      <c r="H20" s="25"/>
      <c r="I20" s="26"/>
      <c r="J20" s="27"/>
      <c r="K20" s="28"/>
      <c r="L20" s="27"/>
      <c r="M20" s="29"/>
      <c r="N20" s="30"/>
      <c r="O20" s="30"/>
      <c r="P20" s="30"/>
      <c r="Q20" s="30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</row>
    <row r="21" spans="1:69" s="31" customFormat="1" ht="44.25" customHeight="1" x14ac:dyDescent="0.35">
      <c r="A21" s="32" t="s">
        <v>213</v>
      </c>
      <c r="B21" s="33" t="s">
        <v>120</v>
      </c>
      <c r="C21" s="23"/>
      <c r="D21" s="23"/>
      <c r="E21" s="23"/>
      <c r="F21" s="34">
        <v>311700</v>
      </c>
      <c r="G21" s="23"/>
      <c r="H21" s="25"/>
      <c r="I21" s="26"/>
      <c r="J21" s="27"/>
      <c r="K21" s="28"/>
      <c r="L21" s="27"/>
      <c r="M21" s="29"/>
      <c r="N21" s="30"/>
      <c r="O21" s="30"/>
      <c r="P21" s="30"/>
      <c r="Q21" s="30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</row>
    <row r="22" spans="1:69" s="31" customFormat="1" ht="72" customHeight="1" x14ac:dyDescent="0.35">
      <c r="A22" s="32" t="s">
        <v>214</v>
      </c>
      <c r="B22" s="33" t="s">
        <v>209</v>
      </c>
      <c r="C22" s="23"/>
      <c r="D22" s="23"/>
      <c r="E22" s="23"/>
      <c r="F22" s="34">
        <v>1560000</v>
      </c>
      <c r="G22" s="23"/>
      <c r="H22" s="25"/>
      <c r="I22" s="26"/>
      <c r="J22" s="27"/>
      <c r="K22" s="28"/>
      <c r="L22" s="27"/>
      <c r="M22" s="29"/>
      <c r="N22" s="30"/>
      <c r="O22" s="30"/>
      <c r="P22" s="30"/>
      <c r="Q22" s="30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</row>
    <row r="23" spans="1:69" s="13" customFormat="1" ht="54" customHeight="1" x14ac:dyDescent="0.35">
      <c r="A23" s="35" t="s">
        <v>41</v>
      </c>
      <c r="B23" s="33" t="s">
        <v>36</v>
      </c>
      <c r="C23" s="146"/>
      <c r="D23" s="146"/>
      <c r="E23" s="146"/>
      <c r="F23" s="34">
        <f>SUM(F24:F27)</f>
        <v>9790000</v>
      </c>
      <c r="G23" s="146"/>
      <c r="H23" s="36"/>
      <c r="I23" s="37"/>
      <c r="J23" s="38"/>
      <c r="K23" s="39"/>
      <c r="L23" s="38"/>
      <c r="M23" s="40"/>
      <c r="N23" s="39"/>
      <c r="O23" s="39"/>
      <c r="P23" s="39"/>
      <c r="Q23" s="39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</row>
    <row r="24" spans="1:69" s="21" customFormat="1" ht="66.75" customHeight="1" x14ac:dyDescent="0.35">
      <c r="A24" s="41"/>
      <c r="B24" s="41" t="s">
        <v>68</v>
      </c>
      <c r="C24" s="42">
        <v>2021</v>
      </c>
      <c r="D24" s="43"/>
      <c r="E24" s="43">
        <v>0</v>
      </c>
      <c r="F24" s="44">
        <v>840000</v>
      </c>
      <c r="G24" s="14"/>
      <c r="H24" s="45"/>
      <c r="I24" s="46"/>
      <c r="J24" s="47"/>
      <c r="K24" s="20"/>
      <c r="L24" s="47"/>
      <c r="M24" s="40"/>
      <c r="N24" s="39"/>
      <c r="O24" s="39"/>
      <c r="P24" s="39"/>
      <c r="Q24" s="39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s="21" customFormat="1" ht="66.75" customHeight="1" x14ac:dyDescent="0.35">
      <c r="A25" s="41"/>
      <c r="B25" s="41" t="s">
        <v>129</v>
      </c>
      <c r="C25" s="42">
        <v>2021</v>
      </c>
      <c r="D25" s="43"/>
      <c r="E25" s="43">
        <v>0</v>
      </c>
      <c r="F25" s="44">
        <v>5000000</v>
      </c>
      <c r="G25" s="14"/>
      <c r="H25" s="45"/>
      <c r="I25" s="46"/>
      <c r="J25" s="47"/>
      <c r="K25" s="20"/>
      <c r="L25" s="47"/>
      <c r="M25" s="40"/>
      <c r="N25" s="39"/>
      <c r="O25" s="39"/>
      <c r="P25" s="39"/>
      <c r="Q25" s="39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s="21" customFormat="1" ht="66.75" customHeight="1" x14ac:dyDescent="0.35">
      <c r="A26" s="41"/>
      <c r="B26" s="41" t="s">
        <v>130</v>
      </c>
      <c r="C26" s="42">
        <v>2021</v>
      </c>
      <c r="D26" s="43"/>
      <c r="E26" s="43">
        <v>0</v>
      </c>
      <c r="F26" s="44">
        <v>2000000</v>
      </c>
      <c r="G26" s="14"/>
      <c r="H26" s="45"/>
      <c r="I26" s="46"/>
      <c r="J26" s="47"/>
      <c r="K26" s="20"/>
      <c r="L26" s="47"/>
      <c r="M26" s="40"/>
      <c r="N26" s="39"/>
      <c r="O26" s="39"/>
      <c r="P26" s="39"/>
      <c r="Q26" s="39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s="21" customFormat="1" ht="66.75" customHeight="1" x14ac:dyDescent="0.35">
      <c r="A27" s="41"/>
      <c r="B27" s="41" t="s">
        <v>67</v>
      </c>
      <c r="C27" s="42">
        <v>2021</v>
      </c>
      <c r="D27" s="43"/>
      <c r="E27" s="43">
        <v>0</v>
      </c>
      <c r="F27" s="44">
        <v>1950000</v>
      </c>
      <c r="G27" s="14"/>
      <c r="H27" s="36"/>
      <c r="I27" s="37"/>
      <c r="J27" s="38"/>
      <c r="K27" s="39"/>
      <c r="L27" s="38"/>
      <c r="M27" s="40"/>
      <c r="N27" s="39"/>
      <c r="O27" s="39"/>
      <c r="P27" s="39"/>
      <c r="Q27" s="39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s="13" customFormat="1" ht="46.5" customHeight="1" x14ac:dyDescent="0.35">
      <c r="A28" s="32" t="s">
        <v>10</v>
      </c>
      <c r="B28" s="33" t="s">
        <v>238</v>
      </c>
      <c r="C28" s="48"/>
      <c r="D28" s="49"/>
      <c r="E28" s="50"/>
      <c r="F28" s="34">
        <f>F29</f>
        <v>400000</v>
      </c>
      <c r="G28" s="50"/>
      <c r="H28" s="45"/>
      <c r="I28" s="46"/>
      <c r="J28" s="47"/>
      <c r="K28" s="20"/>
      <c r="L28" s="47"/>
      <c r="M28" s="40"/>
      <c r="N28" s="39"/>
      <c r="O28" s="39"/>
      <c r="P28" s="39"/>
      <c r="Q28" s="39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</row>
    <row r="29" spans="1:69" s="21" customFormat="1" ht="55.5" customHeight="1" x14ac:dyDescent="0.35">
      <c r="A29" s="41"/>
      <c r="B29" s="41" t="s">
        <v>69</v>
      </c>
      <c r="C29" s="42" t="s">
        <v>18</v>
      </c>
      <c r="D29" s="43">
        <v>1493136</v>
      </c>
      <c r="E29" s="51">
        <v>36</v>
      </c>
      <c r="F29" s="44">
        <v>400000</v>
      </c>
      <c r="G29" s="51">
        <v>62.8</v>
      </c>
      <c r="H29" s="36"/>
      <c r="I29" s="37"/>
      <c r="J29" s="38"/>
      <c r="K29" s="39"/>
      <c r="L29" s="38"/>
      <c r="M29" s="40"/>
      <c r="N29" s="39"/>
      <c r="O29" s="39"/>
      <c r="P29" s="39"/>
      <c r="Q29" s="39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s="13" customFormat="1" ht="45" customHeight="1" x14ac:dyDescent="0.35">
      <c r="A30" s="32" t="s">
        <v>190</v>
      </c>
      <c r="B30" s="33" t="s">
        <v>158</v>
      </c>
      <c r="C30" s="48"/>
      <c r="D30" s="49"/>
      <c r="E30" s="50"/>
      <c r="F30" s="34">
        <f>F31</f>
        <v>3150000</v>
      </c>
      <c r="G30" s="50"/>
      <c r="H30" s="45"/>
      <c r="I30" s="46"/>
      <c r="J30" s="47"/>
      <c r="K30" s="20"/>
      <c r="L30" s="47"/>
      <c r="M30" s="40"/>
      <c r="N30" s="39"/>
      <c r="O30" s="39"/>
      <c r="P30" s="39"/>
      <c r="Q30" s="39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</row>
    <row r="31" spans="1:69" s="21" customFormat="1" ht="55.5" customHeight="1" x14ac:dyDescent="0.35">
      <c r="A31" s="41"/>
      <c r="B31" s="41" t="s">
        <v>191</v>
      </c>
      <c r="C31" s="42" t="s">
        <v>70</v>
      </c>
      <c r="D31" s="43"/>
      <c r="E31" s="51"/>
      <c r="F31" s="44">
        <v>3150000</v>
      </c>
      <c r="G31" s="51"/>
      <c r="H31" s="36"/>
      <c r="I31" s="37"/>
      <c r="J31" s="38"/>
      <c r="K31" s="39"/>
      <c r="L31" s="38"/>
      <c r="M31" s="40"/>
      <c r="N31" s="39"/>
      <c r="O31" s="39"/>
      <c r="P31" s="39"/>
      <c r="Q31" s="39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s="13" customFormat="1" ht="43.5" customHeight="1" x14ac:dyDescent="0.35">
      <c r="A32" s="32" t="s">
        <v>24</v>
      </c>
      <c r="B32" s="33" t="s">
        <v>120</v>
      </c>
      <c r="C32" s="146"/>
      <c r="D32" s="146"/>
      <c r="E32" s="146"/>
      <c r="F32" s="34">
        <f>F33</f>
        <v>18997900</v>
      </c>
      <c r="G32" s="146"/>
      <c r="H32" s="36"/>
      <c r="I32" s="37"/>
      <c r="J32" s="38"/>
      <c r="K32" s="39"/>
      <c r="L32" s="38"/>
      <c r="M32" s="40"/>
      <c r="N32" s="39"/>
      <c r="O32" s="39"/>
      <c r="P32" s="39"/>
      <c r="Q32" s="39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</row>
    <row r="33" spans="1:69" s="13" customFormat="1" ht="43.5" customHeight="1" x14ac:dyDescent="0.35">
      <c r="A33" s="32"/>
      <c r="B33" s="41" t="s">
        <v>138</v>
      </c>
      <c r="C33" s="146"/>
      <c r="D33" s="146"/>
      <c r="E33" s="146"/>
      <c r="F33" s="44">
        <v>18997900</v>
      </c>
      <c r="G33" s="146"/>
      <c r="H33" s="36"/>
      <c r="I33" s="37"/>
      <c r="J33" s="38"/>
      <c r="K33" s="39"/>
      <c r="L33" s="38"/>
      <c r="M33" s="40"/>
      <c r="N33" s="39"/>
      <c r="O33" s="39"/>
      <c r="P33" s="39"/>
      <c r="Q33" s="39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</row>
    <row r="34" spans="1:69" s="13" customFormat="1" ht="58.5" customHeight="1" x14ac:dyDescent="0.35">
      <c r="A34" s="32" t="s">
        <v>5</v>
      </c>
      <c r="B34" s="33" t="s">
        <v>158</v>
      </c>
      <c r="C34" s="146"/>
      <c r="D34" s="49"/>
      <c r="E34" s="146"/>
      <c r="F34" s="34">
        <f>F35</f>
        <v>1430052</v>
      </c>
      <c r="G34" s="146"/>
      <c r="H34" s="36"/>
      <c r="I34" s="37"/>
      <c r="J34" s="38"/>
      <c r="K34" s="39"/>
      <c r="L34" s="38"/>
      <c r="M34" s="40"/>
      <c r="N34" s="39"/>
      <c r="O34" s="39"/>
      <c r="P34" s="39"/>
      <c r="Q34" s="39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</row>
    <row r="35" spans="1:69" s="13" customFormat="1" ht="58.5" customHeight="1" x14ac:dyDescent="0.35">
      <c r="A35" s="41"/>
      <c r="B35" s="41" t="s">
        <v>59</v>
      </c>
      <c r="C35" s="14" t="s">
        <v>15</v>
      </c>
      <c r="D35" s="43">
        <v>4174146.72</v>
      </c>
      <c r="E35" s="14">
        <v>65.7</v>
      </c>
      <c r="F35" s="44">
        <v>1430052</v>
      </c>
      <c r="G35" s="51">
        <v>100</v>
      </c>
      <c r="H35" s="36"/>
      <c r="I35" s="37"/>
      <c r="J35" s="38"/>
      <c r="K35" s="39"/>
      <c r="L35" s="38"/>
      <c r="M35" s="40"/>
      <c r="N35" s="39"/>
      <c r="O35" s="39"/>
      <c r="P35" s="39"/>
      <c r="Q35" s="39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69" s="31" customFormat="1" ht="60" customHeight="1" x14ac:dyDescent="0.35">
      <c r="A36" s="52" t="s">
        <v>194</v>
      </c>
      <c r="B36" s="52"/>
      <c r="C36" s="23"/>
      <c r="D36" s="24"/>
      <c r="E36" s="23"/>
      <c r="F36" s="24">
        <f>F44+F62+F156+F40+F41+F58+F59+F60+F162+F42+F43</f>
        <v>44900544</v>
      </c>
      <c r="G36" s="23"/>
      <c r="H36" s="36"/>
      <c r="I36" s="37"/>
      <c r="J36" s="38"/>
      <c r="K36" s="39"/>
      <c r="L36" s="38"/>
      <c r="M36" s="40"/>
      <c r="N36" s="39"/>
      <c r="O36" s="39"/>
      <c r="P36" s="39"/>
      <c r="Q36" s="39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</row>
    <row r="37" spans="1:69" s="31" customFormat="1" ht="78" customHeight="1" x14ac:dyDescent="0.35">
      <c r="A37" s="53" t="s">
        <v>215</v>
      </c>
      <c r="B37" s="52"/>
      <c r="C37" s="23"/>
      <c r="D37" s="24"/>
      <c r="E37" s="23"/>
      <c r="F37" s="55">
        <f>F61</f>
        <v>98583</v>
      </c>
      <c r="G37" s="23"/>
      <c r="H37" s="36"/>
      <c r="I37" s="37"/>
      <c r="J37" s="38"/>
      <c r="K37" s="39"/>
      <c r="L37" s="38"/>
      <c r="M37" s="40"/>
      <c r="N37" s="39"/>
      <c r="O37" s="39"/>
      <c r="P37" s="39"/>
      <c r="Q37" s="39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</row>
    <row r="38" spans="1:69" s="31" customFormat="1" ht="78" customHeight="1" x14ac:dyDescent="0.35">
      <c r="A38" s="33" t="s">
        <v>280</v>
      </c>
      <c r="B38" s="52"/>
      <c r="C38" s="23"/>
      <c r="D38" s="24"/>
      <c r="E38" s="23"/>
      <c r="F38" s="55">
        <f>F45</f>
        <v>1754000</v>
      </c>
      <c r="G38" s="23"/>
      <c r="H38" s="36"/>
      <c r="I38" s="37"/>
      <c r="J38" s="38"/>
      <c r="K38" s="39"/>
      <c r="L38" s="38"/>
      <c r="M38" s="40"/>
      <c r="N38" s="39"/>
      <c r="O38" s="39"/>
      <c r="P38" s="39"/>
      <c r="Q38" s="39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</row>
    <row r="39" spans="1:69" s="13" customFormat="1" ht="63" customHeight="1" x14ac:dyDescent="0.35">
      <c r="A39" s="53" t="s">
        <v>168</v>
      </c>
      <c r="B39" s="32"/>
      <c r="C39" s="146"/>
      <c r="D39" s="34"/>
      <c r="E39" s="146"/>
      <c r="F39" s="55">
        <f>F46+F163</f>
        <v>6937851</v>
      </c>
      <c r="G39" s="146"/>
      <c r="H39" s="36"/>
      <c r="I39" s="37"/>
      <c r="J39" s="38"/>
      <c r="K39" s="39"/>
      <c r="L39" s="38"/>
      <c r="M39" s="40"/>
      <c r="N39" s="39"/>
      <c r="O39" s="39"/>
      <c r="P39" s="39"/>
      <c r="Q39" s="39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</row>
    <row r="40" spans="1:69" s="13" customFormat="1" ht="63" customHeight="1" x14ac:dyDescent="0.35">
      <c r="A40" s="32" t="s">
        <v>208</v>
      </c>
      <c r="B40" s="33" t="s">
        <v>209</v>
      </c>
      <c r="C40" s="146"/>
      <c r="D40" s="34"/>
      <c r="E40" s="146"/>
      <c r="F40" s="34">
        <v>20000</v>
      </c>
      <c r="G40" s="146"/>
      <c r="H40" s="36"/>
      <c r="I40" s="37"/>
      <c r="J40" s="38"/>
      <c r="K40" s="39"/>
      <c r="L40" s="38"/>
      <c r="M40" s="40"/>
      <c r="N40" s="39"/>
      <c r="O40" s="39"/>
      <c r="P40" s="39"/>
      <c r="Q40" s="39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</row>
    <row r="41" spans="1:69" s="13" customFormat="1" ht="63" customHeight="1" x14ac:dyDescent="0.35">
      <c r="A41" s="32" t="s">
        <v>216</v>
      </c>
      <c r="B41" s="33" t="s">
        <v>209</v>
      </c>
      <c r="C41" s="146"/>
      <c r="D41" s="34"/>
      <c r="E41" s="146"/>
      <c r="F41" s="34">
        <f>370000+86000+38500</f>
        <v>494500</v>
      </c>
      <c r="G41" s="146"/>
      <c r="H41" s="36"/>
      <c r="I41" s="37"/>
      <c r="J41" s="38"/>
      <c r="K41" s="39"/>
      <c r="L41" s="38"/>
      <c r="M41" s="40"/>
      <c r="N41" s="39"/>
      <c r="O41" s="39"/>
      <c r="P41" s="39"/>
      <c r="Q41" s="39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</row>
    <row r="42" spans="1:69" s="13" customFormat="1" ht="63" customHeight="1" x14ac:dyDescent="0.35">
      <c r="A42" s="32" t="s">
        <v>229</v>
      </c>
      <c r="B42" s="33" t="s">
        <v>209</v>
      </c>
      <c r="C42" s="146"/>
      <c r="D42" s="34"/>
      <c r="E42" s="146"/>
      <c r="F42" s="34">
        <f>325400+50000+60650+30000</f>
        <v>466050</v>
      </c>
      <c r="G42" s="146"/>
      <c r="H42" s="36"/>
      <c r="I42" s="37"/>
      <c r="J42" s="38"/>
      <c r="K42" s="39"/>
      <c r="L42" s="38"/>
      <c r="M42" s="40"/>
      <c r="N42" s="39"/>
      <c r="O42" s="39"/>
      <c r="P42" s="39"/>
      <c r="Q42" s="39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</row>
    <row r="43" spans="1:69" s="13" customFormat="1" ht="63" customHeight="1" x14ac:dyDescent="0.35">
      <c r="A43" s="32" t="s">
        <v>217</v>
      </c>
      <c r="B43" s="33" t="s">
        <v>209</v>
      </c>
      <c r="C43" s="146"/>
      <c r="D43" s="34"/>
      <c r="E43" s="146"/>
      <c r="F43" s="34">
        <f>250000-100000+30000</f>
        <v>180000</v>
      </c>
      <c r="G43" s="146"/>
      <c r="H43" s="36"/>
      <c r="I43" s="37"/>
      <c r="J43" s="38"/>
      <c r="K43" s="39"/>
      <c r="L43" s="38"/>
      <c r="M43" s="40"/>
      <c r="N43" s="39"/>
      <c r="O43" s="39"/>
      <c r="P43" s="39"/>
      <c r="Q43" s="39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</row>
    <row r="44" spans="1:69" s="13" customFormat="1" ht="60" customHeight="1" x14ac:dyDescent="0.35">
      <c r="A44" s="32" t="s">
        <v>199</v>
      </c>
      <c r="B44" s="32"/>
      <c r="C44" s="146"/>
      <c r="D44" s="146"/>
      <c r="E44" s="146"/>
      <c r="F44" s="34">
        <f>F50+F47</f>
        <v>5384851</v>
      </c>
      <c r="G44" s="146"/>
      <c r="H44" s="36"/>
      <c r="I44" s="37"/>
      <c r="J44" s="38"/>
      <c r="K44" s="39"/>
      <c r="L44" s="38"/>
      <c r="M44" s="40"/>
      <c r="N44" s="39"/>
      <c r="O44" s="39"/>
      <c r="P44" s="39"/>
      <c r="Q44" s="39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</row>
    <row r="45" spans="1:69" s="13" customFormat="1" ht="60" customHeight="1" x14ac:dyDescent="0.35">
      <c r="A45" s="56" t="s">
        <v>280</v>
      </c>
      <c r="B45" s="32"/>
      <c r="C45" s="146"/>
      <c r="D45" s="146"/>
      <c r="E45" s="146"/>
      <c r="F45" s="57">
        <f>F48</f>
        <v>1754000</v>
      </c>
      <c r="G45" s="146"/>
      <c r="H45" s="36"/>
      <c r="I45" s="37"/>
      <c r="J45" s="38"/>
      <c r="K45" s="39"/>
      <c r="L45" s="38"/>
      <c r="M45" s="40"/>
      <c r="N45" s="39"/>
      <c r="O45" s="39"/>
      <c r="P45" s="39"/>
      <c r="Q45" s="39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</row>
    <row r="46" spans="1:69" s="21" customFormat="1" ht="60" customHeight="1" x14ac:dyDescent="0.35">
      <c r="A46" s="58" t="s">
        <v>168</v>
      </c>
      <c r="B46" s="41"/>
      <c r="C46" s="14"/>
      <c r="D46" s="14"/>
      <c r="E46" s="14"/>
      <c r="F46" s="57">
        <f>F49+F51</f>
        <v>3630851</v>
      </c>
      <c r="G46" s="14"/>
      <c r="H46" s="36"/>
      <c r="I46" s="37"/>
      <c r="J46" s="38"/>
      <c r="K46" s="39"/>
      <c r="L46" s="38"/>
      <c r="M46" s="40"/>
      <c r="N46" s="39"/>
      <c r="O46" s="39"/>
      <c r="P46" s="39"/>
      <c r="Q46" s="39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  <row r="47" spans="1:69" s="21" customFormat="1" ht="60" customHeight="1" x14ac:dyDescent="0.35">
      <c r="A47" s="58"/>
      <c r="B47" s="33" t="s">
        <v>231</v>
      </c>
      <c r="C47" s="14"/>
      <c r="D47" s="14"/>
      <c r="E47" s="14"/>
      <c r="F47" s="34">
        <f>F49+F48</f>
        <v>2467354</v>
      </c>
      <c r="G47" s="14"/>
      <c r="H47" s="36"/>
      <c r="I47" s="37"/>
      <c r="J47" s="38"/>
      <c r="K47" s="39"/>
      <c r="L47" s="38"/>
      <c r="M47" s="40"/>
      <c r="N47" s="39"/>
      <c r="O47" s="39"/>
      <c r="P47" s="39"/>
      <c r="Q47" s="39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s="21" customFormat="1" ht="60" customHeight="1" x14ac:dyDescent="0.35">
      <c r="A48" s="58"/>
      <c r="B48" s="56" t="s">
        <v>280</v>
      </c>
      <c r="C48" s="14"/>
      <c r="D48" s="14"/>
      <c r="E48" s="14"/>
      <c r="F48" s="57">
        <v>1754000</v>
      </c>
      <c r="G48" s="14"/>
      <c r="H48" s="36"/>
      <c r="I48" s="37"/>
      <c r="J48" s="38"/>
      <c r="K48" s="39"/>
      <c r="L48" s="38"/>
      <c r="M48" s="40"/>
      <c r="N48" s="39"/>
      <c r="O48" s="39"/>
      <c r="P48" s="39"/>
      <c r="Q48" s="39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1:69" s="21" customFormat="1" ht="60" customHeight="1" x14ac:dyDescent="0.35">
      <c r="A49" s="58"/>
      <c r="B49" s="58" t="s">
        <v>168</v>
      </c>
      <c r="C49" s="14"/>
      <c r="D49" s="14"/>
      <c r="E49" s="14"/>
      <c r="F49" s="57">
        <v>713354</v>
      </c>
      <c r="G49" s="14"/>
      <c r="H49" s="36"/>
      <c r="I49" s="37"/>
      <c r="J49" s="38"/>
      <c r="K49" s="39"/>
      <c r="L49" s="38"/>
      <c r="M49" s="40"/>
      <c r="N49" s="39"/>
      <c r="O49" s="39"/>
      <c r="P49" s="39"/>
      <c r="Q49" s="39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1:69" s="21" customFormat="1" ht="60" customHeight="1" x14ac:dyDescent="0.35">
      <c r="A50" s="58"/>
      <c r="B50" s="33" t="s">
        <v>232</v>
      </c>
      <c r="C50" s="14"/>
      <c r="D50" s="14"/>
      <c r="E50" s="14"/>
      <c r="F50" s="34">
        <f>F52+F54+F56</f>
        <v>2917497</v>
      </c>
      <c r="G50" s="14"/>
      <c r="H50" s="36"/>
      <c r="I50" s="37"/>
      <c r="J50" s="38"/>
      <c r="K50" s="39"/>
      <c r="L50" s="38"/>
      <c r="M50" s="40"/>
      <c r="N50" s="39"/>
      <c r="O50" s="39"/>
      <c r="P50" s="39"/>
      <c r="Q50" s="39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  <row r="51" spans="1:69" s="21" customFormat="1" ht="60" customHeight="1" x14ac:dyDescent="0.35">
      <c r="A51" s="58"/>
      <c r="B51" s="58" t="s">
        <v>168</v>
      </c>
      <c r="C51" s="14"/>
      <c r="D51" s="14"/>
      <c r="E51" s="14"/>
      <c r="F51" s="57">
        <f>F53+F55+F57</f>
        <v>2917497</v>
      </c>
      <c r="G51" s="14"/>
      <c r="H51" s="36"/>
      <c r="I51" s="37"/>
      <c r="J51" s="38"/>
      <c r="K51" s="39"/>
      <c r="L51" s="38"/>
      <c r="M51" s="40"/>
      <c r="N51" s="39"/>
      <c r="O51" s="39"/>
      <c r="P51" s="39"/>
      <c r="Q51" s="39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</row>
    <row r="52" spans="1:69" s="21" customFormat="1" ht="93.75" customHeight="1" x14ac:dyDescent="0.35">
      <c r="A52" s="41"/>
      <c r="B52" s="41" t="s">
        <v>233</v>
      </c>
      <c r="C52" s="14">
        <v>2021</v>
      </c>
      <c r="D52" s="14"/>
      <c r="E52" s="14"/>
      <c r="F52" s="44">
        <v>377160</v>
      </c>
      <c r="G52" s="14"/>
      <c r="H52" s="36"/>
      <c r="I52" s="37"/>
      <c r="J52" s="38"/>
      <c r="K52" s="39"/>
      <c r="L52" s="38"/>
      <c r="M52" s="40"/>
      <c r="N52" s="39"/>
      <c r="O52" s="39"/>
      <c r="P52" s="39"/>
      <c r="Q52" s="39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</row>
    <row r="53" spans="1:69" s="61" customFormat="1" ht="54" customHeight="1" x14ac:dyDescent="0.35">
      <c r="A53" s="58"/>
      <c r="B53" s="58" t="s">
        <v>168</v>
      </c>
      <c r="C53" s="14"/>
      <c r="D53" s="59"/>
      <c r="E53" s="59"/>
      <c r="F53" s="57">
        <f>F52</f>
        <v>377160</v>
      </c>
      <c r="G53" s="59"/>
      <c r="H53" s="36"/>
      <c r="I53" s="37"/>
      <c r="J53" s="38"/>
      <c r="K53" s="39"/>
      <c r="L53" s="38"/>
      <c r="M53" s="40"/>
      <c r="N53" s="39"/>
      <c r="O53" s="39"/>
      <c r="P53" s="39"/>
      <c r="Q53" s="39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</row>
    <row r="54" spans="1:69" s="21" customFormat="1" ht="70.5" customHeight="1" x14ac:dyDescent="0.35">
      <c r="A54" s="41"/>
      <c r="B54" s="41" t="s">
        <v>234</v>
      </c>
      <c r="C54" s="14">
        <v>2021</v>
      </c>
      <c r="D54" s="14"/>
      <c r="E54" s="14"/>
      <c r="F54" s="44">
        <v>1251372</v>
      </c>
      <c r="G54" s="14"/>
      <c r="H54" s="36"/>
      <c r="I54" s="37"/>
      <c r="J54" s="38"/>
      <c r="K54" s="39"/>
      <c r="L54" s="38"/>
      <c r="M54" s="40"/>
      <c r="N54" s="39"/>
      <c r="O54" s="39"/>
      <c r="P54" s="39"/>
      <c r="Q54" s="39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</row>
    <row r="55" spans="1:69" s="61" customFormat="1" ht="55.5" customHeight="1" x14ac:dyDescent="0.35">
      <c r="A55" s="58"/>
      <c r="B55" s="58" t="s">
        <v>168</v>
      </c>
      <c r="C55" s="14"/>
      <c r="D55" s="59"/>
      <c r="E55" s="59"/>
      <c r="F55" s="57">
        <f>F54</f>
        <v>1251372</v>
      </c>
      <c r="G55" s="59"/>
      <c r="H55" s="45"/>
      <c r="I55" s="46"/>
      <c r="J55" s="47"/>
      <c r="K55" s="20"/>
      <c r="L55" s="47"/>
      <c r="M55" s="40"/>
      <c r="N55" s="39"/>
      <c r="O55" s="39"/>
      <c r="P55" s="39"/>
      <c r="Q55" s="39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</row>
    <row r="56" spans="1:69" s="21" customFormat="1" ht="57" customHeight="1" x14ac:dyDescent="0.35">
      <c r="A56" s="41"/>
      <c r="B56" s="41" t="s">
        <v>235</v>
      </c>
      <c r="C56" s="14">
        <v>2021</v>
      </c>
      <c r="D56" s="14"/>
      <c r="E56" s="14"/>
      <c r="F56" s="44">
        <v>1288965</v>
      </c>
      <c r="G56" s="14"/>
      <c r="H56" s="45"/>
      <c r="I56" s="46"/>
      <c r="J56" s="47"/>
      <c r="K56" s="20"/>
      <c r="L56" s="47"/>
      <c r="M56" s="40"/>
      <c r="N56" s="39"/>
      <c r="O56" s="39"/>
      <c r="P56" s="39"/>
      <c r="Q56" s="39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</row>
    <row r="57" spans="1:69" s="61" customFormat="1" ht="55.5" customHeight="1" x14ac:dyDescent="0.35">
      <c r="A57" s="58"/>
      <c r="B57" s="58" t="s">
        <v>168</v>
      </c>
      <c r="C57" s="14"/>
      <c r="D57" s="59"/>
      <c r="E57" s="59"/>
      <c r="F57" s="57">
        <f>F56</f>
        <v>1288965</v>
      </c>
      <c r="G57" s="59"/>
      <c r="H57" s="45"/>
      <c r="I57" s="46"/>
      <c r="J57" s="47"/>
      <c r="K57" s="20"/>
      <c r="L57" s="47"/>
      <c r="M57" s="40"/>
      <c r="N57" s="39"/>
      <c r="O57" s="39"/>
      <c r="P57" s="39"/>
      <c r="Q57" s="39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</row>
    <row r="58" spans="1:69" s="61" customFormat="1" ht="84" customHeight="1" x14ac:dyDescent="0.35">
      <c r="A58" s="32" t="s">
        <v>218</v>
      </c>
      <c r="B58" s="33" t="s">
        <v>209</v>
      </c>
      <c r="C58" s="14"/>
      <c r="D58" s="59"/>
      <c r="E58" s="59"/>
      <c r="F58" s="34">
        <v>112500</v>
      </c>
      <c r="G58" s="59"/>
      <c r="H58" s="45"/>
      <c r="I58" s="46"/>
      <c r="J58" s="47"/>
      <c r="K58" s="20"/>
      <c r="L58" s="47"/>
      <c r="M58" s="40"/>
      <c r="N58" s="39"/>
      <c r="O58" s="39"/>
      <c r="P58" s="39"/>
      <c r="Q58" s="39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</row>
    <row r="59" spans="1:69" s="61" customFormat="1" ht="84" customHeight="1" x14ac:dyDescent="0.35">
      <c r="A59" s="32" t="s">
        <v>219</v>
      </c>
      <c r="B59" s="33" t="s">
        <v>209</v>
      </c>
      <c r="C59" s="14"/>
      <c r="D59" s="59"/>
      <c r="E59" s="59"/>
      <c r="F59" s="34">
        <v>50000</v>
      </c>
      <c r="G59" s="59"/>
      <c r="H59" s="45"/>
      <c r="I59" s="46"/>
      <c r="J59" s="47"/>
      <c r="K59" s="20"/>
      <c r="L59" s="47"/>
      <c r="M59" s="40"/>
      <c r="N59" s="39"/>
      <c r="O59" s="39"/>
      <c r="P59" s="39"/>
      <c r="Q59" s="39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</row>
    <row r="60" spans="1:69" s="61" customFormat="1" ht="84" customHeight="1" x14ac:dyDescent="0.35">
      <c r="A60" s="32" t="s">
        <v>220</v>
      </c>
      <c r="B60" s="33" t="s">
        <v>209</v>
      </c>
      <c r="C60" s="14"/>
      <c r="D60" s="59"/>
      <c r="E60" s="59"/>
      <c r="F60" s="34">
        <f>903840-805257</f>
        <v>98583</v>
      </c>
      <c r="G60" s="59"/>
      <c r="H60" s="45"/>
      <c r="I60" s="46"/>
      <c r="J60" s="47"/>
      <c r="K60" s="20"/>
      <c r="L60" s="47"/>
      <c r="M60" s="40"/>
      <c r="N60" s="39"/>
      <c r="O60" s="39"/>
      <c r="P60" s="39"/>
      <c r="Q60" s="39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</row>
    <row r="61" spans="1:69" s="61" customFormat="1" ht="84" customHeight="1" x14ac:dyDescent="0.35">
      <c r="A61" s="58" t="s">
        <v>215</v>
      </c>
      <c r="B61" s="41"/>
      <c r="C61" s="14"/>
      <c r="D61" s="59"/>
      <c r="E61" s="59"/>
      <c r="F61" s="57">
        <f>903840-805257</f>
        <v>98583</v>
      </c>
      <c r="G61" s="59"/>
      <c r="H61" s="45"/>
      <c r="I61" s="46"/>
      <c r="J61" s="47"/>
      <c r="K61" s="20"/>
      <c r="L61" s="47"/>
      <c r="M61" s="40"/>
      <c r="N61" s="39"/>
      <c r="O61" s="39"/>
      <c r="P61" s="39"/>
      <c r="Q61" s="39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</row>
    <row r="62" spans="1:69" s="13" customFormat="1" ht="51" customHeight="1" x14ac:dyDescent="0.35">
      <c r="A62" s="32" t="s">
        <v>43</v>
      </c>
      <c r="B62" s="32"/>
      <c r="C62" s="146"/>
      <c r="D62" s="34"/>
      <c r="E62" s="146"/>
      <c r="F62" s="34">
        <f>F63+F99+F153</f>
        <v>23547060</v>
      </c>
      <c r="G62" s="146"/>
      <c r="H62" s="45"/>
      <c r="I62" s="46"/>
      <c r="J62" s="47"/>
      <c r="K62" s="20"/>
      <c r="L62" s="47"/>
      <c r="M62" s="40"/>
      <c r="N62" s="39"/>
      <c r="O62" s="39"/>
      <c r="P62" s="39"/>
      <c r="Q62" s="39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</row>
    <row r="63" spans="1:69" s="13" customFormat="1" ht="63" customHeight="1" x14ac:dyDescent="0.35">
      <c r="A63" s="33"/>
      <c r="B63" s="33" t="s">
        <v>200</v>
      </c>
      <c r="C63" s="146"/>
      <c r="D63" s="34"/>
      <c r="E63" s="146"/>
      <c r="F63" s="55">
        <f>SUM(F64:F98)</f>
        <v>6743335</v>
      </c>
      <c r="G63" s="146"/>
      <c r="H63" s="45"/>
      <c r="I63" s="46"/>
      <c r="J63" s="47"/>
      <c r="K63" s="20"/>
      <c r="L63" s="47"/>
      <c r="M63" s="40"/>
      <c r="N63" s="39"/>
      <c r="O63" s="39"/>
      <c r="P63" s="39"/>
      <c r="Q63" s="39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</row>
    <row r="64" spans="1:69" s="21" customFormat="1" ht="57" customHeight="1" x14ac:dyDescent="0.35">
      <c r="A64" s="56"/>
      <c r="B64" s="41" t="s">
        <v>92</v>
      </c>
      <c r="C64" s="42" t="s">
        <v>70</v>
      </c>
      <c r="D64" s="43"/>
      <c r="E64" s="14"/>
      <c r="F64" s="44">
        <v>100000</v>
      </c>
      <c r="G64" s="14"/>
      <c r="H64" s="62"/>
      <c r="I64" s="63"/>
      <c r="J64" s="64"/>
      <c r="K64" s="65"/>
      <c r="L64" s="64"/>
      <c r="M64" s="40"/>
      <c r="N64" s="39"/>
      <c r="O64" s="39"/>
      <c r="P64" s="39"/>
      <c r="Q64" s="39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</row>
    <row r="65" spans="1:69" s="21" customFormat="1" ht="78.75" customHeight="1" x14ac:dyDescent="0.35">
      <c r="A65" s="56"/>
      <c r="B65" s="41" t="s">
        <v>189</v>
      </c>
      <c r="C65" s="42" t="s">
        <v>70</v>
      </c>
      <c r="D65" s="43"/>
      <c r="E65" s="14"/>
      <c r="F65" s="44">
        <v>100000</v>
      </c>
      <c r="G65" s="14"/>
      <c r="H65" s="62"/>
      <c r="I65" s="63"/>
      <c r="J65" s="64"/>
      <c r="K65" s="65"/>
      <c r="L65" s="64"/>
      <c r="M65" s="40"/>
      <c r="N65" s="39"/>
      <c r="O65" s="39"/>
      <c r="P65" s="39"/>
      <c r="Q65" s="39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</row>
    <row r="66" spans="1:69" s="21" customFormat="1" ht="132.6" customHeight="1" x14ac:dyDescent="0.35">
      <c r="A66" s="56"/>
      <c r="B66" s="41" t="s">
        <v>245</v>
      </c>
      <c r="C66" s="42" t="s">
        <v>70</v>
      </c>
      <c r="D66" s="43"/>
      <c r="E66" s="14"/>
      <c r="F66" s="44">
        <v>46465</v>
      </c>
      <c r="G66" s="14"/>
      <c r="H66" s="45"/>
      <c r="I66" s="46"/>
      <c r="J66" s="47"/>
      <c r="K66" s="20"/>
      <c r="L66" s="47"/>
      <c r="M66" s="40"/>
      <c r="N66" s="39"/>
      <c r="O66" s="39"/>
      <c r="P66" s="39"/>
      <c r="Q66" s="39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</row>
    <row r="67" spans="1:69" s="21" customFormat="1" ht="109.5" customHeight="1" x14ac:dyDescent="0.35">
      <c r="A67" s="56"/>
      <c r="B67" s="41" t="s">
        <v>93</v>
      </c>
      <c r="C67" s="42" t="s">
        <v>70</v>
      </c>
      <c r="D67" s="43"/>
      <c r="E67" s="14"/>
      <c r="F67" s="44">
        <v>500000</v>
      </c>
      <c r="G67" s="14"/>
      <c r="H67" s="62"/>
      <c r="I67" s="63"/>
      <c r="J67" s="64"/>
      <c r="K67" s="65"/>
      <c r="L67" s="64"/>
      <c r="M67" s="40"/>
      <c r="N67" s="39"/>
      <c r="O67" s="39"/>
      <c r="P67" s="39"/>
      <c r="Q67" s="39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</row>
    <row r="68" spans="1:69" s="21" customFormat="1" ht="90.75" customHeight="1" x14ac:dyDescent="0.35">
      <c r="A68" s="56"/>
      <c r="B68" s="41" t="s">
        <v>271</v>
      </c>
      <c r="C68" s="42" t="s">
        <v>70</v>
      </c>
      <c r="D68" s="43"/>
      <c r="E68" s="14"/>
      <c r="F68" s="44">
        <v>49950</v>
      </c>
      <c r="G68" s="14"/>
      <c r="H68" s="62"/>
      <c r="I68" s="63"/>
      <c r="J68" s="64"/>
      <c r="K68" s="65"/>
      <c r="L68" s="64"/>
      <c r="M68" s="40"/>
      <c r="N68" s="39"/>
      <c r="O68" s="39"/>
      <c r="P68" s="39"/>
      <c r="Q68" s="39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</row>
    <row r="69" spans="1:69" s="21" customFormat="1" ht="55.5" customHeight="1" x14ac:dyDescent="0.35">
      <c r="A69" s="56"/>
      <c r="B69" s="41" t="s">
        <v>204</v>
      </c>
      <c r="C69" s="42" t="s">
        <v>70</v>
      </c>
      <c r="D69" s="43"/>
      <c r="E69" s="14"/>
      <c r="F69" s="44">
        <v>100000</v>
      </c>
      <c r="G69" s="14"/>
      <c r="H69" s="62"/>
      <c r="I69" s="63"/>
      <c r="J69" s="64"/>
      <c r="K69" s="65"/>
      <c r="L69" s="64"/>
      <c r="M69" s="40"/>
      <c r="N69" s="39"/>
      <c r="O69" s="39"/>
      <c r="P69" s="39"/>
      <c r="Q69" s="39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</row>
    <row r="70" spans="1:69" s="21" customFormat="1" ht="82.5" customHeight="1" x14ac:dyDescent="0.35">
      <c r="A70" s="56"/>
      <c r="B70" s="41" t="s">
        <v>85</v>
      </c>
      <c r="C70" s="42" t="s">
        <v>70</v>
      </c>
      <c r="D70" s="43"/>
      <c r="E70" s="14"/>
      <c r="F70" s="44">
        <v>100000</v>
      </c>
      <c r="G70" s="14"/>
      <c r="H70" s="62"/>
      <c r="I70" s="63"/>
      <c r="J70" s="64"/>
      <c r="K70" s="65"/>
      <c r="L70" s="64"/>
      <c r="M70" s="40"/>
      <c r="N70" s="39"/>
      <c r="O70" s="39"/>
      <c r="P70" s="39"/>
      <c r="Q70" s="39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</row>
    <row r="71" spans="1:69" s="21" customFormat="1" ht="93" customHeight="1" x14ac:dyDescent="0.35">
      <c r="A71" s="56"/>
      <c r="B71" s="41" t="s">
        <v>151</v>
      </c>
      <c r="C71" s="42" t="s">
        <v>70</v>
      </c>
      <c r="D71" s="43"/>
      <c r="E71" s="14"/>
      <c r="F71" s="44">
        <v>46460</v>
      </c>
      <c r="G71" s="14"/>
      <c r="H71" s="36"/>
      <c r="I71" s="37"/>
      <c r="J71" s="38"/>
      <c r="K71" s="39"/>
      <c r="L71" s="38"/>
      <c r="M71" s="40"/>
      <c r="N71" s="39"/>
      <c r="O71" s="39"/>
      <c r="P71" s="39"/>
      <c r="Q71" s="39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</row>
    <row r="72" spans="1:69" s="21" customFormat="1" ht="80.25" customHeight="1" x14ac:dyDescent="0.35">
      <c r="A72" s="146"/>
      <c r="B72" s="41" t="s">
        <v>86</v>
      </c>
      <c r="C72" s="42" t="s">
        <v>70</v>
      </c>
      <c r="D72" s="43"/>
      <c r="E72" s="14"/>
      <c r="F72" s="44">
        <v>100000</v>
      </c>
      <c r="G72" s="14"/>
      <c r="H72" s="36"/>
      <c r="I72" s="37"/>
      <c r="J72" s="38"/>
      <c r="K72" s="39"/>
      <c r="L72" s="38"/>
      <c r="M72" s="40"/>
      <c r="N72" s="39"/>
      <c r="O72" s="39"/>
      <c r="P72" s="39"/>
      <c r="Q72" s="39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</row>
    <row r="73" spans="1:69" s="21" customFormat="1" ht="52.5" customHeight="1" x14ac:dyDescent="0.35">
      <c r="A73" s="56"/>
      <c r="B73" s="41" t="s">
        <v>177</v>
      </c>
      <c r="C73" s="42" t="s">
        <v>70</v>
      </c>
      <c r="D73" s="43"/>
      <c r="E73" s="14"/>
      <c r="F73" s="44">
        <v>100000</v>
      </c>
      <c r="G73" s="14"/>
      <c r="H73" s="45"/>
      <c r="I73" s="46"/>
      <c r="J73" s="47"/>
      <c r="K73" s="20"/>
      <c r="L73" s="47"/>
      <c r="M73" s="40"/>
      <c r="N73" s="39"/>
      <c r="O73" s="39"/>
      <c r="P73" s="39"/>
      <c r="Q73" s="39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</row>
    <row r="74" spans="1:69" s="21" customFormat="1" ht="54" customHeight="1" x14ac:dyDescent="0.35">
      <c r="A74" s="56"/>
      <c r="B74" s="41" t="s">
        <v>94</v>
      </c>
      <c r="C74" s="42" t="s">
        <v>70</v>
      </c>
      <c r="D74" s="43"/>
      <c r="E74" s="14"/>
      <c r="F74" s="44">
        <v>100000</v>
      </c>
      <c r="G74" s="14"/>
      <c r="H74" s="45"/>
      <c r="I74" s="46"/>
      <c r="J74" s="47"/>
      <c r="K74" s="20"/>
      <c r="L74" s="47"/>
      <c r="M74" s="40"/>
      <c r="N74" s="39"/>
      <c r="O74" s="39"/>
      <c r="P74" s="39"/>
      <c r="Q74" s="39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</row>
    <row r="75" spans="1:69" s="21" customFormat="1" ht="74.25" customHeight="1" x14ac:dyDescent="0.35">
      <c r="A75" s="56"/>
      <c r="B75" s="41" t="s">
        <v>95</v>
      </c>
      <c r="C75" s="42" t="s">
        <v>70</v>
      </c>
      <c r="D75" s="43"/>
      <c r="E75" s="14"/>
      <c r="F75" s="44">
        <v>100000</v>
      </c>
      <c r="G75" s="14"/>
      <c r="H75" s="45"/>
      <c r="I75" s="46"/>
      <c r="J75" s="47"/>
      <c r="K75" s="20"/>
      <c r="L75" s="47"/>
      <c r="M75" s="40"/>
      <c r="N75" s="39"/>
      <c r="O75" s="39"/>
      <c r="P75" s="39"/>
      <c r="Q75" s="39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</row>
    <row r="76" spans="1:69" s="21" customFormat="1" ht="57" customHeight="1" x14ac:dyDescent="0.35">
      <c r="A76" s="56"/>
      <c r="B76" s="41" t="s">
        <v>96</v>
      </c>
      <c r="C76" s="42" t="s">
        <v>70</v>
      </c>
      <c r="D76" s="43"/>
      <c r="E76" s="14"/>
      <c r="F76" s="44">
        <v>100000</v>
      </c>
      <c r="G76" s="14"/>
      <c r="H76" s="45"/>
      <c r="I76" s="46"/>
      <c r="J76" s="47"/>
      <c r="K76" s="20"/>
      <c r="L76" s="47"/>
      <c r="M76" s="40"/>
      <c r="N76" s="39"/>
      <c r="O76" s="39"/>
      <c r="P76" s="39"/>
      <c r="Q76" s="39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</row>
    <row r="77" spans="1:69" s="21" customFormat="1" ht="93" customHeight="1" x14ac:dyDescent="0.35">
      <c r="A77" s="56"/>
      <c r="B77" s="41" t="s">
        <v>246</v>
      </c>
      <c r="C77" s="42" t="s">
        <v>70</v>
      </c>
      <c r="D77" s="43"/>
      <c r="E77" s="14"/>
      <c r="F77" s="44">
        <v>46460</v>
      </c>
      <c r="G77" s="14"/>
      <c r="H77" s="45"/>
      <c r="I77" s="46"/>
      <c r="J77" s="47"/>
      <c r="K77" s="20"/>
      <c r="L77" s="47"/>
      <c r="M77" s="40"/>
      <c r="N77" s="39"/>
      <c r="O77" s="39"/>
      <c r="P77" s="39"/>
      <c r="Q77" s="39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</row>
    <row r="78" spans="1:69" s="21" customFormat="1" ht="84.75" customHeight="1" x14ac:dyDescent="0.35">
      <c r="A78" s="56"/>
      <c r="B78" s="41" t="s">
        <v>97</v>
      </c>
      <c r="C78" s="42" t="s">
        <v>70</v>
      </c>
      <c r="D78" s="43"/>
      <c r="E78" s="14"/>
      <c r="F78" s="44">
        <v>100000</v>
      </c>
      <c r="G78" s="14"/>
      <c r="H78" s="45"/>
      <c r="I78" s="46"/>
      <c r="J78" s="47"/>
      <c r="K78" s="20"/>
      <c r="L78" s="47"/>
      <c r="M78" s="40"/>
      <c r="N78" s="39"/>
      <c r="O78" s="39"/>
      <c r="P78" s="39"/>
      <c r="Q78" s="39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</row>
    <row r="79" spans="1:69" s="21" customFormat="1" ht="83.25" customHeight="1" x14ac:dyDescent="0.35">
      <c r="A79" s="56"/>
      <c r="B79" s="41" t="s">
        <v>98</v>
      </c>
      <c r="C79" s="42" t="s">
        <v>70</v>
      </c>
      <c r="D79" s="43"/>
      <c r="E79" s="14"/>
      <c r="F79" s="44">
        <v>500000</v>
      </c>
      <c r="G79" s="14"/>
      <c r="H79" s="45"/>
      <c r="I79" s="46"/>
      <c r="J79" s="47"/>
      <c r="K79" s="20"/>
      <c r="L79" s="47"/>
      <c r="M79" s="40"/>
      <c r="N79" s="39"/>
      <c r="O79" s="39"/>
      <c r="P79" s="39"/>
      <c r="Q79" s="39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</row>
    <row r="80" spans="1:69" s="21" customFormat="1" ht="60" customHeight="1" x14ac:dyDescent="0.35">
      <c r="A80" s="56"/>
      <c r="B80" s="41" t="s">
        <v>205</v>
      </c>
      <c r="C80" s="42" t="s">
        <v>70</v>
      </c>
      <c r="D80" s="43"/>
      <c r="E80" s="14"/>
      <c r="F80" s="44">
        <v>100000</v>
      </c>
      <c r="G80" s="14"/>
      <c r="H80" s="45"/>
      <c r="I80" s="46"/>
      <c r="J80" s="47"/>
      <c r="K80" s="20"/>
      <c r="L80" s="47"/>
      <c r="M80" s="40"/>
      <c r="N80" s="39"/>
      <c r="O80" s="39"/>
      <c r="P80" s="39"/>
      <c r="Q80" s="39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</row>
    <row r="81" spans="1:69" s="21" customFormat="1" ht="60" customHeight="1" x14ac:dyDescent="0.35">
      <c r="A81" s="56"/>
      <c r="B81" s="41" t="s">
        <v>206</v>
      </c>
      <c r="C81" s="42" t="s">
        <v>70</v>
      </c>
      <c r="D81" s="43"/>
      <c r="E81" s="14"/>
      <c r="F81" s="44">
        <v>1500000</v>
      </c>
      <c r="G81" s="14"/>
      <c r="H81" s="45"/>
      <c r="I81" s="46"/>
      <c r="J81" s="47"/>
      <c r="K81" s="20"/>
      <c r="L81" s="47"/>
      <c r="M81" s="40"/>
      <c r="N81" s="39"/>
      <c r="O81" s="39"/>
      <c r="P81" s="39"/>
      <c r="Q81" s="39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</row>
    <row r="82" spans="1:69" s="21" customFormat="1" ht="61.5" customHeight="1" x14ac:dyDescent="0.35">
      <c r="A82" s="56"/>
      <c r="B82" s="41" t="s">
        <v>99</v>
      </c>
      <c r="C82" s="42" t="s">
        <v>70</v>
      </c>
      <c r="D82" s="43"/>
      <c r="E82" s="14"/>
      <c r="F82" s="44">
        <v>100000</v>
      </c>
      <c r="G82" s="14"/>
      <c r="H82" s="45"/>
      <c r="I82" s="46"/>
      <c r="J82" s="47"/>
      <c r="K82" s="20"/>
      <c r="L82" s="47"/>
      <c r="M82" s="40"/>
      <c r="N82" s="39"/>
      <c r="O82" s="39"/>
      <c r="P82" s="39"/>
      <c r="Q82" s="39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</row>
    <row r="83" spans="1:69" s="21" customFormat="1" ht="94.5" customHeight="1" x14ac:dyDescent="0.35">
      <c r="A83" s="56"/>
      <c r="B83" s="41" t="s">
        <v>100</v>
      </c>
      <c r="C83" s="42" t="s">
        <v>70</v>
      </c>
      <c r="D83" s="43"/>
      <c r="E83" s="14"/>
      <c r="F83" s="44">
        <v>500000</v>
      </c>
      <c r="G83" s="14"/>
      <c r="H83" s="45"/>
      <c r="I83" s="46"/>
      <c r="J83" s="47"/>
      <c r="K83" s="20"/>
      <c r="L83" s="47"/>
      <c r="M83" s="40"/>
      <c r="N83" s="39"/>
      <c r="O83" s="39"/>
      <c r="P83" s="39"/>
      <c r="Q83" s="39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</row>
    <row r="84" spans="1:69" s="21" customFormat="1" ht="74.25" customHeight="1" x14ac:dyDescent="0.35">
      <c r="A84" s="56"/>
      <c r="B84" s="41" t="s">
        <v>101</v>
      </c>
      <c r="C84" s="42" t="s">
        <v>70</v>
      </c>
      <c r="D84" s="43"/>
      <c r="E84" s="14"/>
      <c r="F84" s="44">
        <v>100000</v>
      </c>
      <c r="G84" s="14"/>
      <c r="H84" s="45"/>
      <c r="I84" s="46"/>
      <c r="J84" s="47"/>
      <c r="K84" s="20"/>
      <c r="L84" s="47"/>
      <c r="M84" s="40"/>
      <c r="N84" s="39"/>
      <c r="O84" s="39"/>
      <c r="P84" s="39"/>
      <c r="Q84" s="39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</row>
    <row r="85" spans="1:69" s="21" customFormat="1" ht="94.5" customHeight="1" x14ac:dyDescent="0.35">
      <c r="A85" s="56"/>
      <c r="B85" s="41" t="s">
        <v>102</v>
      </c>
      <c r="C85" s="42" t="s">
        <v>70</v>
      </c>
      <c r="D85" s="43"/>
      <c r="E85" s="14"/>
      <c r="F85" s="44">
        <v>500000</v>
      </c>
      <c r="G85" s="14"/>
      <c r="H85" s="45"/>
      <c r="I85" s="46"/>
      <c r="J85" s="47"/>
      <c r="K85" s="20"/>
      <c r="L85" s="47"/>
      <c r="M85" s="40"/>
      <c r="N85" s="39"/>
      <c r="O85" s="39"/>
      <c r="P85" s="39"/>
      <c r="Q85" s="39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</row>
    <row r="86" spans="1:69" s="21" customFormat="1" ht="81.75" customHeight="1" x14ac:dyDescent="0.35">
      <c r="A86" s="56"/>
      <c r="B86" s="41" t="s">
        <v>178</v>
      </c>
      <c r="C86" s="42" t="s">
        <v>70</v>
      </c>
      <c r="D86" s="43"/>
      <c r="E86" s="14"/>
      <c r="F86" s="44">
        <v>100000</v>
      </c>
      <c r="G86" s="14"/>
      <c r="H86" s="45"/>
      <c r="I86" s="46"/>
      <c r="J86" s="47"/>
      <c r="K86" s="20"/>
      <c r="L86" s="47"/>
      <c r="M86" s="40"/>
      <c r="N86" s="39"/>
      <c r="O86" s="39"/>
      <c r="P86" s="39"/>
      <c r="Q86" s="39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</row>
    <row r="87" spans="1:69" s="21" customFormat="1" ht="73.5" customHeight="1" x14ac:dyDescent="0.35">
      <c r="A87" s="56"/>
      <c r="B87" s="41" t="s">
        <v>207</v>
      </c>
      <c r="C87" s="42" t="s">
        <v>70</v>
      </c>
      <c r="D87" s="43"/>
      <c r="E87" s="14"/>
      <c r="F87" s="44">
        <v>100000</v>
      </c>
      <c r="G87" s="14"/>
      <c r="H87" s="45"/>
      <c r="I87" s="46"/>
      <c r="J87" s="47"/>
      <c r="K87" s="20"/>
      <c r="L87" s="47"/>
      <c r="M87" s="40"/>
      <c r="N87" s="39"/>
      <c r="O87" s="39"/>
      <c r="P87" s="39"/>
      <c r="Q87" s="39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</row>
    <row r="88" spans="1:69" s="21" customFormat="1" ht="73.5" customHeight="1" x14ac:dyDescent="0.35">
      <c r="A88" s="56"/>
      <c r="B88" s="41" t="s">
        <v>103</v>
      </c>
      <c r="C88" s="42" t="s">
        <v>70</v>
      </c>
      <c r="D88" s="43"/>
      <c r="E88" s="14"/>
      <c r="F88" s="44">
        <v>100000</v>
      </c>
      <c r="G88" s="14"/>
      <c r="H88" s="45"/>
      <c r="I88" s="46"/>
      <c r="J88" s="47"/>
      <c r="K88" s="20"/>
      <c r="L88" s="47"/>
      <c r="M88" s="40"/>
      <c r="N88" s="39"/>
      <c r="O88" s="39"/>
      <c r="P88" s="39"/>
      <c r="Q88" s="39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</row>
    <row r="89" spans="1:69" s="21" customFormat="1" ht="73.5" customHeight="1" x14ac:dyDescent="0.35">
      <c r="A89" s="56"/>
      <c r="B89" s="41" t="s">
        <v>104</v>
      </c>
      <c r="C89" s="42" t="s">
        <v>70</v>
      </c>
      <c r="D89" s="43"/>
      <c r="E89" s="14"/>
      <c r="F89" s="44">
        <v>139000</v>
      </c>
      <c r="G89" s="14"/>
      <c r="H89" s="45"/>
      <c r="I89" s="46"/>
      <c r="J89" s="47"/>
      <c r="K89" s="20"/>
      <c r="L89" s="47"/>
      <c r="M89" s="40"/>
      <c r="N89" s="39"/>
      <c r="O89" s="39"/>
      <c r="P89" s="39"/>
      <c r="Q89" s="39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</row>
    <row r="90" spans="1:69" s="21" customFormat="1" ht="70.5" customHeight="1" x14ac:dyDescent="0.35">
      <c r="A90" s="56"/>
      <c r="B90" s="41" t="s">
        <v>143</v>
      </c>
      <c r="C90" s="42" t="s">
        <v>70</v>
      </c>
      <c r="D90" s="43"/>
      <c r="E90" s="14"/>
      <c r="F90" s="44">
        <v>15000</v>
      </c>
      <c r="G90" s="14"/>
      <c r="H90" s="45"/>
      <c r="I90" s="46"/>
      <c r="J90" s="47"/>
      <c r="K90" s="20"/>
      <c r="L90" s="47"/>
      <c r="M90" s="40"/>
      <c r="N90" s="39"/>
      <c r="O90" s="39"/>
      <c r="P90" s="39"/>
      <c r="Q90" s="39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</row>
    <row r="91" spans="1:69" s="21" customFormat="1" ht="70.5" customHeight="1" x14ac:dyDescent="0.35">
      <c r="A91" s="56"/>
      <c r="B91" s="41" t="s">
        <v>87</v>
      </c>
      <c r="C91" s="42" t="s">
        <v>70</v>
      </c>
      <c r="D91" s="43"/>
      <c r="E91" s="14"/>
      <c r="F91" s="44">
        <v>100000</v>
      </c>
      <c r="G91" s="14"/>
      <c r="H91" s="45"/>
      <c r="I91" s="46"/>
      <c r="J91" s="47"/>
      <c r="K91" s="20"/>
      <c r="L91" s="47"/>
      <c r="M91" s="40"/>
      <c r="N91" s="39"/>
      <c r="O91" s="39"/>
      <c r="P91" s="39"/>
      <c r="Q91" s="39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</row>
    <row r="92" spans="1:69" s="21" customFormat="1" ht="70.5" customHeight="1" x14ac:dyDescent="0.35">
      <c r="A92" s="56"/>
      <c r="B92" s="41" t="s">
        <v>179</v>
      </c>
      <c r="C92" s="42" t="s">
        <v>70</v>
      </c>
      <c r="D92" s="43"/>
      <c r="E92" s="14"/>
      <c r="F92" s="44">
        <v>200000</v>
      </c>
      <c r="G92" s="14"/>
      <c r="H92" s="45"/>
      <c r="I92" s="46"/>
      <c r="J92" s="47"/>
      <c r="K92" s="20"/>
      <c r="L92" s="47"/>
      <c r="M92" s="40"/>
      <c r="N92" s="39"/>
      <c r="O92" s="39"/>
      <c r="P92" s="39"/>
      <c r="Q92" s="39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</row>
    <row r="93" spans="1:69" s="21" customFormat="1" ht="78.75" customHeight="1" x14ac:dyDescent="0.35">
      <c r="A93" s="56"/>
      <c r="B93" s="41" t="s">
        <v>88</v>
      </c>
      <c r="C93" s="42" t="s">
        <v>70</v>
      </c>
      <c r="D93" s="43"/>
      <c r="E93" s="14"/>
      <c r="F93" s="44">
        <v>100000</v>
      </c>
      <c r="G93" s="14"/>
      <c r="H93" s="45"/>
      <c r="I93" s="46"/>
      <c r="J93" s="47"/>
      <c r="K93" s="20"/>
      <c r="L93" s="47"/>
      <c r="M93" s="40"/>
      <c r="N93" s="39"/>
      <c r="O93" s="39"/>
      <c r="P93" s="39"/>
      <c r="Q93" s="39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</row>
    <row r="94" spans="1:69" s="21" customFormat="1" ht="60" customHeight="1" x14ac:dyDescent="0.35">
      <c r="A94" s="56"/>
      <c r="B94" s="41" t="s">
        <v>89</v>
      </c>
      <c r="C94" s="42" t="s">
        <v>70</v>
      </c>
      <c r="D94" s="43"/>
      <c r="E94" s="14"/>
      <c r="F94" s="44">
        <v>100000</v>
      </c>
      <c r="G94" s="14"/>
      <c r="H94" s="36"/>
      <c r="I94" s="37"/>
      <c r="J94" s="38"/>
      <c r="K94" s="39"/>
      <c r="L94" s="38"/>
      <c r="M94" s="40"/>
      <c r="N94" s="39"/>
      <c r="O94" s="39"/>
      <c r="P94" s="39"/>
      <c r="Q94" s="39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</row>
    <row r="95" spans="1:69" s="21" customFormat="1" ht="75.75" customHeight="1" x14ac:dyDescent="0.35">
      <c r="A95" s="56"/>
      <c r="B95" s="41" t="s">
        <v>180</v>
      </c>
      <c r="C95" s="42" t="s">
        <v>70</v>
      </c>
      <c r="D95" s="43"/>
      <c r="E95" s="14"/>
      <c r="F95" s="44">
        <v>500000</v>
      </c>
      <c r="G95" s="14"/>
      <c r="H95" s="45"/>
      <c r="I95" s="46"/>
      <c r="J95" s="47"/>
      <c r="K95" s="20"/>
      <c r="L95" s="47"/>
      <c r="M95" s="40"/>
      <c r="N95" s="39"/>
      <c r="O95" s="39"/>
      <c r="P95" s="39"/>
      <c r="Q95" s="39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</row>
    <row r="96" spans="1:69" s="13" customFormat="1" ht="58.5" customHeight="1" x14ac:dyDescent="0.35">
      <c r="A96" s="32"/>
      <c r="B96" s="41" t="s">
        <v>90</v>
      </c>
      <c r="C96" s="42" t="s">
        <v>70</v>
      </c>
      <c r="D96" s="34"/>
      <c r="E96" s="146"/>
      <c r="F96" s="44">
        <v>100000</v>
      </c>
      <c r="G96" s="146"/>
      <c r="H96" s="45"/>
      <c r="I96" s="46"/>
      <c r="J96" s="47"/>
      <c r="K96" s="20"/>
      <c r="L96" s="47"/>
      <c r="M96" s="40"/>
      <c r="N96" s="39"/>
      <c r="O96" s="39"/>
      <c r="P96" s="39"/>
      <c r="Q96" s="39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</row>
    <row r="97" spans="1:69" s="13" customFormat="1" ht="58.5" customHeight="1" x14ac:dyDescent="0.35">
      <c r="A97" s="33"/>
      <c r="B97" s="41" t="s">
        <v>91</v>
      </c>
      <c r="C97" s="42" t="s">
        <v>70</v>
      </c>
      <c r="D97" s="34"/>
      <c r="E97" s="146"/>
      <c r="F97" s="44">
        <v>100000</v>
      </c>
      <c r="G97" s="146"/>
      <c r="H97" s="45"/>
      <c r="I97" s="46"/>
      <c r="J97" s="47"/>
      <c r="K97" s="20"/>
      <c r="L97" s="47"/>
      <c r="M97" s="40"/>
      <c r="N97" s="39"/>
      <c r="O97" s="39"/>
      <c r="P97" s="39"/>
      <c r="Q97" s="39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</row>
    <row r="98" spans="1:69" s="21" customFormat="1" ht="58.5" customHeight="1" x14ac:dyDescent="0.35">
      <c r="A98" s="56"/>
      <c r="B98" s="41" t="s">
        <v>150</v>
      </c>
      <c r="C98" s="42" t="s">
        <v>70</v>
      </c>
      <c r="D98" s="43"/>
      <c r="E98" s="14"/>
      <c r="F98" s="44">
        <v>100000</v>
      </c>
      <c r="G98" s="14"/>
      <c r="H98" s="45"/>
      <c r="I98" s="46"/>
      <c r="J98" s="47"/>
      <c r="K98" s="20"/>
      <c r="L98" s="47"/>
      <c r="M98" s="40"/>
      <c r="N98" s="39"/>
      <c r="O98" s="39"/>
      <c r="P98" s="39"/>
      <c r="Q98" s="39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</row>
    <row r="99" spans="1:69" s="21" customFormat="1" ht="72" customHeight="1" x14ac:dyDescent="0.35">
      <c r="A99" s="33"/>
      <c r="B99" s="33" t="s">
        <v>201</v>
      </c>
      <c r="C99" s="14"/>
      <c r="D99" s="43"/>
      <c r="E99" s="14"/>
      <c r="F99" s="55">
        <f>SUM(F100:F152)</f>
        <v>15703725</v>
      </c>
      <c r="G99" s="14"/>
      <c r="H99" s="45"/>
      <c r="I99" s="46"/>
      <c r="J99" s="47"/>
      <c r="K99" s="20"/>
      <c r="L99" s="47"/>
      <c r="M99" s="40"/>
      <c r="N99" s="39"/>
      <c r="O99" s="39"/>
      <c r="P99" s="39"/>
      <c r="Q99" s="39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</row>
    <row r="100" spans="1:69" s="21" customFormat="1" ht="93" customHeight="1" x14ac:dyDescent="0.35">
      <c r="A100" s="146"/>
      <c r="B100" s="41" t="s">
        <v>71</v>
      </c>
      <c r="C100" s="42" t="s">
        <v>70</v>
      </c>
      <c r="D100" s="43"/>
      <c r="E100" s="14"/>
      <c r="F100" s="44">
        <v>20000</v>
      </c>
      <c r="G100" s="14"/>
      <c r="H100" s="45"/>
      <c r="I100" s="46"/>
      <c r="J100" s="47"/>
      <c r="K100" s="20"/>
      <c r="L100" s="47"/>
      <c r="M100" s="40"/>
      <c r="N100" s="39"/>
      <c r="O100" s="39"/>
      <c r="P100" s="39"/>
      <c r="Q100" s="39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</row>
    <row r="101" spans="1:69" s="21" customFormat="1" ht="93" customHeight="1" x14ac:dyDescent="0.35">
      <c r="A101" s="146"/>
      <c r="B101" s="41" t="s">
        <v>154</v>
      </c>
      <c r="C101" s="42" t="s">
        <v>70</v>
      </c>
      <c r="D101" s="43"/>
      <c r="E101" s="14"/>
      <c r="F101" s="44">
        <v>53880</v>
      </c>
      <c r="G101" s="14"/>
      <c r="H101" s="45"/>
      <c r="I101" s="46"/>
      <c r="J101" s="47"/>
      <c r="K101" s="20"/>
      <c r="L101" s="47"/>
      <c r="M101" s="40"/>
      <c r="N101" s="39"/>
      <c r="O101" s="39"/>
      <c r="P101" s="39"/>
      <c r="Q101" s="39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</row>
    <row r="102" spans="1:69" s="21" customFormat="1" ht="90" customHeight="1" x14ac:dyDescent="0.35">
      <c r="A102" s="56"/>
      <c r="B102" s="41" t="s">
        <v>72</v>
      </c>
      <c r="C102" s="42" t="s">
        <v>70</v>
      </c>
      <c r="D102" s="43"/>
      <c r="E102" s="14"/>
      <c r="F102" s="44">
        <v>200000</v>
      </c>
      <c r="G102" s="14"/>
      <c r="H102" s="45"/>
      <c r="I102" s="46"/>
      <c r="J102" s="47"/>
      <c r="K102" s="20"/>
      <c r="L102" s="47"/>
      <c r="M102" s="40"/>
      <c r="N102" s="39"/>
      <c r="O102" s="39"/>
      <c r="P102" s="39"/>
      <c r="Q102" s="39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</row>
    <row r="103" spans="1:69" s="21" customFormat="1" ht="72.75" customHeight="1" x14ac:dyDescent="0.35">
      <c r="A103" s="56"/>
      <c r="B103" s="41" t="s">
        <v>73</v>
      </c>
      <c r="C103" s="42" t="s">
        <v>70</v>
      </c>
      <c r="D103" s="43"/>
      <c r="E103" s="14"/>
      <c r="F103" s="44">
        <v>400000</v>
      </c>
      <c r="G103" s="14"/>
      <c r="H103" s="45"/>
      <c r="I103" s="46"/>
      <c r="J103" s="47"/>
      <c r="K103" s="20"/>
      <c r="L103" s="47"/>
      <c r="M103" s="40"/>
      <c r="N103" s="39"/>
      <c r="O103" s="39"/>
      <c r="P103" s="39"/>
      <c r="Q103" s="39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</row>
    <row r="104" spans="1:69" s="21" customFormat="1" ht="77.25" customHeight="1" x14ac:dyDescent="0.35">
      <c r="A104" s="56"/>
      <c r="B104" s="41" t="s">
        <v>74</v>
      </c>
      <c r="C104" s="42" t="s">
        <v>70</v>
      </c>
      <c r="D104" s="43"/>
      <c r="E104" s="14"/>
      <c r="F104" s="44">
        <v>400000</v>
      </c>
      <c r="G104" s="14"/>
      <c r="H104" s="45"/>
      <c r="I104" s="46"/>
      <c r="J104" s="47"/>
      <c r="K104" s="20"/>
      <c r="L104" s="47"/>
      <c r="M104" s="40"/>
      <c r="N104" s="39"/>
      <c r="O104" s="39"/>
      <c r="P104" s="39"/>
      <c r="Q104" s="39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</row>
    <row r="105" spans="1:69" s="21" customFormat="1" ht="52.5" customHeight="1" x14ac:dyDescent="0.35">
      <c r="A105" s="56"/>
      <c r="B105" s="41" t="s">
        <v>75</v>
      </c>
      <c r="C105" s="42" t="s">
        <v>70</v>
      </c>
      <c r="D105" s="43"/>
      <c r="E105" s="14"/>
      <c r="F105" s="44">
        <v>500000</v>
      </c>
      <c r="G105" s="14"/>
      <c r="H105" s="45"/>
      <c r="I105" s="46"/>
      <c r="J105" s="47"/>
      <c r="K105" s="20"/>
      <c r="L105" s="47"/>
      <c r="M105" s="40"/>
      <c r="N105" s="39"/>
      <c r="O105" s="39"/>
      <c r="P105" s="39"/>
      <c r="Q105" s="39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</row>
    <row r="106" spans="1:69" s="21" customFormat="1" ht="93" customHeight="1" x14ac:dyDescent="0.35">
      <c r="A106" s="56"/>
      <c r="B106" s="41" t="s">
        <v>247</v>
      </c>
      <c r="C106" s="42" t="s">
        <v>70</v>
      </c>
      <c r="D106" s="43"/>
      <c r="E106" s="14"/>
      <c r="F106" s="44">
        <v>53880</v>
      </c>
      <c r="G106" s="14"/>
      <c r="H106" s="45"/>
      <c r="I106" s="46"/>
      <c r="J106" s="47"/>
      <c r="K106" s="20"/>
      <c r="L106" s="47"/>
      <c r="M106" s="40"/>
      <c r="N106" s="39"/>
      <c r="O106" s="39"/>
      <c r="P106" s="39"/>
      <c r="Q106" s="39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</row>
    <row r="107" spans="1:69" s="21" customFormat="1" ht="54" customHeight="1" x14ac:dyDescent="0.35">
      <c r="A107" s="56"/>
      <c r="B107" s="41" t="s">
        <v>145</v>
      </c>
      <c r="C107" s="42" t="s">
        <v>70</v>
      </c>
      <c r="D107" s="43"/>
      <c r="E107" s="14"/>
      <c r="F107" s="44">
        <v>200000</v>
      </c>
      <c r="G107" s="14"/>
      <c r="H107" s="45"/>
      <c r="I107" s="46"/>
      <c r="J107" s="47"/>
      <c r="K107" s="20"/>
      <c r="L107" s="47"/>
      <c r="M107" s="40"/>
      <c r="N107" s="39"/>
      <c r="O107" s="39"/>
      <c r="P107" s="39"/>
      <c r="Q107" s="39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</row>
    <row r="108" spans="1:69" s="21" customFormat="1" ht="54" customHeight="1" x14ac:dyDescent="0.35">
      <c r="A108" s="56"/>
      <c r="B108" s="41" t="s">
        <v>146</v>
      </c>
      <c r="C108" s="42" t="s">
        <v>18</v>
      </c>
      <c r="D108" s="43">
        <v>4205484</v>
      </c>
      <c r="E108" s="14">
        <v>80.400000000000006</v>
      </c>
      <c r="F108" s="44">
        <v>320000</v>
      </c>
      <c r="G108" s="51">
        <v>88</v>
      </c>
      <c r="H108" s="45"/>
      <c r="I108" s="46"/>
      <c r="J108" s="47"/>
      <c r="K108" s="20"/>
      <c r="L108" s="47"/>
      <c r="M108" s="40"/>
      <c r="N108" s="39"/>
      <c r="O108" s="39"/>
      <c r="P108" s="39"/>
      <c r="Q108" s="39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</row>
    <row r="109" spans="1:69" s="21" customFormat="1" ht="73.5" customHeight="1" x14ac:dyDescent="0.35">
      <c r="A109" s="56"/>
      <c r="B109" s="41" t="s">
        <v>76</v>
      </c>
      <c r="C109" s="42" t="s">
        <v>70</v>
      </c>
      <c r="D109" s="43"/>
      <c r="E109" s="14"/>
      <c r="F109" s="44">
        <v>200000</v>
      </c>
      <c r="G109" s="14"/>
      <c r="H109" s="45"/>
      <c r="I109" s="46"/>
      <c r="J109" s="47"/>
      <c r="K109" s="20"/>
      <c r="L109" s="47"/>
      <c r="M109" s="40"/>
      <c r="N109" s="39"/>
      <c r="O109" s="39"/>
      <c r="P109" s="39"/>
      <c r="Q109" s="39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</row>
    <row r="110" spans="1:69" s="21" customFormat="1" ht="54" customHeight="1" x14ac:dyDescent="0.35">
      <c r="A110" s="56"/>
      <c r="B110" s="41" t="s">
        <v>77</v>
      </c>
      <c r="C110" s="42" t="s">
        <v>70</v>
      </c>
      <c r="D110" s="43"/>
      <c r="E110" s="14"/>
      <c r="F110" s="44">
        <v>200000</v>
      </c>
      <c r="G110" s="14"/>
      <c r="H110" s="45"/>
      <c r="I110" s="46"/>
      <c r="J110" s="47"/>
      <c r="K110" s="20"/>
      <c r="L110" s="47"/>
      <c r="M110" s="40"/>
      <c r="N110" s="39"/>
      <c r="O110" s="39"/>
      <c r="P110" s="39"/>
      <c r="Q110" s="39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</row>
    <row r="111" spans="1:69" s="21" customFormat="1" ht="54" customHeight="1" x14ac:dyDescent="0.35">
      <c r="A111" s="56"/>
      <c r="B111" s="41" t="s">
        <v>78</v>
      </c>
      <c r="C111" s="42" t="s">
        <v>70</v>
      </c>
      <c r="D111" s="43"/>
      <c r="E111" s="14"/>
      <c r="F111" s="44">
        <v>200000</v>
      </c>
      <c r="G111" s="14"/>
      <c r="H111" s="45"/>
      <c r="I111" s="46"/>
      <c r="J111" s="47"/>
      <c r="K111" s="20"/>
      <c r="L111" s="47"/>
      <c r="M111" s="40"/>
      <c r="N111" s="39"/>
      <c r="O111" s="39"/>
      <c r="P111" s="39"/>
      <c r="Q111" s="39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</row>
    <row r="112" spans="1:69" s="21" customFormat="1" ht="106.5" customHeight="1" x14ac:dyDescent="0.35">
      <c r="A112" s="56"/>
      <c r="B112" s="41" t="s">
        <v>248</v>
      </c>
      <c r="C112" s="42" t="s">
        <v>70</v>
      </c>
      <c r="D112" s="43"/>
      <c r="E112" s="14"/>
      <c r="F112" s="44">
        <v>53880</v>
      </c>
      <c r="G112" s="14"/>
      <c r="H112" s="45"/>
      <c r="I112" s="46"/>
      <c r="J112" s="47"/>
      <c r="K112" s="20"/>
      <c r="L112" s="47"/>
      <c r="M112" s="40"/>
      <c r="N112" s="39"/>
      <c r="O112" s="39"/>
      <c r="P112" s="39"/>
      <c r="Q112" s="39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</row>
    <row r="113" spans="1:69" s="21" customFormat="1" ht="83.25" customHeight="1" x14ac:dyDescent="0.35">
      <c r="A113" s="56"/>
      <c r="B113" s="41" t="s">
        <v>79</v>
      </c>
      <c r="C113" s="42" t="s">
        <v>70</v>
      </c>
      <c r="D113" s="43"/>
      <c r="E113" s="14"/>
      <c r="F113" s="44">
        <v>200000</v>
      </c>
      <c r="G113" s="14"/>
      <c r="H113" s="45"/>
      <c r="I113" s="46"/>
      <c r="J113" s="47"/>
      <c r="K113" s="20"/>
      <c r="L113" s="47"/>
      <c r="M113" s="40"/>
      <c r="N113" s="39"/>
      <c r="O113" s="39"/>
      <c r="P113" s="39"/>
      <c r="Q113" s="39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</row>
    <row r="114" spans="1:69" s="21" customFormat="1" ht="94.5" customHeight="1" x14ac:dyDescent="0.35">
      <c r="A114" s="56"/>
      <c r="B114" s="41" t="s">
        <v>249</v>
      </c>
      <c r="C114" s="42" t="s">
        <v>70</v>
      </c>
      <c r="D114" s="43"/>
      <c r="E114" s="14"/>
      <c r="F114" s="44">
        <v>53880</v>
      </c>
      <c r="G114" s="14"/>
      <c r="H114" s="45"/>
      <c r="I114" s="46"/>
      <c r="J114" s="47"/>
      <c r="K114" s="20"/>
      <c r="L114" s="47"/>
      <c r="M114" s="40"/>
      <c r="N114" s="39"/>
      <c r="O114" s="39"/>
      <c r="P114" s="39"/>
      <c r="Q114" s="39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</row>
    <row r="115" spans="1:69" s="21" customFormat="1" ht="125.25" customHeight="1" x14ac:dyDescent="0.35">
      <c r="A115" s="56"/>
      <c r="B115" s="41" t="s">
        <v>155</v>
      </c>
      <c r="C115" s="42" t="s">
        <v>70</v>
      </c>
      <c r="D115" s="43"/>
      <c r="E115" s="14"/>
      <c r="F115" s="44">
        <v>53880</v>
      </c>
      <c r="G115" s="14"/>
      <c r="H115" s="45"/>
      <c r="I115" s="46"/>
      <c r="J115" s="47"/>
      <c r="K115" s="20"/>
      <c r="L115" s="47"/>
      <c r="M115" s="40"/>
      <c r="N115" s="39"/>
      <c r="O115" s="39"/>
      <c r="P115" s="39"/>
      <c r="Q115" s="39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</row>
    <row r="116" spans="1:69" s="21" customFormat="1" ht="80.25" customHeight="1" x14ac:dyDescent="0.35">
      <c r="A116" s="56"/>
      <c r="B116" s="41" t="s">
        <v>250</v>
      </c>
      <c r="C116" s="42" t="s">
        <v>23</v>
      </c>
      <c r="D116" s="43">
        <v>1269917</v>
      </c>
      <c r="E116" s="14">
        <v>38.1</v>
      </c>
      <c r="F116" s="44">
        <v>784918</v>
      </c>
      <c r="G116" s="51">
        <v>100</v>
      </c>
      <c r="H116" s="45"/>
      <c r="I116" s="46"/>
      <c r="J116" s="47"/>
      <c r="K116" s="20"/>
      <c r="L116" s="47"/>
      <c r="M116" s="40"/>
      <c r="N116" s="39"/>
      <c r="O116" s="39"/>
      <c r="P116" s="39"/>
      <c r="Q116" s="39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</row>
    <row r="117" spans="1:69" s="21" customFormat="1" ht="99" customHeight="1" x14ac:dyDescent="0.35">
      <c r="A117" s="41"/>
      <c r="B117" s="41" t="s">
        <v>251</v>
      </c>
      <c r="C117" s="42" t="s">
        <v>70</v>
      </c>
      <c r="D117" s="43"/>
      <c r="E117" s="14"/>
      <c r="F117" s="44">
        <v>400000</v>
      </c>
      <c r="G117" s="14"/>
      <c r="H117" s="45"/>
      <c r="I117" s="46"/>
      <c r="J117" s="47"/>
      <c r="K117" s="20"/>
      <c r="L117" s="47"/>
      <c r="M117" s="40"/>
      <c r="N117" s="39"/>
      <c r="O117" s="39"/>
      <c r="P117" s="39"/>
      <c r="Q117" s="39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</row>
    <row r="118" spans="1:69" s="21" customFormat="1" ht="87.75" customHeight="1" x14ac:dyDescent="0.35">
      <c r="A118" s="41"/>
      <c r="B118" s="41" t="s">
        <v>290</v>
      </c>
      <c r="C118" s="42" t="s">
        <v>70</v>
      </c>
      <c r="D118" s="43"/>
      <c r="E118" s="14"/>
      <c r="F118" s="44">
        <v>200000</v>
      </c>
      <c r="G118" s="14"/>
      <c r="H118" s="45"/>
      <c r="I118" s="46"/>
      <c r="J118" s="47"/>
      <c r="K118" s="20"/>
      <c r="L118" s="47"/>
      <c r="M118" s="40"/>
      <c r="N118" s="39"/>
      <c r="O118" s="39"/>
      <c r="P118" s="39"/>
      <c r="Q118" s="39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</row>
    <row r="119" spans="1:69" s="21" customFormat="1" ht="81.75" customHeight="1" x14ac:dyDescent="0.35">
      <c r="A119" s="146"/>
      <c r="B119" s="41" t="s">
        <v>105</v>
      </c>
      <c r="C119" s="42" t="s">
        <v>70</v>
      </c>
      <c r="D119" s="43"/>
      <c r="E119" s="14"/>
      <c r="F119" s="44">
        <v>200000</v>
      </c>
      <c r="G119" s="14"/>
      <c r="H119" s="45"/>
      <c r="I119" s="46"/>
      <c r="J119" s="47"/>
      <c r="K119" s="20"/>
      <c r="L119" s="47"/>
      <c r="M119" s="40"/>
      <c r="N119" s="39"/>
      <c r="O119" s="39"/>
      <c r="P119" s="39"/>
      <c r="Q119" s="39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</row>
    <row r="120" spans="1:69" s="21" customFormat="1" ht="54" customHeight="1" x14ac:dyDescent="0.35">
      <c r="A120" s="146"/>
      <c r="B120" s="41" t="s">
        <v>80</v>
      </c>
      <c r="C120" s="42" t="s">
        <v>70</v>
      </c>
      <c r="D120" s="43"/>
      <c r="E120" s="14"/>
      <c r="F120" s="44">
        <v>200000</v>
      </c>
      <c r="G120" s="14"/>
      <c r="H120" s="45"/>
      <c r="I120" s="46"/>
      <c r="J120" s="47"/>
      <c r="K120" s="20"/>
      <c r="L120" s="47"/>
      <c r="M120" s="40"/>
      <c r="N120" s="39"/>
      <c r="O120" s="39"/>
      <c r="P120" s="39"/>
      <c r="Q120" s="39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</row>
    <row r="121" spans="1:69" s="21" customFormat="1" ht="75.75" customHeight="1" x14ac:dyDescent="0.35">
      <c r="A121" s="146"/>
      <c r="B121" s="41" t="s">
        <v>272</v>
      </c>
      <c r="C121" s="42" t="s">
        <v>70</v>
      </c>
      <c r="D121" s="43"/>
      <c r="E121" s="14"/>
      <c r="F121" s="44">
        <v>2053880</v>
      </c>
      <c r="G121" s="66"/>
      <c r="H121" s="45"/>
      <c r="I121" s="46"/>
      <c r="J121" s="47"/>
      <c r="K121" s="20"/>
      <c r="L121" s="47"/>
      <c r="M121" s="40"/>
      <c r="N121" s="39"/>
      <c r="O121" s="39"/>
      <c r="P121" s="39"/>
      <c r="Q121" s="39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</row>
    <row r="122" spans="1:69" s="21" customFormat="1" ht="63" customHeight="1" x14ac:dyDescent="0.35">
      <c r="A122" s="146"/>
      <c r="B122" s="41" t="s">
        <v>106</v>
      </c>
      <c r="C122" s="42" t="s">
        <v>70</v>
      </c>
      <c r="D122" s="43"/>
      <c r="E122" s="14"/>
      <c r="F122" s="44">
        <v>200000</v>
      </c>
      <c r="G122" s="14"/>
      <c r="H122" s="45"/>
      <c r="I122" s="46"/>
      <c r="J122" s="47"/>
      <c r="K122" s="20"/>
      <c r="L122" s="47"/>
      <c r="M122" s="40"/>
      <c r="N122" s="39"/>
      <c r="O122" s="39"/>
      <c r="P122" s="39"/>
      <c r="Q122" s="39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</row>
    <row r="123" spans="1:69" s="21" customFormat="1" ht="89.25" customHeight="1" x14ac:dyDescent="0.35">
      <c r="A123" s="56"/>
      <c r="B123" s="41" t="s">
        <v>147</v>
      </c>
      <c r="C123" s="42" t="s">
        <v>18</v>
      </c>
      <c r="D123" s="43">
        <v>1743103</v>
      </c>
      <c r="E123" s="51">
        <v>80.400000000000006</v>
      </c>
      <c r="F123" s="44">
        <v>338237</v>
      </c>
      <c r="G123" s="51">
        <v>100</v>
      </c>
      <c r="H123" s="45"/>
      <c r="I123" s="46"/>
      <c r="J123" s="47"/>
      <c r="K123" s="20"/>
      <c r="L123" s="47"/>
      <c r="M123" s="40"/>
      <c r="N123" s="39"/>
      <c r="O123" s="39"/>
      <c r="P123" s="39"/>
      <c r="Q123" s="39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</row>
    <row r="124" spans="1:69" s="21" customFormat="1" ht="90" customHeight="1" x14ac:dyDescent="0.35">
      <c r="A124" s="56"/>
      <c r="B124" s="41" t="s">
        <v>291</v>
      </c>
      <c r="C124" s="42" t="s">
        <v>23</v>
      </c>
      <c r="D124" s="43">
        <v>512028</v>
      </c>
      <c r="E124" s="51">
        <v>39</v>
      </c>
      <c r="F124" s="44">
        <v>312177</v>
      </c>
      <c r="G124" s="51">
        <v>100</v>
      </c>
      <c r="H124" s="45"/>
      <c r="I124" s="46"/>
      <c r="J124" s="47"/>
      <c r="K124" s="20"/>
      <c r="L124" s="47"/>
      <c r="M124" s="40"/>
      <c r="N124" s="39"/>
      <c r="O124" s="39"/>
      <c r="P124" s="39"/>
      <c r="Q124" s="39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</row>
    <row r="125" spans="1:69" s="21" customFormat="1" ht="112.5" customHeight="1" x14ac:dyDescent="0.35">
      <c r="A125" s="56"/>
      <c r="B125" s="41" t="s">
        <v>252</v>
      </c>
      <c r="C125" s="42" t="s">
        <v>70</v>
      </c>
      <c r="D125" s="43"/>
      <c r="E125" s="51"/>
      <c r="F125" s="44">
        <v>53880</v>
      </c>
      <c r="G125" s="14"/>
      <c r="H125" s="45"/>
      <c r="I125" s="46"/>
      <c r="J125" s="47"/>
      <c r="K125" s="20"/>
      <c r="L125" s="47"/>
      <c r="M125" s="40"/>
      <c r="N125" s="39"/>
      <c r="O125" s="39"/>
      <c r="P125" s="39"/>
      <c r="Q125" s="39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</row>
    <row r="126" spans="1:69" s="21" customFormat="1" ht="63" customHeight="1" x14ac:dyDescent="0.35">
      <c r="A126" s="146"/>
      <c r="B126" s="41" t="s">
        <v>181</v>
      </c>
      <c r="C126" s="42" t="s">
        <v>70</v>
      </c>
      <c r="D126" s="43"/>
      <c r="E126" s="14"/>
      <c r="F126" s="44">
        <v>200000</v>
      </c>
      <c r="G126" s="14"/>
      <c r="H126" s="45"/>
      <c r="I126" s="46"/>
      <c r="J126" s="47"/>
      <c r="K126" s="20"/>
      <c r="L126" s="47"/>
      <c r="M126" s="40"/>
      <c r="N126" s="39"/>
      <c r="O126" s="39"/>
      <c r="P126" s="39"/>
      <c r="Q126" s="39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</row>
    <row r="127" spans="1:69" s="21" customFormat="1" ht="63" customHeight="1" x14ac:dyDescent="0.35">
      <c r="A127" s="56"/>
      <c r="B127" s="41" t="s">
        <v>273</v>
      </c>
      <c r="C127" s="42" t="s">
        <v>23</v>
      </c>
      <c r="D127" s="43">
        <v>1192191</v>
      </c>
      <c r="E127" s="14">
        <v>89.2</v>
      </c>
      <c r="F127" s="44">
        <v>129249</v>
      </c>
      <c r="G127" s="51">
        <v>100</v>
      </c>
      <c r="H127" s="45"/>
      <c r="I127" s="46"/>
      <c r="J127" s="47"/>
      <c r="K127" s="20"/>
      <c r="L127" s="47"/>
      <c r="M127" s="40"/>
      <c r="N127" s="39"/>
      <c r="O127" s="39"/>
      <c r="P127" s="39"/>
      <c r="Q127" s="39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</row>
    <row r="128" spans="1:69" s="21" customFormat="1" ht="63" customHeight="1" x14ac:dyDescent="0.35">
      <c r="A128" s="56"/>
      <c r="B128" s="41" t="s">
        <v>149</v>
      </c>
      <c r="C128" s="42" t="s">
        <v>70</v>
      </c>
      <c r="D128" s="43"/>
      <c r="E128" s="14"/>
      <c r="F128" s="44">
        <v>145709</v>
      </c>
      <c r="G128" s="14"/>
      <c r="H128" s="45"/>
      <c r="I128" s="46"/>
      <c r="J128" s="47"/>
      <c r="K128" s="20"/>
      <c r="L128" s="47"/>
      <c r="M128" s="40"/>
      <c r="N128" s="39"/>
      <c r="O128" s="39"/>
      <c r="P128" s="39"/>
      <c r="Q128" s="39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</row>
    <row r="129" spans="1:69" s="21" customFormat="1" ht="100.5" customHeight="1" x14ac:dyDescent="0.35">
      <c r="A129" s="56"/>
      <c r="B129" s="41" t="s">
        <v>161</v>
      </c>
      <c r="C129" s="42" t="s">
        <v>23</v>
      </c>
      <c r="D129" s="43">
        <v>793064</v>
      </c>
      <c r="E129" s="14">
        <v>8.6</v>
      </c>
      <c r="F129" s="44">
        <v>725042</v>
      </c>
      <c r="G129" s="51">
        <v>100</v>
      </c>
      <c r="H129" s="45"/>
      <c r="I129" s="46"/>
      <c r="J129" s="47"/>
      <c r="K129" s="20"/>
      <c r="L129" s="47"/>
      <c r="M129" s="40"/>
      <c r="N129" s="39"/>
      <c r="O129" s="39"/>
      <c r="P129" s="39"/>
      <c r="Q129" s="39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</row>
    <row r="130" spans="1:69" s="21" customFormat="1" ht="72.75" customHeight="1" x14ac:dyDescent="0.35">
      <c r="A130" s="146"/>
      <c r="B130" s="41" t="s">
        <v>81</v>
      </c>
      <c r="C130" s="42" t="s">
        <v>70</v>
      </c>
      <c r="D130" s="43"/>
      <c r="E130" s="14"/>
      <c r="F130" s="44">
        <v>1450000</v>
      </c>
      <c r="G130" s="14"/>
      <c r="H130" s="45"/>
      <c r="I130" s="46"/>
      <c r="J130" s="47"/>
      <c r="K130" s="20"/>
      <c r="L130" s="47"/>
      <c r="M130" s="40"/>
      <c r="N130" s="39"/>
      <c r="O130" s="39"/>
      <c r="P130" s="39"/>
      <c r="Q130" s="39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</row>
    <row r="131" spans="1:69" s="21" customFormat="1" ht="72" customHeight="1" x14ac:dyDescent="0.35">
      <c r="A131" s="56"/>
      <c r="B131" s="41" t="s">
        <v>82</v>
      </c>
      <c r="C131" s="42" t="s">
        <v>70</v>
      </c>
      <c r="D131" s="43"/>
      <c r="E131" s="14"/>
      <c r="F131" s="44">
        <v>200000</v>
      </c>
      <c r="G131" s="14"/>
      <c r="H131" s="45"/>
      <c r="I131" s="46"/>
      <c r="J131" s="47"/>
      <c r="K131" s="20"/>
      <c r="L131" s="47"/>
      <c r="M131" s="40"/>
      <c r="N131" s="39"/>
      <c r="O131" s="39"/>
      <c r="P131" s="39"/>
      <c r="Q131" s="39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</row>
    <row r="132" spans="1:69" s="21" customFormat="1" ht="72" customHeight="1" x14ac:dyDescent="0.35">
      <c r="A132" s="56"/>
      <c r="B132" s="41" t="s">
        <v>148</v>
      </c>
      <c r="C132" s="42" t="s">
        <v>18</v>
      </c>
      <c r="D132" s="43">
        <v>4051404</v>
      </c>
      <c r="E132" s="14">
        <v>91.5</v>
      </c>
      <c r="F132" s="44">
        <v>345283</v>
      </c>
      <c r="G132" s="51">
        <v>100</v>
      </c>
      <c r="H132" s="45"/>
      <c r="I132" s="46"/>
      <c r="J132" s="47"/>
      <c r="K132" s="20"/>
      <c r="L132" s="47"/>
      <c r="M132" s="40"/>
      <c r="N132" s="39"/>
      <c r="O132" s="39"/>
      <c r="P132" s="39"/>
      <c r="Q132" s="39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</row>
    <row r="133" spans="1:69" s="21" customFormat="1" ht="72" customHeight="1" x14ac:dyDescent="0.35">
      <c r="A133" s="56"/>
      <c r="B133" s="41" t="s">
        <v>107</v>
      </c>
      <c r="C133" s="42" t="s">
        <v>70</v>
      </c>
      <c r="D133" s="43"/>
      <c r="E133" s="14"/>
      <c r="F133" s="44">
        <v>200000</v>
      </c>
      <c r="G133" s="14"/>
      <c r="H133" s="45"/>
      <c r="I133" s="46"/>
      <c r="J133" s="47"/>
      <c r="K133" s="20"/>
      <c r="L133" s="47"/>
      <c r="M133" s="40"/>
      <c r="N133" s="39"/>
      <c r="O133" s="39"/>
      <c r="P133" s="39"/>
      <c r="Q133" s="39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</row>
    <row r="134" spans="1:69" s="21" customFormat="1" ht="72" customHeight="1" x14ac:dyDescent="0.35">
      <c r="A134" s="146"/>
      <c r="B134" s="41" t="s">
        <v>83</v>
      </c>
      <c r="C134" s="42" t="s">
        <v>70</v>
      </c>
      <c r="D134" s="43"/>
      <c r="E134" s="14"/>
      <c r="F134" s="44">
        <v>400000</v>
      </c>
      <c r="G134" s="14"/>
      <c r="H134" s="45"/>
      <c r="I134" s="46"/>
      <c r="J134" s="47"/>
      <c r="K134" s="20"/>
      <c r="L134" s="47"/>
      <c r="M134" s="40"/>
      <c r="N134" s="39"/>
      <c r="O134" s="39"/>
      <c r="P134" s="39"/>
      <c r="Q134" s="39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</row>
    <row r="135" spans="1:69" s="21" customFormat="1" ht="71.25" customHeight="1" x14ac:dyDescent="0.35">
      <c r="A135" s="56"/>
      <c r="B135" s="41" t="s">
        <v>156</v>
      </c>
      <c r="C135" s="42" t="s">
        <v>70</v>
      </c>
      <c r="D135" s="43"/>
      <c r="E135" s="14"/>
      <c r="F135" s="44">
        <v>200000</v>
      </c>
      <c r="G135" s="14"/>
      <c r="H135" s="45"/>
      <c r="I135" s="46"/>
      <c r="J135" s="47"/>
      <c r="K135" s="20"/>
      <c r="L135" s="47"/>
      <c r="M135" s="40"/>
      <c r="N135" s="39"/>
      <c r="O135" s="39"/>
      <c r="P135" s="39"/>
      <c r="Q135" s="39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</row>
    <row r="136" spans="1:69" s="21" customFormat="1" ht="67.5" customHeight="1" x14ac:dyDescent="0.35">
      <c r="A136" s="146"/>
      <c r="B136" s="41" t="s">
        <v>108</v>
      </c>
      <c r="C136" s="42" t="s">
        <v>70</v>
      </c>
      <c r="D136" s="43"/>
      <c r="E136" s="14"/>
      <c r="F136" s="44">
        <v>160000</v>
      </c>
      <c r="G136" s="14"/>
      <c r="H136" s="45"/>
      <c r="I136" s="46"/>
      <c r="J136" s="47"/>
      <c r="K136" s="20"/>
      <c r="L136" s="47"/>
      <c r="M136" s="40"/>
      <c r="N136" s="39"/>
      <c r="O136" s="39"/>
      <c r="P136" s="39"/>
      <c r="Q136" s="39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</row>
    <row r="137" spans="1:69" s="21" customFormat="1" ht="78.75" customHeight="1" x14ac:dyDescent="0.35">
      <c r="A137" s="146"/>
      <c r="B137" s="41" t="s">
        <v>157</v>
      </c>
      <c r="C137" s="42" t="s">
        <v>70</v>
      </c>
      <c r="D137" s="43"/>
      <c r="E137" s="14"/>
      <c r="F137" s="44">
        <v>53880</v>
      </c>
      <c r="G137" s="14"/>
      <c r="H137" s="45"/>
      <c r="I137" s="46"/>
      <c r="J137" s="47"/>
      <c r="K137" s="20"/>
      <c r="L137" s="47"/>
      <c r="M137" s="40"/>
      <c r="N137" s="39"/>
      <c r="O137" s="39"/>
      <c r="P137" s="39"/>
      <c r="Q137" s="39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</row>
    <row r="138" spans="1:69" s="21" customFormat="1" ht="72" customHeight="1" x14ac:dyDescent="0.35">
      <c r="A138" s="56"/>
      <c r="B138" s="41" t="s">
        <v>109</v>
      </c>
      <c r="C138" s="42" t="s">
        <v>70</v>
      </c>
      <c r="D138" s="43"/>
      <c r="E138" s="14"/>
      <c r="F138" s="44">
        <v>200000</v>
      </c>
      <c r="G138" s="14"/>
      <c r="H138" s="45"/>
      <c r="I138" s="46"/>
      <c r="J138" s="47"/>
      <c r="K138" s="20"/>
      <c r="L138" s="47"/>
      <c r="M138" s="40"/>
      <c r="N138" s="39"/>
      <c r="O138" s="39"/>
      <c r="P138" s="39"/>
      <c r="Q138" s="39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</row>
    <row r="139" spans="1:69" s="21" customFormat="1" ht="105" customHeight="1" x14ac:dyDescent="0.35">
      <c r="A139" s="56"/>
      <c r="B139" s="41" t="s">
        <v>175</v>
      </c>
      <c r="C139" s="42" t="s">
        <v>70</v>
      </c>
      <c r="D139" s="43"/>
      <c r="E139" s="14"/>
      <c r="F139" s="44">
        <v>53880</v>
      </c>
      <c r="G139" s="14"/>
      <c r="H139" s="45"/>
      <c r="I139" s="46"/>
      <c r="J139" s="47"/>
      <c r="K139" s="20"/>
      <c r="L139" s="47"/>
      <c r="M139" s="40"/>
      <c r="N139" s="39"/>
      <c r="O139" s="39"/>
      <c r="P139" s="39"/>
      <c r="Q139" s="39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</row>
    <row r="140" spans="1:69" s="21" customFormat="1" ht="58.5" customHeight="1" x14ac:dyDescent="0.35">
      <c r="A140" s="146"/>
      <c r="B140" s="41" t="s">
        <v>110</v>
      </c>
      <c r="C140" s="42" t="s">
        <v>70</v>
      </c>
      <c r="D140" s="43"/>
      <c r="E140" s="14"/>
      <c r="F140" s="44">
        <v>200000</v>
      </c>
      <c r="G140" s="14"/>
      <c r="H140" s="45"/>
      <c r="I140" s="46"/>
      <c r="J140" s="47"/>
      <c r="K140" s="20"/>
      <c r="L140" s="47"/>
      <c r="M140" s="40"/>
      <c r="N140" s="39"/>
      <c r="O140" s="39"/>
      <c r="P140" s="39"/>
      <c r="Q140" s="39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</row>
    <row r="141" spans="1:69" s="21" customFormat="1" ht="92.25" customHeight="1" x14ac:dyDescent="0.35">
      <c r="A141" s="146"/>
      <c r="B141" s="41" t="s">
        <v>153</v>
      </c>
      <c r="C141" s="42" t="s">
        <v>70</v>
      </c>
      <c r="D141" s="43"/>
      <c r="E141" s="14"/>
      <c r="F141" s="44">
        <v>222840</v>
      </c>
      <c r="G141" s="14"/>
      <c r="H141" s="45"/>
      <c r="I141" s="46"/>
      <c r="J141" s="47"/>
      <c r="K141" s="20"/>
      <c r="L141" s="47"/>
      <c r="M141" s="40"/>
      <c r="N141" s="39"/>
      <c r="O141" s="39"/>
      <c r="P141" s="39"/>
      <c r="Q141" s="39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</row>
    <row r="142" spans="1:69" s="21" customFormat="1" ht="72" customHeight="1" x14ac:dyDescent="0.35">
      <c r="A142" s="146"/>
      <c r="B142" s="41" t="s">
        <v>134</v>
      </c>
      <c r="C142" s="42" t="s">
        <v>70</v>
      </c>
      <c r="D142" s="43"/>
      <c r="E142" s="14"/>
      <c r="F142" s="44">
        <v>1100000</v>
      </c>
      <c r="G142" s="14"/>
      <c r="H142" s="36"/>
      <c r="I142" s="37"/>
      <c r="J142" s="38"/>
      <c r="K142" s="39"/>
      <c r="L142" s="38"/>
      <c r="M142" s="40"/>
      <c r="N142" s="39"/>
      <c r="O142" s="39"/>
      <c r="P142" s="39"/>
      <c r="Q142" s="39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</row>
    <row r="143" spans="1:69" s="21" customFormat="1" ht="72" customHeight="1" x14ac:dyDescent="0.35">
      <c r="A143" s="56"/>
      <c r="B143" s="41" t="s">
        <v>84</v>
      </c>
      <c r="C143" s="42" t="s">
        <v>70</v>
      </c>
      <c r="D143" s="43"/>
      <c r="E143" s="14"/>
      <c r="F143" s="44">
        <v>200000</v>
      </c>
      <c r="G143" s="14"/>
      <c r="H143" s="45"/>
      <c r="I143" s="46"/>
      <c r="J143" s="47"/>
      <c r="K143" s="20"/>
      <c r="L143" s="47"/>
      <c r="M143" s="40"/>
      <c r="N143" s="39"/>
      <c r="O143" s="39"/>
      <c r="P143" s="39"/>
      <c r="Q143" s="39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</row>
    <row r="144" spans="1:69" s="21" customFormat="1" ht="72" customHeight="1" x14ac:dyDescent="0.35">
      <c r="A144" s="56"/>
      <c r="B144" s="41" t="s">
        <v>274</v>
      </c>
      <c r="C144" s="42" t="s">
        <v>70</v>
      </c>
      <c r="D144" s="43"/>
      <c r="E144" s="14"/>
      <c r="F144" s="44">
        <v>200000</v>
      </c>
      <c r="G144" s="14"/>
      <c r="H144" s="36"/>
      <c r="I144" s="37"/>
      <c r="J144" s="38"/>
      <c r="K144" s="39"/>
      <c r="L144" s="38"/>
      <c r="M144" s="40"/>
      <c r="N144" s="39"/>
      <c r="O144" s="39"/>
      <c r="P144" s="39"/>
      <c r="Q144" s="39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</row>
    <row r="145" spans="1:69" s="21" customFormat="1" ht="86.25" customHeight="1" x14ac:dyDescent="0.35">
      <c r="A145" s="56"/>
      <c r="B145" s="41" t="s">
        <v>188</v>
      </c>
      <c r="C145" s="42" t="s">
        <v>70</v>
      </c>
      <c r="D145" s="43"/>
      <c r="E145" s="14"/>
      <c r="F145" s="44">
        <v>200000</v>
      </c>
      <c r="G145" s="14"/>
      <c r="H145" s="45"/>
      <c r="I145" s="46"/>
      <c r="J145" s="47"/>
      <c r="K145" s="20"/>
      <c r="L145" s="47"/>
      <c r="M145" s="40"/>
      <c r="N145" s="39"/>
      <c r="O145" s="39"/>
      <c r="P145" s="39"/>
      <c r="Q145" s="39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</row>
    <row r="146" spans="1:69" s="21" customFormat="1" ht="101.25" customHeight="1" x14ac:dyDescent="0.35">
      <c r="A146" s="56"/>
      <c r="B146" s="41" t="s">
        <v>195</v>
      </c>
      <c r="C146" s="42" t="s">
        <v>70</v>
      </c>
      <c r="D146" s="43"/>
      <c r="E146" s="14"/>
      <c r="F146" s="44">
        <v>200000</v>
      </c>
      <c r="G146" s="14"/>
      <c r="H146" s="45"/>
      <c r="I146" s="46"/>
      <c r="J146" s="47"/>
      <c r="K146" s="20"/>
      <c r="L146" s="47"/>
      <c r="M146" s="40"/>
      <c r="N146" s="39"/>
      <c r="O146" s="39"/>
      <c r="P146" s="39"/>
      <c r="Q146" s="39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</row>
    <row r="147" spans="1:69" s="21" customFormat="1" ht="75.75" customHeight="1" x14ac:dyDescent="0.35">
      <c r="A147" s="56"/>
      <c r="B147" s="41" t="s">
        <v>111</v>
      </c>
      <c r="C147" s="42" t="s">
        <v>70</v>
      </c>
      <c r="D147" s="43"/>
      <c r="E147" s="14"/>
      <c r="F147" s="44">
        <v>200000</v>
      </c>
      <c r="G147" s="14"/>
      <c r="H147" s="36"/>
      <c r="I147" s="37"/>
      <c r="J147" s="38"/>
      <c r="K147" s="39"/>
      <c r="L147" s="38"/>
      <c r="M147" s="40"/>
      <c r="N147" s="39"/>
      <c r="O147" s="39"/>
      <c r="P147" s="39"/>
      <c r="Q147" s="39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</row>
    <row r="148" spans="1:69" s="21" customFormat="1" ht="91.5" customHeight="1" x14ac:dyDescent="0.35">
      <c r="A148" s="56"/>
      <c r="B148" s="41" t="s">
        <v>112</v>
      </c>
      <c r="C148" s="42" t="s">
        <v>70</v>
      </c>
      <c r="D148" s="43"/>
      <c r="E148" s="14"/>
      <c r="F148" s="44">
        <v>200000</v>
      </c>
      <c r="G148" s="14"/>
      <c r="H148" s="36"/>
      <c r="I148" s="37"/>
      <c r="J148" s="38"/>
      <c r="K148" s="39"/>
      <c r="L148" s="38"/>
      <c r="M148" s="40"/>
      <c r="N148" s="39"/>
      <c r="O148" s="39"/>
      <c r="P148" s="39"/>
      <c r="Q148" s="39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</row>
    <row r="149" spans="1:69" s="21" customFormat="1" ht="75.75" customHeight="1" x14ac:dyDescent="0.35">
      <c r="A149" s="56"/>
      <c r="B149" s="41" t="s">
        <v>144</v>
      </c>
      <c r="C149" s="42" t="s">
        <v>70</v>
      </c>
      <c r="D149" s="43"/>
      <c r="E149" s="14"/>
      <c r="F149" s="44">
        <v>185350</v>
      </c>
      <c r="G149" s="14"/>
      <c r="H149" s="45"/>
      <c r="I149" s="46"/>
      <c r="J149" s="47"/>
      <c r="K149" s="20"/>
      <c r="L149" s="47"/>
      <c r="M149" s="40"/>
      <c r="N149" s="39"/>
      <c r="O149" s="39"/>
      <c r="P149" s="39"/>
      <c r="Q149" s="39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</row>
    <row r="150" spans="1:69" s="13" customFormat="1" ht="81.75" customHeight="1" x14ac:dyDescent="0.35">
      <c r="A150" s="32"/>
      <c r="B150" s="41" t="s">
        <v>113</v>
      </c>
      <c r="C150" s="42" t="s">
        <v>70</v>
      </c>
      <c r="D150" s="34"/>
      <c r="E150" s="146"/>
      <c r="F150" s="44">
        <v>200000</v>
      </c>
      <c r="G150" s="146"/>
      <c r="H150" s="45"/>
      <c r="I150" s="46"/>
      <c r="J150" s="47"/>
      <c r="K150" s="20"/>
      <c r="L150" s="47"/>
      <c r="M150" s="40"/>
      <c r="N150" s="39"/>
      <c r="O150" s="39"/>
      <c r="P150" s="39"/>
      <c r="Q150" s="39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</row>
    <row r="151" spans="1:69" s="21" customFormat="1" ht="55.5" customHeight="1" x14ac:dyDescent="0.35">
      <c r="A151" s="41"/>
      <c r="B151" s="41" t="s">
        <v>140</v>
      </c>
      <c r="C151" s="42" t="s">
        <v>70</v>
      </c>
      <c r="D151" s="14"/>
      <c r="E151" s="14"/>
      <c r="F151" s="44">
        <v>150000</v>
      </c>
      <c r="G151" s="146"/>
      <c r="H151" s="45"/>
      <c r="I151" s="46"/>
      <c r="J151" s="47"/>
      <c r="K151" s="20"/>
      <c r="L151" s="47"/>
      <c r="M151" s="40"/>
      <c r="N151" s="39"/>
      <c r="O151" s="39"/>
      <c r="P151" s="39"/>
      <c r="Q151" s="39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</row>
    <row r="152" spans="1:69" s="13" customFormat="1" ht="63" customHeight="1" x14ac:dyDescent="0.35">
      <c r="A152" s="32"/>
      <c r="B152" s="41" t="s">
        <v>141</v>
      </c>
      <c r="C152" s="42" t="s">
        <v>70</v>
      </c>
      <c r="D152" s="34"/>
      <c r="E152" s="146"/>
      <c r="F152" s="44">
        <v>130000</v>
      </c>
      <c r="G152" s="146"/>
      <c r="H152" s="45"/>
      <c r="I152" s="46"/>
      <c r="J152" s="47"/>
      <c r="K152" s="20"/>
      <c r="L152" s="47"/>
      <c r="M152" s="40"/>
      <c r="N152" s="39"/>
      <c r="O152" s="39"/>
      <c r="P152" s="39"/>
      <c r="Q152" s="39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</row>
    <row r="153" spans="1:69" s="21" customFormat="1" ht="39" customHeight="1" x14ac:dyDescent="0.35">
      <c r="A153" s="33"/>
      <c r="B153" s="33" t="s">
        <v>202</v>
      </c>
      <c r="C153" s="14"/>
      <c r="D153" s="14"/>
      <c r="E153" s="14"/>
      <c r="F153" s="55">
        <f>SUM(F154:F155)</f>
        <v>1100000</v>
      </c>
      <c r="G153" s="146"/>
      <c r="H153" s="45"/>
      <c r="I153" s="46"/>
      <c r="J153" s="47"/>
      <c r="K153" s="20"/>
      <c r="L153" s="47"/>
      <c r="M153" s="40"/>
      <c r="N153" s="39"/>
      <c r="O153" s="39"/>
      <c r="P153" s="39"/>
      <c r="Q153" s="39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</row>
    <row r="154" spans="1:69" s="21" customFormat="1" ht="63" customHeight="1" x14ac:dyDescent="0.35">
      <c r="A154" s="41"/>
      <c r="B154" s="41" t="s">
        <v>152</v>
      </c>
      <c r="C154" s="42" t="s">
        <v>70</v>
      </c>
      <c r="D154" s="14"/>
      <c r="E154" s="14"/>
      <c r="F154" s="44">
        <v>600000</v>
      </c>
      <c r="G154" s="146"/>
      <c r="H154" s="36"/>
      <c r="I154" s="37"/>
      <c r="J154" s="38"/>
      <c r="K154" s="39"/>
      <c r="L154" s="38"/>
      <c r="M154" s="40"/>
      <c r="N154" s="39"/>
      <c r="O154" s="39"/>
      <c r="P154" s="39"/>
      <c r="Q154" s="39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</row>
    <row r="155" spans="1:69" s="21" customFormat="1" ht="81" x14ac:dyDescent="0.35">
      <c r="A155" s="41"/>
      <c r="B155" s="41" t="s">
        <v>182</v>
      </c>
      <c r="C155" s="42" t="s">
        <v>70</v>
      </c>
      <c r="D155" s="14"/>
      <c r="E155" s="14"/>
      <c r="F155" s="44">
        <v>500000</v>
      </c>
      <c r="G155" s="146"/>
      <c r="H155" s="36"/>
      <c r="I155" s="37"/>
      <c r="J155" s="38"/>
      <c r="K155" s="39"/>
      <c r="L155" s="38"/>
      <c r="M155" s="40"/>
      <c r="N155" s="39"/>
      <c r="O155" s="39"/>
      <c r="P155" s="39"/>
      <c r="Q155" s="39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</row>
    <row r="156" spans="1:69" s="13" customFormat="1" ht="42.75" customHeight="1" x14ac:dyDescent="0.35">
      <c r="A156" s="32" t="s">
        <v>3</v>
      </c>
      <c r="B156" s="32"/>
      <c r="C156" s="146"/>
      <c r="D156" s="34"/>
      <c r="E156" s="146"/>
      <c r="F156" s="34">
        <f>F158+F157</f>
        <v>11240000</v>
      </c>
      <c r="G156" s="146"/>
      <c r="H156" s="36"/>
      <c r="I156" s="37"/>
      <c r="J156" s="38"/>
      <c r="K156" s="39"/>
      <c r="L156" s="38"/>
      <c r="M156" s="40"/>
      <c r="N156" s="39"/>
      <c r="O156" s="39"/>
      <c r="P156" s="39"/>
      <c r="Q156" s="39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</row>
    <row r="157" spans="1:69" s="13" customFormat="1" ht="42.75" customHeight="1" x14ac:dyDescent="0.35">
      <c r="A157" s="32"/>
      <c r="B157" s="33" t="s">
        <v>209</v>
      </c>
      <c r="C157" s="146"/>
      <c r="D157" s="34"/>
      <c r="E157" s="146"/>
      <c r="F157" s="55">
        <v>140000</v>
      </c>
      <c r="G157" s="146"/>
      <c r="H157" s="36"/>
      <c r="I157" s="37"/>
      <c r="J157" s="38"/>
      <c r="K157" s="39"/>
      <c r="L157" s="38"/>
      <c r="M157" s="40"/>
      <c r="N157" s="39"/>
      <c r="O157" s="39"/>
      <c r="P157" s="39"/>
      <c r="Q157" s="39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</row>
    <row r="158" spans="1:69" s="21" customFormat="1" ht="40.5" customHeight="1" x14ac:dyDescent="0.35">
      <c r="A158" s="33"/>
      <c r="B158" s="33" t="s">
        <v>36</v>
      </c>
      <c r="C158" s="14"/>
      <c r="D158" s="44"/>
      <c r="E158" s="14"/>
      <c r="F158" s="55">
        <f>SUM(F159:F161)</f>
        <v>11100000</v>
      </c>
      <c r="G158" s="14"/>
      <c r="H158" s="36"/>
      <c r="I158" s="37"/>
      <c r="J158" s="38"/>
      <c r="K158" s="39"/>
      <c r="L158" s="38"/>
      <c r="M158" s="40"/>
      <c r="N158" s="39"/>
      <c r="O158" s="39"/>
      <c r="P158" s="39"/>
      <c r="Q158" s="39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</row>
    <row r="159" spans="1:69" s="21" customFormat="1" ht="81.75" customHeight="1" x14ac:dyDescent="0.35">
      <c r="A159" s="41"/>
      <c r="B159" s="41" t="s">
        <v>139</v>
      </c>
      <c r="C159" s="14">
        <v>2021</v>
      </c>
      <c r="D159" s="43">
        <v>2056862</v>
      </c>
      <c r="E159" s="14"/>
      <c r="F159" s="44">
        <v>1100000</v>
      </c>
      <c r="G159" s="51">
        <v>53</v>
      </c>
      <c r="H159" s="36"/>
      <c r="I159" s="37"/>
      <c r="J159" s="38"/>
      <c r="K159" s="39"/>
      <c r="L159" s="38"/>
      <c r="M159" s="40"/>
      <c r="N159" s="39"/>
      <c r="O159" s="39"/>
      <c r="P159" s="39"/>
      <c r="Q159" s="39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</row>
    <row r="160" spans="1:69" s="21" customFormat="1" ht="74.25" customHeight="1" x14ac:dyDescent="0.35">
      <c r="A160" s="41"/>
      <c r="B160" s="41" t="s">
        <v>118</v>
      </c>
      <c r="C160" s="14" t="s">
        <v>243</v>
      </c>
      <c r="D160" s="43">
        <v>12747575</v>
      </c>
      <c r="E160" s="14">
        <v>0.5</v>
      </c>
      <c r="F160" s="44">
        <v>5000000</v>
      </c>
      <c r="G160" s="51">
        <v>40</v>
      </c>
      <c r="H160" s="36"/>
      <c r="I160" s="37"/>
      <c r="J160" s="38"/>
      <c r="K160" s="39"/>
      <c r="L160" s="38"/>
      <c r="M160" s="40"/>
      <c r="N160" s="39"/>
      <c r="O160" s="39"/>
      <c r="P160" s="39"/>
      <c r="Q160" s="39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</row>
    <row r="161" spans="1:69" s="21" customFormat="1" ht="60" customHeight="1" x14ac:dyDescent="0.35">
      <c r="A161" s="41"/>
      <c r="B161" s="41" t="s">
        <v>119</v>
      </c>
      <c r="C161" s="14">
        <v>2021</v>
      </c>
      <c r="D161" s="44"/>
      <c r="E161" s="14"/>
      <c r="F161" s="44">
        <v>5000000</v>
      </c>
      <c r="G161" s="14"/>
      <c r="H161" s="36"/>
      <c r="I161" s="37"/>
      <c r="J161" s="38"/>
      <c r="K161" s="39"/>
      <c r="L161" s="38"/>
      <c r="M161" s="40"/>
      <c r="N161" s="39"/>
      <c r="O161" s="39"/>
      <c r="P161" s="39"/>
      <c r="Q161" s="39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</row>
    <row r="162" spans="1:69" s="21" customFormat="1" ht="75" customHeight="1" x14ac:dyDescent="0.35">
      <c r="A162" s="32" t="s">
        <v>236</v>
      </c>
      <c r="B162" s="33" t="s">
        <v>121</v>
      </c>
      <c r="C162" s="14"/>
      <c r="D162" s="44"/>
      <c r="E162" s="14"/>
      <c r="F162" s="34">
        <f>F163</f>
        <v>3307000</v>
      </c>
      <c r="G162" s="14"/>
      <c r="H162" s="36"/>
      <c r="I162" s="37"/>
      <c r="J162" s="38"/>
      <c r="K162" s="39"/>
      <c r="L162" s="38"/>
      <c r="M162" s="40"/>
      <c r="N162" s="39"/>
      <c r="O162" s="39"/>
      <c r="P162" s="39"/>
      <c r="Q162" s="39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</row>
    <row r="163" spans="1:69" s="21" customFormat="1" ht="60" customHeight="1" x14ac:dyDescent="0.35">
      <c r="A163" s="56" t="s">
        <v>168</v>
      </c>
      <c r="B163" s="33"/>
      <c r="C163" s="14"/>
      <c r="D163" s="44"/>
      <c r="E163" s="14"/>
      <c r="F163" s="57">
        <v>3307000</v>
      </c>
      <c r="G163" s="14"/>
      <c r="H163" s="36"/>
      <c r="I163" s="37"/>
      <c r="J163" s="38"/>
      <c r="K163" s="39"/>
      <c r="L163" s="38"/>
      <c r="M163" s="40"/>
      <c r="N163" s="39"/>
      <c r="O163" s="39"/>
      <c r="P163" s="39"/>
      <c r="Q163" s="39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</row>
    <row r="164" spans="1:69" s="31" customFormat="1" ht="69" customHeight="1" x14ac:dyDescent="0.35">
      <c r="A164" s="52" t="s">
        <v>196</v>
      </c>
      <c r="B164" s="52"/>
      <c r="C164" s="23"/>
      <c r="D164" s="24"/>
      <c r="E164" s="23"/>
      <c r="F164" s="24">
        <f>F170+F171+F173+F175+F166+F167+F168+F169</f>
        <v>112162090.54000001</v>
      </c>
      <c r="G164" s="23"/>
      <c r="H164" s="45"/>
      <c r="I164" s="46"/>
      <c r="J164" s="47"/>
      <c r="K164" s="20"/>
      <c r="L164" s="47"/>
      <c r="M164" s="40"/>
      <c r="N164" s="39"/>
      <c r="O164" s="39"/>
      <c r="P164" s="39"/>
      <c r="Q164" s="39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</row>
    <row r="165" spans="1:69" s="13" customFormat="1" ht="30" customHeight="1" x14ac:dyDescent="0.35">
      <c r="A165" s="33" t="s">
        <v>46</v>
      </c>
      <c r="B165" s="33"/>
      <c r="C165" s="146"/>
      <c r="D165" s="34"/>
      <c r="E165" s="146"/>
      <c r="F165" s="55">
        <f>F174</f>
        <v>4662070.12</v>
      </c>
      <c r="G165" s="146"/>
      <c r="H165" s="36"/>
      <c r="I165" s="37"/>
      <c r="J165" s="38"/>
      <c r="K165" s="39"/>
      <c r="L165" s="38"/>
      <c r="M165" s="40"/>
      <c r="N165" s="39"/>
      <c r="O165" s="39"/>
      <c r="P165" s="39"/>
      <c r="Q165" s="39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</row>
    <row r="166" spans="1:69" s="13" customFormat="1" ht="56.25" customHeight="1" x14ac:dyDescent="0.35">
      <c r="A166" s="32" t="s">
        <v>208</v>
      </c>
      <c r="B166" s="33" t="s">
        <v>209</v>
      </c>
      <c r="C166" s="146"/>
      <c r="D166" s="34"/>
      <c r="E166" s="146"/>
      <c r="F166" s="34">
        <v>600000</v>
      </c>
      <c r="G166" s="146"/>
      <c r="H166" s="36"/>
      <c r="I166" s="37"/>
      <c r="J166" s="38"/>
      <c r="K166" s="39"/>
      <c r="L166" s="38"/>
      <c r="M166" s="40"/>
      <c r="N166" s="39"/>
      <c r="O166" s="39"/>
      <c r="P166" s="39"/>
      <c r="Q166" s="39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</row>
    <row r="167" spans="1:69" s="13" customFormat="1" ht="56.25" customHeight="1" x14ac:dyDescent="0.35">
      <c r="A167" s="32" t="s">
        <v>221</v>
      </c>
      <c r="B167" s="33" t="s">
        <v>120</v>
      </c>
      <c r="C167" s="146"/>
      <c r="D167" s="34"/>
      <c r="E167" s="146"/>
      <c r="F167" s="34">
        <f>39324000-1024661+311343.82</f>
        <v>38610682.82</v>
      </c>
      <c r="G167" s="146"/>
      <c r="H167" s="36"/>
      <c r="I167" s="37"/>
      <c r="J167" s="38"/>
      <c r="K167" s="39"/>
      <c r="L167" s="38"/>
      <c r="M167" s="40"/>
      <c r="N167" s="39"/>
      <c r="O167" s="39"/>
      <c r="P167" s="39"/>
      <c r="Q167" s="39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</row>
    <row r="168" spans="1:69" s="13" customFormat="1" ht="56.25" customHeight="1" x14ac:dyDescent="0.35">
      <c r="A168" s="32" t="s">
        <v>222</v>
      </c>
      <c r="B168" s="33" t="s">
        <v>120</v>
      </c>
      <c r="C168" s="146"/>
      <c r="D168" s="34"/>
      <c r="E168" s="146"/>
      <c r="F168" s="34">
        <v>5100000</v>
      </c>
      <c r="G168" s="146"/>
      <c r="H168" s="36"/>
      <c r="I168" s="37"/>
      <c r="J168" s="38"/>
      <c r="K168" s="39"/>
      <c r="L168" s="38"/>
      <c r="M168" s="40"/>
      <c r="N168" s="39"/>
      <c r="O168" s="39"/>
      <c r="P168" s="39"/>
      <c r="Q168" s="39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</row>
    <row r="169" spans="1:69" s="13" customFormat="1" ht="56.25" customHeight="1" x14ac:dyDescent="0.35">
      <c r="A169" s="32" t="s">
        <v>223</v>
      </c>
      <c r="B169" s="33" t="s">
        <v>209</v>
      </c>
      <c r="C169" s="146"/>
      <c r="D169" s="34"/>
      <c r="E169" s="146"/>
      <c r="F169" s="34">
        <f>21737500+1293854</f>
        <v>23031354</v>
      </c>
      <c r="G169" s="146"/>
      <c r="H169" s="36"/>
      <c r="I169" s="37"/>
      <c r="J169" s="38"/>
      <c r="K169" s="39"/>
      <c r="L169" s="38"/>
      <c r="M169" s="40"/>
      <c r="N169" s="39"/>
      <c r="O169" s="39"/>
      <c r="P169" s="39"/>
      <c r="Q169" s="39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</row>
    <row r="170" spans="1:69" s="13" customFormat="1" ht="36" customHeight="1" x14ac:dyDescent="0.35">
      <c r="A170" s="67" t="s">
        <v>1</v>
      </c>
      <c r="B170" s="33" t="s">
        <v>120</v>
      </c>
      <c r="C170" s="146"/>
      <c r="D170" s="34"/>
      <c r="E170" s="146"/>
      <c r="F170" s="34">
        <f>25978711+1024661</f>
        <v>27003372</v>
      </c>
      <c r="G170" s="146"/>
      <c r="H170" s="45"/>
      <c r="I170" s="46"/>
      <c r="J170" s="47"/>
      <c r="K170" s="20"/>
      <c r="L170" s="47"/>
      <c r="M170" s="40"/>
      <c r="N170" s="39"/>
      <c r="O170" s="39"/>
      <c r="P170" s="39"/>
      <c r="Q170" s="39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</row>
    <row r="171" spans="1:69" s="13" customFormat="1" ht="60" customHeight="1" x14ac:dyDescent="0.35">
      <c r="A171" s="67" t="s">
        <v>42</v>
      </c>
      <c r="B171" s="33" t="s">
        <v>120</v>
      </c>
      <c r="C171" s="146"/>
      <c r="D171" s="49"/>
      <c r="E171" s="146"/>
      <c r="F171" s="34">
        <f>F172</f>
        <v>4289000</v>
      </c>
      <c r="G171" s="146"/>
      <c r="H171" s="36"/>
      <c r="I171" s="37"/>
      <c r="J171" s="38"/>
      <c r="K171" s="39"/>
      <c r="L171" s="38"/>
      <c r="M171" s="40"/>
      <c r="N171" s="39"/>
      <c r="O171" s="39"/>
      <c r="P171" s="39"/>
      <c r="Q171" s="39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</row>
    <row r="172" spans="1:69" s="21" customFormat="1" ht="84.75" customHeight="1" x14ac:dyDescent="0.35">
      <c r="A172" s="68"/>
      <c r="B172" s="41" t="s">
        <v>253</v>
      </c>
      <c r="C172" s="14" t="s">
        <v>237</v>
      </c>
      <c r="D172" s="43">
        <v>23374462</v>
      </c>
      <c r="E172" s="14">
        <v>2.1</v>
      </c>
      <c r="F172" s="44">
        <v>4289000</v>
      </c>
      <c r="G172" s="14">
        <v>20.399999999999999</v>
      </c>
      <c r="H172" s="36"/>
      <c r="I172" s="37"/>
      <c r="J172" s="38"/>
      <c r="K172" s="39"/>
      <c r="L172" s="38"/>
      <c r="M172" s="40"/>
      <c r="N172" s="39"/>
      <c r="O172" s="39"/>
      <c r="P172" s="39"/>
      <c r="Q172" s="39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</row>
    <row r="173" spans="1:69" s="13" customFormat="1" ht="37.5" customHeight="1" x14ac:dyDescent="0.35">
      <c r="A173" s="32" t="s">
        <v>203</v>
      </c>
      <c r="B173" s="33" t="s">
        <v>120</v>
      </c>
      <c r="C173" s="146"/>
      <c r="D173" s="34"/>
      <c r="E173" s="146"/>
      <c r="F173" s="34">
        <v>10527570.120000001</v>
      </c>
      <c r="G173" s="146"/>
      <c r="H173" s="36"/>
      <c r="I173" s="37"/>
      <c r="J173" s="38"/>
      <c r="K173" s="39"/>
      <c r="L173" s="38"/>
      <c r="M173" s="40"/>
      <c r="N173" s="39"/>
      <c r="O173" s="39"/>
      <c r="P173" s="39"/>
      <c r="Q173" s="39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</row>
    <row r="174" spans="1:69" s="21" customFormat="1" ht="42" customHeight="1" x14ac:dyDescent="0.35">
      <c r="A174" s="56" t="s">
        <v>126</v>
      </c>
      <c r="B174" s="41"/>
      <c r="C174" s="14"/>
      <c r="D174" s="44"/>
      <c r="E174" s="14"/>
      <c r="F174" s="57">
        <v>4662070.12</v>
      </c>
      <c r="G174" s="14"/>
      <c r="H174" s="36"/>
      <c r="I174" s="37"/>
      <c r="J174" s="38"/>
      <c r="K174" s="39"/>
      <c r="L174" s="38"/>
      <c r="M174" s="40"/>
      <c r="N174" s="39"/>
      <c r="O174" s="39"/>
      <c r="P174" s="39"/>
      <c r="Q174" s="39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</row>
    <row r="175" spans="1:69" s="13" customFormat="1" ht="36" customHeight="1" x14ac:dyDescent="0.35">
      <c r="A175" s="32" t="s">
        <v>32</v>
      </c>
      <c r="B175" s="33" t="s">
        <v>121</v>
      </c>
      <c r="C175" s="146"/>
      <c r="D175" s="34"/>
      <c r="E175" s="146"/>
      <c r="F175" s="34">
        <f>2000000+1000111.6</f>
        <v>3000111.6</v>
      </c>
      <c r="G175" s="146"/>
      <c r="H175" s="36"/>
      <c r="I175" s="37"/>
      <c r="J175" s="38"/>
      <c r="K175" s="39"/>
      <c r="L175" s="38"/>
      <c r="M175" s="40"/>
      <c r="N175" s="39"/>
      <c r="O175" s="39"/>
      <c r="P175" s="39"/>
      <c r="Q175" s="39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</row>
    <row r="176" spans="1:69" s="31" customFormat="1" ht="61.5" customHeight="1" x14ac:dyDescent="0.35">
      <c r="A176" s="69" t="s">
        <v>25</v>
      </c>
      <c r="B176" s="52"/>
      <c r="C176" s="23"/>
      <c r="D176" s="24"/>
      <c r="E176" s="23"/>
      <c r="F176" s="24">
        <f>F179+F180+F177+F178</f>
        <v>873000</v>
      </c>
      <c r="G176" s="23"/>
      <c r="H176" s="36"/>
      <c r="I176" s="37"/>
      <c r="J176" s="38"/>
      <c r="K176" s="39"/>
      <c r="L176" s="38"/>
      <c r="M176" s="40"/>
      <c r="N176" s="39"/>
      <c r="O176" s="39"/>
      <c r="P176" s="39"/>
      <c r="Q176" s="39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</row>
    <row r="177" spans="1:69" s="31" customFormat="1" ht="61.5" customHeight="1" x14ac:dyDescent="0.35">
      <c r="A177" s="32" t="s">
        <v>208</v>
      </c>
      <c r="B177" s="33" t="s">
        <v>209</v>
      </c>
      <c r="C177" s="23"/>
      <c r="D177" s="24"/>
      <c r="E177" s="23"/>
      <c r="F177" s="34">
        <v>68000</v>
      </c>
      <c r="G177" s="23"/>
      <c r="H177" s="36"/>
      <c r="I177" s="37"/>
      <c r="J177" s="38"/>
      <c r="K177" s="39"/>
      <c r="L177" s="38"/>
      <c r="M177" s="40"/>
      <c r="N177" s="39"/>
      <c r="O177" s="39"/>
      <c r="P177" s="39"/>
      <c r="Q177" s="39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</row>
    <row r="178" spans="1:69" s="31" customFormat="1" ht="61.5" customHeight="1" x14ac:dyDescent="0.35">
      <c r="A178" s="32" t="s">
        <v>224</v>
      </c>
      <c r="B178" s="33" t="s">
        <v>209</v>
      </c>
      <c r="C178" s="23"/>
      <c r="D178" s="24"/>
      <c r="E178" s="23"/>
      <c r="F178" s="34">
        <v>360000</v>
      </c>
      <c r="G178" s="23"/>
      <c r="H178" s="36"/>
      <c r="I178" s="37"/>
      <c r="J178" s="38"/>
      <c r="K178" s="39"/>
      <c r="L178" s="38"/>
      <c r="M178" s="40"/>
      <c r="N178" s="39"/>
      <c r="O178" s="39"/>
      <c r="P178" s="39"/>
      <c r="Q178" s="39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</row>
    <row r="179" spans="1:69" s="13" customFormat="1" ht="51" customHeight="1" x14ac:dyDescent="0.35">
      <c r="A179" s="32" t="s">
        <v>26</v>
      </c>
      <c r="B179" s="33" t="s">
        <v>37</v>
      </c>
      <c r="C179" s="146"/>
      <c r="D179" s="34"/>
      <c r="E179" s="146"/>
      <c r="F179" s="34">
        <v>45000</v>
      </c>
      <c r="G179" s="146"/>
      <c r="H179" s="45"/>
      <c r="I179" s="46"/>
      <c r="J179" s="47"/>
      <c r="K179" s="20"/>
      <c r="L179" s="47"/>
      <c r="M179" s="40"/>
      <c r="N179" s="39"/>
      <c r="O179" s="39"/>
      <c r="P179" s="39"/>
      <c r="Q179" s="39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</row>
    <row r="180" spans="1:69" s="13" customFormat="1" ht="51" customHeight="1" x14ac:dyDescent="0.35">
      <c r="A180" s="32" t="s">
        <v>49</v>
      </c>
      <c r="B180" s="33" t="s">
        <v>37</v>
      </c>
      <c r="C180" s="146"/>
      <c r="D180" s="49"/>
      <c r="E180" s="146"/>
      <c r="F180" s="34">
        <f>SUM(F181:F182)</f>
        <v>400000</v>
      </c>
      <c r="G180" s="146"/>
      <c r="H180" s="45"/>
      <c r="I180" s="46"/>
      <c r="J180" s="47"/>
      <c r="K180" s="20"/>
      <c r="L180" s="47"/>
      <c r="M180" s="40"/>
      <c r="N180" s="39"/>
      <c r="O180" s="39"/>
      <c r="P180" s="39"/>
      <c r="Q180" s="39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</row>
    <row r="181" spans="1:69" s="21" customFormat="1" ht="112.5" customHeight="1" x14ac:dyDescent="0.35">
      <c r="A181" s="41"/>
      <c r="B181" s="41" t="s">
        <v>114</v>
      </c>
      <c r="C181" s="14" t="s">
        <v>176</v>
      </c>
      <c r="D181" s="43">
        <v>343879</v>
      </c>
      <c r="E181" s="14">
        <v>15.3</v>
      </c>
      <c r="F181" s="44">
        <v>200000</v>
      </c>
      <c r="G181" s="14">
        <v>73.400000000000006</v>
      </c>
      <c r="H181" s="36"/>
      <c r="I181" s="37"/>
      <c r="J181" s="38"/>
      <c r="K181" s="39"/>
      <c r="L181" s="38"/>
      <c r="M181" s="40"/>
      <c r="N181" s="39"/>
      <c r="O181" s="39"/>
      <c r="P181" s="39"/>
      <c r="Q181" s="39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</row>
    <row r="182" spans="1:69" s="21" customFormat="1" ht="60" customHeight="1" x14ac:dyDescent="0.35">
      <c r="A182" s="41"/>
      <c r="B182" s="41" t="s">
        <v>135</v>
      </c>
      <c r="C182" s="14">
        <v>2021</v>
      </c>
      <c r="D182" s="43"/>
      <c r="E182" s="14"/>
      <c r="F182" s="44">
        <v>200000</v>
      </c>
      <c r="G182" s="14"/>
      <c r="H182" s="36"/>
      <c r="I182" s="37"/>
      <c r="J182" s="38"/>
      <c r="K182" s="39"/>
      <c r="L182" s="38"/>
      <c r="M182" s="40"/>
      <c r="N182" s="39"/>
      <c r="O182" s="39"/>
      <c r="P182" s="39"/>
      <c r="Q182" s="39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</row>
    <row r="183" spans="1:69" s="31" customFormat="1" ht="54.75" customHeight="1" x14ac:dyDescent="0.35">
      <c r="A183" s="69" t="s">
        <v>27</v>
      </c>
      <c r="B183" s="52"/>
      <c r="C183" s="23"/>
      <c r="D183" s="24"/>
      <c r="E183" s="23"/>
      <c r="F183" s="24">
        <f>F187+F192+F184+F185+F186</f>
        <v>2733000</v>
      </c>
      <c r="G183" s="23"/>
      <c r="H183" s="36"/>
      <c r="I183" s="37"/>
      <c r="J183" s="38"/>
      <c r="K183" s="39"/>
      <c r="L183" s="38"/>
      <c r="M183" s="40"/>
      <c r="N183" s="39"/>
      <c r="O183" s="39"/>
      <c r="P183" s="39"/>
      <c r="Q183" s="39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</row>
    <row r="184" spans="1:69" s="31" customFormat="1" ht="54.75" customHeight="1" x14ac:dyDescent="0.35">
      <c r="A184" s="32" t="s">
        <v>225</v>
      </c>
      <c r="B184" s="33" t="s">
        <v>209</v>
      </c>
      <c r="C184" s="23"/>
      <c r="D184" s="24"/>
      <c r="E184" s="23"/>
      <c r="F184" s="34">
        <f>215000+5000</f>
        <v>220000</v>
      </c>
      <c r="G184" s="23"/>
      <c r="H184" s="36"/>
      <c r="I184" s="37"/>
      <c r="J184" s="38"/>
      <c r="K184" s="39"/>
      <c r="L184" s="38"/>
      <c r="M184" s="40"/>
      <c r="N184" s="39"/>
      <c r="O184" s="39"/>
      <c r="P184" s="39"/>
      <c r="Q184" s="39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</row>
    <row r="185" spans="1:69" s="31" customFormat="1" ht="54.75" customHeight="1" x14ac:dyDescent="0.35">
      <c r="A185" s="32" t="s">
        <v>226</v>
      </c>
      <c r="B185" s="33" t="s">
        <v>209</v>
      </c>
      <c r="C185" s="23"/>
      <c r="D185" s="24"/>
      <c r="E185" s="23"/>
      <c r="F185" s="34">
        <v>40000</v>
      </c>
      <c r="G185" s="23"/>
      <c r="H185" s="36"/>
      <c r="I185" s="37"/>
      <c r="J185" s="38"/>
      <c r="K185" s="39"/>
      <c r="L185" s="38"/>
      <c r="M185" s="40"/>
      <c r="N185" s="39"/>
      <c r="O185" s="39"/>
      <c r="P185" s="39"/>
      <c r="Q185" s="39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</row>
    <row r="186" spans="1:69" s="31" customFormat="1" ht="54.75" customHeight="1" x14ac:dyDescent="0.35">
      <c r="A186" s="32" t="s">
        <v>211</v>
      </c>
      <c r="B186" s="33" t="s">
        <v>209</v>
      </c>
      <c r="C186" s="23"/>
      <c r="D186" s="24"/>
      <c r="E186" s="23"/>
      <c r="F186" s="34">
        <v>23000</v>
      </c>
      <c r="G186" s="23"/>
      <c r="H186" s="36"/>
      <c r="I186" s="37"/>
      <c r="J186" s="38"/>
      <c r="K186" s="39"/>
      <c r="L186" s="38"/>
      <c r="M186" s="40"/>
      <c r="N186" s="39"/>
      <c r="O186" s="39"/>
      <c r="P186" s="39"/>
      <c r="Q186" s="39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</row>
    <row r="187" spans="1:69" s="13" customFormat="1" ht="42" customHeight="1" x14ac:dyDescent="0.35">
      <c r="A187" s="32" t="s">
        <v>64</v>
      </c>
      <c r="B187" s="33" t="s">
        <v>36</v>
      </c>
      <c r="C187" s="146"/>
      <c r="D187" s="34"/>
      <c r="E187" s="146"/>
      <c r="F187" s="34">
        <f>SUM(F188:F191)</f>
        <v>950000</v>
      </c>
      <c r="G187" s="146"/>
      <c r="H187" s="36"/>
      <c r="I187" s="37"/>
      <c r="J187" s="38"/>
      <c r="K187" s="39"/>
      <c r="L187" s="38"/>
      <c r="M187" s="40"/>
      <c r="N187" s="39"/>
      <c r="O187" s="39"/>
      <c r="P187" s="39"/>
      <c r="Q187" s="39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</row>
    <row r="188" spans="1:69" s="21" customFormat="1" ht="60" customHeight="1" x14ac:dyDescent="0.35">
      <c r="A188" s="41"/>
      <c r="B188" s="41" t="s">
        <v>115</v>
      </c>
      <c r="C188" s="14">
        <v>2021</v>
      </c>
      <c r="D188" s="44"/>
      <c r="E188" s="14"/>
      <c r="F188" s="44">
        <v>50000</v>
      </c>
      <c r="G188" s="14"/>
      <c r="H188" s="45"/>
      <c r="I188" s="46"/>
      <c r="J188" s="47"/>
      <c r="K188" s="20"/>
      <c r="L188" s="47"/>
      <c r="M188" s="40"/>
      <c r="N188" s="39"/>
      <c r="O188" s="39"/>
      <c r="P188" s="39"/>
      <c r="Q188" s="39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</row>
    <row r="189" spans="1:69" s="21" customFormat="1" ht="51" customHeight="1" x14ac:dyDescent="0.35">
      <c r="A189" s="41"/>
      <c r="B189" s="41" t="s">
        <v>254</v>
      </c>
      <c r="C189" s="14">
        <v>2021</v>
      </c>
      <c r="D189" s="44"/>
      <c r="E189" s="14"/>
      <c r="F189" s="44">
        <v>200000</v>
      </c>
      <c r="G189" s="14"/>
      <c r="H189" s="45"/>
      <c r="I189" s="46"/>
      <c r="J189" s="47"/>
      <c r="K189" s="20"/>
      <c r="L189" s="47"/>
      <c r="M189" s="40"/>
      <c r="N189" s="39"/>
      <c r="O189" s="39"/>
      <c r="P189" s="39"/>
      <c r="Q189" s="39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</row>
    <row r="190" spans="1:69" s="21" customFormat="1" ht="54" customHeight="1" x14ac:dyDescent="0.35">
      <c r="A190" s="41"/>
      <c r="B190" s="41" t="s">
        <v>125</v>
      </c>
      <c r="C190" s="14">
        <v>2021</v>
      </c>
      <c r="D190" s="43"/>
      <c r="E190" s="14"/>
      <c r="F190" s="44">
        <v>400000</v>
      </c>
      <c r="G190" s="51"/>
      <c r="H190" s="45"/>
      <c r="I190" s="46"/>
      <c r="J190" s="47"/>
      <c r="K190" s="20"/>
      <c r="L190" s="47"/>
      <c r="M190" s="40"/>
      <c r="N190" s="39"/>
      <c r="O190" s="39"/>
      <c r="P190" s="39"/>
      <c r="Q190" s="39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</row>
    <row r="191" spans="1:69" s="21" customFormat="1" ht="63" customHeight="1" x14ac:dyDescent="0.35">
      <c r="A191" s="41"/>
      <c r="B191" s="41" t="s">
        <v>116</v>
      </c>
      <c r="C191" s="14">
        <v>2021</v>
      </c>
      <c r="D191" s="44"/>
      <c r="E191" s="14"/>
      <c r="F191" s="44">
        <v>300000</v>
      </c>
      <c r="G191" s="14"/>
      <c r="H191" s="45"/>
      <c r="I191" s="46"/>
      <c r="J191" s="47"/>
      <c r="K191" s="20"/>
      <c r="L191" s="47"/>
      <c r="M191" s="40"/>
      <c r="N191" s="39"/>
      <c r="O191" s="39"/>
      <c r="P191" s="39"/>
      <c r="Q191" s="39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</row>
    <row r="192" spans="1:69" s="13" customFormat="1" ht="39" customHeight="1" x14ac:dyDescent="0.35">
      <c r="A192" s="35" t="s">
        <v>3</v>
      </c>
      <c r="B192" s="33" t="s">
        <v>238</v>
      </c>
      <c r="C192" s="146"/>
      <c r="D192" s="34"/>
      <c r="E192" s="146"/>
      <c r="F192" s="34">
        <f>F193</f>
        <v>1500000</v>
      </c>
      <c r="G192" s="146"/>
      <c r="H192" s="36"/>
      <c r="I192" s="37"/>
      <c r="J192" s="38"/>
      <c r="K192" s="39"/>
      <c r="L192" s="38"/>
      <c r="M192" s="40"/>
      <c r="N192" s="39"/>
      <c r="O192" s="39"/>
      <c r="P192" s="39"/>
      <c r="Q192" s="39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</row>
    <row r="193" spans="1:69" s="21" customFormat="1" ht="82.35" customHeight="1" x14ac:dyDescent="0.35">
      <c r="A193" s="70"/>
      <c r="B193" s="41" t="s">
        <v>117</v>
      </c>
      <c r="C193" s="14">
        <v>2021</v>
      </c>
      <c r="D193" s="44"/>
      <c r="E193" s="14"/>
      <c r="F193" s="44">
        <v>1500000</v>
      </c>
      <c r="G193" s="14"/>
      <c r="H193" s="45"/>
      <c r="I193" s="46"/>
      <c r="J193" s="47"/>
      <c r="K193" s="20"/>
      <c r="L193" s="47"/>
      <c r="M193" s="40"/>
      <c r="N193" s="39"/>
      <c r="O193" s="39"/>
      <c r="P193" s="39"/>
      <c r="Q193" s="39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</row>
    <row r="194" spans="1:69" s="31" customFormat="1" ht="70.5" customHeight="1" x14ac:dyDescent="0.35">
      <c r="A194" s="52" t="s">
        <v>197</v>
      </c>
      <c r="B194" s="23"/>
      <c r="C194" s="23"/>
      <c r="D194" s="23"/>
      <c r="E194" s="23"/>
      <c r="F194" s="24">
        <f>F196+F197+F201+F202+F203+F227+F242+F245+F250</f>
        <v>155341348.16</v>
      </c>
      <c r="G194" s="23"/>
      <c r="H194" s="71"/>
      <c r="I194" s="72"/>
      <c r="J194" s="73"/>
      <c r="K194" s="74"/>
      <c r="L194" s="73"/>
      <c r="M194" s="40"/>
      <c r="N194" s="39"/>
      <c r="O194" s="39"/>
      <c r="P194" s="39"/>
      <c r="Q194" s="39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</row>
    <row r="195" spans="1:69" s="77" customFormat="1" ht="37.5" customHeight="1" x14ac:dyDescent="0.35">
      <c r="A195" s="33" t="s">
        <v>46</v>
      </c>
      <c r="B195" s="75"/>
      <c r="C195" s="146"/>
      <c r="D195" s="75"/>
      <c r="E195" s="75"/>
      <c r="F195" s="55">
        <f>F246</f>
        <v>26250000</v>
      </c>
      <c r="G195" s="75"/>
      <c r="H195" s="71"/>
      <c r="I195" s="72"/>
      <c r="J195" s="73"/>
      <c r="K195" s="74"/>
      <c r="L195" s="73"/>
      <c r="M195" s="40"/>
      <c r="N195" s="39"/>
      <c r="O195" s="39"/>
      <c r="P195" s="39"/>
      <c r="Q195" s="39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</row>
    <row r="196" spans="1:69" s="13" customFormat="1" ht="42" customHeight="1" x14ac:dyDescent="0.35">
      <c r="A196" s="35" t="s">
        <v>28</v>
      </c>
      <c r="B196" s="33" t="s">
        <v>37</v>
      </c>
      <c r="C196" s="146"/>
      <c r="D196" s="146"/>
      <c r="E196" s="146"/>
      <c r="F196" s="34">
        <f>7874142+310300-19300+23900</f>
        <v>8189042</v>
      </c>
      <c r="G196" s="146"/>
      <c r="H196" s="36"/>
      <c r="I196" s="37"/>
      <c r="J196" s="38"/>
      <c r="K196" s="39"/>
      <c r="L196" s="38"/>
      <c r="M196" s="40"/>
      <c r="N196" s="39"/>
      <c r="O196" s="39"/>
      <c r="P196" s="39"/>
      <c r="Q196" s="39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</row>
    <row r="197" spans="1:69" s="13" customFormat="1" ht="52.5" customHeight="1" x14ac:dyDescent="0.35">
      <c r="A197" s="32" t="s">
        <v>29</v>
      </c>
      <c r="B197" s="33" t="s">
        <v>238</v>
      </c>
      <c r="C197" s="146"/>
      <c r="D197" s="146"/>
      <c r="E197" s="146"/>
      <c r="F197" s="34">
        <f>SUM(F198:F200)</f>
        <v>230000</v>
      </c>
      <c r="G197" s="146"/>
      <c r="H197" s="78"/>
      <c r="I197" s="79"/>
      <c r="J197" s="80"/>
      <c r="K197" s="81"/>
      <c r="L197" s="80"/>
      <c r="M197" s="40"/>
      <c r="N197" s="39"/>
      <c r="O197" s="39"/>
      <c r="P197" s="39"/>
      <c r="Q197" s="39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</row>
    <row r="198" spans="1:69" s="61" customFormat="1" ht="63" customHeight="1" x14ac:dyDescent="0.35">
      <c r="A198" s="82"/>
      <c r="B198" s="41" t="s">
        <v>255</v>
      </c>
      <c r="C198" s="14" t="s">
        <v>18</v>
      </c>
      <c r="D198" s="43">
        <v>4464760</v>
      </c>
      <c r="E198" s="51">
        <v>94</v>
      </c>
      <c r="F198" s="44">
        <v>200000</v>
      </c>
      <c r="G198" s="51">
        <v>100</v>
      </c>
      <c r="H198" s="83"/>
      <c r="I198" s="84"/>
      <c r="J198" s="85"/>
      <c r="K198" s="86"/>
      <c r="L198" s="85"/>
      <c r="M198" s="40"/>
      <c r="N198" s="39"/>
      <c r="O198" s="39"/>
      <c r="P198" s="39"/>
      <c r="Q198" s="39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  <c r="BL198" s="60"/>
      <c r="BM198" s="60"/>
      <c r="BN198" s="60"/>
      <c r="BO198" s="60"/>
      <c r="BP198" s="60"/>
      <c r="BQ198" s="60"/>
    </row>
    <row r="199" spans="1:69" s="61" customFormat="1" ht="63" customHeight="1" x14ac:dyDescent="0.35">
      <c r="A199" s="82"/>
      <c r="B199" s="41" t="s">
        <v>131</v>
      </c>
      <c r="C199" s="14">
        <v>2021</v>
      </c>
      <c r="D199" s="43"/>
      <c r="E199" s="14"/>
      <c r="F199" s="44">
        <v>15000</v>
      </c>
      <c r="G199" s="14"/>
      <c r="H199" s="36"/>
      <c r="I199" s="37"/>
      <c r="J199" s="38"/>
      <c r="K199" s="39"/>
      <c r="L199" s="38"/>
      <c r="M199" s="40"/>
      <c r="N199" s="39"/>
      <c r="O199" s="39"/>
      <c r="P199" s="39"/>
      <c r="Q199" s="39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  <c r="BQ199" s="60"/>
    </row>
    <row r="200" spans="1:69" s="61" customFormat="1" ht="63" customHeight="1" x14ac:dyDescent="0.35">
      <c r="A200" s="82"/>
      <c r="B200" s="41" t="s">
        <v>256</v>
      </c>
      <c r="C200" s="14">
        <v>2021</v>
      </c>
      <c r="D200" s="43"/>
      <c r="E200" s="14"/>
      <c r="F200" s="44">
        <v>15000</v>
      </c>
      <c r="G200" s="14"/>
      <c r="H200" s="78"/>
      <c r="I200" s="79"/>
      <c r="J200" s="80"/>
      <c r="K200" s="81"/>
      <c r="L200" s="80"/>
      <c r="M200" s="40"/>
      <c r="N200" s="39"/>
      <c r="O200" s="39"/>
      <c r="P200" s="39"/>
      <c r="Q200" s="39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</row>
    <row r="201" spans="1:69" s="13" customFormat="1" ht="39" customHeight="1" x14ac:dyDescent="0.35">
      <c r="A201" s="32" t="s">
        <v>30</v>
      </c>
      <c r="B201" s="33" t="s">
        <v>37</v>
      </c>
      <c r="C201" s="146"/>
      <c r="D201" s="146"/>
      <c r="E201" s="146"/>
      <c r="F201" s="34">
        <f>12489600+1290000-400000+232000</f>
        <v>13611600</v>
      </c>
      <c r="G201" s="146"/>
      <c r="H201" s="87"/>
      <c r="I201" s="88"/>
      <c r="J201" s="89"/>
      <c r="K201" s="90"/>
      <c r="L201" s="89"/>
      <c r="M201" s="40"/>
      <c r="N201" s="39"/>
      <c r="O201" s="39"/>
      <c r="P201" s="39"/>
      <c r="Q201" s="39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</row>
    <row r="202" spans="1:69" s="13" customFormat="1" ht="37.5" customHeight="1" x14ac:dyDescent="0.35">
      <c r="A202" s="32" t="s">
        <v>31</v>
      </c>
      <c r="B202" s="33" t="s">
        <v>36</v>
      </c>
      <c r="C202" s="91"/>
      <c r="D202" s="91"/>
      <c r="E202" s="91"/>
      <c r="F202" s="34">
        <f>35882610.89-41526.31+170000+50000-1500000+49900+49900</f>
        <v>34660884.579999998</v>
      </c>
      <c r="G202" s="146"/>
      <c r="H202" s="45"/>
      <c r="I202" s="46"/>
      <c r="J202" s="47"/>
      <c r="K202" s="20"/>
      <c r="L202" s="47"/>
      <c r="M202" s="40"/>
      <c r="N202" s="39"/>
      <c r="O202" s="39"/>
      <c r="P202" s="39"/>
      <c r="Q202" s="39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</row>
    <row r="203" spans="1:69" s="13" customFormat="1" ht="37.5" customHeight="1" x14ac:dyDescent="0.35">
      <c r="A203" s="32" t="s">
        <v>0</v>
      </c>
      <c r="B203" s="146"/>
      <c r="C203" s="146"/>
      <c r="D203" s="146"/>
      <c r="E203" s="146"/>
      <c r="F203" s="34">
        <f>F204+F213+F216+F225</f>
        <v>20078713</v>
      </c>
      <c r="G203" s="146"/>
      <c r="H203" s="45"/>
      <c r="I203" s="46"/>
      <c r="J203" s="47"/>
      <c r="K203" s="20"/>
      <c r="L203" s="47"/>
      <c r="M203" s="40"/>
      <c r="N203" s="39"/>
      <c r="O203" s="39"/>
      <c r="P203" s="39"/>
      <c r="Q203" s="39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</row>
    <row r="204" spans="1:69" s="61" customFormat="1" ht="45" customHeight="1" x14ac:dyDescent="0.35">
      <c r="A204" s="33"/>
      <c r="B204" s="33" t="s">
        <v>158</v>
      </c>
      <c r="C204" s="14"/>
      <c r="D204" s="59"/>
      <c r="E204" s="59"/>
      <c r="F204" s="55">
        <f>SUM(F205:F212)</f>
        <v>6169991</v>
      </c>
      <c r="G204" s="59"/>
      <c r="H204" s="45"/>
      <c r="I204" s="46"/>
      <c r="J204" s="47"/>
      <c r="K204" s="20"/>
      <c r="L204" s="47"/>
      <c r="M204" s="40"/>
      <c r="N204" s="39"/>
      <c r="O204" s="39"/>
      <c r="P204" s="39"/>
      <c r="Q204" s="39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</row>
    <row r="205" spans="1:69" s="21" customFormat="1" ht="36" customHeight="1" x14ac:dyDescent="0.35">
      <c r="A205" s="14"/>
      <c r="B205" s="41" t="s">
        <v>65</v>
      </c>
      <c r="C205" s="14">
        <v>2021</v>
      </c>
      <c r="D205" s="43"/>
      <c r="E205" s="14"/>
      <c r="F205" s="44">
        <v>35000</v>
      </c>
      <c r="G205" s="14"/>
      <c r="H205" s="45"/>
      <c r="I205" s="46"/>
      <c r="J205" s="47"/>
      <c r="K205" s="20"/>
      <c r="L205" s="47"/>
      <c r="M205" s="40"/>
      <c r="N205" s="39"/>
      <c r="O205" s="39"/>
      <c r="P205" s="39"/>
      <c r="Q205" s="39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</row>
    <row r="206" spans="1:69" s="21" customFormat="1" ht="36" customHeight="1" x14ac:dyDescent="0.35">
      <c r="A206" s="14"/>
      <c r="B206" s="41" t="s">
        <v>57</v>
      </c>
      <c r="C206" s="14">
        <v>2021</v>
      </c>
      <c r="D206" s="43"/>
      <c r="E206" s="14"/>
      <c r="F206" s="44">
        <v>36000</v>
      </c>
      <c r="G206" s="14"/>
      <c r="H206" s="45"/>
      <c r="I206" s="46"/>
      <c r="J206" s="47"/>
      <c r="K206" s="20"/>
      <c r="L206" s="47"/>
      <c r="M206" s="40"/>
      <c r="N206" s="39"/>
      <c r="O206" s="39"/>
      <c r="P206" s="39"/>
      <c r="Q206" s="39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</row>
    <row r="207" spans="1:69" s="21" customFormat="1" ht="36" customHeight="1" x14ac:dyDescent="0.35">
      <c r="A207" s="14"/>
      <c r="B207" s="41" t="s">
        <v>132</v>
      </c>
      <c r="C207" s="14">
        <v>2021</v>
      </c>
      <c r="D207" s="43"/>
      <c r="E207" s="14"/>
      <c r="F207" s="44">
        <v>1000000</v>
      </c>
      <c r="G207" s="14"/>
      <c r="H207" s="45"/>
      <c r="I207" s="46"/>
      <c r="J207" s="47"/>
      <c r="K207" s="20"/>
      <c r="L207" s="47"/>
      <c r="M207" s="40"/>
      <c r="N207" s="39"/>
      <c r="O207" s="39"/>
      <c r="P207" s="39"/>
      <c r="Q207" s="39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</row>
    <row r="208" spans="1:69" s="21" customFormat="1" ht="51" customHeight="1" x14ac:dyDescent="0.35">
      <c r="A208" s="14"/>
      <c r="B208" s="41" t="s">
        <v>169</v>
      </c>
      <c r="C208" s="14">
        <v>2021</v>
      </c>
      <c r="D208" s="43"/>
      <c r="E208" s="14"/>
      <c r="F208" s="44">
        <v>25000</v>
      </c>
      <c r="G208" s="14"/>
      <c r="H208" s="45"/>
      <c r="I208" s="46"/>
      <c r="J208" s="47"/>
      <c r="K208" s="20"/>
      <c r="L208" s="47"/>
      <c r="M208" s="40"/>
      <c r="N208" s="39"/>
      <c r="O208" s="39"/>
      <c r="P208" s="39"/>
      <c r="Q208" s="39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</row>
    <row r="209" spans="1:69" s="21" customFormat="1" ht="55.5" customHeight="1" x14ac:dyDescent="0.35">
      <c r="A209" s="14"/>
      <c r="B209" s="41" t="s">
        <v>257</v>
      </c>
      <c r="C209" s="14">
        <v>2021</v>
      </c>
      <c r="D209" s="43"/>
      <c r="E209" s="14"/>
      <c r="F209" s="44">
        <v>25000</v>
      </c>
      <c r="G209" s="14"/>
      <c r="H209" s="45"/>
      <c r="I209" s="46"/>
      <c r="J209" s="47"/>
      <c r="K209" s="20"/>
      <c r="L209" s="47"/>
      <c r="M209" s="40"/>
      <c r="N209" s="39"/>
      <c r="O209" s="39"/>
      <c r="P209" s="39"/>
      <c r="Q209" s="39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</row>
    <row r="210" spans="1:69" s="21" customFormat="1" ht="60" customHeight="1" x14ac:dyDescent="0.35">
      <c r="A210" s="35"/>
      <c r="B210" s="41" t="s">
        <v>66</v>
      </c>
      <c r="C210" s="14" t="s">
        <v>18</v>
      </c>
      <c r="D210" s="43">
        <v>14087743</v>
      </c>
      <c r="E210" s="51">
        <v>90</v>
      </c>
      <c r="F210" s="44">
        <v>461950</v>
      </c>
      <c r="G210" s="51">
        <v>100</v>
      </c>
      <c r="H210" s="45"/>
      <c r="I210" s="46"/>
      <c r="J210" s="47"/>
      <c r="K210" s="20"/>
      <c r="L210" s="47"/>
      <c r="M210" s="40"/>
      <c r="N210" s="39"/>
      <c r="O210" s="39"/>
      <c r="P210" s="39"/>
      <c r="Q210" s="39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</row>
    <row r="211" spans="1:69" s="21" customFormat="1" ht="72.75" customHeight="1" x14ac:dyDescent="0.35">
      <c r="A211" s="14"/>
      <c r="B211" s="41" t="s">
        <v>40</v>
      </c>
      <c r="C211" s="14" t="s">
        <v>23</v>
      </c>
      <c r="D211" s="43">
        <v>2887898</v>
      </c>
      <c r="E211" s="51">
        <v>7.6</v>
      </c>
      <c r="F211" s="44">
        <f>2627383-10442-29900</f>
        <v>2587041</v>
      </c>
      <c r="G211" s="51">
        <v>100</v>
      </c>
      <c r="H211" s="45"/>
      <c r="I211" s="46"/>
      <c r="J211" s="47"/>
      <c r="K211" s="20"/>
      <c r="L211" s="47"/>
      <c r="M211" s="40"/>
      <c r="N211" s="39"/>
      <c r="O211" s="39"/>
      <c r="P211" s="39"/>
      <c r="Q211" s="39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</row>
    <row r="212" spans="1:69" s="21" customFormat="1" ht="63" customHeight="1" x14ac:dyDescent="0.35">
      <c r="A212" s="14"/>
      <c r="B212" s="41" t="s">
        <v>170</v>
      </c>
      <c r="C212" s="14">
        <v>2021</v>
      </c>
      <c r="D212" s="43"/>
      <c r="E212" s="14"/>
      <c r="F212" s="44">
        <v>2000000</v>
      </c>
      <c r="G212" s="51"/>
      <c r="H212" s="45"/>
      <c r="I212" s="46"/>
      <c r="J212" s="47"/>
      <c r="K212" s="20"/>
      <c r="L212" s="47"/>
      <c r="M212" s="40"/>
      <c r="N212" s="39"/>
      <c r="O212" s="39"/>
      <c r="P212" s="39"/>
      <c r="Q212" s="39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</row>
    <row r="213" spans="1:69" s="61" customFormat="1" ht="49.5" customHeight="1" x14ac:dyDescent="0.35">
      <c r="A213" s="33"/>
      <c r="B213" s="33" t="s">
        <v>159</v>
      </c>
      <c r="C213" s="14"/>
      <c r="D213" s="59"/>
      <c r="E213" s="59"/>
      <c r="F213" s="55">
        <f>SUM(F214:F215)</f>
        <v>500000</v>
      </c>
      <c r="G213" s="57"/>
      <c r="H213" s="45"/>
      <c r="I213" s="46"/>
      <c r="J213" s="47"/>
      <c r="K213" s="20"/>
      <c r="L213" s="47"/>
      <c r="M213" s="40"/>
      <c r="N213" s="39"/>
      <c r="O213" s="39"/>
      <c r="P213" s="39"/>
      <c r="Q213" s="39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</row>
    <row r="214" spans="1:69" s="21" customFormat="1" ht="61.5" customHeight="1" x14ac:dyDescent="0.35">
      <c r="A214" s="14"/>
      <c r="B214" s="41" t="s">
        <v>53</v>
      </c>
      <c r="C214" s="14">
        <v>2021</v>
      </c>
      <c r="D214" s="43"/>
      <c r="E214" s="14"/>
      <c r="F214" s="44">
        <v>250000</v>
      </c>
      <c r="G214" s="14"/>
      <c r="H214" s="45"/>
      <c r="I214" s="46"/>
      <c r="J214" s="47"/>
      <c r="K214" s="20"/>
      <c r="L214" s="47"/>
      <c r="M214" s="40"/>
      <c r="N214" s="39"/>
      <c r="O214" s="39"/>
      <c r="P214" s="39"/>
      <c r="Q214" s="39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</row>
    <row r="215" spans="1:69" s="21" customFormat="1" ht="54" customHeight="1" x14ac:dyDescent="0.35">
      <c r="A215" s="14"/>
      <c r="B215" s="41" t="s">
        <v>54</v>
      </c>
      <c r="C215" s="14">
        <v>2021</v>
      </c>
      <c r="D215" s="43"/>
      <c r="E215" s="14"/>
      <c r="F215" s="44">
        <v>250000</v>
      </c>
      <c r="G215" s="14"/>
      <c r="H215" s="45"/>
      <c r="I215" s="46"/>
      <c r="J215" s="47"/>
      <c r="K215" s="20"/>
      <c r="L215" s="47"/>
      <c r="M215" s="40"/>
      <c r="N215" s="39"/>
      <c r="O215" s="39"/>
      <c r="P215" s="39"/>
      <c r="Q215" s="39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</row>
    <row r="216" spans="1:69" s="61" customFormat="1" ht="40.5" customHeight="1" x14ac:dyDescent="0.35">
      <c r="A216" s="33"/>
      <c r="B216" s="33" t="s">
        <v>39</v>
      </c>
      <c r="C216" s="14"/>
      <c r="D216" s="59"/>
      <c r="E216" s="59"/>
      <c r="F216" s="55">
        <f>SUM(F217:F224)</f>
        <v>9978672</v>
      </c>
      <c r="G216" s="59"/>
      <c r="H216" s="45"/>
      <c r="I216" s="46"/>
      <c r="J216" s="47"/>
      <c r="K216" s="20"/>
      <c r="L216" s="47"/>
      <c r="M216" s="40"/>
      <c r="N216" s="39"/>
      <c r="O216" s="39"/>
      <c r="P216" s="39"/>
      <c r="Q216" s="39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</row>
    <row r="217" spans="1:69" s="21" customFormat="1" ht="77.25" customHeight="1" x14ac:dyDescent="0.35">
      <c r="A217" s="35"/>
      <c r="B217" s="41" t="s">
        <v>258</v>
      </c>
      <c r="C217" s="14">
        <v>2021</v>
      </c>
      <c r="D217" s="43"/>
      <c r="E217" s="14"/>
      <c r="F217" s="44">
        <v>2350000</v>
      </c>
      <c r="G217" s="14"/>
      <c r="H217" s="45"/>
      <c r="I217" s="46"/>
      <c r="J217" s="47"/>
      <c r="K217" s="20"/>
      <c r="L217" s="47"/>
      <c r="M217" s="40"/>
      <c r="N217" s="39"/>
      <c r="O217" s="39"/>
      <c r="P217" s="39"/>
      <c r="Q217" s="39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</row>
    <row r="218" spans="1:69" s="21" customFormat="1" ht="60" customHeight="1" x14ac:dyDescent="0.35">
      <c r="A218" s="14"/>
      <c r="B218" s="41" t="s">
        <v>240</v>
      </c>
      <c r="C218" s="14">
        <v>2021</v>
      </c>
      <c r="D218" s="43"/>
      <c r="E218" s="14"/>
      <c r="F218" s="44">
        <v>1200000</v>
      </c>
      <c r="G218" s="51"/>
      <c r="H218" s="45"/>
      <c r="I218" s="46"/>
      <c r="J218" s="47"/>
      <c r="K218" s="20"/>
      <c r="L218" s="47"/>
      <c r="M218" s="40"/>
      <c r="N218" s="39"/>
      <c r="O218" s="39"/>
      <c r="P218" s="39"/>
      <c r="Q218" s="39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</row>
    <row r="219" spans="1:69" s="21" customFormat="1" ht="55.5" customHeight="1" x14ac:dyDescent="0.35">
      <c r="A219" s="14"/>
      <c r="B219" s="41" t="s">
        <v>160</v>
      </c>
      <c r="C219" s="14">
        <v>2021</v>
      </c>
      <c r="D219" s="43"/>
      <c r="E219" s="14"/>
      <c r="F219" s="44">
        <v>300000</v>
      </c>
      <c r="G219" s="51"/>
      <c r="H219" s="45"/>
      <c r="I219" s="46"/>
      <c r="J219" s="47"/>
      <c r="K219" s="20"/>
      <c r="L219" s="47"/>
      <c r="M219" s="40"/>
      <c r="N219" s="39"/>
      <c r="O219" s="39"/>
      <c r="P219" s="39"/>
      <c r="Q219" s="39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</row>
    <row r="220" spans="1:69" s="21" customFormat="1" ht="60" customHeight="1" x14ac:dyDescent="0.35">
      <c r="A220" s="14"/>
      <c r="B220" s="41" t="s">
        <v>20</v>
      </c>
      <c r="C220" s="14" t="s">
        <v>22</v>
      </c>
      <c r="D220" s="43">
        <f>15888386</f>
        <v>15888386</v>
      </c>
      <c r="E220" s="14">
        <v>49.4</v>
      </c>
      <c r="F220" s="44">
        <v>5488130</v>
      </c>
      <c r="G220" s="51">
        <v>100</v>
      </c>
      <c r="H220" s="45"/>
      <c r="I220" s="46"/>
      <c r="J220" s="47"/>
      <c r="K220" s="20"/>
      <c r="L220" s="47"/>
      <c r="M220" s="40"/>
      <c r="N220" s="39"/>
      <c r="O220" s="39"/>
      <c r="P220" s="39"/>
      <c r="Q220" s="39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</row>
    <row r="221" spans="1:69" s="21" customFormat="1" ht="83.25" customHeight="1" x14ac:dyDescent="0.35">
      <c r="A221" s="14"/>
      <c r="B221" s="41" t="s">
        <v>174</v>
      </c>
      <c r="C221" s="14" t="s">
        <v>22</v>
      </c>
      <c r="D221" s="43">
        <v>10405066</v>
      </c>
      <c r="E221" s="14">
        <v>2.2000000000000002</v>
      </c>
      <c r="F221" s="44">
        <v>50000</v>
      </c>
      <c r="G221" s="51">
        <v>2.7</v>
      </c>
      <c r="H221" s="45"/>
      <c r="I221" s="46"/>
      <c r="J221" s="47"/>
      <c r="K221" s="20"/>
      <c r="L221" s="47"/>
      <c r="M221" s="40"/>
      <c r="N221" s="39"/>
      <c r="O221" s="39"/>
      <c r="P221" s="39"/>
      <c r="Q221" s="39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</row>
    <row r="222" spans="1:69" s="21" customFormat="1" ht="75.75" customHeight="1" x14ac:dyDescent="0.35">
      <c r="A222" s="14"/>
      <c r="B222" s="41" t="s">
        <v>275</v>
      </c>
      <c r="C222" s="14">
        <v>2021</v>
      </c>
      <c r="D222" s="43"/>
      <c r="E222" s="14"/>
      <c r="F222" s="44">
        <v>250000</v>
      </c>
      <c r="G222" s="51"/>
      <c r="H222" s="45"/>
      <c r="I222" s="46"/>
      <c r="J222" s="47"/>
      <c r="K222" s="20"/>
      <c r="L222" s="47"/>
      <c r="M222" s="40"/>
      <c r="N222" s="39"/>
      <c r="O222" s="39"/>
      <c r="P222" s="39"/>
      <c r="Q222" s="39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</row>
    <row r="223" spans="1:69" s="21" customFormat="1" ht="58.5" customHeight="1" x14ac:dyDescent="0.35">
      <c r="A223" s="14"/>
      <c r="B223" s="41" t="s">
        <v>163</v>
      </c>
      <c r="C223" s="14">
        <v>2021</v>
      </c>
      <c r="D223" s="43"/>
      <c r="E223" s="51"/>
      <c r="F223" s="44">
        <f>400000-49900-20000</f>
        <v>330100</v>
      </c>
      <c r="G223" s="14"/>
      <c r="H223" s="45"/>
      <c r="I223" s="46"/>
      <c r="J223" s="47"/>
      <c r="K223" s="20"/>
      <c r="L223" s="47"/>
      <c r="M223" s="40"/>
      <c r="N223" s="39"/>
      <c r="O223" s="39"/>
      <c r="P223" s="39"/>
      <c r="Q223" s="39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</row>
    <row r="224" spans="1:69" s="21" customFormat="1" ht="58.5" customHeight="1" x14ac:dyDescent="0.35">
      <c r="A224" s="14"/>
      <c r="B224" s="41" t="s">
        <v>259</v>
      </c>
      <c r="C224" s="14" t="s">
        <v>15</v>
      </c>
      <c r="D224" s="43">
        <v>29708671</v>
      </c>
      <c r="E224" s="51">
        <v>95.3</v>
      </c>
      <c r="F224" s="44">
        <v>10442</v>
      </c>
      <c r="G224" s="51">
        <v>100</v>
      </c>
      <c r="H224" s="45"/>
      <c r="I224" s="46"/>
      <c r="J224" s="47"/>
      <c r="K224" s="20"/>
      <c r="L224" s="47"/>
      <c r="M224" s="40"/>
      <c r="N224" s="39"/>
      <c r="O224" s="39"/>
      <c r="P224" s="39"/>
      <c r="Q224" s="39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</row>
    <row r="225" spans="1:69" s="61" customFormat="1" ht="31.5" customHeight="1" x14ac:dyDescent="0.35">
      <c r="A225" s="33"/>
      <c r="B225" s="33" t="s">
        <v>36</v>
      </c>
      <c r="C225" s="14"/>
      <c r="D225" s="59"/>
      <c r="E225" s="59"/>
      <c r="F225" s="55">
        <f>F226</f>
        <v>3430050</v>
      </c>
      <c r="G225" s="59"/>
      <c r="H225" s="45"/>
      <c r="I225" s="46"/>
      <c r="J225" s="47"/>
      <c r="K225" s="20"/>
      <c r="L225" s="47"/>
      <c r="M225" s="40"/>
      <c r="N225" s="39"/>
      <c r="O225" s="39"/>
      <c r="P225" s="39"/>
      <c r="Q225" s="39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</row>
    <row r="226" spans="1:69" s="21" customFormat="1" ht="97.5" customHeight="1" x14ac:dyDescent="0.35">
      <c r="A226" s="14"/>
      <c r="B226" s="41" t="s">
        <v>58</v>
      </c>
      <c r="C226" s="14" t="s">
        <v>23</v>
      </c>
      <c r="D226" s="43">
        <v>3883446</v>
      </c>
      <c r="E226" s="51">
        <v>5.6</v>
      </c>
      <c r="F226" s="44">
        <f>3600000-169950</f>
        <v>3430050</v>
      </c>
      <c r="G226" s="51">
        <v>100</v>
      </c>
      <c r="H226" s="45"/>
      <c r="I226" s="46"/>
      <c r="J226" s="47"/>
      <c r="K226" s="20"/>
      <c r="L226" s="47"/>
      <c r="M226" s="40"/>
      <c r="N226" s="39"/>
      <c r="O226" s="39"/>
      <c r="P226" s="39"/>
      <c r="Q226" s="39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</row>
    <row r="227" spans="1:69" s="13" customFormat="1" ht="37.5" customHeight="1" x14ac:dyDescent="0.35">
      <c r="A227" s="67" t="s">
        <v>10</v>
      </c>
      <c r="B227" s="32"/>
      <c r="C227" s="146"/>
      <c r="D227" s="146"/>
      <c r="E227" s="146"/>
      <c r="F227" s="34">
        <f>F228+F235+F240</f>
        <v>21531108.579999998</v>
      </c>
      <c r="G227" s="146"/>
      <c r="H227" s="45"/>
      <c r="I227" s="46"/>
      <c r="J227" s="47"/>
      <c r="K227" s="20"/>
      <c r="L227" s="47"/>
      <c r="M227" s="40"/>
      <c r="N227" s="39"/>
      <c r="O227" s="39"/>
      <c r="P227" s="39"/>
      <c r="Q227" s="39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</row>
    <row r="228" spans="1:69" s="61" customFormat="1" ht="37.5" customHeight="1" x14ac:dyDescent="0.35">
      <c r="A228" s="33"/>
      <c r="B228" s="33" t="s">
        <v>158</v>
      </c>
      <c r="C228" s="14"/>
      <c r="D228" s="59"/>
      <c r="E228" s="59"/>
      <c r="F228" s="55">
        <f>SUM(F229:F234)</f>
        <v>2731108.58</v>
      </c>
      <c r="G228" s="59"/>
      <c r="H228" s="45"/>
      <c r="I228" s="46"/>
      <c r="J228" s="47"/>
      <c r="K228" s="20"/>
      <c r="L228" s="47"/>
      <c r="M228" s="40"/>
      <c r="N228" s="39"/>
      <c r="O228" s="39"/>
      <c r="P228" s="39"/>
      <c r="Q228" s="39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</row>
    <row r="229" spans="1:69" s="21" customFormat="1" ht="37.5" customHeight="1" x14ac:dyDescent="0.35">
      <c r="A229" s="14"/>
      <c r="B229" s="41" t="s">
        <v>44</v>
      </c>
      <c r="C229" s="14" t="s">
        <v>23</v>
      </c>
      <c r="D229" s="14"/>
      <c r="E229" s="14"/>
      <c r="F229" s="44">
        <v>1092500.58</v>
      </c>
      <c r="G229" s="14"/>
      <c r="H229" s="45"/>
      <c r="I229" s="46"/>
      <c r="J229" s="47"/>
      <c r="K229" s="20"/>
      <c r="L229" s="47"/>
      <c r="M229" s="40"/>
      <c r="N229" s="39"/>
      <c r="O229" s="39"/>
      <c r="P229" s="39"/>
      <c r="Q229" s="39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</row>
    <row r="230" spans="1:69" s="21" customFormat="1" ht="37.5" customHeight="1" x14ac:dyDescent="0.35">
      <c r="A230" s="14"/>
      <c r="B230" s="41" t="s">
        <v>136</v>
      </c>
      <c r="C230" s="14">
        <v>2021</v>
      </c>
      <c r="D230" s="14"/>
      <c r="E230" s="14"/>
      <c r="F230" s="44">
        <v>300000</v>
      </c>
      <c r="G230" s="14"/>
      <c r="H230" s="45"/>
      <c r="I230" s="46"/>
      <c r="J230" s="47"/>
      <c r="K230" s="20"/>
      <c r="L230" s="47"/>
      <c r="M230" s="40"/>
      <c r="N230" s="39"/>
      <c r="O230" s="39"/>
      <c r="P230" s="39"/>
      <c r="Q230" s="39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</row>
    <row r="231" spans="1:69" s="21" customFormat="1" ht="51" customHeight="1" x14ac:dyDescent="0.35">
      <c r="A231" s="14"/>
      <c r="B231" s="41" t="s">
        <v>186</v>
      </c>
      <c r="C231" s="14">
        <v>2021</v>
      </c>
      <c r="D231" s="14"/>
      <c r="E231" s="14"/>
      <c r="F231" s="44">
        <v>49900</v>
      </c>
      <c r="G231" s="14"/>
      <c r="H231" s="45"/>
      <c r="I231" s="46"/>
      <c r="J231" s="47"/>
      <c r="K231" s="20"/>
      <c r="L231" s="47"/>
      <c r="M231" s="40"/>
      <c r="N231" s="39"/>
      <c r="O231" s="39"/>
      <c r="P231" s="39"/>
      <c r="Q231" s="39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</row>
    <row r="232" spans="1:69" s="21" customFormat="1" ht="54" customHeight="1" x14ac:dyDescent="0.35">
      <c r="A232" s="14"/>
      <c r="B232" s="41" t="s">
        <v>276</v>
      </c>
      <c r="C232" s="14" t="s">
        <v>23</v>
      </c>
      <c r="D232" s="43">
        <v>1800000</v>
      </c>
      <c r="E232" s="51">
        <v>4</v>
      </c>
      <c r="F232" s="44">
        <v>900000</v>
      </c>
      <c r="G232" s="51">
        <v>54</v>
      </c>
      <c r="H232" s="45"/>
      <c r="I232" s="46"/>
      <c r="J232" s="47"/>
      <c r="K232" s="20"/>
      <c r="L232" s="47"/>
      <c r="M232" s="40"/>
      <c r="N232" s="39"/>
      <c r="O232" s="39"/>
      <c r="P232" s="39"/>
      <c r="Q232" s="39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</row>
    <row r="233" spans="1:69" s="21" customFormat="1" ht="54" customHeight="1" x14ac:dyDescent="0.35">
      <c r="A233" s="14"/>
      <c r="B233" s="41" t="s">
        <v>260</v>
      </c>
      <c r="C233" s="14" t="s">
        <v>23</v>
      </c>
      <c r="D233" s="43">
        <v>304581</v>
      </c>
      <c r="E233" s="51">
        <v>10.8</v>
      </c>
      <c r="F233" s="44">
        <v>119925</v>
      </c>
      <c r="G233" s="51">
        <v>50.2</v>
      </c>
      <c r="H233" s="45"/>
      <c r="I233" s="46"/>
      <c r="J233" s="47"/>
      <c r="K233" s="20"/>
      <c r="L233" s="47"/>
      <c r="M233" s="40"/>
      <c r="N233" s="39"/>
      <c r="O233" s="39"/>
      <c r="P233" s="39"/>
      <c r="Q233" s="39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</row>
    <row r="234" spans="1:69" s="21" customFormat="1" ht="55.5" customHeight="1" x14ac:dyDescent="0.35">
      <c r="A234" s="35"/>
      <c r="B234" s="41" t="s">
        <v>261</v>
      </c>
      <c r="C234" s="14" t="s">
        <v>23</v>
      </c>
      <c r="D234" s="43">
        <v>388708</v>
      </c>
      <c r="E234" s="51">
        <v>9</v>
      </c>
      <c r="F234" s="44">
        <f>388708-119925</f>
        <v>268783</v>
      </c>
      <c r="G234" s="51">
        <v>100</v>
      </c>
      <c r="H234" s="45"/>
      <c r="I234" s="46"/>
      <c r="J234" s="47"/>
      <c r="K234" s="20"/>
      <c r="L234" s="47"/>
      <c r="M234" s="40"/>
      <c r="N234" s="39"/>
      <c r="O234" s="39"/>
      <c r="P234" s="39"/>
      <c r="Q234" s="39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</row>
    <row r="235" spans="1:69" s="61" customFormat="1" ht="33" customHeight="1" x14ac:dyDescent="0.35">
      <c r="A235" s="33"/>
      <c r="B235" s="33" t="s">
        <v>39</v>
      </c>
      <c r="C235" s="14"/>
      <c r="D235" s="59"/>
      <c r="E235" s="59"/>
      <c r="F235" s="55">
        <f>SUM(F236:F239)</f>
        <v>18600000</v>
      </c>
      <c r="G235" s="92"/>
      <c r="H235" s="45"/>
      <c r="I235" s="46"/>
      <c r="J235" s="47"/>
      <c r="K235" s="20"/>
      <c r="L235" s="47"/>
      <c r="M235" s="40"/>
      <c r="N235" s="39"/>
      <c r="O235" s="39"/>
      <c r="P235" s="39"/>
      <c r="Q235" s="39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</row>
    <row r="236" spans="1:69" s="21" customFormat="1" ht="34.5" customHeight="1" x14ac:dyDescent="0.35">
      <c r="A236" s="14"/>
      <c r="B236" s="41" t="s">
        <v>55</v>
      </c>
      <c r="C236" s="14" t="s">
        <v>23</v>
      </c>
      <c r="D236" s="43">
        <v>3564264</v>
      </c>
      <c r="E236" s="14">
        <v>7.4</v>
      </c>
      <c r="F236" s="44">
        <v>3300000</v>
      </c>
      <c r="G236" s="51">
        <v>100</v>
      </c>
      <c r="H236" s="45"/>
      <c r="I236" s="46"/>
      <c r="J236" s="47"/>
      <c r="K236" s="20"/>
      <c r="L236" s="47"/>
      <c r="M236" s="40"/>
      <c r="N236" s="39"/>
      <c r="O236" s="39"/>
      <c r="P236" s="39"/>
      <c r="Q236" s="39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</row>
    <row r="237" spans="1:69" s="21" customFormat="1" ht="97.5" customHeight="1" x14ac:dyDescent="0.35">
      <c r="A237" s="14"/>
      <c r="B237" s="41" t="s">
        <v>48</v>
      </c>
      <c r="C237" s="14" t="s">
        <v>23</v>
      </c>
      <c r="D237" s="43">
        <v>4193515</v>
      </c>
      <c r="E237" s="51">
        <v>4.96</v>
      </c>
      <c r="F237" s="44">
        <v>3500000</v>
      </c>
      <c r="G237" s="51">
        <v>100</v>
      </c>
      <c r="H237" s="45"/>
      <c r="I237" s="46"/>
      <c r="J237" s="47"/>
      <c r="K237" s="20"/>
      <c r="L237" s="47"/>
      <c r="M237" s="40"/>
      <c r="N237" s="39"/>
      <c r="O237" s="39"/>
      <c r="P237" s="39"/>
      <c r="Q237" s="39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</row>
    <row r="238" spans="1:69" s="21" customFormat="1" ht="28.5" customHeight="1" x14ac:dyDescent="0.35">
      <c r="A238" s="14"/>
      <c r="B238" s="41" t="s">
        <v>133</v>
      </c>
      <c r="C238" s="14" t="s">
        <v>23</v>
      </c>
      <c r="D238" s="43"/>
      <c r="E238" s="51"/>
      <c r="F238" s="44">
        <v>5000000</v>
      </c>
      <c r="G238" s="14"/>
      <c r="H238" s="45"/>
      <c r="I238" s="46"/>
      <c r="J238" s="47"/>
      <c r="K238" s="20"/>
      <c r="L238" s="47"/>
      <c r="M238" s="40"/>
      <c r="N238" s="39"/>
      <c r="O238" s="39"/>
      <c r="P238" s="39"/>
      <c r="Q238" s="39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</row>
    <row r="239" spans="1:69" s="21" customFormat="1" ht="33" customHeight="1" x14ac:dyDescent="0.35">
      <c r="A239" s="14"/>
      <c r="B239" s="41" t="s">
        <v>14</v>
      </c>
      <c r="C239" s="14" t="s">
        <v>23</v>
      </c>
      <c r="D239" s="43">
        <v>26441501</v>
      </c>
      <c r="E239" s="14">
        <v>8.1999999999999993</v>
      </c>
      <c r="F239" s="44">
        <v>6800000</v>
      </c>
      <c r="G239" s="51">
        <v>33.9</v>
      </c>
      <c r="H239" s="45"/>
      <c r="I239" s="46"/>
      <c r="J239" s="47"/>
      <c r="K239" s="20"/>
      <c r="L239" s="47"/>
      <c r="M239" s="40"/>
      <c r="N239" s="39"/>
      <c r="O239" s="39"/>
      <c r="P239" s="39"/>
      <c r="Q239" s="39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</row>
    <row r="240" spans="1:69" s="21" customFormat="1" ht="49.5" customHeight="1" x14ac:dyDescent="0.35">
      <c r="A240" s="33"/>
      <c r="B240" s="33" t="s">
        <v>36</v>
      </c>
      <c r="C240" s="14"/>
      <c r="D240" s="43"/>
      <c r="E240" s="14"/>
      <c r="F240" s="55">
        <f>F241</f>
        <v>200000</v>
      </c>
      <c r="G240" s="51"/>
      <c r="H240" s="45"/>
      <c r="I240" s="46"/>
      <c r="J240" s="47"/>
      <c r="K240" s="20"/>
      <c r="L240" s="47"/>
      <c r="M240" s="40"/>
      <c r="N240" s="39"/>
      <c r="O240" s="39"/>
      <c r="P240" s="39"/>
      <c r="Q240" s="39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</row>
    <row r="241" spans="1:69" s="21" customFormat="1" ht="49.5" customHeight="1" x14ac:dyDescent="0.35">
      <c r="A241" s="14"/>
      <c r="B241" s="41" t="s">
        <v>277</v>
      </c>
      <c r="C241" s="14">
        <v>2021</v>
      </c>
      <c r="D241" s="43">
        <v>200000</v>
      </c>
      <c r="E241" s="14">
        <v>0</v>
      </c>
      <c r="F241" s="44">
        <v>200000</v>
      </c>
      <c r="G241" s="51">
        <v>100</v>
      </c>
      <c r="H241" s="45"/>
      <c r="I241" s="46"/>
      <c r="J241" s="47"/>
      <c r="K241" s="20"/>
      <c r="L241" s="47"/>
      <c r="M241" s="40"/>
      <c r="N241" s="39"/>
      <c r="O241" s="39"/>
      <c r="P241" s="39"/>
      <c r="Q241" s="39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</row>
    <row r="242" spans="1:69" s="13" customFormat="1" ht="33" customHeight="1" x14ac:dyDescent="0.35">
      <c r="A242" s="32" t="s">
        <v>2</v>
      </c>
      <c r="B242" s="33" t="s">
        <v>239</v>
      </c>
      <c r="C242" s="146"/>
      <c r="D242" s="146"/>
      <c r="E242" s="146"/>
      <c r="F242" s="34">
        <f>SUM(F243:F244)</f>
        <v>3250000</v>
      </c>
      <c r="G242" s="146"/>
      <c r="H242" s="45"/>
      <c r="I242" s="46"/>
      <c r="J242" s="47"/>
      <c r="K242" s="20"/>
      <c r="L242" s="47"/>
      <c r="M242" s="40"/>
      <c r="N242" s="39"/>
      <c r="O242" s="39"/>
      <c r="P242" s="39"/>
      <c r="Q242" s="39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</row>
    <row r="243" spans="1:69" s="21" customFormat="1" ht="84.75" customHeight="1" x14ac:dyDescent="0.35">
      <c r="A243" s="14"/>
      <c r="B243" s="41" t="s">
        <v>278</v>
      </c>
      <c r="C243" s="14" t="s">
        <v>15</v>
      </c>
      <c r="D243" s="93">
        <v>13234370</v>
      </c>
      <c r="E243" s="51">
        <v>20</v>
      </c>
      <c r="F243" s="44">
        <v>3000000</v>
      </c>
      <c r="G243" s="51">
        <v>42.7</v>
      </c>
      <c r="H243" s="45"/>
      <c r="I243" s="46"/>
      <c r="J243" s="47"/>
      <c r="K243" s="20"/>
      <c r="L243" s="47"/>
      <c r="M243" s="40"/>
      <c r="N243" s="39"/>
      <c r="O243" s="39"/>
      <c r="P243" s="39"/>
      <c r="Q243" s="39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</row>
    <row r="244" spans="1:69" s="21" customFormat="1" ht="57" customHeight="1" x14ac:dyDescent="0.35">
      <c r="A244" s="14"/>
      <c r="B244" s="41" t="s">
        <v>279</v>
      </c>
      <c r="C244" s="14">
        <v>2021</v>
      </c>
      <c r="D244" s="93"/>
      <c r="E244" s="51"/>
      <c r="F244" s="44">
        <v>250000</v>
      </c>
      <c r="G244" s="51"/>
      <c r="H244" s="45"/>
      <c r="I244" s="46"/>
      <c r="J244" s="47"/>
      <c r="K244" s="20"/>
      <c r="L244" s="47"/>
      <c r="M244" s="40"/>
      <c r="N244" s="39"/>
      <c r="O244" s="39"/>
      <c r="P244" s="39"/>
      <c r="Q244" s="39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</row>
    <row r="245" spans="1:69" s="13" customFormat="1" ht="54" customHeight="1" x14ac:dyDescent="0.35">
      <c r="A245" s="32" t="s">
        <v>127</v>
      </c>
      <c r="B245" s="33" t="s">
        <v>120</v>
      </c>
      <c r="C245" s="146"/>
      <c r="D245" s="94"/>
      <c r="E245" s="50"/>
      <c r="F245" s="34">
        <f>F247+F249</f>
        <v>46790000</v>
      </c>
      <c r="G245" s="50"/>
      <c r="H245" s="45"/>
      <c r="I245" s="46"/>
      <c r="J245" s="47"/>
      <c r="K245" s="20"/>
      <c r="L245" s="47"/>
      <c r="M245" s="40"/>
      <c r="N245" s="39"/>
      <c r="O245" s="39"/>
      <c r="P245" s="39"/>
      <c r="Q245" s="39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</row>
    <row r="246" spans="1:69" s="13" customFormat="1" ht="33" customHeight="1" x14ac:dyDescent="0.35">
      <c r="A246" s="56" t="s">
        <v>126</v>
      </c>
      <c r="B246" s="33"/>
      <c r="C246" s="146"/>
      <c r="D246" s="94"/>
      <c r="E246" s="50"/>
      <c r="F246" s="57">
        <f>F248</f>
        <v>26250000</v>
      </c>
      <c r="G246" s="50"/>
      <c r="H246" s="45"/>
      <c r="I246" s="46"/>
      <c r="J246" s="47"/>
      <c r="K246" s="20"/>
      <c r="L246" s="47"/>
      <c r="M246" s="40"/>
      <c r="N246" s="39"/>
      <c r="O246" s="39"/>
      <c r="P246" s="39"/>
      <c r="Q246" s="39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</row>
    <row r="247" spans="1:69" s="21" customFormat="1" ht="37.5" customHeight="1" x14ac:dyDescent="0.35">
      <c r="A247" s="32"/>
      <c r="B247" s="41" t="s">
        <v>128</v>
      </c>
      <c r="C247" s="14"/>
      <c r="D247" s="93"/>
      <c r="E247" s="51"/>
      <c r="F247" s="44">
        <v>46250000</v>
      </c>
      <c r="G247" s="51"/>
      <c r="H247" s="45"/>
      <c r="I247" s="46"/>
      <c r="J247" s="47"/>
      <c r="K247" s="20"/>
      <c r="L247" s="47"/>
      <c r="M247" s="40"/>
      <c r="N247" s="39"/>
      <c r="O247" s="39"/>
      <c r="P247" s="39"/>
      <c r="Q247" s="39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</row>
    <row r="248" spans="1:69" s="61" customFormat="1" ht="37.5" customHeight="1" x14ac:dyDescent="0.35">
      <c r="A248" s="56"/>
      <c r="B248" s="56" t="s">
        <v>46</v>
      </c>
      <c r="C248" s="14"/>
      <c r="D248" s="95"/>
      <c r="E248" s="92"/>
      <c r="F248" s="57">
        <v>26250000</v>
      </c>
      <c r="G248" s="92"/>
      <c r="H248" s="45"/>
      <c r="I248" s="46"/>
      <c r="J248" s="47"/>
      <c r="K248" s="20"/>
      <c r="L248" s="47"/>
      <c r="M248" s="40"/>
      <c r="N248" s="39"/>
      <c r="O248" s="39"/>
      <c r="P248" s="39"/>
      <c r="Q248" s="39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</row>
    <row r="249" spans="1:69" s="21" customFormat="1" ht="37.5" customHeight="1" x14ac:dyDescent="0.35">
      <c r="A249" s="41"/>
      <c r="B249" s="41" t="s">
        <v>56</v>
      </c>
      <c r="C249" s="14"/>
      <c r="D249" s="93"/>
      <c r="E249" s="51"/>
      <c r="F249" s="44">
        <v>540000</v>
      </c>
      <c r="G249" s="51"/>
      <c r="H249" s="45"/>
      <c r="I249" s="46"/>
      <c r="J249" s="47"/>
      <c r="K249" s="20"/>
      <c r="L249" s="47"/>
      <c r="M249" s="40"/>
      <c r="N249" s="39"/>
      <c r="O249" s="39"/>
      <c r="P249" s="39"/>
      <c r="Q249" s="39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</row>
    <row r="250" spans="1:69" s="13" customFormat="1" ht="37.5" customHeight="1" x14ac:dyDescent="0.35">
      <c r="A250" s="32" t="s">
        <v>32</v>
      </c>
      <c r="B250" s="33" t="s">
        <v>121</v>
      </c>
      <c r="C250" s="146"/>
      <c r="D250" s="94"/>
      <c r="E250" s="50"/>
      <c r="F250" s="34">
        <v>7000000</v>
      </c>
      <c r="G250" s="50"/>
      <c r="H250" s="45"/>
      <c r="I250" s="46"/>
      <c r="J250" s="47"/>
      <c r="K250" s="20"/>
      <c r="L250" s="47"/>
      <c r="M250" s="40"/>
      <c r="N250" s="39"/>
      <c r="O250" s="39"/>
      <c r="P250" s="39"/>
      <c r="Q250" s="39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</row>
    <row r="251" spans="1:69" s="13" customFormat="1" ht="67.5" customHeight="1" x14ac:dyDescent="0.35">
      <c r="A251" s="69" t="s">
        <v>227</v>
      </c>
      <c r="B251" s="96"/>
      <c r="C251" s="146"/>
      <c r="D251" s="94"/>
      <c r="E251" s="50"/>
      <c r="F251" s="34">
        <f>F252</f>
        <v>8000</v>
      </c>
      <c r="G251" s="50"/>
      <c r="H251" s="45"/>
      <c r="I251" s="46"/>
      <c r="J251" s="47"/>
      <c r="K251" s="20"/>
      <c r="L251" s="47"/>
      <c r="M251" s="40"/>
      <c r="N251" s="39"/>
      <c r="O251" s="39"/>
      <c r="P251" s="39"/>
      <c r="Q251" s="39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</row>
    <row r="252" spans="1:69" s="13" customFormat="1" ht="62.25" customHeight="1" x14ac:dyDescent="0.35">
      <c r="A252" s="32" t="s">
        <v>208</v>
      </c>
      <c r="B252" s="33" t="s">
        <v>209</v>
      </c>
      <c r="C252" s="146"/>
      <c r="D252" s="94"/>
      <c r="E252" s="50"/>
      <c r="F252" s="34">
        <v>8000</v>
      </c>
      <c r="G252" s="50"/>
      <c r="H252" s="45"/>
      <c r="I252" s="46"/>
      <c r="J252" s="47"/>
      <c r="K252" s="20"/>
      <c r="L252" s="47"/>
      <c r="M252" s="40"/>
      <c r="N252" s="39"/>
      <c r="O252" s="39"/>
      <c r="P252" s="39"/>
      <c r="Q252" s="39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</row>
    <row r="253" spans="1:69" s="98" customFormat="1" ht="61.5" customHeight="1" x14ac:dyDescent="0.3">
      <c r="A253" s="52" t="s">
        <v>198</v>
      </c>
      <c r="B253" s="23"/>
      <c r="C253" s="24"/>
      <c r="D253" s="24"/>
      <c r="E253" s="24"/>
      <c r="F253" s="24">
        <f>F255+F256+F259+F261+F267+F287+F289+F292+F304</f>
        <v>235537735</v>
      </c>
      <c r="G253" s="24"/>
      <c r="H253" s="45"/>
      <c r="I253" s="46"/>
      <c r="J253" s="47"/>
      <c r="K253" s="20"/>
      <c r="L253" s="47"/>
      <c r="M253" s="40"/>
      <c r="N253" s="39"/>
      <c r="O253" s="39"/>
      <c r="P253" s="39"/>
      <c r="Q253" s="39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7"/>
      <c r="BD253" s="97"/>
      <c r="BE253" s="97"/>
      <c r="BF253" s="97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</row>
    <row r="254" spans="1:69" s="100" customFormat="1" ht="42" customHeight="1" x14ac:dyDescent="0.3">
      <c r="A254" s="33" t="s">
        <v>46</v>
      </c>
      <c r="B254" s="33"/>
      <c r="C254" s="34"/>
      <c r="D254" s="55"/>
      <c r="E254" s="55"/>
      <c r="F254" s="55">
        <f>F294</f>
        <v>96859595</v>
      </c>
      <c r="G254" s="55"/>
      <c r="H254" s="45"/>
      <c r="I254" s="46"/>
      <c r="J254" s="47"/>
      <c r="K254" s="20"/>
      <c r="L254" s="47"/>
      <c r="M254" s="40"/>
      <c r="N254" s="39"/>
      <c r="O254" s="39"/>
      <c r="P254" s="39"/>
      <c r="Q254" s="3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</row>
    <row r="255" spans="1:69" s="13" customFormat="1" ht="33" customHeight="1" x14ac:dyDescent="0.35">
      <c r="A255" s="35" t="s">
        <v>31</v>
      </c>
      <c r="B255" s="33" t="s">
        <v>36</v>
      </c>
      <c r="C255" s="146"/>
      <c r="D255" s="49"/>
      <c r="E255" s="146"/>
      <c r="F255" s="34">
        <f>50200000+100000</f>
        <v>50300000</v>
      </c>
      <c r="G255" s="146"/>
      <c r="H255" s="45"/>
      <c r="I255" s="46"/>
      <c r="J255" s="47"/>
      <c r="K255" s="20"/>
      <c r="L255" s="47"/>
      <c r="M255" s="40"/>
      <c r="N255" s="39"/>
      <c r="O255" s="39"/>
      <c r="P255" s="39"/>
      <c r="Q255" s="39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</row>
    <row r="256" spans="1:69" s="102" customFormat="1" ht="43.35" customHeight="1" x14ac:dyDescent="0.3">
      <c r="A256" s="67" t="s">
        <v>171</v>
      </c>
      <c r="B256" s="33" t="s">
        <v>39</v>
      </c>
      <c r="C256" s="34"/>
      <c r="D256" s="34"/>
      <c r="E256" s="34"/>
      <c r="F256" s="34">
        <f>SUM(F257:F258)</f>
        <v>88560</v>
      </c>
      <c r="G256" s="146"/>
      <c r="H256" s="45"/>
      <c r="I256" s="46"/>
      <c r="J256" s="47"/>
      <c r="K256" s="20"/>
      <c r="L256" s="47"/>
      <c r="M256" s="40"/>
      <c r="N256" s="39"/>
      <c r="O256" s="39"/>
      <c r="P256" s="39"/>
      <c r="Q256" s="39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1"/>
      <c r="BN256" s="101"/>
      <c r="BO256" s="101"/>
      <c r="BP256" s="101"/>
      <c r="BQ256" s="101"/>
    </row>
    <row r="257" spans="1:69" s="105" customFormat="1" ht="39" customHeight="1" x14ac:dyDescent="0.3">
      <c r="A257" s="35"/>
      <c r="B257" s="41" t="s">
        <v>164</v>
      </c>
      <c r="C257" s="44" t="s">
        <v>15</v>
      </c>
      <c r="D257" s="43">
        <v>7491775</v>
      </c>
      <c r="E257" s="103">
        <v>31.4</v>
      </c>
      <c r="F257" s="44">
        <v>42471</v>
      </c>
      <c r="G257" s="51">
        <v>32</v>
      </c>
      <c r="H257" s="45"/>
      <c r="I257" s="46"/>
      <c r="J257" s="47"/>
      <c r="K257" s="20"/>
      <c r="L257" s="47"/>
      <c r="M257" s="40"/>
      <c r="N257" s="39"/>
      <c r="O257" s="39"/>
      <c r="P257" s="39"/>
      <c r="Q257" s="39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  <c r="AR257" s="104"/>
      <c r="AS257" s="104"/>
      <c r="AT257" s="104"/>
      <c r="AU257" s="104"/>
      <c r="AV257" s="104"/>
      <c r="AW257" s="104"/>
      <c r="AX257" s="104"/>
      <c r="AY257" s="104"/>
      <c r="AZ257" s="104"/>
      <c r="BA257" s="104"/>
      <c r="BB257" s="104"/>
      <c r="BC257" s="104"/>
      <c r="BD257" s="104"/>
      <c r="BE257" s="104"/>
      <c r="BF257" s="104"/>
      <c r="BG257" s="104"/>
      <c r="BH257" s="104"/>
      <c r="BI257" s="104"/>
      <c r="BJ257" s="104"/>
      <c r="BK257" s="104"/>
      <c r="BL257" s="104"/>
      <c r="BM257" s="104"/>
      <c r="BN257" s="104"/>
      <c r="BO257" s="104"/>
      <c r="BP257" s="104"/>
      <c r="BQ257" s="104"/>
    </row>
    <row r="258" spans="1:69" s="105" customFormat="1" ht="61.5" customHeight="1" x14ac:dyDescent="0.3">
      <c r="A258" s="35"/>
      <c r="B258" s="41" t="s">
        <v>262</v>
      </c>
      <c r="C258" s="14">
        <v>2021</v>
      </c>
      <c r="D258" s="43"/>
      <c r="E258" s="103"/>
      <c r="F258" s="44">
        <v>46089</v>
      </c>
      <c r="G258" s="51"/>
      <c r="H258" s="45"/>
      <c r="I258" s="46"/>
      <c r="J258" s="47"/>
      <c r="K258" s="20"/>
      <c r="L258" s="47"/>
      <c r="M258" s="40"/>
      <c r="N258" s="39"/>
      <c r="O258" s="39"/>
      <c r="P258" s="39"/>
      <c r="Q258" s="39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4"/>
      <c r="AU258" s="104"/>
      <c r="AV258" s="104"/>
      <c r="AW258" s="104"/>
      <c r="AX258" s="104"/>
      <c r="AY258" s="104"/>
      <c r="AZ258" s="104"/>
      <c r="BA258" s="104"/>
      <c r="BB258" s="104"/>
      <c r="BC258" s="104"/>
      <c r="BD258" s="104"/>
      <c r="BE258" s="104"/>
      <c r="BF258" s="104"/>
      <c r="BG258" s="104"/>
      <c r="BH258" s="104"/>
      <c r="BI258" s="104"/>
      <c r="BJ258" s="104"/>
      <c r="BK258" s="104"/>
      <c r="BL258" s="104"/>
      <c r="BM258" s="104"/>
      <c r="BN258" s="104"/>
      <c r="BO258" s="104"/>
      <c r="BP258" s="104"/>
      <c r="BQ258" s="104"/>
    </row>
    <row r="259" spans="1:69" s="102" customFormat="1" ht="44.1" customHeight="1" x14ac:dyDescent="0.3">
      <c r="A259" s="67" t="s">
        <v>1</v>
      </c>
      <c r="B259" s="33" t="s">
        <v>39</v>
      </c>
      <c r="C259" s="34"/>
      <c r="D259" s="34"/>
      <c r="E259" s="34"/>
      <c r="F259" s="34">
        <f>F260</f>
        <v>6800000</v>
      </c>
      <c r="G259" s="146"/>
      <c r="H259" s="45"/>
      <c r="I259" s="46"/>
      <c r="J259" s="47"/>
      <c r="K259" s="20"/>
      <c r="L259" s="47"/>
      <c r="M259" s="40"/>
      <c r="N259" s="39"/>
      <c r="O259" s="39"/>
      <c r="P259" s="39"/>
      <c r="Q259" s="39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  <c r="BH259" s="101"/>
      <c r="BI259" s="101"/>
      <c r="BJ259" s="101"/>
      <c r="BK259" s="101"/>
      <c r="BL259" s="101"/>
      <c r="BM259" s="101"/>
      <c r="BN259" s="101"/>
      <c r="BO259" s="101"/>
      <c r="BP259" s="101"/>
      <c r="BQ259" s="101"/>
    </row>
    <row r="260" spans="1:69" s="21" customFormat="1" ht="57" customHeight="1" x14ac:dyDescent="0.35">
      <c r="A260" s="14"/>
      <c r="B260" s="41" t="s">
        <v>263</v>
      </c>
      <c r="C260" s="14" t="s">
        <v>16</v>
      </c>
      <c r="D260" s="43">
        <v>32104361</v>
      </c>
      <c r="E260" s="14">
        <v>40.9</v>
      </c>
      <c r="F260" s="44">
        <v>6800000</v>
      </c>
      <c r="G260" s="51">
        <v>62</v>
      </c>
      <c r="H260" s="45"/>
      <c r="I260" s="46"/>
      <c r="J260" s="47"/>
      <c r="K260" s="20"/>
      <c r="L260" s="47"/>
      <c r="M260" s="40"/>
      <c r="N260" s="39"/>
      <c r="O260" s="39"/>
      <c r="P260" s="39"/>
      <c r="Q260" s="39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</row>
    <row r="261" spans="1:69" s="13" customFormat="1" ht="51.75" customHeight="1" x14ac:dyDescent="0.35">
      <c r="A261" s="32" t="s">
        <v>41</v>
      </c>
      <c r="B261" s="33"/>
      <c r="C261" s="146"/>
      <c r="D261" s="49"/>
      <c r="E261" s="146"/>
      <c r="F261" s="34">
        <f>F262+F264</f>
        <v>1799440</v>
      </c>
      <c r="G261" s="146"/>
      <c r="H261" s="45"/>
      <c r="I261" s="46"/>
      <c r="J261" s="47"/>
      <c r="K261" s="20"/>
      <c r="L261" s="47"/>
      <c r="M261" s="40"/>
      <c r="N261" s="39"/>
      <c r="O261" s="39"/>
      <c r="P261" s="39"/>
      <c r="Q261" s="39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</row>
    <row r="262" spans="1:69" s="13" customFormat="1" ht="60.75" customHeight="1" x14ac:dyDescent="0.35">
      <c r="A262" s="33"/>
      <c r="B262" s="33" t="s">
        <v>158</v>
      </c>
      <c r="C262" s="146"/>
      <c r="D262" s="49"/>
      <c r="E262" s="146"/>
      <c r="F262" s="55">
        <f>F263</f>
        <v>1199440</v>
      </c>
      <c r="G262" s="146"/>
      <c r="H262" s="45"/>
      <c r="I262" s="46"/>
      <c r="J262" s="47"/>
      <c r="K262" s="20"/>
      <c r="L262" s="47"/>
      <c r="M262" s="40"/>
      <c r="N262" s="39"/>
      <c r="O262" s="39"/>
      <c r="P262" s="39"/>
      <c r="Q262" s="39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</row>
    <row r="263" spans="1:69" s="21" customFormat="1" ht="40.5" x14ac:dyDescent="0.35">
      <c r="A263" s="35"/>
      <c r="B263" s="41" t="s">
        <v>264</v>
      </c>
      <c r="C263" s="14" t="s">
        <v>23</v>
      </c>
      <c r="D263" s="43">
        <v>218385056</v>
      </c>
      <c r="E263" s="14">
        <v>0.2</v>
      </c>
      <c r="F263" s="44">
        <f>199440+1000000</f>
        <v>1199440</v>
      </c>
      <c r="G263" s="14">
        <v>0.7</v>
      </c>
      <c r="H263" s="45"/>
      <c r="I263" s="46"/>
      <c r="J263" s="47"/>
      <c r="K263" s="20"/>
      <c r="L263" s="47"/>
      <c r="M263" s="40"/>
      <c r="N263" s="39"/>
      <c r="O263" s="39"/>
      <c r="P263" s="39"/>
      <c r="Q263" s="39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</row>
    <row r="264" spans="1:69" s="21" customFormat="1" ht="36" customHeight="1" x14ac:dyDescent="0.35">
      <c r="A264" s="33"/>
      <c r="B264" s="33" t="s">
        <v>39</v>
      </c>
      <c r="C264" s="14"/>
      <c r="D264" s="43"/>
      <c r="E264" s="14"/>
      <c r="F264" s="55">
        <f>SUM(F265:F266)</f>
        <v>600000</v>
      </c>
      <c r="G264" s="14"/>
      <c r="H264" s="45"/>
      <c r="I264" s="46"/>
      <c r="J264" s="47"/>
      <c r="K264" s="20"/>
      <c r="L264" s="47"/>
      <c r="M264" s="40"/>
      <c r="N264" s="39"/>
      <c r="O264" s="39"/>
      <c r="P264" s="39"/>
      <c r="Q264" s="39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</row>
    <row r="265" spans="1:69" s="21" customFormat="1" ht="57" customHeight="1" x14ac:dyDescent="0.35">
      <c r="A265" s="35"/>
      <c r="B265" s="41" t="s">
        <v>265</v>
      </c>
      <c r="C265" s="14">
        <v>2021</v>
      </c>
      <c r="D265" s="43"/>
      <c r="E265" s="14"/>
      <c r="F265" s="44">
        <v>100000</v>
      </c>
      <c r="G265" s="14"/>
      <c r="H265" s="45"/>
      <c r="I265" s="46"/>
      <c r="J265" s="47"/>
      <c r="K265" s="20"/>
      <c r="L265" s="47"/>
      <c r="M265" s="40"/>
      <c r="N265" s="39"/>
      <c r="O265" s="39"/>
      <c r="P265" s="39"/>
      <c r="Q265" s="39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</row>
    <row r="266" spans="1:69" s="21" customFormat="1" ht="42" customHeight="1" x14ac:dyDescent="0.35">
      <c r="A266" s="35"/>
      <c r="B266" s="41" t="s">
        <v>183</v>
      </c>
      <c r="C266" s="14">
        <v>2021</v>
      </c>
      <c r="D266" s="43"/>
      <c r="E266" s="14"/>
      <c r="F266" s="44">
        <v>500000</v>
      </c>
      <c r="G266" s="14"/>
      <c r="H266" s="45"/>
      <c r="I266" s="46"/>
      <c r="J266" s="47"/>
      <c r="K266" s="20"/>
      <c r="L266" s="47"/>
      <c r="M266" s="40"/>
      <c r="N266" s="39"/>
      <c r="O266" s="39"/>
      <c r="P266" s="39"/>
      <c r="Q266" s="39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</row>
    <row r="267" spans="1:69" s="102" customFormat="1" ht="39" customHeight="1" x14ac:dyDescent="0.3">
      <c r="A267" s="67" t="s">
        <v>10</v>
      </c>
      <c r="B267" s="67"/>
      <c r="C267" s="34"/>
      <c r="D267" s="34"/>
      <c r="E267" s="34"/>
      <c r="F267" s="34">
        <f>F268+F278+F284</f>
        <v>12646580</v>
      </c>
      <c r="G267" s="146"/>
      <c r="H267" s="45"/>
      <c r="I267" s="46"/>
      <c r="J267" s="47"/>
      <c r="K267" s="20"/>
      <c r="L267" s="47"/>
      <c r="M267" s="40"/>
      <c r="N267" s="39"/>
      <c r="O267" s="39"/>
      <c r="P267" s="39"/>
      <c r="Q267" s="39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1"/>
      <c r="BN267" s="101"/>
      <c r="BO267" s="101"/>
      <c r="BP267" s="101"/>
      <c r="BQ267" s="101"/>
    </row>
    <row r="268" spans="1:69" s="110" customFormat="1" ht="37.5" customHeight="1" x14ac:dyDescent="0.3">
      <c r="A268" s="33"/>
      <c r="B268" s="33" t="s">
        <v>158</v>
      </c>
      <c r="C268" s="106"/>
      <c r="D268" s="107"/>
      <c r="E268" s="107"/>
      <c r="F268" s="55">
        <f>SUM(F269:F277)</f>
        <v>7143138</v>
      </c>
      <c r="G268" s="108"/>
      <c r="H268" s="45"/>
      <c r="I268" s="46"/>
      <c r="J268" s="47"/>
      <c r="K268" s="20"/>
      <c r="L268" s="47"/>
      <c r="M268" s="40"/>
      <c r="N268" s="39"/>
      <c r="O268" s="39"/>
      <c r="P268" s="39"/>
      <c r="Q268" s="3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09"/>
      <c r="BQ268" s="109"/>
    </row>
    <row r="269" spans="1:69" s="105" customFormat="1" ht="36" customHeight="1" x14ac:dyDescent="0.3">
      <c r="A269" s="146"/>
      <c r="B269" s="41" t="s">
        <v>184</v>
      </c>
      <c r="C269" s="14" t="s">
        <v>19</v>
      </c>
      <c r="D269" s="43">
        <v>28556946</v>
      </c>
      <c r="E269" s="51">
        <v>71.400000000000006</v>
      </c>
      <c r="F269" s="44">
        <v>4000000</v>
      </c>
      <c r="G269" s="51">
        <v>85.4</v>
      </c>
      <c r="H269" s="45"/>
      <c r="I269" s="46"/>
      <c r="J269" s="47"/>
      <c r="K269" s="20"/>
      <c r="L269" s="47"/>
      <c r="M269" s="40"/>
      <c r="N269" s="39"/>
      <c r="O269" s="39"/>
      <c r="P269" s="39"/>
      <c r="Q269" s="39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  <c r="AR269" s="104"/>
      <c r="AS269" s="104"/>
      <c r="AT269" s="104"/>
      <c r="AU269" s="104"/>
      <c r="AV269" s="104"/>
      <c r="AW269" s="104"/>
      <c r="AX269" s="104"/>
      <c r="AY269" s="104"/>
      <c r="AZ269" s="104"/>
      <c r="BA269" s="104"/>
      <c r="BB269" s="104"/>
      <c r="BC269" s="104"/>
      <c r="BD269" s="104"/>
      <c r="BE269" s="104"/>
      <c r="BF269" s="104"/>
      <c r="BG269" s="104"/>
      <c r="BH269" s="104"/>
      <c r="BI269" s="104"/>
      <c r="BJ269" s="104"/>
      <c r="BK269" s="104"/>
      <c r="BL269" s="104"/>
      <c r="BM269" s="104"/>
      <c r="BN269" s="104"/>
      <c r="BO269" s="104"/>
      <c r="BP269" s="104"/>
      <c r="BQ269" s="104"/>
    </row>
    <row r="270" spans="1:69" s="105" customFormat="1" ht="54" customHeight="1" x14ac:dyDescent="0.3">
      <c r="A270" s="146"/>
      <c r="B270" s="41" t="s">
        <v>166</v>
      </c>
      <c r="C270" s="14" t="s">
        <v>21</v>
      </c>
      <c r="D270" s="43"/>
      <c r="E270" s="14"/>
      <c r="F270" s="44">
        <v>1000000</v>
      </c>
      <c r="G270" s="14"/>
      <c r="H270" s="45"/>
      <c r="I270" s="46"/>
      <c r="J270" s="47"/>
      <c r="K270" s="20"/>
      <c r="L270" s="47"/>
      <c r="M270" s="40"/>
      <c r="N270" s="39"/>
      <c r="O270" s="39"/>
      <c r="P270" s="39"/>
      <c r="Q270" s="39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 s="104"/>
      <c r="AQ270" s="104"/>
      <c r="AR270" s="104"/>
      <c r="AS270" s="104"/>
      <c r="AT270" s="104"/>
      <c r="AU270" s="104"/>
      <c r="AV270" s="104"/>
      <c r="AW270" s="104"/>
      <c r="AX270" s="104"/>
      <c r="AY270" s="104"/>
      <c r="AZ270" s="104"/>
      <c r="BA270" s="104"/>
      <c r="BB270" s="104"/>
      <c r="BC270" s="104"/>
      <c r="BD270" s="104"/>
      <c r="BE270" s="104"/>
      <c r="BF270" s="104"/>
      <c r="BG270" s="104"/>
      <c r="BH270" s="104"/>
      <c r="BI270" s="104"/>
      <c r="BJ270" s="104"/>
      <c r="BK270" s="104"/>
      <c r="BL270" s="104"/>
      <c r="BM270" s="104"/>
      <c r="BN270" s="104"/>
      <c r="BO270" s="104"/>
      <c r="BP270" s="104"/>
      <c r="BQ270" s="104"/>
    </row>
    <row r="271" spans="1:69" s="21" customFormat="1" ht="32.25" customHeight="1" x14ac:dyDescent="0.35">
      <c r="A271" s="35"/>
      <c r="B271" s="41" t="s">
        <v>165</v>
      </c>
      <c r="C271" s="14" t="s">
        <v>23</v>
      </c>
      <c r="D271" s="43">
        <v>2174659</v>
      </c>
      <c r="E271" s="14">
        <v>74.099999999999994</v>
      </c>
      <c r="F271" s="44">
        <v>258138</v>
      </c>
      <c r="G271" s="51">
        <v>100</v>
      </c>
      <c r="H271" s="45"/>
      <c r="I271" s="46"/>
      <c r="J271" s="47"/>
      <c r="K271" s="20"/>
      <c r="L271" s="47"/>
      <c r="M271" s="40"/>
      <c r="N271" s="39"/>
      <c r="O271" s="39"/>
      <c r="P271" s="39"/>
      <c r="Q271" s="39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</row>
    <row r="272" spans="1:69" s="105" customFormat="1" ht="42" customHeight="1" x14ac:dyDescent="0.3">
      <c r="A272" s="146"/>
      <c r="B272" s="41" t="s">
        <v>185</v>
      </c>
      <c r="C272" s="14" t="s">
        <v>15</v>
      </c>
      <c r="D272" s="43">
        <v>3798990</v>
      </c>
      <c r="E272" s="51">
        <v>5.9</v>
      </c>
      <c r="F272" s="44">
        <v>1000000</v>
      </c>
      <c r="G272" s="14">
        <v>32.200000000000003</v>
      </c>
      <c r="H272" s="45"/>
      <c r="I272" s="46"/>
      <c r="J272" s="47"/>
      <c r="K272" s="20"/>
      <c r="L272" s="47"/>
      <c r="M272" s="40"/>
      <c r="N272" s="39"/>
      <c r="O272" s="39"/>
      <c r="P272" s="39"/>
      <c r="Q272" s="39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  <c r="AX272" s="104"/>
      <c r="AY272" s="104"/>
      <c r="AZ272" s="104"/>
      <c r="BA272" s="104"/>
      <c r="BB272" s="104"/>
      <c r="BC272" s="104"/>
      <c r="BD272" s="104"/>
      <c r="BE272" s="104"/>
      <c r="BF272" s="104"/>
      <c r="BG272" s="104"/>
      <c r="BH272" s="104"/>
      <c r="BI272" s="104"/>
      <c r="BJ272" s="104"/>
      <c r="BK272" s="104"/>
      <c r="BL272" s="104"/>
      <c r="BM272" s="104"/>
      <c r="BN272" s="104"/>
      <c r="BO272" s="104"/>
      <c r="BP272" s="104"/>
      <c r="BQ272" s="104"/>
    </row>
    <row r="273" spans="1:69" s="105" customFormat="1" ht="65.25" customHeight="1" x14ac:dyDescent="0.3">
      <c r="A273" s="146"/>
      <c r="B273" s="41" t="s">
        <v>60</v>
      </c>
      <c r="C273" s="14">
        <v>2021</v>
      </c>
      <c r="D273" s="43">
        <v>158920</v>
      </c>
      <c r="E273" s="14"/>
      <c r="F273" s="44">
        <v>150000</v>
      </c>
      <c r="G273" s="14">
        <v>94.4</v>
      </c>
      <c r="H273" s="45"/>
      <c r="I273" s="46"/>
      <c r="J273" s="47"/>
      <c r="K273" s="20"/>
      <c r="L273" s="47"/>
      <c r="M273" s="40"/>
      <c r="N273" s="39"/>
      <c r="O273" s="39"/>
      <c r="P273" s="39"/>
      <c r="Q273" s="39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  <c r="AR273" s="104"/>
      <c r="AS273" s="104"/>
      <c r="AT273" s="104"/>
      <c r="AU273" s="104"/>
      <c r="AV273" s="104"/>
      <c r="AW273" s="104"/>
      <c r="AX273" s="104"/>
      <c r="AY273" s="104"/>
      <c r="AZ273" s="104"/>
      <c r="BA273" s="104"/>
      <c r="BB273" s="104"/>
      <c r="BC273" s="104"/>
      <c r="BD273" s="104"/>
      <c r="BE273" s="104"/>
      <c r="BF273" s="104"/>
      <c r="BG273" s="104"/>
      <c r="BH273" s="104"/>
      <c r="BI273" s="104"/>
      <c r="BJ273" s="104"/>
      <c r="BK273" s="104"/>
      <c r="BL273" s="104"/>
      <c r="BM273" s="104"/>
      <c r="BN273" s="104"/>
      <c r="BO273" s="104"/>
      <c r="BP273" s="104"/>
      <c r="BQ273" s="104"/>
    </row>
    <row r="274" spans="1:69" s="105" customFormat="1" ht="65.25" customHeight="1" x14ac:dyDescent="0.3">
      <c r="A274" s="146"/>
      <c r="B274" s="41" t="s">
        <v>241</v>
      </c>
      <c r="C274" s="14">
        <v>2021</v>
      </c>
      <c r="D274" s="43"/>
      <c r="E274" s="14"/>
      <c r="F274" s="44">
        <v>200000</v>
      </c>
      <c r="G274" s="14"/>
      <c r="H274" s="45"/>
      <c r="I274" s="46"/>
      <c r="J274" s="47"/>
      <c r="K274" s="20"/>
      <c r="L274" s="47"/>
      <c r="M274" s="40"/>
      <c r="N274" s="39"/>
      <c r="O274" s="39"/>
      <c r="P274" s="39"/>
      <c r="Q274" s="39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  <c r="AR274" s="104"/>
      <c r="AS274" s="104"/>
      <c r="AT274" s="104"/>
      <c r="AU274" s="104"/>
      <c r="AV274" s="104"/>
      <c r="AW274" s="104"/>
      <c r="AX274" s="104"/>
      <c r="AY274" s="104"/>
      <c r="AZ274" s="104"/>
      <c r="BA274" s="104"/>
      <c r="BB274" s="104"/>
      <c r="BC274" s="104"/>
      <c r="BD274" s="104"/>
      <c r="BE274" s="104"/>
      <c r="BF274" s="104"/>
      <c r="BG274" s="104"/>
      <c r="BH274" s="104"/>
      <c r="BI274" s="104"/>
      <c r="BJ274" s="104"/>
      <c r="BK274" s="104"/>
      <c r="BL274" s="104"/>
      <c r="BM274" s="104"/>
      <c r="BN274" s="104"/>
      <c r="BO274" s="104"/>
      <c r="BP274" s="104"/>
      <c r="BQ274" s="104"/>
    </row>
    <row r="275" spans="1:69" s="105" customFormat="1" ht="54" customHeight="1" x14ac:dyDescent="0.3">
      <c r="A275" s="146"/>
      <c r="B275" s="41" t="s">
        <v>173</v>
      </c>
      <c r="C275" s="14">
        <v>2021</v>
      </c>
      <c r="D275" s="43"/>
      <c r="E275" s="14"/>
      <c r="F275" s="44">
        <v>200000</v>
      </c>
      <c r="G275" s="14"/>
      <c r="H275" s="45"/>
      <c r="I275" s="46"/>
      <c r="J275" s="47"/>
      <c r="K275" s="20"/>
      <c r="L275" s="47"/>
      <c r="M275" s="40"/>
      <c r="N275" s="39"/>
      <c r="O275" s="39"/>
      <c r="P275" s="39"/>
      <c r="Q275" s="39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  <c r="AR275" s="104"/>
      <c r="AS275" s="104"/>
      <c r="AT275" s="104"/>
      <c r="AU275" s="104"/>
      <c r="AV275" s="104"/>
      <c r="AW275" s="104"/>
      <c r="AX275" s="104"/>
      <c r="AY275" s="104"/>
      <c r="AZ275" s="104"/>
      <c r="BA275" s="104"/>
      <c r="BB275" s="104"/>
      <c r="BC275" s="104"/>
      <c r="BD275" s="104"/>
      <c r="BE275" s="104"/>
      <c r="BF275" s="104"/>
      <c r="BG275" s="104"/>
      <c r="BH275" s="104"/>
      <c r="BI275" s="104"/>
      <c r="BJ275" s="104"/>
      <c r="BK275" s="104"/>
      <c r="BL275" s="104"/>
      <c r="BM275" s="104"/>
      <c r="BN275" s="104"/>
      <c r="BO275" s="104"/>
      <c r="BP275" s="104"/>
      <c r="BQ275" s="104"/>
    </row>
    <row r="276" spans="1:69" s="105" customFormat="1" ht="55.5" customHeight="1" x14ac:dyDescent="0.3">
      <c r="A276" s="146"/>
      <c r="B276" s="41" t="s">
        <v>142</v>
      </c>
      <c r="C276" s="14">
        <v>2021</v>
      </c>
      <c r="D276" s="43">
        <v>143772</v>
      </c>
      <c r="E276" s="14"/>
      <c r="F276" s="44">
        <v>135000</v>
      </c>
      <c r="G276" s="14">
        <v>93.9</v>
      </c>
      <c r="H276" s="45"/>
      <c r="I276" s="46"/>
      <c r="J276" s="47"/>
      <c r="K276" s="20"/>
      <c r="L276" s="47"/>
      <c r="M276" s="40"/>
      <c r="N276" s="39"/>
      <c r="O276" s="39"/>
      <c r="P276" s="39"/>
      <c r="Q276" s="39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  <c r="AS276" s="104"/>
      <c r="AT276" s="104"/>
      <c r="AU276" s="104"/>
      <c r="AV276" s="104"/>
      <c r="AW276" s="104"/>
      <c r="AX276" s="104"/>
      <c r="AY276" s="104"/>
      <c r="AZ276" s="104"/>
      <c r="BA276" s="104"/>
      <c r="BB276" s="104"/>
      <c r="BC276" s="104"/>
      <c r="BD276" s="104"/>
      <c r="BE276" s="104"/>
      <c r="BF276" s="104"/>
      <c r="BG276" s="104"/>
      <c r="BH276" s="104"/>
      <c r="BI276" s="104"/>
      <c r="BJ276" s="104"/>
      <c r="BK276" s="104"/>
      <c r="BL276" s="104"/>
      <c r="BM276" s="104"/>
      <c r="BN276" s="104"/>
      <c r="BO276" s="104"/>
      <c r="BP276" s="104"/>
      <c r="BQ276" s="104"/>
    </row>
    <row r="277" spans="1:69" s="105" customFormat="1" ht="34.5" customHeight="1" x14ac:dyDescent="0.3">
      <c r="A277" s="146"/>
      <c r="B277" s="41" t="s">
        <v>61</v>
      </c>
      <c r="C277" s="14">
        <v>2021</v>
      </c>
      <c r="D277" s="43"/>
      <c r="E277" s="14"/>
      <c r="F277" s="44">
        <v>200000</v>
      </c>
      <c r="G277" s="14"/>
      <c r="H277" s="45"/>
      <c r="I277" s="46"/>
      <c r="J277" s="47"/>
      <c r="K277" s="20"/>
      <c r="L277" s="47"/>
      <c r="M277" s="40"/>
      <c r="N277" s="39"/>
      <c r="O277" s="39"/>
      <c r="P277" s="39"/>
      <c r="Q277" s="39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  <c r="AR277" s="104"/>
      <c r="AS277" s="104"/>
      <c r="AT277" s="104"/>
      <c r="AU277" s="104"/>
      <c r="AV277" s="104"/>
      <c r="AW277" s="104"/>
      <c r="AX277" s="104"/>
      <c r="AY277" s="104"/>
      <c r="AZ277" s="104"/>
      <c r="BA277" s="104"/>
      <c r="BB277" s="104"/>
      <c r="BC277" s="104"/>
      <c r="BD277" s="104"/>
      <c r="BE277" s="104"/>
      <c r="BF277" s="104"/>
      <c r="BG277" s="104"/>
      <c r="BH277" s="104"/>
      <c r="BI277" s="104"/>
      <c r="BJ277" s="104"/>
      <c r="BK277" s="104"/>
      <c r="BL277" s="104"/>
      <c r="BM277" s="104"/>
      <c r="BN277" s="104"/>
      <c r="BO277" s="104"/>
      <c r="BP277" s="104"/>
      <c r="BQ277" s="104"/>
    </row>
    <row r="278" spans="1:69" s="110" customFormat="1" ht="30.75" customHeight="1" x14ac:dyDescent="0.3">
      <c r="A278" s="33"/>
      <c r="B278" s="33" t="s">
        <v>39</v>
      </c>
      <c r="C278" s="44"/>
      <c r="D278" s="111"/>
      <c r="E278" s="111"/>
      <c r="F278" s="55">
        <f>SUM(F279:F283)</f>
        <v>5007447</v>
      </c>
      <c r="G278" s="112"/>
      <c r="H278" s="45"/>
      <c r="I278" s="46"/>
      <c r="J278" s="47"/>
      <c r="K278" s="20"/>
      <c r="L278" s="47"/>
      <c r="M278" s="40"/>
      <c r="N278" s="39"/>
      <c r="O278" s="39"/>
      <c r="P278" s="39"/>
      <c r="Q278" s="3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</row>
    <row r="279" spans="1:69" s="105" customFormat="1" ht="46.5" customHeight="1" x14ac:dyDescent="0.3">
      <c r="A279" s="146"/>
      <c r="B279" s="41" t="s">
        <v>52</v>
      </c>
      <c r="C279" s="14">
        <v>2021</v>
      </c>
      <c r="D279" s="43"/>
      <c r="E279" s="103"/>
      <c r="F279" s="44">
        <v>200000</v>
      </c>
      <c r="G279" s="43"/>
      <c r="H279" s="45"/>
      <c r="I279" s="46"/>
      <c r="J279" s="47"/>
      <c r="K279" s="20"/>
      <c r="L279" s="47"/>
      <c r="M279" s="40"/>
      <c r="N279" s="39"/>
      <c r="O279" s="39"/>
      <c r="P279" s="39"/>
      <c r="Q279" s="39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  <c r="AR279" s="104"/>
      <c r="AS279" s="104"/>
      <c r="AT279" s="104"/>
      <c r="AU279" s="104"/>
      <c r="AV279" s="104"/>
      <c r="AW279" s="104"/>
      <c r="AX279" s="104"/>
      <c r="AY279" s="104"/>
      <c r="AZ279" s="104"/>
      <c r="BA279" s="104"/>
      <c r="BB279" s="104"/>
      <c r="BC279" s="104"/>
      <c r="BD279" s="104"/>
      <c r="BE279" s="104"/>
      <c r="BF279" s="104"/>
      <c r="BG279" s="104"/>
      <c r="BH279" s="104"/>
      <c r="BI279" s="104"/>
      <c r="BJ279" s="104"/>
      <c r="BK279" s="104"/>
      <c r="BL279" s="104"/>
      <c r="BM279" s="104"/>
      <c r="BN279" s="104"/>
      <c r="BO279" s="104"/>
      <c r="BP279" s="104"/>
      <c r="BQ279" s="104"/>
    </row>
    <row r="280" spans="1:69" s="105" customFormat="1" ht="46.5" customHeight="1" x14ac:dyDescent="0.3">
      <c r="A280" s="146"/>
      <c r="B280" s="41" t="s">
        <v>266</v>
      </c>
      <c r="C280" s="14">
        <v>2021</v>
      </c>
      <c r="D280" s="43"/>
      <c r="E280" s="103"/>
      <c r="F280" s="44">
        <v>40000</v>
      </c>
      <c r="G280" s="43"/>
      <c r="H280" s="45"/>
      <c r="I280" s="46"/>
      <c r="J280" s="47"/>
      <c r="K280" s="20"/>
      <c r="L280" s="47"/>
      <c r="M280" s="40"/>
      <c r="N280" s="39"/>
      <c r="O280" s="39"/>
      <c r="P280" s="39"/>
      <c r="Q280" s="39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  <c r="AR280" s="104"/>
      <c r="AS280" s="104"/>
      <c r="AT280" s="104"/>
      <c r="AU280" s="104"/>
      <c r="AV280" s="104"/>
      <c r="AW280" s="104"/>
      <c r="AX280" s="104"/>
      <c r="AY280" s="104"/>
      <c r="AZ280" s="104"/>
      <c r="BA280" s="104"/>
      <c r="BB280" s="104"/>
      <c r="BC280" s="104"/>
      <c r="BD280" s="104"/>
      <c r="BE280" s="104"/>
      <c r="BF280" s="104"/>
      <c r="BG280" s="104"/>
      <c r="BH280" s="104"/>
      <c r="BI280" s="104"/>
      <c r="BJ280" s="104"/>
      <c r="BK280" s="104"/>
      <c r="BL280" s="104"/>
      <c r="BM280" s="104"/>
      <c r="BN280" s="104"/>
      <c r="BO280" s="104"/>
      <c r="BP280" s="104"/>
      <c r="BQ280" s="104"/>
    </row>
    <row r="281" spans="1:69" s="105" customFormat="1" ht="41.25" customHeight="1" x14ac:dyDescent="0.3">
      <c r="A281" s="35"/>
      <c r="B281" s="41" t="s">
        <v>167</v>
      </c>
      <c r="C281" s="14" t="s">
        <v>18</v>
      </c>
      <c r="D281" s="43">
        <v>3731467</v>
      </c>
      <c r="E281" s="103">
        <v>8.6</v>
      </c>
      <c r="F281" s="44">
        <v>1567447</v>
      </c>
      <c r="G281" s="103">
        <v>50.6</v>
      </c>
      <c r="H281" s="45"/>
      <c r="I281" s="46"/>
      <c r="J281" s="47"/>
      <c r="K281" s="20"/>
      <c r="L281" s="47"/>
      <c r="M281" s="40"/>
      <c r="N281" s="39"/>
      <c r="O281" s="39"/>
      <c r="P281" s="39"/>
      <c r="Q281" s="39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  <c r="AR281" s="104"/>
      <c r="AS281" s="104"/>
      <c r="AT281" s="104"/>
      <c r="AU281" s="104"/>
      <c r="AV281" s="104"/>
      <c r="AW281" s="104"/>
      <c r="AX281" s="104"/>
      <c r="AY281" s="104"/>
      <c r="AZ281" s="104"/>
      <c r="BA281" s="104"/>
      <c r="BB281" s="104"/>
      <c r="BC281" s="104"/>
      <c r="BD281" s="104"/>
      <c r="BE281" s="104"/>
      <c r="BF281" s="104"/>
      <c r="BG281" s="104"/>
      <c r="BH281" s="104"/>
      <c r="BI281" s="104"/>
      <c r="BJ281" s="104"/>
      <c r="BK281" s="104"/>
      <c r="BL281" s="104"/>
      <c r="BM281" s="104"/>
      <c r="BN281" s="104"/>
      <c r="BO281" s="104"/>
      <c r="BP281" s="104"/>
      <c r="BQ281" s="104"/>
    </row>
    <row r="282" spans="1:69" s="105" customFormat="1" ht="40.5" x14ac:dyDescent="0.3">
      <c r="A282" s="146"/>
      <c r="B282" s="41" t="s">
        <v>267</v>
      </c>
      <c r="C282" s="14">
        <v>2021</v>
      </c>
      <c r="D282" s="43"/>
      <c r="E282" s="103"/>
      <c r="F282" s="44">
        <v>200000</v>
      </c>
      <c r="G282" s="43"/>
      <c r="H282" s="45"/>
      <c r="I282" s="46"/>
      <c r="J282" s="47"/>
      <c r="K282" s="20"/>
      <c r="L282" s="47"/>
      <c r="M282" s="40"/>
      <c r="N282" s="39"/>
      <c r="O282" s="39"/>
      <c r="P282" s="39"/>
      <c r="Q282" s="39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  <c r="AR282" s="104"/>
      <c r="AS282" s="104"/>
      <c r="AT282" s="104"/>
      <c r="AU282" s="104"/>
      <c r="AV282" s="104"/>
      <c r="AW282" s="104"/>
      <c r="AX282" s="104"/>
      <c r="AY282" s="104"/>
      <c r="AZ282" s="104"/>
      <c r="BA282" s="104"/>
      <c r="BB282" s="104"/>
      <c r="BC282" s="104"/>
      <c r="BD282" s="104"/>
      <c r="BE282" s="104"/>
      <c r="BF282" s="104"/>
      <c r="BG282" s="104"/>
      <c r="BH282" s="104"/>
      <c r="BI282" s="104"/>
      <c r="BJ282" s="104"/>
      <c r="BK282" s="104"/>
      <c r="BL282" s="104"/>
      <c r="BM282" s="104"/>
      <c r="BN282" s="104"/>
      <c r="BO282" s="104"/>
      <c r="BP282" s="104"/>
      <c r="BQ282" s="104"/>
    </row>
    <row r="283" spans="1:69" s="105" customFormat="1" ht="34.5" customHeight="1" x14ac:dyDescent="0.3">
      <c r="A283" s="146"/>
      <c r="B283" s="41" t="s">
        <v>12</v>
      </c>
      <c r="C283" s="14" t="s">
        <v>23</v>
      </c>
      <c r="D283" s="43">
        <v>43519067</v>
      </c>
      <c r="E283" s="103">
        <v>63.4</v>
      </c>
      <c r="F283" s="44">
        <v>3000000</v>
      </c>
      <c r="G283" s="103">
        <v>70.2</v>
      </c>
      <c r="H283" s="45"/>
      <c r="I283" s="46"/>
      <c r="J283" s="47"/>
      <c r="K283" s="20"/>
      <c r="L283" s="47"/>
      <c r="M283" s="40"/>
      <c r="N283" s="39"/>
      <c r="O283" s="39"/>
      <c r="P283" s="39"/>
      <c r="Q283" s="39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  <c r="AR283" s="104"/>
      <c r="AS283" s="104"/>
      <c r="AT283" s="104"/>
      <c r="AU283" s="104"/>
      <c r="AV283" s="104"/>
      <c r="AW283" s="104"/>
      <c r="AX283" s="104"/>
      <c r="AY283" s="104"/>
      <c r="AZ283" s="104"/>
      <c r="BA283" s="104"/>
      <c r="BB283" s="104"/>
      <c r="BC283" s="104"/>
      <c r="BD283" s="104"/>
      <c r="BE283" s="104"/>
      <c r="BF283" s="104"/>
      <c r="BG283" s="104"/>
      <c r="BH283" s="104"/>
      <c r="BI283" s="104"/>
      <c r="BJ283" s="104"/>
      <c r="BK283" s="104"/>
      <c r="BL283" s="104"/>
      <c r="BM283" s="104"/>
      <c r="BN283" s="104"/>
      <c r="BO283" s="104"/>
      <c r="BP283" s="104"/>
      <c r="BQ283" s="104"/>
    </row>
    <row r="284" spans="1:69" s="105" customFormat="1" ht="30.75" customHeight="1" x14ac:dyDescent="0.3">
      <c r="A284" s="33"/>
      <c r="B284" s="33" t="s">
        <v>36</v>
      </c>
      <c r="C284" s="14"/>
      <c r="D284" s="43"/>
      <c r="E284" s="103"/>
      <c r="F284" s="55">
        <f>SUM(F285:F286)</f>
        <v>495995</v>
      </c>
      <c r="G284" s="103"/>
      <c r="H284" s="45"/>
      <c r="I284" s="46"/>
      <c r="J284" s="47"/>
      <c r="K284" s="20"/>
      <c r="L284" s="47"/>
      <c r="M284" s="40"/>
      <c r="N284" s="39"/>
      <c r="O284" s="39"/>
      <c r="P284" s="39"/>
      <c r="Q284" s="39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 s="104"/>
      <c r="AQ284" s="104"/>
      <c r="AR284" s="104"/>
      <c r="AS284" s="104"/>
      <c r="AT284" s="104"/>
      <c r="AU284" s="104"/>
      <c r="AV284" s="104"/>
      <c r="AW284" s="104"/>
      <c r="AX284" s="104"/>
      <c r="AY284" s="104"/>
      <c r="AZ284" s="104"/>
      <c r="BA284" s="104"/>
      <c r="BB284" s="104"/>
      <c r="BC284" s="104"/>
      <c r="BD284" s="104"/>
      <c r="BE284" s="104"/>
      <c r="BF284" s="104"/>
      <c r="BG284" s="104"/>
      <c r="BH284" s="104"/>
      <c r="BI284" s="104"/>
      <c r="BJ284" s="104"/>
      <c r="BK284" s="104"/>
      <c r="BL284" s="104"/>
      <c r="BM284" s="104"/>
      <c r="BN284" s="104"/>
      <c r="BO284" s="104"/>
      <c r="BP284" s="104"/>
      <c r="BQ284" s="104"/>
    </row>
    <row r="285" spans="1:69" s="105" customFormat="1" ht="34.5" customHeight="1" x14ac:dyDescent="0.3">
      <c r="A285" s="146"/>
      <c r="B285" s="41" t="s">
        <v>137</v>
      </c>
      <c r="C285" s="14">
        <v>2021</v>
      </c>
      <c r="D285" s="43"/>
      <c r="E285" s="103"/>
      <c r="F285" s="44">
        <v>400000</v>
      </c>
      <c r="G285" s="103"/>
      <c r="H285" s="45"/>
      <c r="I285" s="46"/>
      <c r="J285" s="47"/>
      <c r="K285" s="20"/>
      <c r="L285" s="47"/>
      <c r="M285" s="40"/>
      <c r="N285" s="39"/>
      <c r="O285" s="39"/>
      <c r="P285" s="39"/>
      <c r="Q285" s="39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  <c r="AR285" s="104"/>
      <c r="AS285" s="104"/>
      <c r="AT285" s="104"/>
      <c r="AU285" s="104"/>
      <c r="AV285" s="104"/>
      <c r="AW285" s="104"/>
      <c r="AX285" s="104"/>
      <c r="AY285" s="104"/>
      <c r="AZ285" s="104"/>
      <c r="BA285" s="104"/>
      <c r="BB285" s="104"/>
      <c r="BC285" s="104"/>
      <c r="BD285" s="104"/>
      <c r="BE285" s="104"/>
      <c r="BF285" s="104"/>
      <c r="BG285" s="104"/>
      <c r="BH285" s="104"/>
      <c r="BI285" s="104"/>
      <c r="BJ285" s="104"/>
      <c r="BK285" s="104"/>
      <c r="BL285" s="104"/>
      <c r="BM285" s="104"/>
      <c r="BN285" s="104"/>
      <c r="BO285" s="104"/>
      <c r="BP285" s="104"/>
      <c r="BQ285" s="104"/>
    </row>
    <row r="286" spans="1:69" s="105" customFormat="1" ht="36" customHeight="1" x14ac:dyDescent="0.3">
      <c r="A286" s="146"/>
      <c r="B286" s="41" t="s">
        <v>187</v>
      </c>
      <c r="C286" s="14" t="s">
        <v>18</v>
      </c>
      <c r="D286" s="43">
        <v>299822</v>
      </c>
      <c r="E286" s="103">
        <v>65.900000000000006</v>
      </c>
      <c r="F286" s="44">
        <v>95995</v>
      </c>
      <c r="G286" s="103">
        <v>97.9</v>
      </c>
      <c r="H286" s="45"/>
      <c r="I286" s="46"/>
      <c r="J286" s="47"/>
      <c r="K286" s="20"/>
      <c r="L286" s="47"/>
      <c r="M286" s="40"/>
      <c r="N286" s="39"/>
      <c r="O286" s="39"/>
      <c r="P286" s="39"/>
      <c r="Q286" s="39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  <c r="AR286" s="104"/>
      <c r="AS286" s="104"/>
      <c r="AT286" s="104"/>
      <c r="AU286" s="104"/>
      <c r="AV286" s="104"/>
      <c r="AW286" s="104"/>
      <c r="AX286" s="104"/>
      <c r="AY286" s="104"/>
      <c r="AZ286" s="104"/>
      <c r="BA286" s="104"/>
      <c r="BB286" s="104"/>
      <c r="BC286" s="104"/>
      <c r="BD286" s="104"/>
      <c r="BE286" s="104"/>
      <c r="BF286" s="104"/>
      <c r="BG286" s="104"/>
      <c r="BH286" s="104"/>
      <c r="BI286" s="104"/>
      <c r="BJ286" s="104"/>
      <c r="BK286" s="104"/>
      <c r="BL286" s="104"/>
      <c r="BM286" s="104"/>
      <c r="BN286" s="104"/>
      <c r="BO286" s="104"/>
      <c r="BP286" s="104"/>
      <c r="BQ286" s="104"/>
    </row>
    <row r="287" spans="1:69" s="13" customFormat="1" ht="30.75" customHeight="1" x14ac:dyDescent="0.35">
      <c r="A287" s="32" t="s">
        <v>2</v>
      </c>
      <c r="B287" s="33" t="s">
        <v>239</v>
      </c>
      <c r="C287" s="146"/>
      <c r="D287" s="146"/>
      <c r="E287" s="146"/>
      <c r="F287" s="34">
        <f>F288</f>
        <v>1000000</v>
      </c>
      <c r="G287" s="146"/>
      <c r="H287" s="45"/>
      <c r="I287" s="46"/>
      <c r="J287" s="47"/>
      <c r="K287" s="20"/>
      <c r="L287" s="47"/>
      <c r="M287" s="40"/>
      <c r="N287" s="39"/>
      <c r="O287" s="39"/>
      <c r="P287" s="39"/>
      <c r="Q287" s="39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</row>
    <row r="288" spans="1:69" s="105" customFormat="1" ht="154.5" customHeight="1" x14ac:dyDescent="0.3">
      <c r="A288" s="35"/>
      <c r="B288" s="41" t="s">
        <v>51</v>
      </c>
      <c r="C288" s="14" t="s">
        <v>23</v>
      </c>
      <c r="D288" s="43">
        <v>1411365</v>
      </c>
      <c r="E288" s="103">
        <v>7.2</v>
      </c>
      <c r="F288" s="44">
        <v>1000000</v>
      </c>
      <c r="G288" s="103">
        <v>78.099999999999994</v>
      </c>
      <c r="H288" s="45"/>
      <c r="I288" s="46"/>
      <c r="J288" s="47"/>
      <c r="K288" s="20"/>
      <c r="L288" s="47"/>
      <c r="M288" s="40"/>
      <c r="N288" s="39"/>
      <c r="O288" s="39"/>
      <c r="P288" s="39"/>
      <c r="Q288" s="39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  <c r="AS288" s="104"/>
      <c r="AT288" s="104"/>
      <c r="AU288" s="104"/>
      <c r="AV288" s="104"/>
      <c r="AW288" s="104"/>
      <c r="AX288" s="104"/>
      <c r="AY288" s="104"/>
      <c r="AZ288" s="104"/>
      <c r="BA288" s="104"/>
      <c r="BB288" s="104"/>
      <c r="BC288" s="104"/>
      <c r="BD288" s="104"/>
      <c r="BE288" s="104"/>
      <c r="BF288" s="104"/>
      <c r="BG288" s="104"/>
      <c r="BH288" s="104"/>
      <c r="BI288" s="104"/>
      <c r="BJ288" s="104"/>
      <c r="BK288" s="104"/>
      <c r="BL288" s="104"/>
      <c r="BM288" s="104"/>
      <c r="BN288" s="104"/>
      <c r="BO288" s="104"/>
      <c r="BP288" s="104"/>
      <c r="BQ288" s="104"/>
    </row>
    <row r="289" spans="1:69" s="13" customFormat="1" ht="50.25" customHeight="1" x14ac:dyDescent="0.35">
      <c r="A289" s="32" t="s">
        <v>42</v>
      </c>
      <c r="B289" s="33" t="s">
        <v>158</v>
      </c>
      <c r="C289" s="146"/>
      <c r="D289" s="49"/>
      <c r="E289" s="146"/>
      <c r="F289" s="34">
        <f>SUM(F290:F291)</f>
        <v>38172673</v>
      </c>
      <c r="G289" s="146"/>
      <c r="H289" s="45"/>
      <c r="I289" s="46"/>
      <c r="J289" s="47"/>
      <c r="K289" s="20"/>
      <c r="L289" s="47"/>
      <c r="M289" s="40"/>
      <c r="N289" s="39"/>
      <c r="O289" s="39"/>
      <c r="P289" s="39"/>
      <c r="Q289" s="39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</row>
    <row r="290" spans="1:69" s="21" customFormat="1" ht="53.25" customHeight="1" x14ac:dyDescent="0.35">
      <c r="A290" s="41"/>
      <c r="B290" s="41" t="s">
        <v>268</v>
      </c>
      <c r="C290" s="14" t="s">
        <v>15</v>
      </c>
      <c r="D290" s="43">
        <v>77987328</v>
      </c>
      <c r="E290" s="14">
        <v>40.700000000000003</v>
      </c>
      <c r="F290" s="44">
        <v>10172673</v>
      </c>
      <c r="G290" s="51">
        <v>100</v>
      </c>
      <c r="H290" s="45"/>
      <c r="I290" s="46"/>
      <c r="J290" s="47"/>
      <c r="K290" s="20"/>
      <c r="L290" s="47"/>
      <c r="M290" s="40"/>
      <c r="N290" s="39"/>
      <c r="O290" s="39"/>
      <c r="P290" s="39"/>
      <c r="Q290" s="39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</row>
    <row r="291" spans="1:69" s="21" customFormat="1" ht="77.25" customHeight="1" x14ac:dyDescent="0.35">
      <c r="A291" s="14"/>
      <c r="B291" s="41" t="s">
        <v>11</v>
      </c>
      <c r="C291" s="14" t="s">
        <v>17</v>
      </c>
      <c r="D291" s="43">
        <v>92508050</v>
      </c>
      <c r="E291" s="14">
        <v>1.2</v>
      </c>
      <c r="F291" s="44">
        <v>28000000</v>
      </c>
      <c r="G291" s="14">
        <v>31.5</v>
      </c>
      <c r="H291" s="45"/>
      <c r="I291" s="46"/>
      <c r="J291" s="47"/>
      <c r="K291" s="20"/>
      <c r="L291" s="47"/>
      <c r="M291" s="40"/>
      <c r="N291" s="39"/>
      <c r="O291" s="39"/>
      <c r="P291" s="39"/>
      <c r="Q291" s="39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</row>
    <row r="292" spans="1:69" s="102" customFormat="1" ht="33.75" customHeight="1" x14ac:dyDescent="0.3">
      <c r="A292" s="67" t="s">
        <v>3</v>
      </c>
      <c r="B292" s="113"/>
      <c r="C292" s="34"/>
      <c r="D292" s="49"/>
      <c r="E292" s="49"/>
      <c r="F292" s="34">
        <f>F293+F300</f>
        <v>124644482</v>
      </c>
      <c r="G292" s="114"/>
      <c r="H292" s="45"/>
      <c r="I292" s="46"/>
      <c r="J292" s="47"/>
      <c r="K292" s="20"/>
      <c r="L292" s="47"/>
      <c r="M292" s="40"/>
      <c r="N292" s="39"/>
      <c r="O292" s="39"/>
      <c r="P292" s="39"/>
      <c r="Q292" s="39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1"/>
      <c r="BN292" s="101"/>
      <c r="BO292" s="101"/>
      <c r="BP292" s="101"/>
      <c r="BQ292" s="101"/>
    </row>
    <row r="293" spans="1:69" s="100" customFormat="1" ht="30" customHeight="1" x14ac:dyDescent="0.3">
      <c r="A293" s="33"/>
      <c r="B293" s="33" t="s">
        <v>45</v>
      </c>
      <c r="C293" s="34"/>
      <c r="D293" s="115"/>
      <c r="E293" s="115"/>
      <c r="F293" s="55">
        <f>F295+F298</f>
        <v>116932088</v>
      </c>
      <c r="G293" s="116"/>
      <c r="H293" s="45"/>
      <c r="I293" s="46"/>
      <c r="J293" s="47"/>
      <c r="K293" s="20"/>
      <c r="L293" s="47"/>
      <c r="M293" s="40"/>
      <c r="N293" s="39"/>
      <c r="O293" s="39"/>
      <c r="P293" s="39"/>
      <c r="Q293" s="3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99"/>
    </row>
    <row r="294" spans="1:69" s="100" customFormat="1" ht="39.75" customHeight="1" x14ac:dyDescent="0.3">
      <c r="A294" s="33"/>
      <c r="B294" s="33" t="s">
        <v>46</v>
      </c>
      <c r="C294" s="34"/>
      <c r="D294" s="115"/>
      <c r="E294" s="115"/>
      <c r="F294" s="55">
        <f>F297</f>
        <v>96859595</v>
      </c>
      <c r="G294" s="116"/>
      <c r="H294" s="45"/>
      <c r="I294" s="46"/>
      <c r="J294" s="47"/>
      <c r="K294" s="20"/>
      <c r="L294" s="47"/>
      <c r="M294" s="40"/>
      <c r="N294" s="39"/>
      <c r="O294" s="39"/>
      <c r="P294" s="39"/>
      <c r="Q294" s="3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9"/>
      <c r="BN294" s="99"/>
      <c r="BO294" s="99"/>
      <c r="BP294" s="99"/>
      <c r="BQ294" s="99"/>
    </row>
    <row r="295" spans="1:69" s="100" customFormat="1" ht="49.5" customHeight="1" x14ac:dyDescent="0.3">
      <c r="A295" s="68"/>
      <c r="B295" s="41" t="s">
        <v>122</v>
      </c>
      <c r="C295" s="44" t="s">
        <v>23</v>
      </c>
      <c r="D295" s="115"/>
      <c r="E295" s="115"/>
      <c r="F295" s="44">
        <f>F296</f>
        <v>116231514</v>
      </c>
      <c r="G295" s="116"/>
      <c r="H295" s="45"/>
      <c r="I295" s="46"/>
      <c r="J295" s="47"/>
      <c r="K295" s="20"/>
      <c r="L295" s="47"/>
      <c r="M295" s="40"/>
      <c r="N295" s="39"/>
      <c r="O295" s="39"/>
      <c r="P295" s="39"/>
      <c r="Q295" s="3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9"/>
      <c r="BN295" s="99"/>
      <c r="BO295" s="99"/>
      <c r="BP295" s="99"/>
      <c r="BQ295" s="99"/>
    </row>
    <row r="296" spans="1:69" s="100" customFormat="1" ht="54" customHeight="1" x14ac:dyDescent="0.3">
      <c r="A296" s="117"/>
      <c r="B296" s="56" t="s">
        <v>124</v>
      </c>
      <c r="C296" s="44" t="s">
        <v>23</v>
      </c>
      <c r="D296" s="115"/>
      <c r="E296" s="115"/>
      <c r="F296" s="57">
        <v>116231514</v>
      </c>
      <c r="G296" s="116"/>
      <c r="H296" s="45"/>
      <c r="I296" s="46"/>
      <c r="J296" s="47"/>
      <c r="K296" s="20"/>
      <c r="L296" s="47"/>
      <c r="M296" s="40"/>
      <c r="N296" s="39"/>
      <c r="O296" s="39"/>
      <c r="P296" s="39"/>
      <c r="Q296" s="3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9"/>
      <c r="BN296" s="99"/>
      <c r="BO296" s="99"/>
      <c r="BP296" s="99"/>
      <c r="BQ296" s="99"/>
    </row>
    <row r="297" spans="1:69" s="100" customFormat="1" ht="32.25" customHeight="1" x14ac:dyDescent="0.3">
      <c r="A297" s="118"/>
      <c r="B297" s="119" t="s">
        <v>123</v>
      </c>
      <c r="C297" s="44"/>
      <c r="D297" s="115"/>
      <c r="E297" s="115"/>
      <c r="F297" s="57">
        <v>96859595</v>
      </c>
      <c r="G297" s="116"/>
      <c r="H297" s="45"/>
      <c r="I297" s="46"/>
      <c r="J297" s="47"/>
      <c r="K297" s="20"/>
      <c r="L297" s="47"/>
      <c r="M297" s="40"/>
      <c r="N297" s="39"/>
      <c r="O297" s="39"/>
      <c r="P297" s="39"/>
      <c r="Q297" s="3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99"/>
      <c r="BL297" s="99"/>
      <c r="BM297" s="99"/>
      <c r="BN297" s="99"/>
      <c r="BO297" s="99"/>
      <c r="BP297" s="99"/>
      <c r="BQ297" s="99"/>
    </row>
    <row r="298" spans="1:69" s="100" customFormat="1" ht="51.75" customHeight="1" x14ac:dyDescent="0.3">
      <c r="A298" s="68"/>
      <c r="B298" s="41" t="s">
        <v>50</v>
      </c>
      <c r="C298" s="44" t="s">
        <v>23</v>
      </c>
      <c r="D298" s="115"/>
      <c r="E298" s="115"/>
      <c r="F298" s="44">
        <f>F299</f>
        <v>700574</v>
      </c>
      <c r="G298" s="116"/>
      <c r="H298" s="45"/>
      <c r="I298" s="46"/>
      <c r="J298" s="47"/>
      <c r="K298" s="20"/>
      <c r="L298" s="47"/>
      <c r="M298" s="40"/>
      <c r="N298" s="39"/>
      <c r="O298" s="39"/>
      <c r="P298" s="39"/>
      <c r="Q298" s="3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9"/>
      <c r="BN298" s="99"/>
      <c r="BO298" s="99"/>
      <c r="BP298" s="99"/>
      <c r="BQ298" s="99"/>
    </row>
    <row r="299" spans="1:69" s="110" customFormat="1" ht="51.75" customHeight="1" x14ac:dyDescent="0.3">
      <c r="A299" s="120"/>
      <c r="B299" s="119" t="s">
        <v>269</v>
      </c>
      <c r="C299" s="111" t="s">
        <v>23</v>
      </c>
      <c r="D299" s="111">
        <v>2982062</v>
      </c>
      <c r="E299" s="112">
        <v>3.4</v>
      </c>
      <c r="F299" s="57">
        <v>700574</v>
      </c>
      <c r="G299" s="112">
        <v>26.8</v>
      </c>
      <c r="H299" s="45"/>
      <c r="I299" s="46"/>
      <c r="J299" s="47"/>
      <c r="K299" s="20"/>
      <c r="L299" s="47"/>
      <c r="M299" s="40"/>
      <c r="N299" s="39"/>
      <c r="O299" s="39"/>
      <c r="P299" s="39"/>
      <c r="Q299" s="3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09"/>
      <c r="BO299" s="109"/>
      <c r="BP299" s="109"/>
      <c r="BQ299" s="109"/>
    </row>
    <row r="300" spans="1:69" s="105" customFormat="1" ht="30.75" customHeight="1" x14ac:dyDescent="0.3">
      <c r="A300" s="33"/>
      <c r="B300" s="33" t="s">
        <v>39</v>
      </c>
      <c r="C300" s="44"/>
      <c r="D300" s="43"/>
      <c r="E300" s="43"/>
      <c r="F300" s="55">
        <f>F301</f>
        <v>7712394</v>
      </c>
      <c r="G300" s="103"/>
      <c r="H300" s="45"/>
      <c r="I300" s="46"/>
      <c r="J300" s="47"/>
      <c r="K300" s="20"/>
      <c r="L300" s="47"/>
      <c r="M300" s="40"/>
      <c r="N300" s="39"/>
      <c r="O300" s="39"/>
      <c r="P300" s="39"/>
      <c r="Q300" s="39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04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04"/>
      <c r="BM300" s="104"/>
      <c r="BN300" s="104"/>
      <c r="BO300" s="104"/>
      <c r="BP300" s="104"/>
      <c r="BQ300" s="104"/>
    </row>
    <row r="301" spans="1:69" s="105" customFormat="1" ht="55.5" customHeight="1" x14ac:dyDescent="0.3">
      <c r="A301" s="68"/>
      <c r="B301" s="41" t="s">
        <v>50</v>
      </c>
      <c r="C301" s="44" t="s">
        <v>15</v>
      </c>
      <c r="D301" s="43"/>
      <c r="E301" s="103"/>
      <c r="F301" s="44">
        <f>SUM(F302:F303)</f>
        <v>7712394</v>
      </c>
      <c r="G301" s="103"/>
      <c r="H301" s="45"/>
      <c r="I301" s="46"/>
      <c r="J301" s="47"/>
      <c r="K301" s="20"/>
      <c r="L301" s="47"/>
      <c r="M301" s="40"/>
      <c r="N301" s="39"/>
      <c r="O301" s="39"/>
      <c r="P301" s="39"/>
      <c r="Q301" s="39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04"/>
      <c r="BM301" s="104"/>
      <c r="BN301" s="104"/>
      <c r="BO301" s="104"/>
      <c r="BP301" s="104"/>
      <c r="BQ301" s="104"/>
    </row>
    <row r="302" spans="1:69" s="110" customFormat="1" ht="51.75" customHeight="1" x14ac:dyDescent="0.3">
      <c r="A302" s="120"/>
      <c r="B302" s="119" t="s">
        <v>13</v>
      </c>
      <c r="C302" s="43" t="s">
        <v>15</v>
      </c>
      <c r="D302" s="111">
        <v>43788746</v>
      </c>
      <c r="E302" s="112">
        <v>28.7</v>
      </c>
      <c r="F302" s="57">
        <v>1509443</v>
      </c>
      <c r="G302" s="112">
        <v>32.1</v>
      </c>
      <c r="H302" s="45"/>
      <c r="I302" s="46"/>
      <c r="J302" s="47"/>
      <c r="K302" s="20"/>
      <c r="L302" s="47"/>
      <c r="M302" s="40"/>
      <c r="N302" s="39"/>
      <c r="O302" s="39"/>
      <c r="P302" s="39"/>
      <c r="Q302" s="3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09"/>
      <c r="BE302" s="109"/>
      <c r="BF302" s="109"/>
      <c r="BG302" s="109"/>
      <c r="BH302" s="109"/>
      <c r="BI302" s="109"/>
      <c r="BJ302" s="109"/>
      <c r="BK302" s="109"/>
      <c r="BL302" s="109"/>
      <c r="BM302" s="109"/>
      <c r="BN302" s="109"/>
      <c r="BO302" s="109"/>
      <c r="BP302" s="109"/>
      <c r="BQ302" s="109"/>
    </row>
    <row r="303" spans="1:69" s="110" customFormat="1" ht="54" customHeight="1" x14ac:dyDescent="0.3">
      <c r="A303" s="120"/>
      <c r="B303" s="119" t="s">
        <v>270</v>
      </c>
      <c r="C303" s="43" t="s">
        <v>15</v>
      </c>
      <c r="D303" s="111">
        <v>40001774</v>
      </c>
      <c r="E303" s="112">
        <v>39.200000000000003</v>
      </c>
      <c r="F303" s="57">
        <v>6202951</v>
      </c>
      <c r="G303" s="112">
        <v>54.7</v>
      </c>
      <c r="H303" s="45"/>
      <c r="I303" s="46"/>
      <c r="J303" s="47"/>
      <c r="K303" s="20"/>
      <c r="L303" s="47"/>
      <c r="M303" s="40"/>
      <c r="N303" s="39"/>
      <c r="O303" s="39"/>
      <c r="P303" s="39"/>
      <c r="Q303" s="3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09"/>
      <c r="BE303" s="109"/>
      <c r="BF303" s="109"/>
      <c r="BG303" s="109"/>
      <c r="BH303" s="109"/>
      <c r="BI303" s="109"/>
      <c r="BJ303" s="109"/>
      <c r="BK303" s="109"/>
      <c r="BL303" s="109"/>
      <c r="BM303" s="109"/>
      <c r="BN303" s="109"/>
      <c r="BO303" s="109"/>
      <c r="BP303" s="109"/>
      <c r="BQ303" s="109"/>
    </row>
    <row r="304" spans="1:69" s="102" customFormat="1" ht="59.85" customHeight="1" x14ac:dyDescent="0.3">
      <c r="A304" s="121" t="s">
        <v>162</v>
      </c>
      <c r="B304" s="120" t="s">
        <v>121</v>
      </c>
      <c r="C304" s="34"/>
      <c r="D304" s="49"/>
      <c r="E304" s="49"/>
      <c r="F304" s="34">
        <v>86000</v>
      </c>
      <c r="G304" s="114"/>
      <c r="H304" s="45"/>
      <c r="I304" s="46"/>
      <c r="J304" s="47"/>
      <c r="K304" s="20"/>
      <c r="L304" s="47"/>
      <c r="M304" s="40"/>
      <c r="N304" s="39"/>
      <c r="O304" s="39"/>
      <c r="P304" s="39"/>
      <c r="Q304" s="39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1"/>
      <c r="BB304" s="101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1"/>
      <c r="BN304" s="101"/>
      <c r="BO304" s="101"/>
      <c r="BP304" s="101"/>
      <c r="BQ304" s="101"/>
    </row>
    <row r="305" spans="1:69" s="98" customFormat="1" ht="45" x14ac:dyDescent="0.3">
      <c r="A305" s="69" t="s">
        <v>62</v>
      </c>
      <c r="B305" s="22"/>
      <c r="C305" s="122"/>
      <c r="D305" s="122"/>
      <c r="E305" s="122"/>
      <c r="F305" s="24">
        <f>F306</f>
        <v>900000</v>
      </c>
      <c r="G305" s="123"/>
      <c r="H305" s="45"/>
      <c r="I305" s="46"/>
      <c r="J305" s="47"/>
      <c r="K305" s="20"/>
      <c r="L305" s="47"/>
      <c r="M305" s="40"/>
      <c r="N305" s="39"/>
      <c r="O305" s="39"/>
      <c r="P305" s="39"/>
      <c r="Q305" s="39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  <c r="AY305" s="97"/>
      <c r="AZ305" s="97"/>
      <c r="BA305" s="97"/>
      <c r="BB305" s="97"/>
      <c r="BC305" s="97"/>
      <c r="BD305" s="97"/>
      <c r="BE305" s="97"/>
      <c r="BF305" s="97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</row>
    <row r="306" spans="1:69" s="105" customFormat="1" ht="57" customHeight="1" x14ac:dyDescent="0.3">
      <c r="A306" s="121" t="s">
        <v>63</v>
      </c>
      <c r="B306" s="120" t="s">
        <v>38</v>
      </c>
      <c r="C306" s="43"/>
      <c r="D306" s="43"/>
      <c r="E306" s="43"/>
      <c r="F306" s="34">
        <v>900000</v>
      </c>
      <c r="G306" s="103"/>
      <c r="H306" s="45"/>
      <c r="I306" s="46"/>
      <c r="J306" s="47"/>
      <c r="K306" s="20"/>
      <c r="L306" s="47"/>
      <c r="M306" s="40"/>
      <c r="N306" s="39"/>
      <c r="O306" s="39"/>
      <c r="P306" s="39"/>
      <c r="Q306" s="39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04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  <c r="BK306" s="104"/>
      <c r="BL306" s="104"/>
      <c r="BM306" s="104"/>
      <c r="BN306" s="104"/>
      <c r="BO306" s="104"/>
      <c r="BP306" s="104"/>
      <c r="BQ306" s="104"/>
    </row>
    <row r="307" spans="1:69" s="98" customFormat="1" ht="50.25" customHeight="1" x14ac:dyDescent="0.3">
      <c r="A307" s="69" t="s">
        <v>33</v>
      </c>
      <c r="B307" s="22"/>
      <c r="C307" s="122"/>
      <c r="D307" s="122"/>
      <c r="E307" s="122"/>
      <c r="F307" s="24">
        <f>SUM(F308:F310)</f>
        <v>83000</v>
      </c>
      <c r="G307" s="123"/>
      <c r="H307" s="45"/>
      <c r="I307" s="46"/>
      <c r="J307" s="47"/>
      <c r="K307" s="20"/>
      <c r="L307" s="47"/>
      <c r="M307" s="40"/>
      <c r="N307" s="39"/>
      <c r="O307" s="39"/>
      <c r="P307" s="39"/>
      <c r="Q307" s="39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  <c r="AY307" s="97"/>
      <c r="AZ307" s="97"/>
      <c r="BA307" s="97"/>
      <c r="BB307" s="97"/>
      <c r="BC307" s="97"/>
      <c r="BD307" s="97"/>
      <c r="BE307" s="97"/>
      <c r="BF307" s="97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</row>
    <row r="308" spans="1:69" s="98" customFormat="1" ht="40.5" x14ac:dyDescent="0.3">
      <c r="A308" s="32" t="s">
        <v>208</v>
      </c>
      <c r="B308" s="33" t="s">
        <v>209</v>
      </c>
      <c r="C308" s="122"/>
      <c r="D308" s="122"/>
      <c r="E308" s="122"/>
      <c r="F308" s="34">
        <v>18000</v>
      </c>
      <c r="G308" s="123"/>
      <c r="H308" s="45"/>
      <c r="I308" s="46"/>
      <c r="J308" s="47"/>
      <c r="K308" s="20"/>
      <c r="L308" s="47"/>
      <c r="M308" s="40"/>
      <c r="N308" s="39"/>
      <c r="O308" s="39"/>
      <c r="P308" s="39"/>
      <c r="Q308" s="39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  <c r="AY308" s="97"/>
      <c r="AZ308" s="97"/>
      <c r="BA308" s="97"/>
      <c r="BB308" s="97"/>
      <c r="BC308" s="97"/>
      <c r="BD308" s="97"/>
      <c r="BE308" s="97"/>
      <c r="BF308" s="97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</row>
    <row r="309" spans="1:69" s="105" customFormat="1" ht="51.75" customHeight="1" x14ac:dyDescent="0.3">
      <c r="A309" s="67" t="s">
        <v>34</v>
      </c>
      <c r="B309" s="120" t="s">
        <v>38</v>
      </c>
      <c r="C309" s="43"/>
      <c r="D309" s="43"/>
      <c r="E309" s="43"/>
      <c r="F309" s="34">
        <v>20000</v>
      </c>
      <c r="G309" s="103"/>
      <c r="H309" s="45"/>
      <c r="I309" s="46"/>
      <c r="J309" s="47"/>
      <c r="K309" s="20"/>
      <c r="L309" s="47"/>
      <c r="M309" s="40"/>
      <c r="N309" s="39"/>
      <c r="O309" s="39"/>
      <c r="P309" s="39"/>
      <c r="Q309" s="39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04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  <c r="BK309" s="104"/>
      <c r="BL309" s="104"/>
      <c r="BM309" s="104"/>
      <c r="BN309" s="104"/>
      <c r="BO309" s="104"/>
      <c r="BP309" s="104"/>
      <c r="BQ309" s="104"/>
    </row>
    <row r="310" spans="1:69" s="105" customFormat="1" ht="68.25" customHeight="1" x14ac:dyDescent="0.3">
      <c r="A310" s="67" t="s">
        <v>35</v>
      </c>
      <c r="B310" s="120" t="s">
        <v>38</v>
      </c>
      <c r="C310" s="43"/>
      <c r="D310" s="43"/>
      <c r="E310" s="43"/>
      <c r="F310" s="34">
        <v>45000</v>
      </c>
      <c r="G310" s="103"/>
      <c r="H310" s="45"/>
      <c r="I310" s="46"/>
      <c r="J310" s="47"/>
      <c r="K310" s="20"/>
      <c r="L310" s="47"/>
      <c r="M310" s="40"/>
      <c r="N310" s="39"/>
      <c r="O310" s="39"/>
      <c r="P310" s="39"/>
      <c r="Q310" s="39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04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  <c r="BL310" s="104"/>
      <c r="BM310" s="104"/>
      <c r="BN310" s="104"/>
      <c r="BO310" s="104"/>
      <c r="BP310" s="104"/>
      <c r="BQ310" s="104"/>
    </row>
    <row r="311" spans="1:69" s="127" customFormat="1" ht="30" customHeight="1" x14ac:dyDescent="0.35">
      <c r="A311" s="52" t="s">
        <v>47</v>
      </c>
      <c r="B311" s="124"/>
      <c r="C311" s="125"/>
      <c r="D311" s="125"/>
      <c r="E311" s="125"/>
      <c r="F311" s="24">
        <f>F17+F36+F164+F176+F183+F194+F253+F305+F307+F251</f>
        <v>588454069.70000005</v>
      </c>
      <c r="G311" s="125"/>
      <c r="H311" s="45"/>
      <c r="I311" s="46"/>
      <c r="J311" s="47"/>
      <c r="K311" s="20"/>
      <c r="L311" s="47"/>
      <c r="M311" s="40"/>
      <c r="N311" s="39"/>
      <c r="O311" s="39"/>
      <c r="P311" s="39"/>
      <c r="Q311" s="39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6"/>
      <c r="AJ311" s="126"/>
      <c r="AK311" s="126"/>
      <c r="AL311" s="126"/>
      <c r="AM311" s="126"/>
      <c r="AN311" s="126"/>
      <c r="AO311" s="126"/>
      <c r="AP311" s="126"/>
      <c r="AQ311" s="126"/>
      <c r="AR311" s="126"/>
      <c r="AS311" s="126"/>
      <c r="AT311" s="126"/>
      <c r="AU311" s="126"/>
      <c r="AV311" s="126"/>
      <c r="AW311" s="126"/>
      <c r="AX311" s="126"/>
      <c r="AY311" s="126"/>
      <c r="AZ311" s="126"/>
      <c r="BA311" s="126"/>
      <c r="BB311" s="126"/>
      <c r="BC311" s="126"/>
      <c r="BD311" s="126"/>
      <c r="BE311" s="126"/>
      <c r="BF311" s="126"/>
      <c r="BG311" s="126"/>
      <c r="BH311" s="126"/>
      <c r="BI311" s="126"/>
      <c r="BJ311" s="126"/>
      <c r="BK311" s="126"/>
      <c r="BL311" s="126"/>
      <c r="BM311" s="126"/>
      <c r="BN311" s="126"/>
      <c r="BO311" s="126"/>
      <c r="BP311" s="126"/>
      <c r="BQ311" s="126"/>
    </row>
    <row r="312" spans="1:69" s="127" customFormat="1" ht="30" customHeight="1" x14ac:dyDescent="0.35">
      <c r="A312" s="128" t="s">
        <v>172</v>
      </c>
      <c r="B312" s="124"/>
      <c r="C312" s="125"/>
      <c r="D312" s="125"/>
      <c r="E312" s="125"/>
      <c r="F312" s="54">
        <f>F39</f>
        <v>6937851</v>
      </c>
      <c r="G312" s="125"/>
      <c r="H312" s="45"/>
      <c r="I312" s="46"/>
      <c r="J312" s="47"/>
      <c r="K312" s="20"/>
      <c r="L312" s="47"/>
      <c r="M312" s="40"/>
      <c r="N312" s="39"/>
      <c r="O312" s="39"/>
      <c r="P312" s="39"/>
      <c r="Q312" s="39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126"/>
      <c r="AH312" s="126"/>
      <c r="AI312" s="126"/>
      <c r="AJ312" s="126"/>
      <c r="AK312" s="126"/>
      <c r="AL312" s="126"/>
      <c r="AM312" s="126"/>
      <c r="AN312" s="126"/>
      <c r="AO312" s="126"/>
      <c r="AP312" s="126"/>
      <c r="AQ312" s="126"/>
      <c r="AR312" s="126"/>
      <c r="AS312" s="126"/>
      <c r="AT312" s="126"/>
      <c r="AU312" s="126"/>
      <c r="AV312" s="126"/>
      <c r="AW312" s="126"/>
      <c r="AX312" s="126"/>
      <c r="AY312" s="126"/>
      <c r="AZ312" s="126"/>
      <c r="BA312" s="126"/>
      <c r="BB312" s="126"/>
      <c r="BC312" s="126"/>
      <c r="BD312" s="126"/>
      <c r="BE312" s="126"/>
      <c r="BF312" s="126"/>
      <c r="BG312" s="126"/>
      <c r="BH312" s="126"/>
      <c r="BI312" s="126"/>
      <c r="BJ312" s="126"/>
      <c r="BK312" s="126"/>
      <c r="BL312" s="126"/>
      <c r="BM312" s="126"/>
      <c r="BN312" s="126"/>
      <c r="BO312" s="126"/>
      <c r="BP312" s="126"/>
      <c r="BQ312" s="126"/>
    </row>
    <row r="313" spans="1:69" s="127" customFormat="1" ht="30" customHeight="1" x14ac:dyDescent="0.35">
      <c r="A313" s="128" t="s">
        <v>228</v>
      </c>
      <c r="B313" s="124"/>
      <c r="C313" s="125"/>
      <c r="D313" s="125"/>
      <c r="E313" s="125"/>
      <c r="F313" s="54">
        <f>F37+F38</f>
        <v>1852583</v>
      </c>
      <c r="G313" s="125"/>
      <c r="H313" s="45"/>
      <c r="I313" s="46"/>
      <c r="J313" s="47"/>
      <c r="K313" s="20"/>
      <c r="L313" s="47"/>
      <c r="M313" s="40"/>
      <c r="N313" s="39"/>
      <c r="O313" s="39"/>
      <c r="P313" s="39"/>
      <c r="Q313" s="39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6"/>
      <c r="AJ313" s="126"/>
      <c r="AK313" s="126"/>
      <c r="AL313" s="126"/>
      <c r="AM313" s="126"/>
      <c r="AN313" s="126"/>
      <c r="AO313" s="126"/>
      <c r="AP313" s="126"/>
      <c r="AQ313" s="126"/>
      <c r="AR313" s="126"/>
      <c r="AS313" s="126"/>
      <c r="AT313" s="126"/>
      <c r="AU313" s="126"/>
      <c r="AV313" s="126"/>
      <c r="AW313" s="126"/>
      <c r="AX313" s="126"/>
      <c r="AY313" s="126"/>
      <c r="AZ313" s="126"/>
      <c r="BA313" s="126"/>
      <c r="BB313" s="126"/>
      <c r="BC313" s="126"/>
      <c r="BD313" s="126"/>
      <c r="BE313" s="126"/>
      <c r="BF313" s="126"/>
      <c r="BG313" s="126"/>
      <c r="BH313" s="126"/>
      <c r="BI313" s="126"/>
      <c r="BJ313" s="126"/>
      <c r="BK313" s="126"/>
      <c r="BL313" s="126"/>
      <c r="BM313" s="126"/>
      <c r="BN313" s="126"/>
      <c r="BO313" s="126"/>
      <c r="BP313" s="126"/>
      <c r="BQ313" s="126"/>
    </row>
    <row r="314" spans="1:69" s="126" customFormat="1" ht="29.25" customHeight="1" x14ac:dyDescent="0.35">
      <c r="A314" s="128" t="s">
        <v>46</v>
      </c>
      <c r="B314" s="124"/>
      <c r="C314" s="125"/>
      <c r="D314" s="125"/>
      <c r="E314" s="125"/>
      <c r="F314" s="54">
        <f>F165+F195+F254</f>
        <v>127771665.12</v>
      </c>
      <c r="G314" s="125"/>
      <c r="H314" s="45"/>
      <c r="I314" s="46"/>
      <c r="J314" s="47"/>
      <c r="K314" s="20"/>
      <c r="L314" s="47"/>
      <c r="M314" s="40"/>
      <c r="N314" s="39"/>
      <c r="O314" s="39"/>
      <c r="P314" s="39"/>
      <c r="Q314" s="39"/>
    </row>
    <row r="315" spans="1:69" s="130" customFormat="1" ht="20.25" x14ac:dyDescent="0.3">
      <c r="A315" s="129"/>
      <c r="F315" s="131"/>
      <c r="H315" s="3"/>
      <c r="I315" s="4"/>
      <c r="J315" s="5"/>
      <c r="K315" s="6"/>
      <c r="L315" s="5"/>
      <c r="M315" s="40"/>
      <c r="N315" s="39"/>
      <c r="O315" s="39"/>
      <c r="P315" s="39"/>
      <c r="Q315" s="39"/>
    </row>
    <row r="316" spans="1:69" s="130" customFormat="1" ht="21" customHeight="1" x14ac:dyDescent="0.3">
      <c r="A316" s="129"/>
      <c r="F316" s="131"/>
      <c r="H316" s="3"/>
      <c r="I316" s="4"/>
      <c r="J316" s="5"/>
      <c r="K316" s="6"/>
      <c r="L316" s="5"/>
      <c r="M316" s="40"/>
      <c r="N316" s="39"/>
      <c r="O316" s="39"/>
      <c r="P316" s="39"/>
      <c r="Q316" s="39"/>
    </row>
    <row r="317" spans="1:69" s="137" customFormat="1" ht="35.25" customHeight="1" x14ac:dyDescent="0.5">
      <c r="A317" s="141" t="s">
        <v>286</v>
      </c>
      <c r="F317" s="142" t="s">
        <v>287</v>
      </c>
      <c r="I317" s="138"/>
      <c r="J317" s="139"/>
      <c r="K317" s="140"/>
      <c r="L317" s="139"/>
      <c r="M317" s="143"/>
      <c r="N317" s="144"/>
      <c r="O317" s="144"/>
      <c r="P317" s="144"/>
      <c r="Q317" s="144"/>
    </row>
    <row r="318" spans="1:69" s="130" customFormat="1" ht="48" customHeight="1" x14ac:dyDescent="0.3">
      <c r="A318" s="136"/>
      <c r="B318" s="136"/>
      <c r="F318" s="154"/>
      <c r="G318" s="154"/>
      <c r="H318" s="3"/>
      <c r="I318" s="4"/>
      <c r="J318" s="5"/>
      <c r="K318" s="6"/>
      <c r="L318" s="5"/>
      <c r="M318" s="40"/>
      <c r="N318" s="39"/>
      <c r="O318" s="39"/>
      <c r="P318" s="39"/>
      <c r="Q318" s="39"/>
    </row>
    <row r="319" spans="1:69" s="130" customFormat="1" ht="21" customHeight="1" x14ac:dyDescent="0.3">
      <c r="A319" s="145" t="s">
        <v>288</v>
      </c>
      <c r="F319" s="131"/>
      <c r="H319" s="3"/>
      <c r="I319" s="4"/>
      <c r="J319" s="5"/>
      <c r="K319" s="6"/>
      <c r="L319" s="5"/>
      <c r="M319" s="40"/>
      <c r="N319" s="39"/>
      <c r="O319" s="39"/>
      <c r="P319" s="39"/>
      <c r="Q319" s="39"/>
    </row>
    <row r="320" spans="1:69" ht="45.75" customHeight="1" x14ac:dyDescent="0.3">
      <c r="A320" s="1" t="s">
        <v>289</v>
      </c>
      <c r="M320" s="40"/>
      <c r="N320" s="39"/>
      <c r="O320" s="39"/>
      <c r="P320" s="39"/>
      <c r="Q320" s="39"/>
    </row>
    <row r="321" spans="1:69" s="132" customFormat="1" ht="26.1" customHeight="1" x14ac:dyDescent="0.4">
      <c r="A321" s="135"/>
      <c r="B321" s="135"/>
      <c r="F321" s="133"/>
      <c r="H321" s="3"/>
      <c r="I321" s="4"/>
      <c r="J321" s="5"/>
      <c r="K321" s="6"/>
      <c r="L321" s="5"/>
      <c r="M321" s="40"/>
      <c r="N321" s="39"/>
      <c r="O321" s="39"/>
      <c r="P321" s="39"/>
      <c r="Q321" s="39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  <c r="AF321" s="134"/>
      <c r="AG321" s="134"/>
      <c r="AH321" s="134"/>
      <c r="AI321" s="134"/>
      <c r="AJ321" s="134"/>
      <c r="AK321" s="134"/>
      <c r="AL321" s="134"/>
      <c r="AM321" s="134"/>
      <c r="AN321" s="134"/>
      <c r="AO321" s="134"/>
      <c r="AP321" s="134"/>
      <c r="AQ321" s="134"/>
      <c r="AR321" s="134"/>
      <c r="AS321" s="134"/>
      <c r="AT321" s="134"/>
      <c r="AU321" s="134"/>
      <c r="AV321" s="134"/>
      <c r="AW321" s="134"/>
      <c r="AX321" s="134"/>
      <c r="AY321" s="134"/>
      <c r="AZ321" s="134"/>
      <c r="BA321" s="134"/>
      <c r="BB321" s="134"/>
      <c r="BC321" s="134"/>
      <c r="BD321" s="134"/>
      <c r="BE321" s="134"/>
      <c r="BF321" s="134"/>
      <c r="BG321" s="134"/>
      <c r="BH321" s="134"/>
      <c r="BI321" s="134"/>
      <c r="BJ321" s="134"/>
      <c r="BK321" s="134"/>
      <c r="BL321" s="134"/>
      <c r="BM321" s="134"/>
      <c r="BN321" s="134"/>
      <c r="BO321" s="134"/>
      <c r="BP321" s="134"/>
      <c r="BQ321" s="134"/>
    </row>
    <row r="322" spans="1:69" ht="20.25" x14ac:dyDescent="0.3">
      <c r="M322" s="40"/>
      <c r="N322" s="39"/>
      <c r="O322" s="39"/>
      <c r="P322" s="39"/>
      <c r="Q322" s="39"/>
    </row>
    <row r="323" spans="1:69" ht="20.25" x14ac:dyDescent="0.3">
      <c r="M323" s="40"/>
      <c r="N323" s="39"/>
      <c r="O323" s="39"/>
      <c r="P323" s="39"/>
      <c r="Q323" s="39"/>
    </row>
    <row r="324" spans="1:69" ht="20.25" x14ac:dyDescent="0.3">
      <c r="M324" s="40"/>
      <c r="N324" s="39"/>
      <c r="O324" s="39"/>
      <c r="P324" s="39"/>
      <c r="Q324" s="39"/>
    </row>
    <row r="325" spans="1:69" ht="20.25" x14ac:dyDescent="0.3">
      <c r="M325" s="40"/>
      <c r="N325" s="39"/>
      <c r="O325" s="39"/>
      <c r="P325" s="39"/>
      <c r="Q325" s="39"/>
    </row>
    <row r="326" spans="1:69" ht="20.25" x14ac:dyDescent="0.3">
      <c r="M326" s="40"/>
      <c r="N326" s="39"/>
      <c r="O326" s="39"/>
      <c r="P326" s="39"/>
      <c r="Q326" s="39"/>
    </row>
    <row r="327" spans="1:69" ht="20.25" x14ac:dyDescent="0.3">
      <c r="M327" s="40"/>
      <c r="N327" s="39"/>
      <c r="O327" s="39"/>
      <c r="P327" s="39"/>
      <c r="Q327" s="39"/>
    </row>
    <row r="328" spans="1:69" ht="20.25" x14ac:dyDescent="0.3">
      <c r="M328" s="40"/>
      <c r="N328" s="39"/>
      <c r="O328" s="39"/>
      <c r="P328" s="39"/>
      <c r="Q328" s="39"/>
    </row>
    <row r="329" spans="1:69" ht="20.25" x14ac:dyDescent="0.3">
      <c r="M329" s="40"/>
      <c r="N329" s="39"/>
      <c r="O329" s="39"/>
      <c r="P329" s="39"/>
      <c r="Q329" s="39"/>
    </row>
    <row r="330" spans="1:69" ht="20.25" x14ac:dyDescent="0.3">
      <c r="M330" s="40"/>
      <c r="N330" s="39"/>
      <c r="O330" s="39"/>
      <c r="P330" s="39"/>
      <c r="Q330" s="39"/>
    </row>
    <row r="331" spans="1:69" ht="20.25" x14ac:dyDescent="0.3">
      <c r="M331" s="40"/>
      <c r="N331" s="39"/>
      <c r="O331" s="39"/>
      <c r="P331" s="39"/>
      <c r="Q331" s="39"/>
    </row>
    <row r="332" spans="1:69" ht="20.25" x14ac:dyDescent="0.3">
      <c r="M332" s="40"/>
      <c r="N332" s="39"/>
      <c r="O332" s="39"/>
      <c r="P332" s="39"/>
      <c r="Q332" s="39"/>
    </row>
    <row r="333" spans="1:69" ht="20.25" x14ac:dyDescent="0.3">
      <c r="M333" s="40"/>
      <c r="N333" s="39"/>
      <c r="O333" s="39"/>
      <c r="P333" s="39"/>
      <c r="Q333" s="39"/>
    </row>
    <row r="334" spans="1:69" ht="20.25" x14ac:dyDescent="0.3">
      <c r="M334" s="40"/>
      <c r="N334" s="39"/>
      <c r="O334" s="39"/>
      <c r="P334" s="39"/>
      <c r="Q334" s="39"/>
    </row>
    <row r="335" spans="1:69" ht="20.25" x14ac:dyDescent="0.3">
      <c r="M335" s="40"/>
      <c r="N335" s="39"/>
      <c r="O335" s="39"/>
      <c r="P335" s="39"/>
      <c r="Q335" s="39"/>
    </row>
    <row r="336" spans="1:69" ht="20.25" x14ac:dyDescent="0.3">
      <c r="M336" s="40"/>
      <c r="N336" s="39"/>
      <c r="O336" s="39"/>
      <c r="P336" s="39"/>
      <c r="Q336" s="39"/>
    </row>
    <row r="337" spans="13:17" ht="20.25" x14ac:dyDescent="0.3">
      <c r="M337" s="40"/>
      <c r="N337" s="39"/>
      <c r="O337" s="39"/>
      <c r="P337" s="39"/>
      <c r="Q337" s="39"/>
    </row>
    <row r="338" spans="13:17" ht="20.25" x14ac:dyDescent="0.3">
      <c r="M338" s="40"/>
      <c r="N338" s="39"/>
      <c r="O338" s="39"/>
      <c r="P338" s="39"/>
      <c r="Q338" s="39"/>
    </row>
    <row r="339" spans="13:17" ht="20.25" x14ac:dyDescent="0.3">
      <c r="M339" s="40"/>
      <c r="N339" s="39"/>
      <c r="O339" s="39"/>
      <c r="P339" s="39"/>
      <c r="Q339" s="39"/>
    </row>
    <row r="340" spans="13:17" ht="20.25" x14ac:dyDescent="0.3">
      <c r="M340" s="40"/>
      <c r="N340" s="39"/>
      <c r="O340" s="39"/>
      <c r="P340" s="39"/>
      <c r="Q340" s="39"/>
    </row>
    <row r="341" spans="13:17" ht="20.25" x14ac:dyDescent="0.3">
      <c r="M341" s="40"/>
      <c r="N341" s="39"/>
      <c r="O341" s="39"/>
      <c r="P341" s="39"/>
      <c r="Q341" s="39"/>
    </row>
    <row r="342" spans="13:17" ht="20.25" x14ac:dyDescent="0.3">
      <c r="M342" s="40"/>
      <c r="N342" s="39"/>
      <c r="O342" s="39"/>
      <c r="P342" s="39"/>
      <c r="Q342" s="39"/>
    </row>
    <row r="343" spans="13:17" ht="20.25" x14ac:dyDescent="0.3">
      <c r="M343" s="40"/>
      <c r="N343" s="39"/>
      <c r="O343" s="39"/>
      <c r="P343" s="39"/>
      <c r="Q343" s="39"/>
    </row>
    <row r="344" spans="13:17" ht="20.25" x14ac:dyDescent="0.3">
      <c r="M344" s="40"/>
      <c r="N344" s="39"/>
      <c r="O344" s="39"/>
      <c r="P344" s="39"/>
      <c r="Q344" s="39"/>
    </row>
    <row r="345" spans="13:17" ht="20.25" x14ac:dyDescent="0.3">
      <c r="M345" s="40"/>
      <c r="N345" s="39"/>
      <c r="O345" s="39"/>
      <c r="P345" s="39"/>
      <c r="Q345" s="39"/>
    </row>
    <row r="346" spans="13:17" ht="20.25" x14ac:dyDescent="0.3">
      <c r="M346" s="40"/>
      <c r="N346" s="39"/>
      <c r="O346" s="39"/>
      <c r="P346" s="39"/>
      <c r="Q346" s="39"/>
    </row>
    <row r="347" spans="13:17" ht="20.25" x14ac:dyDescent="0.3">
      <c r="M347" s="40"/>
      <c r="N347" s="39"/>
      <c r="O347" s="39"/>
      <c r="P347" s="39"/>
      <c r="Q347" s="39"/>
    </row>
    <row r="348" spans="13:17" ht="20.25" x14ac:dyDescent="0.3">
      <c r="M348" s="40"/>
      <c r="N348" s="39"/>
      <c r="O348" s="39"/>
      <c r="P348" s="39"/>
      <c r="Q348" s="39"/>
    </row>
    <row r="349" spans="13:17" ht="20.25" x14ac:dyDescent="0.3">
      <c r="M349" s="40"/>
      <c r="N349" s="39"/>
      <c r="O349" s="39"/>
      <c r="P349" s="39"/>
      <c r="Q349" s="39"/>
    </row>
    <row r="350" spans="13:17" ht="20.25" x14ac:dyDescent="0.3">
      <c r="M350" s="40"/>
      <c r="N350" s="39"/>
      <c r="O350" s="39"/>
      <c r="P350" s="39"/>
      <c r="Q350" s="39"/>
    </row>
    <row r="351" spans="13:17" ht="20.25" x14ac:dyDescent="0.3">
      <c r="M351" s="40"/>
      <c r="N351" s="39"/>
      <c r="O351" s="39"/>
      <c r="P351" s="39"/>
      <c r="Q351" s="39"/>
    </row>
    <row r="352" spans="13:17" ht="20.25" x14ac:dyDescent="0.3">
      <c r="M352" s="40"/>
      <c r="N352" s="39"/>
      <c r="O352" s="39"/>
      <c r="P352" s="39"/>
      <c r="Q352" s="39"/>
    </row>
    <row r="353" spans="13:17" ht="20.25" x14ac:dyDescent="0.3">
      <c r="M353" s="40"/>
      <c r="N353" s="39"/>
      <c r="O353" s="39"/>
      <c r="P353" s="39"/>
      <c r="Q353" s="39"/>
    </row>
    <row r="354" spans="13:17" ht="20.25" x14ac:dyDescent="0.3">
      <c r="M354" s="40"/>
      <c r="N354" s="39"/>
      <c r="O354" s="39"/>
      <c r="P354" s="39"/>
      <c r="Q354" s="39"/>
    </row>
    <row r="355" spans="13:17" ht="20.25" x14ac:dyDescent="0.3">
      <c r="M355" s="40"/>
      <c r="N355" s="39"/>
      <c r="O355" s="39"/>
      <c r="P355" s="39"/>
      <c r="Q355" s="39"/>
    </row>
    <row r="356" spans="13:17" ht="20.25" x14ac:dyDescent="0.3">
      <c r="M356" s="40"/>
      <c r="N356" s="39"/>
      <c r="O356" s="39"/>
      <c r="P356" s="39"/>
      <c r="Q356" s="39"/>
    </row>
    <row r="357" spans="13:17" ht="20.25" x14ac:dyDescent="0.3">
      <c r="M357" s="40"/>
      <c r="N357" s="39"/>
      <c r="O357" s="39"/>
      <c r="P357" s="39"/>
      <c r="Q357" s="39"/>
    </row>
    <row r="358" spans="13:17" ht="20.25" x14ac:dyDescent="0.3">
      <c r="M358" s="40"/>
      <c r="N358" s="39"/>
      <c r="O358" s="39"/>
      <c r="P358" s="39"/>
      <c r="Q358" s="39"/>
    </row>
    <row r="359" spans="13:17" ht="20.25" x14ac:dyDescent="0.3">
      <c r="M359" s="40"/>
      <c r="N359" s="39"/>
      <c r="O359" s="39"/>
      <c r="P359" s="39"/>
      <c r="Q359" s="39"/>
    </row>
    <row r="360" spans="13:17" ht="20.25" x14ac:dyDescent="0.3">
      <c r="M360" s="40"/>
      <c r="N360" s="39"/>
      <c r="O360" s="39"/>
      <c r="P360" s="39"/>
      <c r="Q360" s="39"/>
    </row>
    <row r="361" spans="13:17" ht="20.25" x14ac:dyDescent="0.3">
      <c r="M361" s="40"/>
      <c r="N361" s="39"/>
      <c r="O361" s="39"/>
      <c r="P361" s="39"/>
      <c r="Q361" s="39"/>
    </row>
    <row r="362" spans="13:17" ht="20.25" x14ac:dyDescent="0.3">
      <c r="M362" s="40"/>
      <c r="N362" s="39"/>
      <c r="O362" s="39"/>
      <c r="P362" s="39"/>
      <c r="Q362" s="39"/>
    </row>
    <row r="363" spans="13:17" ht="20.25" x14ac:dyDescent="0.3">
      <c r="M363" s="40"/>
      <c r="N363" s="39"/>
      <c r="O363" s="39"/>
      <c r="P363" s="39"/>
      <c r="Q363" s="39"/>
    </row>
    <row r="364" spans="13:17" ht="20.25" x14ac:dyDescent="0.3">
      <c r="M364" s="40"/>
      <c r="N364" s="39"/>
      <c r="O364" s="39"/>
      <c r="P364" s="39"/>
      <c r="Q364" s="39"/>
    </row>
    <row r="365" spans="13:17" ht="20.25" x14ac:dyDescent="0.3">
      <c r="M365" s="40"/>
      <c r="N365" s="39"/>
      <c r="O365" s="39"/>
      <c r="P365" s="39"/>
      <c r="Q365" s="39"/>
    </row>
    <row r="366" spans="13:17" ht="20.25" x14ac:dyDescent="0.3">
      <c r="M366" s="40"/>
      <c r="N366" s="39"/>
      <c r="O366" s="39"/>
      <c r="P366" s="39"/>
      <c r="Q366" s="39"/>
    </row>
    <row r="367" spans="13:17" ht="20.25" x14ac:dyDescent="0.3">
      <c r="M367" s="40"/>
      <c r="N367" s="39"/>
      <c r="O367" s="39"/>
      <c r="P367" s="39"/>
      <c r="Q367" s="39"/>
    </row>
    <row r="368" spans="13:17" ht="20.25" x14ac:dyDescent="0.3">
      <c r="M368" s="40"/>
      <c r="N368" s="39"/>
      <c r="O368" s="39"/>
      <c r="P368" s="39"/>
      <c r="Q368" s="39"/>
    </row>
    <row r="369" spans="13:17" ht="20.25" x14ac:dyDescent="0.3">
      <c r="M369" s="40"/>
      <c r="N369" s="39"/>
      <c r="O369" s="39"/>
      <c r="P369" s="39"/>
      <c r="Q369" s="39"/>
    </row>
    <row r="370" spans="13:17" ht="20.25" x14ac:dyDescent="0.3">
      <c r="M370" s="40"/>
      <c r="N370" s="39"/>
      <c r="O370" s="39"/>
      <c r="P370" s="39"/>
      <c r="Q370" s="39"/>
    </row>
    <row r="371" spans="13:17" ht="20.25" x14ac:dyDescent="0.3">
      <c r="M371" s="40"/>
      <c r="N371" s="39"/>
      <c r="O371" s="39"/>
      <c r="P371" s="39"/>
      <c r="Q371" s="39"/>
    </row>
    <row r="372" spans="13:17" ht="20.25" x14ac:dyDescent="0.3">
      <c r="M372" s="40"/>
      <c r="N372" s="39"/>
      <c r="O372" s="39"/>
      <c r="P372" s="39"/>
      <c r="Q372" s="39"/>
    </row>
    <row r="373" spans="13:17" ht="20.25" x14ac:dyDescent="0.3">
      <c r="M373" s="40"/>
      <c r="N373" s="39"/>
      <c r="O373" s="39"/>
      <c r="P373" s="39"/>
      <c r="Q373" s="39"/>
    </row>
    <row r="374" spans="13:17" ht="20.25" x14ac:dyDescent="0.3">
      <c r="M374" s="40"/>
      <c r="N374" s="39"/>
      <c r="O374" s="39"/>
      <c r="P374" s="39"/>
      <c r="Q374" s="39"/>
    </row>
    <row r="375" spans="13:17" ht="20.25" x14ac:dyDescent="0.3">
      <c r="M375" s="40"/>
      <c r="N375" s="39"/>
      <c r="O375" s="39"/>
      <c r="P375" s="39"/>
      <c r="Q375" s="39"/>
    </row>
    <row r="376" spans="13:17" ht="20.25" x14ac:dyDescent="0.3">
      <c r="M376" s="40"/>
      <c r="N376" s="39"/>
      <c r="O376" s="39"/>
      <c r="P376" s="39"/>
      <c r="Q376" s="39"/>
    </row>
    <row r="377" spans="13:17" ht="20.25" x14ac:dyDescent="0.3">
      <c r="M377" s="40"/>
      <c r="N377" s="39"/>
      <c r="O377" s="39"/>
      <c r="P377" s="39"/>
      <c r="Q377" s="39"/>
    </row>
    <row r="378" spans="13:17" ht="20.25" x14ac:dyDescent="0.3">
      <c r="M378" s="40"/>
      <c r="N378" s="39"/>
      <c r="O378" s="39"/>
      <c r="P378" s="39"/>
      <c r="Q378" s="39"/>
    </row>
    <row r="379" spans="13:17" ht="20.25" x14ac:dyDescent="0.3">
      <c r="M379" s="40"/>
      <c r="N379" s="39"/>
      <c r="O379" s="39"/>
      <c r="P379" s="39"/>
      <c r="Q379" s="39"/>
    </row>
    <row r="380" spans="13:17" ht="20.25" x14ac:dyDescent="0.3">
      <c r="M380" s="40"/>
      <c r="N380" s="39"/>
      <c r="O380" s="39"/>
      <c r="P380" s="39"/>
      <c r="Q380" s="39"/>
    </row>
    <row r="381" spans="13:17" ht="20.25" x14ac:dyDescent="0.3">
      <c r="M381" s="40"/>
      <c r="N381" s="39"/>
      <c r="O381" s="39"/>
      <c r="P381" s="39"/>
      <c r="Q381" s="39"/>
    </row>
    <row r="382" spans="13:17" ht="20.25" x14ac:dyDescent="0.3">
      <c r="M382" s="40"/>
      <c r="N382" s="39"/>
      <c r="O382" s="39"/>
      <c r="P382" s="39"/>
      <c r="Q382" s="39"/>
    </row>
    <row r="383" spans="13:17" ht="20.25" x14ac:dyDescent="0.3">
      <c r="M383" s="40"/>
      <c r="N383" s="39"/>
      <c r="O383" s="39"/>
      <c r="P383" s="39"/>
      <c r="Q383" s="39"/>
    </row>
    <row r="384" spans="13:17" ht="20.25" x14ac:dyDescent="0.3">
      <c r="M384" s="40"/>
      <c r="N384" s="39"/>
      <c r="O384" s="39"/>
      <c r="P384" s="39"/>
      <c r="Q384" s="39"/>
    </row>
    <row r="385" spans="13:17" ht="20.25" x14ac:dyDescent="0.3">
      <c r="M385" s="40"/>
      <c r="N385" s="39"/>
      <c r="O385" s="39"/>
      <c r="P385" s="39"/>
      <c r="Q385" s="39"/>
    </row>
    <row r="386" spans="13:17" ht="20.25" x14ac:dyDescent="0.3">
      <c r="M386" s="40"/>
      <c r="N386" s="39"/>
      <c r="O386" s="39"/>
      <c r="P386" s="39"/>
      <c r="Q386" s="39"/>
    </row>
    <row r="387" spans="13:17" ht="20.25" x14ac:dyDescent="0.3">
      <c r="M387" s="40"/>
      <c r="N387" s="39"/>
      <c r="O387" s="39"/>
      <c r="P387" s="39"/>
      <c r="Q387" s="39"/>
    </row>
    <row r="388" spans="13:17" ht="20.25" x14ac:dyDescent="0.3">
      <c r="M388" s="40"/>
      <c r="N388" s="39"/>
      <c r="O388" s="39"/>
      <c r="P388" s="39"/>
      <c r="Q388" s="39"/>
    </row>
    <row r="389" spans="13:17" ht="20.25" x14ac:dyDescent="0.3">
      <c r="M389" s="40"/>
      <c r="N389" s="39"/>
      <c r="O389" s="39"/>
      <c r="P389" s="39"/>
      <c r="Q389" s="39"/>
    </row>
    <row r="390" spans="13:17" ht="20.25" x14ac:dyDescent="0.3">
      <c r="M390" s="40"/>
      <c r="N390" s="39"/>
      <c r="O390" s="39"/>
      <c r="P390" s="39"/>
      <c r="Q390" s="39"/>
    </row>
    <row r="391" spans="13:17" ht="20.25" x14ac:dyDescent="0.3">
      <c r="M391" s="40"/>
      <c r="N391" s="39"/>
      <c r="O391" s="39"/>
      <c r="P391" s="39"/>
      <c r="Q391" s="39"/>
    </row>
    <row r="392" spans="13:17" ht="20.25" x14ac:dyDescent="0.3">
      <c r="M392" s="40"/>
      <c r="N392" s="39"/>
      <c r="O392" s="39"/>
      <c r="P392" s="39"/>
      <c r="Q392" s="39"/>
    </row>
    <row r="393" spans="13:17" ht="20.25" x14ac:dyDescent="0.3">
      <c r="M393" s="40"/>
      <c r="N393" s="39"/>
      <c r="O393" s="39"/>
      <c r="P393" s="39"/>
      <c r="Q393" s="39"/>
    </row>
    <row r="394" spans="13:17" ht="20.25" x14ac:dyDescent="0.3">
      <c r="M394" s="40"/>
      <c r="N394" s="39"/>
      <c r="O394" s="39"/>
      <c r="P394" s="39"/>
      <c r="Q394" s="39"/>
    </row>
    <row r="395" spans="13:17" ht="20.25" x14ac:dyDescent="0.3">
      <c r="M395" s="40"/>
      <c r="N395" s="39"/>
      <c r="O395" s="39"/>
      <c r="P395" s="39"/>
      <c r="Q395" s="39"/>
    </row>
    <row r="396" spans="13:17" ht="20.25" x14ac:dyDescent="0.3">
      <c r="M396" s="40"/>
      <c r="N396" s="39"/>
      <c r="O396" s="39"/>
      <c r="P396" s="39"/>
      <c r="Q396" s="39"/>
    </row>
    <row r="397" spans="13:17" ht="20.25" x14ac:dyDescent="0.3">
      <c r="M397" s="40"/>
      <c r="N397" s="39"/>
      <c r="O397" s="39"/>
      <c r="P397" s="39"/>
      <c r="Q397" s="39"/>
    </row>
    <row r="398" spans="13:17" ht="20.25" x14ac:dyDescent="0.3">
      <c r="M398" s="40"/>
      <c r="N398" s="39"/>
      <c r="O398" s="39"/>
      <c r="P398" s="39"/>
      <c r="Q398" s="39"/>
    </row>
    <row r="399" spans="13:17" ht="20.25" x14ac:dyDescent="0.3">
      <c r="M399" s="40"/>
      <c r="N399" s="39"/>
      <c r="O399" s="39"/>
      <c r="P399" s="39"/>
      <c r="Q399" s="39"/>
    </row>
    <row r="400" spans="13:17" ht="20.25" x14ac:dyDescent="0.3">
      <c r="M400" s="40"/>
      <c r="N400" s="39"/>
      <c r="O400" s="39"/>
      <c r="P400" s="39"/>
      <c r="Q400" s="39"/>
    </row>
    <row r="401" spans="13:17" ht="20.25" x14ac:dyDescent="0.3">
      <c r="M401" s="40"/>
      <c r="N401" s="39"/>
      <c r="O401" s="39"/>
      <c r="P401" s="39"/>
      <c r="Q401" s="39"/>
    </row>
    <row r="402" spans="13:17" ht="20.25" x14ac:dyDescent="0.3">
      <c r="M402" s="40"/>
      <c r="N402" s="39"/>
      <c r="O402" s="39"/>
      <c r="P402" s="39"/>
      <c r="Q402" s="39"/>
    </row>
    <row r="403" spans="13:17" ht="20.25" x14ac:dyDescent="0.3">
      <c r="M403" s="40"/>
      <c r="N403" s="39"/>
      <c r="O403" s="39"/>
      <c r="P403" s="39"/>
      <c r="Q403" s="39"/>
    </row>
    <row r="404" spans="13:17" ht="20.25" x14ac:dyDescent="0.3">
      <c r="M404" s="40"/>
      <c r="N404" s="39"/>
      <c r="O404" s="39"/>
      <c r="P404" s="39"/>
      <c r="Q404" s="39"/>
    </row>
    <row r="405" spans="13:17" ht="20.25" x14ac:dyDescent="0.3">
      <c r="M405" s="40"/>
      <c r="N405" s="39"/>
      <c r="O405" s="39"/>
      <c r="P405" s="39"/>
      <c r="Q405" s="39"/>
    </row>
    <row r="406" spans="13:17" ht="20.25" x14ac:dyDescent="0.3">
      <c r="M406" s="40"/>
      <c r="N406" s="39"/>
      <c r="O406" s="39"/>
      <c r="P406" s="39"/>
      <c r="Q406" s="39"/>
    </row>
    <row r="407" spans="13:17" ht="20.25" x14ac:dyDescent="0.3">
      <c r="M407" s="40"/>
      <c r="N407" s="39"/>
      <c r="O407" s="39"/>
      <c r="P407" s="39"/>
      <c r="Q407" s="39"/>
    </row>
    <row r="408" spans="13:17" ht="20.25" x14ac:dyDescent="0.3">
      <c r="M408" s="40"/>
      <c r="N408" s="39"/>
      <c r="O408" s="39"/>
      <c r="P408" s="39"/>
      <c r="Q408" s="39"/>
    </row>
    <row r="409" spans="13:17" ht="20.25" x14ac:dyDescent="0.3">
      <c r="M409" s="40"/>
      <c r="N409" s="39"/>
      <c r="O409" s="39"/>
      <c r="P409" s="39"/>
      <c r="Q409" s="39"/>
    </row>
    <row r="410" spans="13:17" ht="20.25" x14ac:dyDescent="0.3">
      <c r="M410" s="40"/>
      <c r="N410" s="39"/>
      <c r="O410" s="39"/>
      <c r="P410" s="39"/>
      <c r="Q410" s="39"/>
    </row>
    <row r="411" spans="13:17" ht="20.25" x14ac:dyDescent="0.3">
      <c r="M411" s="40"/>
      <c r="N411" s="39"/>
      <c r="O411" s="39"/>
      <c r="P411" s="39"/>
      <c r="Q411" s="39"/>
    </row>
    <row r="412" spans="13:17" ht="20.25" x14ac:dyDescent="0.3">
      <c r="M412" s="40"/>
      <c r="N412" s="39"/>
      <c r="O412" s="39"/>
      <c r="P412" s="39"/>
      <c r="Q412" s="39"/>
    </row>
    <row r="413" spans="13:17" ht="20.25" x14ac:dyDescent="0.3">
      <c r="M413" s="40"/>
      <c r="N413" s="39"/>
      <c r="O413" s="39"/>
      <c r="P413" s="39"/>
      <c r="Q413" s="39"/>
    </row>
    <row r="414" spans="13:17" ht="20.25" x14ac:dyDescent="0.3">
      <c r="M414" s="40"/>
      <c r="N414" s="39"/>
      <c r="O414" s="39"/>
      <c r="P414" s="39"/>
      <c r="Q414" s="39"/>
    </row>
    <row r="415" spans="13:17" ht="20.25" x14ac:dyDescent="0.3">
      <c r="M415" s="40"/>
      <c r="N415" s="39"/>
      <c r="O415" s="39"/>
      <c r="P415" s="39"/>
      <c r="Q415" s="39"/>
    </row>
    <row r="416" spans="13:17" ht="20.25" x14ac:dyDescent="0.3">
      <c r="M416" s="40"/>
      <c r="N416" s="39"/>
      <c r="O416" s="39"/>
      <c r="P416" s="39"/>
      <c r="Q416" s="39"/>
    </row>
    <row r="417" spans="13:17" ht="20.25" x14ac:dyDescent="0.3">
      <c r="M417" s="40"/>
      <c r="N417" s="39"/>
      <c r="O417" s="39"/>
      <c r="P417" s="39"/>
      <c r="Q417" s="39"/>
    </row>
    <row r="418" spans="13:17" ht="20.25" x14ac:dyDescent="0.3">
      <c r="M418" s="40"/>
      <c r="N418" s="39"/>
      <c r="O418" s="39"/>
      <c r="P418" s="39"/>
      <c r="Q418" s="39"/>
    </row>
    <row r="419" spans="13:17" ht="20.25" x14ac:dyDescent="0.3">
      <c r="M419" s="40"/>
      <c r="N419" s="39"/>
      <c r="O419" s="39"/>
      <c r="P419" s="39"/>
      <c r="Q419" s="39"/>
    </row>
    <row r="420" spans="13:17" ht="20.25" x14ac:dyDescent="0.3">
      <c r="M420" s="40"/>
      <c r="N420" s="39"/>
      <c r="O420" s="39"/>
      <c r="P420" s="39"/>
      <c r="Q420" s="39"/>
    </row>
    <row r="421" spans="13:17" ht="20.25" x14ac:dyDescent="0.3">
      <c r="M421" s="40"/>
      <c r="N421" s="39"/>
      <c r="O421" s="39"/>
      <c r="P421" s="39"/>
      <c r="Q421" s="39"/>
    </row>
    <row r="422" spans="13:17" ht="20.25" x14ac:dyDescent="0.3">
      <c r="M422" s="40"/>
      <c r="N422" s="39"/>
      <c r="O422" s="39"/>
      <c r="P422" s="39"/>
      <c r="Q422" s="39"/>
    </row>
    <row r="423" spans="13:17" ht="20.25" x14ac:dyDescent="0.3">
      <c r="M423" s="40"/>
      <c r="N423" s="39"/>
      <c r="O423" s="39"/>
      <c r="P423" s="39"/>
      <c r="Q423" s="39"/>
    </row>
    <row r="424" spans="13:17" ht="20.25" x14ac:dyDescent="0.3">
      <c r="M424" s="40"/>
      <c r="N424" s="39"/>
      <c r="O424" s="39"/>
      <c r="P424" s="39"/>
      <c r="Q424" s="39"/>
    </row>
    <row r="425" spans="13:17" ht="20.25" x14ac:dyDescent="0.3">
      <c r="M425" s="40"/>
      <c r="N425" s="39"/>
      <c r="O425" s="39"/>
      <c r="P425" s="39"/>
      <c r="Q425" s="39"/>
    </row>
    <row r="426" spans="13:17" ht="20.25" x14ac:dyDescent="0.3">
      <c r="M426" s="40"/>
      <c r="N426" s="39"/>
      <c r="O426" s="39"/>
      <c r="P426" s="39"/>
      <c r="Q426" s="39"/>
    </row>
    <row r="427" spans="13:17" ht="20.25" x14ac:dyDescent="0.3">
      <c r="M427" s="40"/>
      <c r="N427" s="39"/>
      <c r="O427" s="39"/>
      <c r="P427" s="39"/>
      <c r="Q427" s="39"/>
    </row>
    <row r="428" spans="13:17" ht="20.25" x14ac:dyDescent="0.3">
      <c r="M428" s="40"/>
      <c r="N428" s="39"/>
      <c r="O428" s="39"/>
      <c r="P428" s="39"/>
      <c r="Q428" s="39"/>
    </row>
    <row r="429" spans="13:17" ht="20.25" x14ac:dyDescent="0.3">
      <c r="M429" s="40"/>
      <c r="N429" s="39"/>
      <c r="O429" s="39"/>
      <c r="P429" s="39"/>
      <c r="Q429" s="39"/>
    </row>
    <row r="430" spans="13:17" ht="20.25" x14ac:dyDescent="0.3">
      <c r="M430" s="40"/>
      <c r="N430" s="39"/>
      <c r="O430" s="39"/>
      <c r="P430" s="39"/>
      <c r="Q430" s="39"/>
    </row>
    <row r="431" spans="13:17" ht="20.25" x14ac:dyDescent="0.3">
      <c r="M431" s="40"/>
      <c r="N431" s="39"/>
      <c r="O431" s="39"/>
      <c r="P431" s="39"/>
      <c r="Q431" s="39"/>
    </row>
    <row r="432" spans="13:17" ht="20.25" x14ac:dyDescent="0.3">
      <c r="M432" s="40"/>
      <c r="N432" s="39"/>
      <c r="O432" s="39"/>
      <c r="P432" s="39"/>
      <c r="Q432" s="39"/>
    </row>
    <row r="433" spans="13:17" ht="20.25" x14ac:dyDescent="0.3">
      <c r="M433" s="40"/>
      <c r="N433" s="39"/>
      <c r="O433" s="39"/>
      <c r="P433" s="39"/>
      <c r="Q433" s="39"/>
    </row>
    <row r="434" spans="13:17" ht="20.25" x14ac:dyDescent="0.3">
      <c r="M434" s="40"/>
      <c r="N434" s="39"/>
      <c r="O434" s="39"/>
      <c r="P434" s="39"/>
      <c r="Q434" s="39"/>
    </row>
    <row r="435" spans="13:17" ht="20.25" x14ac:dyDescent="0.3">
      <c r="M435" s="40"/>
      <c r="N435" s="39"/>
      <c r="O435" s="39"/>
      <c r="P435" s="39"/>
      <c r="Q435" s="39"/>
    </row>
    <row r="436" spans="13:17" ht="20.25" x14ac:dyDescent="0.3">
      <c r="M436" s="40"/>
      <c r="N436" s="39"/>
      <c r="O436" s="39"/>
      <c r="P436" s="39"/>
      <c r="Q436" s="39"/>
    </row>
    <row r="437" spans="13:17" ht="20.25" x14ac:dyDescent="0.3">
      <c r="M437" s="40"/>
      <c r="N437" s="39"/>
      <c r="O437" s="39"/>
      <c r="P437" s="39"/>
      <c r="Q437" s="39"/>
    </row>
    <row r="438" spans="13:17" ht="20.25" x14ac:dyDescent="0.3">
      <c r="M438" s="40"/>
      <c r="N438" s="39"/>
      <c r="O438" s="39"/>
      <c r="P438" s="39"/>
      <c r="Q438" s="39"/>
    </row>
    <row r="439" spans="13:17" ht="20.25" x14ac:dyDescent="0.3">
      <c r="M439" s="40"/>
      <c r="N439" s="39"/>
      <c r="O439" s="39"/>
      <c r="P439" s="39"/>
      <c r="Q439" s="39"/>
    </row>
    <row r="440" spans="13:17" ht="20.25" x14ac:dyDescent="0.3">
      <c r="M440" s="40"/>
      <c r="N440" s="39"/>
      <c r="O440" s="39"/>
      <c r="P440" s="39"/>
      <c r="Q440" s="39"/>
    </row>
    <row r="441" spans="13:17" ht="20.25" x14ac:dyDescent="0.3">
      <c r="M441" s="40"/>
      <c r="N441" s="39"/>
      <c r="O441" s="39"/>
      <c r="P441" s="39"/>
      <c r="Q441" s="39"/>
    </row>
    <row r="442" spans="13:17" ht="20.25" x14ac:dyDescent="0.3">
      <c r="M442" s="40"/>
      <c r="N442" s="39"/>
      <c r="O442" s="39"/>
      <c r="P442" s="39"/>
      <c r="Q442" s="39"/>
    </row>
    <row r="443" spans="13:17" ht="20.25" x14ac:dyDescent="0.3">
      <c r="M443" s="40"/>
      <c r="N443" s="39"/>
      <c r="O443" s="39"/>
      <c r="P443" s="39"/>
      <c r="Q443" s="39"/>
    </row>
    <row r="444" spans="13:17" ht="20.25" x14ac:dyDescent="0.3">
      <c r="M444" s="40"/>
      <c r="N444" s="39"/>
      <c r="O444" s="39"/>
      <c r="P444" s="39"/>
      <c r="Q444" s="39"/>
    </row>
    <row r="445" spans="13:17" ht="20.25" x14ac:dyDescent="0.3">
      <c r="M445" s="40"/>
      <c r="N445" s="39"/>
      <c r="O445" s="39"/>
      <c r="P445" s="39"/>
      <c r="Q445" s="39"/>
    </row>
    <row r="446" spans="13:17" ht="20.25" x14ac:dyDescent="0.3">
      <c r="M446" s="40"/>
      <c r="N446" s="39"/>
      <c r="O446" s="39"/>
      <c r="P446" s="39"/>
      <c r="Q446" s="39"/>
    </row>
    <row r="447" spans="13:17" ht="20.25" x14ac:dyDescent="0.3">
      <c r="M447" s="40"/>
      <c r="N447" s="39"/>
      <c r="O447" s="39"/>
      <c r="P447" s="39"/>
      <c r="Q447" s="39"/>
    </row>
    <row r="448" spans="13:17" ht="20.25" x14ac:dyDescent="0.3">
      <c r="M448" s="40"/>
      <c r="N448" s="39"/>
      <c r="O448" s="39"/>
      <c r="P448" s="39"/>
      <c r="Q448" s="39"/>
    </row>
    <row r="449" spans="13:17" ht="20.25" x14ac:dyDescent="0.3">
      <c r="M449" s="40"/>
      <c r="N449" s="39"/>
      <c r="O449" s="39"/>
      <c r="P449" s="39"/>
      <c r="Q449" s="39"/>
    </row>
    <row r="450" spans="13:17" ht="20.25" x14ac:dyDescent="0.3">
      <c r="M450" s="40"/>
      <c r="N450" s="39"/>
      <c r="O450" s="39"/>
      <c r="P450" s="39"/>
      <c r="Q450" s="39"/>
    </row>
    <row r="451" spans="13:17" ht="20.25" x14ac:dyDescent="0.3">
      <c r="M451" s="40"/>
      <c r="N451" s="39"/>
      <c r="O451" s="39"/>
      <c r="P451" s="39"/>
      <c r="Q451" s="39"/>
    </row>
    <row r="452" spans="13:17" ht="20.25" x14ac:dyDescent="0.3">
      <c r="M452" s="40"/>
      <c r="N452" s="39"/>
      <c r="O452" s="39"/>
      <c r="P452" s="39"/>
      <c r="Q452" s="39"/>
    </row>
    <row r="453" spans="13:17" ht="20.25" x14ac:dyDescent="0.3">
      <c r="M453" s="40"/>
      <c r="N453" s="39"/>
      <c r="O453" s="39"/>
      <c r="P453" s="39"/>
      <c r="Q453" s="39"/>
    </row>
    <row r="454" spans="13:17" ht="20.25" x14ac:dyDescent="0.3">
      <c r="M454" s="40"/>
      <c r="N454" s="39"/>
      <c r="O454" s="39"/>
      <c r="P454" s="39"/>
      <c r="Q454" s="39"/>
    </row>
    <row r="455" spans="13:17" ht="20.25" x14ac:dyDescent="0.3">
      <c r="M455" s="40"/>
      <c r="N455" s="39"/>
      <c r="O455" s="39"/>
      <c r="P455" s="39"/>
      <c r="Q455" s="39"/>
    </row>
    <row r="456" spans="13:17" ht="20.25" x14ac:dyDescent="0.3">
      <c r="M456" s="40"/>
      <c r="N456" s="39"/>
      <c r="O456" s="39"/>
      <c r="P456" s="39"/>
      <c r="Q456" s="39"/>
    </row>
    <row r="457" spans="13:17" ht="20.25" x14ac:dyDescent="0.3">
      <c r="M457" s="40"/>
      <c r="N457" s="39"/>
      <c r="O457" s="39"/>
      <c r="P457" s="39"/>
      <c r="Q457" s="39"/>
    </row>
    <row r="458" spans="13:17" ht="20.25" x14ac:dyDescent="0.3">
      <c r="M458" s="40"/>
      <c r="N458" s="39"/>
      <c r="O458" s="39"/>
      <c r="P458" s="39"/>
      <c r="Q458" s="39"/>
    </row>
    <row r="459" spans="13:17" ht="20.25" x14ac:dyDescent="0.3">
      <c r="M459" s="40"/>
      <c r="N459" s="39"/>
      <c r="O459" s="39"/>
      <c r="P459" s="39"/>
      <c r="Q459" s="39"/>
    </row>
    <row r="460" spans="13:17" ht="20.25" x14ac:dyDescent="0.3">
      <c r="M460" s="40"/>
      <c r="N460" s="39"/>
      <c r="O460" s="39"/>
      <c r="P460" s="39"/>
      <c r="Q460" s="39"/>
    </row>
    <row r="461" spans="13:17" ht="20.25" x14ac:dyDescent="0.3">
      <c r="M461" s="40"/>
      <c r="N461" s="39"/>
      <c r="O461" s="39"/>
      <c r="P461" s="39"/>
      <c r="Q461" s="39"/>
    </row>
    <row r="462" spans="13:17" ht="20.25" x14ac:dyDescent="0.3">
      <c r="M462" s="40"/>
      <c r="N462" s="39"/>
      <c r="O462" s="39"/>
      <c r="P462" s="39"/>
      <c r="Q462" s="39"/>
    </row>
    <row r="463" spans="13:17" ht="20.25" x14ac:dyDescent="0.3">
      <c r="M463" s="40"/>
      <c r="N463" s="39"/>
      <c r="O463" s="39"/>
      <c r="P463" s="39"/>
      <c r="Q463" s="39"/>
    </row>
    <row r="464" spans="13:17" ht="20.25" x14ac:dyDescent="0.3">
      <c r="M464" s="40"/>
      <c r="N464" s="39"/>
      <c r="O464" s="39"/>
      <c r="P464" s="39"/>
      <c r="Q464" s="39"/>
    </row>
    <row r="465" spans="13:17" ht="20.25" x14ac:dyDescent="0.3">
      <c r="M465" s="40"/>
      <c r="N465" s="39"/>
      <c r="O465" s="39"/>
      <c r="P465" s="39"/>
      <c r="Q465" s="39"/>
    </row>
    <row r="466" spans="13:17" ht="20.25" x14ac:dyDescent="0.3">
      <c r="M466" s="40"/>
      <c r="N466" s="39"/>
      <c r="O466" s="39"/>
      <c r="P466" s="39"/>
      <c r="Q466" s="39"/>
    </row>
    <row r="467" spans="13:17" ht="20.25" x14ac:dyDescent="0.3">
      <c r="M467" s="40"/>
      <c r="N467" s="39"/>
      <c r="O467" s="39"/>
      <c r="P467" s="39"/>
      <c r="Q467" s="39"/>
    </row>
    <row r="468" spans="13:17" ht="20.25" x14ac:dyDescent="0.3">
      <c r="M468" s="40"/>
      <c r="N468" s="39"/>
      <c r="O468" s="39"/>
      <c r="P468" s="39"/>
      <c r="Q468" s="39"/>
    </row>
    <row r="469" spans="13:17" ht="20.25" x14ac:dyDescent="0.3">
      <c r="M469" s="40"/>
      <c r="N469" s="39"/>
      <c r="O469" s="39"/>
      <c r="P469" s="39"/>
      <c r="Q469" s="39"/>
    </row>
    <row r="470" spans="13:17" ht="20.25" x14ac:dyDescent="0.3">
      <c r="M470" s="40"/>
      <c r="N470" s="39"/>
      <c r="O470" s="39"/>
      <c r="P470" s="39"/>
      <c r="Q470" s="39"/>
    </row>
    <row r="471" spans="13:17" ht="20.25" x14ac:dyDescent="0.3">
      <c r="M471" s="40"/>
      <c r="N471" s="39"/>
      <c r="O471" s="39"/>
      <c r="P471" s="39"/>
      <c r="Q471" s="39"/>
    </row>
    <row r="472" spans="13:17" ht="20.25" x14ac:dyDescent="0.3">
      <c r="M472" s="40"/>
      <c r="N472" s="39"/>
      <c r="O472" s="39"/>
      <c r="P472" s="39"/>
      <c r="Q472" s="39"/>
    </row>
    <row r="473" spans="13:17" ht="20.25" x14ac:dyDescent="0.3">
      <c r="M473" s="40"/>
      <c r="N473" s="39"/>
      <c r="O473" s="39"/>
      <c r="P473" s="39"/>
      <c r="Q473" s="39"/>
    </row>
    <row r="474" spans="13:17" ht="20.25" x14ac:dyDescent="0.3">
      <c r="M474" s="40"/>
      <c r="N474" s="39"/>
      <c r="O474" s="39"/>
      <c r="P474" s="39"/>
      <c r="Q474" s="39"/>
    </row>
    <row r="475" spans="13:17" ht="20.25" x14ac:dyDescent="0.3">
      <c r="M475" s="40"/>
      <c r="N475" s="39"/>
      <c r="O475" s="39"/>
      <c r="P475" s="39"/>
      <c r="Q475" s="39"/>
    </row>
    <row r="476" spans="13:17" ht="20.25" x14ac:dyDescent="0.3">
      <c r="M476" s="40"/>
      <c r="N476" s="39"/>
      <c r="O476" s="39"/>
      <c r="P476" s="39"/>
      <c r="Q476" s="39"/>
    </row>
    <row r="477" spans="13:17" ht="20.25" x14ac:dyDescent="0.3">
      <c r="M477" s="40"/>
      <c r="N477" s="39"/>
      <c r="O477" s="39"/>
      <c r="P477" s="39"/>
      <c r="Q477" s="39"/>
    </row>
    <row r="478" spans="13:17" ht="20.25" x14ac:dyDescent="0.3">
      <c r="M478" s="40"/>
      <c r="N478" s="39"/>
      <c r="O478" s="39"/>
      <c r="P478" s="39"/>
      <c r="Q478" s="39"/>
    </row>
    <row r="479" spans="13:17" ht="20.25" x14ac:dyDescent="0.3">
      <c r="M479" s="40"/>
      <c r="N479" s="39"/>
      <c r="O479" s="39"/>
      <c r="P479" s="39"/>
      <c r="Q479" s="39"/>
    </row>
    <row r="480" spans="13:17" ht="20.25" x14ac:dyDescent="0.3">
      <c r="M480" s="40"/>
      <c r="N480" s="39"/>
      <c r="O480" s="39"/>
      <c r="P480" s="39"/>
      <c r="Q480" s="39"/>
    </row>
    <row r="481" spans="13:17" ht="20.25" x14ac:dyDescent="0.3">
      <c r="M481" s="40"/>
      <c r="N481" s="39"/>
      <c r="O481" s="39"/>
      <c r="P481" s="39"/>
      <c r="Q481" s="39"/>
    </row>
    <row r="482" spans="13:17" ht="20.25" x14ac:dyDescent="0.3">
      <c r="M482" s="40"/>
      <c r="N482" s="39"/>
      <c r="O482" s="39"/>
      <c r="P482" s="39"/>
      <c r="Q482" s="39"/>
    </row>
    <row r="483" spans="13:17" ht="20.25" x14ac:dyDescent="0.3">
      <c r="M483" s="40"/>
      <c r="N483" s="39"/>
      <c r="O483" s="39"/>
      <c r="P483" s="39"/>
      <c r="Q483" s="39"/>
    </row>
    <row r="484" spans="13:17" ht="20.25" x14ac:dyDescent="0.3">
      <c r="M484" s="40"/>
      <c r="N484" s="39"/>
      <c r="O484" s="39"/>
      <c r="P484" s="39"/>
      <c r="Q484" s="39"/>
    </row>
    <row r="485" spans="13:17" ht="20.25" x14ac:dyDescent="0.3">
      <c r="M485" s="40"/>
      <c r="N485" s="39"/>
      <c r="O485" s="39"/>
      <c r="P485" s="39"/>
      <c r="Q485" s="39"/>
    </row>
    <row r="486" spans="13:17" ht="20.25" x14ac:dyDescent="0.3">
      <c r="M486" s="40"/>
      <c r="N486" s="39"/>
      <c r="O486" s="39"/>
      <c r="P486" s="39"/>
      <c r="Q486" s="39"/>
    </row>
    <row r="487" spans="13:17" ht="20.25" x14ac:dyDescent="0.3">
      <c r="M487" s="40"/>
      <c r="N487" s="39"/>
      <c r="O487" s="39"/>
      <c r="P487" s="39"/>
      <c r="Q487" s="39"/>
    </row>
    <row r="488" spans="13:17" ht="20.25" x14ac:dyDescent="0.3">
      <c r="M488" s="40"/>
      <c r="N488" s="39"/>
      <c r="O488" s="39"/>
      <c r="P488" s="39"/>
      <c r="Q488" s="39"/>
    </row>
    <row r="489" spans="13:17" ht="20.25" x14ac:dyDescent="0.3">
      <c r="M489" s="40"/>
      <c r="N489" s="39"/>
      <c r="O489" s="39"/>
      <c r="P489" s="39"/>
      <c r="Q489" s="39"/>
    </row>
    <row r="490" spans="13:17" ht="20.25" x14ac:dyDescent="0.3">
      <c r="M490" s="40"/>
      <c r="N490" s="39"/>
      <c r="O490" s="39"/>
      <c r="P490" s="39"/>
      <c r="Q490" s="39"/>
    </row>
    <row r="491" spans="13:17" ht="20.25" x14ac:dyDescent="0.3">
      <c r="M491" s="40"/>
      <c r="N491" s="39"/>
      <c r="O491" s="39"/>
      <c r="P491" s="39"/>
      <c r="Q491" s="39"/>
    </row>
    <row r="492" spans="13:17" ht="20.25" x14ac:dyDescent="0.3">
      <c r="M492" s="40"/>
      <c r="N492" s="39"/>
      <c r="O492" s="39"/>
      <c r="P492" s="39"/>
      <c r="Q492" s="39"/>
    </row>
    <row r="493" spans="13:17" ht="20.25" x14ac:dyDescent="0.3">
      <c r="M493" s="40"/>
      <c r="N493" s="39"/>
      <c r="O493" s="39"/>
      <c r="P493" s="39"/>
      <c r="Q493" s="39"/>
    </row>
    <row r="494" spans="13:17" ht="20.25" x14ac:dyDescent="0.3">
      <c r="M494" s="40"/>
      <c r="N494" s="39"/>
      <c r="O494" s="39"/>
      <c r="P494" s="39"/>
      <c r="Q494" s="39"/>
    </row>
    <row r="495" spans="13:17" ht="20.25" x14ac:dyDescent="0.3">
      <c r="M495" s="40"/>
      <c r="N495" s="39"/>
      <c r="O495" s="39"/>
      <c r="P495" s="39"/>
      <c r="Q495" s="39"/>
    </row>
    <row r="496" spans="13:17" ht="20.25" x14ac:dyDescent="0.3">
      <c r="M496" s="40"/>
      <c r="N496" s="39"/>
      <c r="O496" s="39"/>
      <c r="P496" s="39"/>
      <c r="Q496" s="39"/>
    </row>
    <row r="497" spans="13:17" ht="20.25" x14ac:dyDescent="0.3">
      <c r="M497" s="40"/>
      <c r="N497" s="39"/>
      <c r="O497" s="39"/>
      <c r="P497" s="39"/>
      <c r="Q497" s="39"/>
    </row>
    <row r="498" spans="13:17" ht="20.25" x14ac:dyDescent="0.3">
      <c r="M498" s="40"/>
      <c r="N498" s="39"/>
      <c r="O498" s="39"/>
      <c r="P498" s="39"/>
      <c r="Q498" s="39"/>
    </row>
    <row r="499" spans="13:17" ht="20.25" x14ac:dyDescent="0.3">
      <c r="M499" s="40"/>
      <c r="N499" s="39"/>
      <c r="O499" s="39"/>
      <c r="P499" s="39"/>
      <c r="Q499" s="39"/>
    </row>
    <row r="500" spans="13:17" ht="20.25" x14ac:dyDescent="0.3">
      <c r="M500" s="40"/>
      <c r="N500" s="39"/>
      <c r="O500" s="39"/>
      <c r="P500" s="39"/>
      <c r="Q500" s="39"/>
    </row>
    <row r="501" spans="13:17" ht="20.25" x14ac:dyDescent="0.3">
      <c r="M501" s="40"/>
      <c r="N501" s="39"/>
      <c r="O501" s="39"/>
      <c r="P501" s="39"/>
      <c r="Q501" s="39"/>
    </row>
    <row r="502" spans="13:17" ht="20.25" x14ac:dyDescent="0.3">
      <c r="M502" s="40"/>
      <c r="N502" s="39"/>
      <c r="O502" s="39"/>
      <c r="P502" s="39"/>
      <c r="Q502" s="39"/>
    </row>
    <row r="503" spans="13:17" ht="20.25" x14ac:dyDescent="0.3">
      <c r="M503" s="40"/>
      <c r="N503" s="39"/>
      <c r="O503" s="39"/>
      <c r="P503" s="39"/>
      <c r="Q503" s="39"/>
    </row>
    <row r="504" spans="13:17" ht="20.25" x14ac:dyDescent="0.3">
      <c r="M504" s="40"/>
      <c r="N504" s="39"/>
      <c r="O504" s="39"/>
      <c r="P504" s="39"/>
      <c r="Q504" s="39"/>
    </row>
    <row r="505" spans="13:17" ht="20.25" x14ac:dyDescent="0.3">
      <c r="M505" s="40"/>
      <c r="N505" s="39"/>
      <c r="O505" s="39"/>
      <c r="P505" s="39"/>
      <c r="Q505" s="39"/>
    </row>
    <row r="506" spans="13:17" ht="20.25" x14ac:dyDescent="0.3">
      <c r="M506" s="40"/>
      <c r="N506" s="39"/>
      <c r="O506" s="39"/>
      <c r="P506" s="39"/>
      <c r="Q506" s="39"/>
    </row>
    <row r="507" spans="13:17" ht="20.25" x14ac:dyDescent="0.3">
      <c r="M507" s="40"/>
      <c r="N507" s="39"/>
      <c r="O507" s="39"/>
      <c r="P507" s="39"/>
      <c r="Q507" s="39"/>
    </row>
    <row r="508" spans="13:17" ht="20.25" x14ac:dyDescent="0.3">
      <c r="M508" s="40"/>
      <c r="N508" s="39"/>
      <c r="O508" s="39"/>
      <c r="P508" s="39"/>
      <c r="Q508" s="39"/>
    </row>
    <row r="509" spans="13:17" ht="20.25" x14ac:dyDescent="0.3">
      <c r="M509" s="40"/>
      <c r="N509" s="39"/>
      <c r="O509" s="39"/>
      <c r="P509" s="39"/>
      <c r="Q509" s="39"/>
    </row>
    <row r="510" spans="13:17" ht="20.25" x14ac:dyDescent="0.3">
      <c r="M510" s="40"/>
      <c r="N510" s="39"/>
      <c r="O510" s="39"/>
      <c r="P510" s="39"/>
      <c r="Q510" s="39"/>
    </row>
    <row r="511" spans="13:17" ht="20.25" x14ac:dyDescent="0.3">
      <c r="M511" s="40"/>
      <c r="N511" s="39"/>
      <c r="O511" s="39"/>
      <c r="P511" s="39"/>
      <c r="Q511" s="39"/>
    </row>
    <row r="512" spans="13:17" ht="20.25" x14ac:dyDescent="0.3">
      <c r="M512" s="40"/>
      <c r="N512" s="39"/>
      <c r="O512" s="39"/>
      <c r="P512" s="39"/>
      <c r="Q512" s="39"/>
    </row>
    <row r="513" spans="13:17" ht="20.25" x14ac:dyDescent="0.3">
      <c r="M513" s="40"/>
      <c r="N513" s="39"/>
      <c r="O513" s="39"/>
      <c r="P513" s="39"/>
      <c r="Q513" s="39"/>
    </row>
    <row r="514" spans="13:17" ht="20.25" x14ac:dyDescent="0.3">
      <c r="M514" s="40"/>
      <c r="N514" s="39"/>
      <c r="O514" s="39"/>
      <c r="P514" s="39"/>
      <c r="Q514" s="39"/>
    </row>
    <row r="515" spans="13:17" ht="20.25" x14ac:dyDescent="0.3">
      <c r="M515" s="40"/>
      <c r="N515" s="39"/>
      <c r="O515" s="39"/>
      <c r="P515" s="39"/>
      <c r="Q515" s="39"/>
    </row>
    <row r="516" spans="13:17" ht="20.25" x14ac:dyDescent="0.3">
      <c r="M516" s="40"/>
      <c r="N516" s="39"/>
      <c r="O516" s="39"/>
      <c r="P516" s="39"/>
      <c r="Q516" s="39"/>
    </row>
    <row r="517" spans="13:17" ht="20.25" x14ac:dyDescent="0.3">
      <c r="M517" s="40"/>
      <c r="N517" s="39"/>
      <c r="O517" s="39"/>
      <c r="P517" s="39"/>
      <c r="Q517" s="39"/>
    </row>
    <row r="518" spans="13:17" ht="20.25" x14ac:dyDescent="0.3">
      <c r="M518" s="40"/>
      <c r="N518" s="39"/>
      <c r="O518" s="39"/>
      <c r="P518" s="39"/>
      <c r="Q518" s="39"/>
    </row>
    <row r="519" spans="13:17" ht="20.25" x14ac:dyDescent="0.3">
      <c r="M519" s="40"/>
      <c r="N519" s="39"/>
      <c r="O519" s="39"/>
      <c r="P519" s="39"/>
      <c r="Q519" s="39"/>
    </row>
    <row r="520" spans="13:17" ht="20.25" x14ac:dyDescent="0.3">
      <c r="M520" s="40"/>
      <c r="N520" s="39"/>
      <c r="O520" s="39"/>
      <c r="P520" s="39"/>
      <c r="Q520" s="39"/>
    </row>
    <row r="521" spans="13:17" ht="20.25" x14ac:dyDescent="0.3">
      <c r="M521" s="40"/>
      <c r="N521" s="39"/>
      <c r="O521" s="39"/>
      <c r="P521" s="39"/>
      <c r="Q521" s="39"/>
    </row>
    <row r="522" spans="13:17" ht="20.25" x14ac:dyDescent="0.3">
      <c r="M522" s="40"/>
      <c r="N522" s="39"/>
      <c r="O522" s="39"/>
      <c r="P522" s="39"/>
      <c r="Q522" s="39"/>
    </row>
    <row r="523" spans="13:17" ht="20.25" x14ac:dyDescent="0.3">
      <c r="M523" s="40"/>
      <c r="N523" s="39"/>
      <c r="O523" s="39"/>
      <c r="P523" s="39"/>
      <c r="Q523" s="39"/>
    </row>
    <row r="524" spans="13:17" ht="20.25" x14ac:dyDescent="0.3">
      <c r="M524" s="40"/>
      <c r="N524" s="39"/>
      <c r="O524" s="39"/>
      <c r="P524" s="39"/>
      <c r="Q524" s="39"/>
    </row>
    <row r="525" spans="13:17" ht="20.25" x14ac:dyDescent="0.3">
      <c r="M525" s="40"/>
      <c r="N525" s="39"/>
      <c r="O525" s="39"/>
      <c r="P525" s="39"/>
      <c r="Q525" s="39"/>
    </row>
    <row r="526" spans="13:17" ht="20.25" x14ac:dyDescent="0.3">
      <c r="M526" s="40"/>
      <c r="N526" s="39"/>
      <c r="O526" s="39"/>
      <c r="P526" s="39"/>
      <c r="Q526" s="39"/>
    </row>
    <row r="527" spans="13:17" ht="20.25" x14ac:dyDescent="0.3">
      <c r="M527" s="40"/>
      <c r="N527" s="39"/>
      <c r="O527" s="39"/>
      <c r="P527" s="39"/>
      <c r="Q527" s="39"/>
    </row>
    <row r="528" spans="13:17" ht="20.25" x14ac:dyDescent="0.3">
      <c r="M528" s="40"/>
      <c r="N528" s="39"/>
      <c r="O528" s="39"/>
      <c r="P528" s="39"/>
      <c r="Q528" s="39"/>
    </row>
    <row r="529" spans="13:17" ht="20.25" x14ac:dyDescent="0.3">
      <c r="M529" s="40"/>
      <c r="N529" s="39"/>
      <c r="O529" s="39"/>
      <c r="P529" s="39"/>
      <c r="Q529" s="39"/>
    </row>
    <row r="530" spans="13:17" ht="20.25" x14ac:dyDescent="0.3">
      <c r="M530" s="40"/>
      <c r="N530" s="39"/>
      <c r="O530" s="39"/>
      <c r="P530" s="39"/>
      <c r="Q530" s="39"/>
    </row>
    <row r="531" spans="13:17" ht="20.25" x14ac:dyDescent="0.3">
      <c r="M531" s="40"/>
      <c r="N531" s="39"/>
      <c r="O531" s="39"/>
      <c r="P531" s="39"/>
      <c r="Q531" s="39"/>
    </row>
    <row r="532" spans="13:17" ht="20.25" x14ac:dyDescent="0.3">
      <c r="M532" s="40"/>
      <c r="N532" s="39"/>
      <c r="O532" s="39"/>
      <c r="P532" s="39"/>
      <c r="Q532" s="39"/>
    </row>
    <row r="533" spans="13:17" ht="20.25" x14ac:dyDescent="0.3">
      <c r="M533" s="40"/>
      <c r="N533" s="39"/>
      <c r="O533" s="39"/>
      <c r="P533" s="39"/>
      <c r="Q533" s="39"/>
    </row>
    <row r="534" spans="13:17" ht="20.25" x14ac:dyDescent="0.3">
      <c r="M534" s="40"/>
      <c r="N534" s="39"/>
      <c r="O534" s="39"/>
      <c r="P534" s="39"/>
      <c r="Q534" s="39"/>
    </row>
    <row r="535" spans="13:17" ht="20.25" x14ac:dyDescent="0.3">
      <c r="M535" s="40"/>
      <c r="N535" s="39"/>
      <c r="O535" s="39"/>
      <c r="P535" s="39"/>
      <c r="Q535" s="39"/>
    </row>
    <row r="536" spans="13:17" ht="20.25" x14ac:dyDescent="0.3">
      <c r="M536" s="40"/>
      <c r="N536" s="39"/>
      <c r="O536" s="39"/>
      <c r="P536" s="39"/>
      <c r="Q536" s="39"/>
    </row>
    <row r="537" spans="13:17" ht="20.25" x14ac:dyDescent="0.3">
      <c r="M537" s="40"/>
      <c r="N537" s="39"/>
      <c r="O537" s="39"/>
      <c r="P537" s="39"/>
      <c r="Q537" s="39"/>
    </row>
    <row r="538" spans="13:17" ht="20.25" x14ac:dyDescent="0.3">
      <c r="M538" s="40"/>
      <c r="N538" s="39"/>
      <c r="O538" s="39"/>
      <c r="P538" s="39"/>
      <c r="Q538" s="39"/>
    </row>
    <row r="539" spans="13:17" ht="20.25" x14ac:dyDescent="0.3">
      <c r="M539" s="40"/>
      <c r="N539" s="39"/>
      <c r="O539" s="39"/>
      <c r="P539" s="39"/>
      <c r="Q539" s="39"/>
    </row>
    <row r="540" spans="13:17" ht="20.25" x14ac:dyDescent="0.3">
      <c r="M540" s="40"/>
      <c r="N540" s="39"/>
      <c r="O540" s="39"/>
      <c r="P540" s="39"/>
      <c r="Q540" s="39"/>
    </row>
    <row r="541" spans="13:17" ht="20.25" x14ac:dyDescent="0.3">
      <c r="M541" s="40"/>
      <c r="N541" s="39"/>
      <c r="O541" s="39"/>
      <c r="P541" s="39"/>
      <c r="Q541" s="39"/>
    </row>
    <row r="542" spans="13:17" ht="20.25" x14ac:dyDescent="0.3">
      <c r="M542" s="40"/>
      <c r="N542" s="39"/>
      <c r="O542" s="39"/>
      <c r="P542" s="39"/>
      <c r="Q542" s="39"/>
    </row>
    <row r="543" spans="13:17" ht="20.25" x14ac:dyDescent="0.3">
      <c r="M543" s="40"/>
      <c r="N543" s="39"/>
      <c r="O543" s="39"/>
      <c r="P543" s="39"/>
      <c r="Q543" s="39"/>
    </row>
    <row r="544" spans="13:17" ht="20.25" x14ac:dyDescent="0.3">
      <c r="M544" s="40"/>
      <c r="N544" s="39"/>
      <c r="O544" s="39"/>
      <c r="P544" s="39"/>
      <c r="Q544" s="39"/>
    </row>
    <row r="545" spans="13:17" ht="20.25" x14ac:dyDescent="0.3">
      <c r="M545" s="40"/>
      <c r="N545" s="39"/>
      <c r="O545" s="39"/>
      <c r="P545" s="39"/>
      <c r="Q545" s="39"/>
    </row>
    <row r="546" spans="13:17" ht="20.25" x14ac:dyDescent="0.3">
      <c r="M546" s="40"/>
      <c r="N546" s="39"/>
      <c r="O546" s="39"/>
      <c r="P546" s="39"/>
      <c r="Q546" s="39"/>
    </row>
    <row r="547" spans="13:17" ht="20.25" x14ac:dyDescent="0.3">
      <c r="M547" s="40"/>
      <c r="N547" s="39"/>
      <c r="O547" s="39"/>
      <c r="P547" s="39"/>
      <c r="Q547" s="39"/>
    </row>
    <row r="548" spans="13:17" ht="20.25" x14ac:dyDescent="0.3">
      <c r="M548" s="40"/>
      <c r="N548" s="39"/>
      <c r="O548" s="39"/>
      <c r="P548" s="39"/>
      <c r="Q548" s="39"/>
    </row>
    <row r="549" spans="13:17" ht="20.25" x14ac:dyDescent="0.3">
      <c r="M549" s="40"/>
      <c r="N549" s="39"/>
      <c r="O549" s="39"/>
      <c r="P549" s="39"/>
      <c r="Q549" s="39"/>
    </row>
    <row r="550" spans="13:17" ht="20.25" x14ac:dyDescent="0.3">
      <c r="M550" s="40"/>
      <c r="N550" s="39"/>
      <c r="O550" s="39"/>
      <c r="P550" s="39"/>
      <c r="Q550" s="39"/>
    </row>
    <row r="551" spans="13:17" ht="20.25" x14ac:dyDescent="0.3">
      <c r="M551" s="40"/>
      <c r="N551" s="39"/>
      <c r="O551" s="39"/>
      <c r="P551" s="39"/>
      <c r="Q551" s="39"/>
    </row>
    <row r="552" spans="13:17" ht="20.25" x14ac:dyDescent="0.3">
      <c r="M552" s="40"/>
      <c r="N552" s="39"/>
      <c r="O552" s="39"/>
      <c r="P552" s="39"/>
      <c r="Q552" s="39"/>
    </row>
    <row r="553" spans="13:17" ht="20.25" x14ac:dyDescent="0.3">
      <c r="M553" s="40"/>
      <c r="N553" s="39"/>
      <c r="O553" s="39"/>
      <c r="P553" s="39"/>
      <c r="Q553" s="39"/>
    </row>
    <row r="554" spans="13:17" ht="20.25" x14ac:dyDescent="0.3">
      <c r="M554" s="40"/>
      <c r="N554" s="39"/>
      <c r="O554" s="39"/>
      <c r="P554" s="39"/>
      <c r="Q554" s="39"/>
    </row>
    <row r="555" spans="13:17" ht="20.25" x14ac:dyDescent="0.3">
      <c r="M555" s="40"/>
      <c r="N555" s="39"/>
      <c r="O555" s="39"/>
      <c r="P555" s="39"/>
      <c r="Q555" s="39"/>
    </row>
    <row r="556" spans="13:17" ht="20.25" x14ac:dyDescent="0.3">
      <c r="M556" s="40"/>
      <c r="N556" s="39"/>
      <c r="O556" s="39"/>
      <c r="P556" s="39"/>
      <c r="Q556" s="39"/>
    </row>
    <row r="557" spans="13:17" ht="20.25" x14ac:dyDescent="0.3">
      <c r="M557" s="40"/>
      <c r="N557" s="39"/>
      <c r="O557" s="39"/>
      <c r="P557" s="39"/>
      <c r="Q557" s="39"/>
    </row>
    <row r="558" spans="13:17" ht="20.25" x14ac:dyDescent="0.3">
      <c r="M558" s="40"/>
      <c r="N558" s="39"/>
      <c r="O558" s="39"/>
      <c r="P558" s="39"/>
      <c r="Q558" s="39"/>
    </row>
    <row r="559" spans="13:17" ht="20.25" x14ac:dyDescent="0.3">
      <c r="M559" s="40"/>
      <c r="N559" s="39"/>
      <c r="O559" s="39"/>
      <c r="P559" s="39"/>
      <c r="Q559" s="39"/>
    </row>
    <row r="560" spans="13:17" ht="20.25" x14ac:dyDescent="0.3">
      <c r="M560" s="40"/>
      <c r="N560" s="39"/>
      <c r="O560" s="39"/>
      <c r="P560" s="39"/>
      <c r="Q560" s="39"/>
    </row>
    <row r="561" spans="13:17" ht="20.25" x14ac:dyDescent="0.3">
      <c r="M561" s="40"/>
      <c r="N561" s="39"/>
      <c r="O561" s="39"/>
      <c r="P561" s="39"/>
      <c r="Q561" s="39"/>
    </row>
    <row r="562" spans="13:17" ht="20.25" x14ac:dyDescent="0.3">
      <c r="M562" s="40"/>
      <c r="N562" s="39"/>
      <c r="O562" s="39"/>
      <c r="P562" s="39"/>
      <c r="Q562" s="39"/>
    </row>
    <row r="563" spans="13:17" ht="20.25" x14ac:dyDescent="0.3">
      <c r="M563" s="40"/>
      <c r="N563" s="39"/>
      <c r="O563" s="39"/>
      <c r="P563" s="39"/>
      <c r="Q563" s="39"/>
    </row>
    <row r="564" spans="13:17" ht="20.25" x14ac:dyDescent="0.3">
      <c r="M564" s="40"/>
      <c r="N564" s="39"/>
      <c r="O564" s="39"/>
      <c r="P564" s="39"/>
      <c r="Q564" s="39"/>
    </row>
    <row r="565" spans="13:17" ht="20.25" x14ac:dyDescent="0.3">
      <c r="M565" s="40"/>
      <c r="N565" s="39"/>
      <c r="O565" s="39"/>
      <c r="P565" s="39"/>
      <c r="Q565" s="39"/>
    </row>
    <row r="566" spans="13:17" ht="20.25" x14ac:dyDescent="0.3">
      <c r="M566" s="40"/>
      <c r="N566" s="39"/>
      <c r="O566" s="39"/>
      <c r="P566" s="39"/>
      <c r="Q566" s="39"/>
    </row>
    <row r="567" spans="13:17" ht="20.25" x14ac:dyDescent="0.3">
      <c r="M567" s="40"/>
      <c r="N567" s="39"/>
      <c r="O567" s="39"/>
      <c r="P567" s="39"/>
      <c r="Q567" s="39"/>
    </row>
    <row r="568" spans="13:17" ht="20.25" x14ac:dyDescent="0.3">
      <c r="M568" s="40"/>
      <c r="N568" s="39"/>
      <c r="O568" s="39"/>
      <c r="P568" s="39"/>
      <c r="Q568" s="39"/>
    </row>
    <row r="569" spans="13:17" ht="20.25" x14ac:dyDescent="0.3">
      <c r="M569" s="40"/>
      <c r="N569" s="39"/>
      <c r="O569" s="39"/>
      <c r="P569" s="39"/>
      <c r="Q569" s="39"/>
    </row>
    <row r="570" spans="13:17" ht="20.25" x14ac:dyDescent="0.3">
      <c r="M570" s="40"/>
      <c r="N570" s="39"/>
      <c r="O570" s="39"/>
      <c r="P570" s="39"/>
      <c r="Q570" s="39"/>
    </row>
    <row r="571" spans="13:17" ht="20.25" x14ac:dyDescent="0.3">
      <c r="M571" s="40"/>
      <c r="N571" s="39"/>
      <c r="O571" s="39"/>
      <c r="P571" s="39"/>
      <c r="Q571" s="39"/>
    </row>
    <row r="572" spans="13:17" ht="20.25" x14ac:dyDescent="0.3">
      <c r="M572" s="40"/>
      <c r="N572" s="39"/>
      <c r="O572" s="39"/>
      <c r="P572" s="39"/>
      <c r="Q572" s="39"/>
    </row>
    <row r="573" spans="13:17" ht="20.25" x14ac:dyDescent="0.3">
      <c r="M573" s="40"/>
      <c r="N573" s="39"/>
      <c r="O573" s="39"/>
      <c r="P573" s="39"/>
      <c r="Q573" s="39"/>
    </row>
    <row r="574" spans="13:17" ht="20.25" x14ac:dyDescent="0.3">
      <c r="M574" s="40"/>
      <c r="N574" s="39"/>
      <c r="O574" s="39"/>
      <c r="P574" s="39"/>
      <c r="Q574" s="39"/>
    </row>
    <row r="575" spans="13:17" ht="20.25" x14ac:dyDescent="0.3">
      <c r="M575" s="40"/>
      <c r="N575" s="39"/>
      <c r="O575" s="39"/>
      <c r="P575" s="39"/>
      <c r="Q575" s="39"/>
    </row>
    <row r="576" spans="13:17" ht="20.25" x14ac:dyDescent="0.3">
      <c r="M576" s="40"/>
      <c r="N576" s="39"/>
      <c r="O576" s="39"/>
      <c r="P576" s="39"/>
      <c r="Q576" s="39"/>
    </row>
    <row r="577" spans="13:17" ht="20.25" x14ac:dyDescent="0.3">
      <c r="M577" s="40"/>
      <c r="N577" s="39"/>
      <c r="O577" s="39"/>
      <c r="P577" s="39"/>
      <c r="Q577" s="39"/>
    </row>
    <row r="578" spans="13:17" ht="20.25" x14ac:dyDescent="0.3">
      <c r="M578" s="40"/>
      <c r="N578" s="39"/>
      <c r="O578" s="39"/>
      <c r="P578" s="39"/>
      <c r="Q578" s="39"/>
    </row>
    <row r="579" spans="13:17" ht="20.25" x14ac:dyDescent="0.3">
      <c r="M579" s="40"/>
      <c r="N579" s="39"/>
      <c r="O579" s="39"/>
      <c r="P579" s="39"/>
      <c r="Q579" s="39"/>
    </row>
    <row r="580" spans="13:17" ht="20.25" x14ac:dyDescent="0.3">
      <c r="M580" s="40"/>
      <c r="N580" s="39"/>
      <c r="O580" s="39"/>
      <c r="P580" s="39"/>
      <c r="Q580" s="39"/>
    </row>
    <row r="581" spans="13:17" ht="20.25" x14ac:dyDescent="0.3">
      <c r="M581" s="40"/>
      <c r="N581" s="39"/>
      <c r="O581" s="39"/>
      <c r="P581" s="39"/>
      <c r="Q581" s="39"/>
    </row>
    <row r="582" spans="13:17" ht="20.25" x14ac:dyDescent="0.3">
      <c r="M582" s="40"/>
      <c r="N582" s="39"/>
      <c r="O582" s="39"/>
      <c r="P582" s="39"/>
      <c r="Q582" s="39"/>
    </row>
    <row r="583" spans="13:17" ht="20.25" x14ac:dyDescent="0.3">
      <c r="M583" s="40"/>
      <c r="N583" s="39"/>
      <c r="O583" s="39"/>
      <c r="P583" s="39"/>
      <c r="Q583" s="39"/>
    </row>
    <row r="584" spans="13:17" ht="20.25" x14ac:dyDescent="0.3">
      <c r="M584" s="40"/>
      <c r="N584" s="39"/>
      <c r="O584" s="39"/>
      <c r="P584" s="39"/>
      <c r="Q584" s="39"/>
    </row>
    <row r="585" spans="13:17" ht="20.25" x14ac:dyDescent="0.3">
      <c r="M585" s="40"/>
      <c r="N585" s="39"/>
      <c r="O585" s="39"/>
      <c r="P585" s="39"/>
      <c r="Q585" s="39"/>
    </row>
    <row r="586" spans="13:17" ht="20.25" x14ac:dyDescent="0.3">
      <c r="M586" s="40"/>
      <c r="N586" s="39"/>
      <c r="O586" s="39"/>
      <c r="P586" s="39"/>
      <c r="Q586" s="39"/>
    </row>
    <row r="587" spans="13:17" ht="20.25" x14ac:dyDescent="0.3">
      <c r="M587" s="40"/>
      <c r="N587" s="39"/>
      <c r="O587" s="39"/>
      <c r="P587" s="39"/>
      <c r="Q587" s="39"/>
    </row>
    <row r="588" spans="13:17" ht="20.25" x14ac:dyDescent="0.3">
      <c r="M588" s="40"/>
      <c r="N588" s="39"/>
      <c r="O588" s="39"/>
      <c r="P588" s="39"/>
      <c r="Q588" s="39"/>
    </row>
    <row r="589" spans="13:17" ht="20.25" x14ac:dyDescent="0.3">
      <c r="M589" s="40"/>
      <c r="N589" s="39"/>
      <c r="O589" s="39"/>
      <c r="P589" s="39"/>
      <c r="Q589" s="39"/>
    </row>
  </sheetData>
  <mergeCells count="29">
    <mergeCell ref="E9:G9"/>
    <mergeCell ref="A12:G12"/>
    <mergeCell ref="G14:G15"/>
    <mergeCell ref="F318:G318"/>
    <mergeCell ref="H13:L13"/>
    <mergeCell ref="H14:H15"/>
    <mergeCell ref="I14:I15"/>
    <mergeCell ref="J14:J15"/>
    <mergeCell ref="K14:K15"/>
    <mergeCell ref="L14:L15"/>
    <mergeCell ref="C14:C15"/>
    <mergeCell ref="D14:D15"/>
    <mergeCell ref="E14:E15"/>
    <mergeCell ref="F14:F15"/>
    <mergeCell ref="A14:A15"/>
    <mergeCell ref="B14:B15"/>
    <mergeCell ref="M13:Q13"/>
    <mergeCell ref="M14:M15"/>
    <mergeCell ref="N14:N15"/>
    <mergeCell ref="O14:O15"/>
    <mergeCell ref="P14:P15"/>
    <mergeCell ref="Q14:Q15"/>
    <mergeCell ref="D6:G6"/>
    <mergeCell ref="D7:G7"/>
    <mergeCell ref="D1:G1"/>
    <mergeCell ref="D2:G2"/>
    <mergeCell ref="D3:G3"/>
    <mergeCell ref="D4:G4"/>
    <mergeCell ref="D5:G5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5" firstPageNumber="4" fitToHeight="5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</vt:lpstr>
      <vt:lpstr>dodatok!Заголовки_для_печати</vt:lpstr>
      <vt:lpstr>dodatok!Область_печати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2021-04-29T13:24:51Z</cp:lastPrinted>
  <dcterms:created xsi:type="dcterms:W3CDTF">2018-10-18T06:20:50Z</dcterms:created>
  <dcterms:modified xsi:type="dcterms:W3CDTF">2021-05-13T13:06:51Z</dcterms:modified>
</cp:coreProperties>
</file>