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19440" windowHeight="11760" firstSheet="1" activeTab="1"/>
  </bookViews>
  <sheets>
    <sheet name="Додаток 1" sheetId="10" state="hidden" r:id="rId1"/>
    <sheet name="Звіт 2020" sheetId="31" r:id="rId2"/>
  </sheets>
  <definedNames>
    <definedName name="_xlnm.Print_Area" localSheetId="0">'Додаток 1'!$A$1:$C$28</definedName>
    <definedName name="_xlnm.Print_Area" localSheetId="1">'Звіт 2020'!$A$1:$P$106</definedName>
  </definedNames>
  <calcPr calcId="125725"/>
</workbook>
</file>

<file path=xl/calcChain.xml><?xml version="1.0" encoding="utf-8"?>
<calcChain xmlns="http://schemas.openxmlformats.org/spreadsheetml/2006/main">
  <c r="K94" i="31"/>
  <c r="K67" l="1"/>
  <c r="L95"/>
  <c r="N76" l="1"/>
  <c r="N78" s="1"/>
  <c r="M78" s="1"/>
  <c r="M101"/>
  <c r="K101"/>
  <c r="J101" s="1"/>
  <c r="L100"/>
  <c r="J100" s="1"/>
  <c r="O99"/>
  <c r="M99" s="1"/>
  <c r="L99"/>
  <c r="J99" s="1"/>
  <c r="N97"/>
  <c r="M97" s="1"/>
  <c r="K97"/>
  <c r="J97" s="1"/>
  <c r="J95"/>
  <c r="J94"/>
  <c r="J92"/>
  <c r="O91"/>
  <c r="O100" s="1"/>
  <c r="M100" s="1"/>
  <c r="J91"/>
  <c r="O90"/>
  <c r="M90"/>
  <c r="J90"/>
  <c r="I88"/>
  <c r="H88"/>
  <c r="I87"/>
  <c r="H87"/>
  <c r="G87"/>
  <c r="L86"/>
  <c r="L93" s="1"/>
  <c r="M85"/>
  <c r="J85"/>
  <c r="G85"/>
  <c r="G88" s="1"/>
  <c r="M84"/>
  <c r="J84"/>
  <c r="G84"/>
  <c r="O83"/>
  <c r="O92" s="1"/>
  <c r="J83"/>
  <c r="I83"/>
  <c r="I89" s="1"/>
  <c r="H83"/>
  <c r="H89" s="1"/>
  <c r="G83"/>
  <c r="G89" s="1"/>
  <c r="O81"/>
  <c r="O86" s="1"/>
  <c r="O93" s="1"/>
  <c r="J81"/>
  <c r="I81"/>
  <c r="I86" s="1"/>
  <c r="H81"/>
  <c r="H86" s="1"/>
  <c r="G81"/>
  <c r="M79"/>
  <c r="J79"/>
  <c r="I79"/>
  <c r="H79"/>
  <c r="G79"/>
  <c r="J78"/>
  <c r="H78"/>
  <c r="K77"/>
  <c r="J77" s="1"/>
  <c r="H77"/>
  <c r="N77"/>
  <c r="M77" s="1"/>
  <c r="J76"/>
  <c r="I76"/>
  <c r="H76"/>
  <c r="G76"/>
  <c r="M75"/>
  <c r="J75"/>
  <c r="G75"/>
  <c r="M74"/>
  <c r="J74"/>
  <c r="I74"/>
  <c r="I77" s="1"/>
  <c r="G73"/>
  <c r="G72"/>
  <c r="M70"/>
  <c r="J70"/>
  <c r="M69"/>
  <c r="J69"/>
  <c r="J68"/>
  <c r="N66"/>
  <c r="M66" s="1"/>
  <c r="J66"/>
  <c r="I66"/>
  <c r="H66"/>
  <c r="G66"/>
  <c r="N65"/>
  <c r="M65" s="1"/>
  <c r="J65"/>
  <c r="I65"/>
  <c r="H65"/>
  <c r="G65"/>
  <c r="M64"/>
  <c r="J64"/>
  <c r="G64"/>
  <c r="M63"/>
  <c r="J63"/>
  <c r="I63"/>
  <c r="H63"/>
  <c r="G63"/>
  <c r="M62"/>
  <c r="J62"/>
  <c r="G62"/>
  <c r="N61"/>
  <c r="M61"/>
  <c r="J61"/>
  <c r="I61"/>
  <c r="H61"/>
  <c r="G61"/>
  <c r="M60"/>
  <c r="J60"/>
  <c r="G60"/>
  <c r="N59"/>
  <c r="M59" s="1"/>
  <c r="J59"/>
  <c r="I59"/>
  <c r="H59"/>
  <c r="G59"/>
  <c r="N58"/>
  <c r="J58"/>
  <c r="I58"/>
  <c r="H58"/>
  <c r="H67" s="1"/>
  <c r="G58"/>
  <c r="M56"/>
  <c r="J56"/>
  <c r="N98"/>
  <c r="M98" s="1"/>
  <c r="K55"/>
  <c r="K98" s="1"/>
  <c r="J98" s="1"/>
  <c r="N96"/>
  <c r="M96" s="1"/>
  <c r="K54"/>
  <c r="K96" s="1"/>
  <c r="J96" s="1"/>
  <c r="J53"/>
  <c r="K52"/>
  <c r="K93" s="1"/>
  <c r="I52"/>
  <c r="H52"/>
  <c r="G52"/>
  <c r="M51"/>
  <c r="J51"/>
  <c r="G51"/>
  <c r="N50"/>
  <c r="M50" s="1"/>
  <c r="J50"/>
  <c r="I50"/>
  <c r="H50"/>
  <c r="G50"/>
  <c r="M49"/>
  <c r="J49"/>
  <c r="G49"/>
  <c r="M48"/>
  <c r="J48"/>
  <c r="G48"/>
  <c r="M47"/>
  <c r="J47"/>
  <c r="G47"/>
  <c r="M46"/>
  <c r="J46"/>
  <c r="G46"/>
  <c r="M45"/>
  <c r="J45"/>
  <c r="I45"/>
  <c r="H45"/>
  <c r="G45"/>
  <c r="M44"/>
  <c r="J44"/>
  <c r="I44"/>
  <c r="H44"/>
  <c r="G44"/>
  <c r="M43"/>
  <c r="J43"/>
  <c r="G43"/>
  <c r="N42"/>
  <c r="M42" s="1"/>
  <c r="J42"/>
  <c r="I42"/>
  <c r="H42"/>
  <c r="G42"/>
  <c r="M41"/>
  <c r="J41"/>
  <c r="H41"/>
  <c r="G41" s="1"/>
  <c r="M40"/>
  <c r="J40"/>
  <c r="G40"/>
  <c r="M39"/>
  <c r="J39"/>
  <c r="G39"/>
  <c r="M38"/>
  <c r="J38"/>
  <c r="G38"/>
  <c r="N37"/>
  <c r="M37" s="1"/>
  <c r="J37"/>
  <c r="I37"/>
  <c r="H37"/>
  <c r="G37"/>
  <c r="N36"/>
  <c r="M36" s="1"/>
  <c r="J36"/>
  <c r="I36"/>
  <c r="H36"/>
  <c r="G36"/>
  <c r="N35"/>
  <c r="M35" s="1"/>
  <c r="J35"/>
  <c r="I35"/>
  <c r="H35"/>
  <c r="G35"/>
  <c r="M34"/>
  <c r="J34"/>
  <c r="G34"/>
  <c r="M33"/>
  <c r="J33"/>
  <c r="I33"/>
  <c r="G33" s="1"/>
  <c r="M32"/>
  <c r="J32"/>
  <c r="G32"/>
  <c r="M31"/>
  <c r="J31"/>
  <c r="I31"/>
  <c r="H31"/>
  <c r="G31"/>
  <c r="M30"/>
  <c r="J30"/>
  <c r="I30"/>
  <c r="H30"/>
  <c r="G30"/>
  <c r="M29"/>
  <c r="J29"/>
  <c r="I29"/>
  <c r="H29"/>
  <c r="G29"/>
  <c r="M28"/>
  <c r="J28"/>
  <c r="I28"/>
  <c r="H28"/>
  <c r="M27"/>
  <c r="J27"/>
  <c r="I27"/>
  <c r="H27"/>
  <c r="M26"/>
  <c r="J26"/>
  <c r="I26"/>
  <c r="H26"/>
  <c r="G26"/>
  <c r="N25"/>
  <c r="M25"/>
  <c r="J25"/>
  <c r="I25"/>
  <c r="H25"/>
  <c r="G25"/>
  <c r="N24"/>
  <c r="M24"/>
  <c r="J24"/>
  <c r="I24"/>
  <c r="H24"/>
  <c r="G24"/>
  <c r="N53" l="1"/>
  <c r="N52" s="1"/>
  <c r="G27"/>
  <c r="G28"/>
  <c r="H93"/>
  <c r="G86"/>
  <c r="M81"/>
  <c r="M83"/>
  <c r="J67"/>
  <c r="J93"/>
  <c r="N68"/>
  <c r="M76"/>
  <c r="J52"/>
  <c r="G67"/>
  <c r="I67"/>
  <c r="N94"/>
  <c r="M94" s="1"/>
  <c r="M53"/>
  <c r="M68"/>
  <c r="O95"/>
  <c r="M95" s="1"/>
  <c r="M92"/>
  <c r="I93"/>
  <c r="J54"/>
  <c r="M54"/>
  <c r="J55"/>
  <c r="M55"/>
  <c r="M58"/>
  <c r="G74"/>
  <c r="I78"/>
  <c r="J86"/>
  <c r="M86"/>
  <c r="M91"/>
  <c r="N67"/>
  <c r="M67" s="1"/>
  <c r="G77" l="1"/>
  <c r="G93" s="1"/>
  <c r="G78"/>
  <c r="M52"/>
  <c r="N93"/>
  <c r="M93" s="1"/>
</calcChain>
</file>

<file path=xl/sharedStrings.xml><?xml version="1.0" encoding="utf-8"?>
<sst xmlns="http://schemas.openxmlformats.org/spreadsheetml/2006/main" count="374" uniqueCount="203">
  <si>
    <t>Додаток 1</t>
  </si>
  <si>
    <t>№ з/п</t>
  </si>
  <si>
    <t>Назва напряму діяльності (пріоритетні завдання)</t>
  </si>
  <si>
    <t>Перелік заходів програми</t>
  </si>
  <si>
    <t>Джерела фінансування</t>
  </si>
  <si>
    <t>Код програмної класифікації видатків та кредитування місцевих бюджетів (КПКВК)</t>
  </si>
  <si>
    <t>Перелік</t>
  </si>
  <si>
    <t xml:space="preserve">Назва головного розпорядника бюджетних коштів                            </t>
  </si>
  <si>
    <t>Найменування бюджетної програми</t>
  </si>
  <si>
    <t>Відділ охорони здоров'я Сумської міської ради                                                              Багатопрофільна стаціонарна медична допомога населенню</t>
  </si>
  <si>
    <t>Відділ охорони здоров'я Сумської міської ради                                                          Стоматологічна допомога населенню</t>
  </si>
  <si>
    <t>Відділ охорони здоров'я Сумської міської ради                                                            Первинна медична допомога населенню, що надається центрами первинної медичної (медико-санітарної) допомоги.</t>
  </si>
  <si>
    <t>Відділ охорони здоров'я Сумської міської ради                                                                                 Лікарсько-акушерська допомога вагітним, породіллям та новонародженим</t>
  </si>
  <si>
    <t xml:space="preserve"> "Охорона здоров'я м. Суми на 2019-2021 роки"</t>
  </si>
  <si>
    <t>Орієнтовні обсяги фінансування, тис.грн.</t>
  </si>
  <si>
    <t>у тому числі</t>
  </si>
  <si>
    <t>бюджетних програм до комплексної міської Програми</t>
  </si>
  <si>
    <t>АТО</t>
  </si>
  <si>
    <t>Відділ охорони здоров'я Сумської міської ради                                                           Інші програми та  заходи у сфері охорони здоров'я.</t>
  </si>
  <si>
    <t>Відділ охорони здоров'я Сумської міської ради                                                          Забезпечення діяльності інших закладів у сфері охорони здоров’я</t>
  </si>
  <si>
    <t>Відділ охорони здоров'я Сумської міської ради                                                            Виконання інвестаційних проектів в рамках здійснення заходів щодо соціально-економічного розвитку окремих територій</t>
  </si>
  <si>
    <t>Відділ охорони здоров'я Сумської міської ради                                                          Заходи з енергозбереження</t>
  </si>
  <si>
    <t>Відділ охорони здоров'я Сумської міської ради                                                            Реалізація програм допомоги і грантів Європейського Союзу, урядів іноземних держав, міжнародних організацій, донорських установ</t>
  </si>
  <si>
    <t xml:space="preserve">Сумський міський голова </t>
  </si>
  <si>
    <t>О.М. Лисенко</t>
  </si>
  <si>
    <t>Виконавець: Чумаченко О.Ю.</t>
  </si>
  <si>
    <t>0712010</t>
  </si>
  <si>
    <t>0712030</t>
  </si>
  <si>
    <t>0712100</t>
  </si>
  <si>
    <t>0712151</t>
  </si>
  <si>
    <t>0712152</t>
  </si>
  <si>
    <t>0712144</t>
  </si>
  <si>
    <t>0712146</t>
  </si>
  <si>
    <t>0712111</t>
  </si>
  <si>
    <t>0717363</t>
  </si>
  <si>
    <t>0717640</t>
  </si>
  <si>
    <t>0717700</t>
  </si>
  <si>
    <t>до рішення Сумської міської ради "Про внесення змін до рішення Сумської міської ради від 19 грудня 2018 року № 4333 - МР "Про затвердження комплексної міської Програми «Охорона здоров’я м. Суми на 2019-2021 роки» (зі змінами)</t>
  </si>
  <si>
    <t>Відділ охорони здоров'я Сумської міської ради                                                        Відшкодування вартості лікарських засобів для лікування окремих захворювань</t>
  </si>
  <si>
    <t>Відділ охорони здоров'я Сумської міської ради                                                        Централізовані заходи з лікування хворих на цукровий та нецукровий діабет</t>
  </si>
  <si>
    <t>від 18 грудня 2019 року № 6188 - МР</t>
  </si>
  <si>
    <t>Контроль за виконанням</t>
  </si>
  <si>
    <t xml:space="preserve">Покращення догляду за тяжкохворими у домашніх умовах та адаптування їх до самообслуговування. </t>
  </si>
  <si>
    <t>2022 (прогноз)</t>
  </si>
  <si>
    <t>УСЬОГО по підпрограмі 1</t>
  </si>
  <si>
    <t>УСЬОГО по підпрограмі 2</t>
  </si>
  <si>
    <t>УСЬОГО по підпрограмі 3</t>
  </si>
  <si>
    <t>Поліпшення стану здоров’я хворих, які підлягають безкоштовному та пільговому забезпеченню лікарськими засобами, продуктами харчування у разі амбулаторного лікування, покращення їх якості життя та суспільної адаптації</t>
  </si>
  <si>
    <t>УСЬОГО по підпрограмі 4</t>
  </si>
  <si>
    <t>Всього</t>
  </si>
  <si>
    <t>Запобігання занесенню і поширенню інфекційних захворювань</t>
  </si>
  <si>
    <t xml:space="preserve">Медична субвенція з державного бюджету (загальний  фонд) </t>
  </si>
  <si>
    <t>Разом</t>
  </si>
  <si>
    <t>Субвенція з місцевого бюджету на здійснення переданих видатків у сфері охорони здоров'я за рахунок коштів медичної субвенції (загальний фонд)</t>
  </si>
  <si>
    <t>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(загальний фонд)</t>
  </si>
  <si>
    <t>РАЗОМ ПО ПРОГРАМІ</t>
  </si>
  <si>
    <t>Субвенція з державного бюджету на здійснення заходів щодо соціально-економічного розвитку окремих територій (спеціальний фонд)</t>
  </si>
  <si>
    <t>Розвиток первинної медико-санітарної допомоги</t>
  </si>
  <si>
    <t>Розвиток вторинної (спеціалізованої) медичної допомоги</t>
  </si>
  <si>
    <t>ПІДПРОГРАМА 2.  Забезпечення соціальних стандартів у сфері охорони здоров'я</t>
  </si>
  <si>
    <t xml:space="preserve"> Виконання соціальних гарантій пільгових категорій громадян</t>
  </si>
  <si>
    <t>Інші заходи</t>
  </si>
  <si>
    <t>Інші заклади</t>
  </si>
  <si>
    <t>1.1.</t>
  </si>
  <si>
    <t xml:space="preserve">1.1.1. Сприяння в утриманні закладів первинного рівня  </t>
  </si>
  <si>
    <t>1.1.2. Співфінансування покриття вартості комунальних послуг та енергоносіїв</t>
  </si>
  <si>
    <t>1.1.3. Забезпечення проведення туберкулінодіагностики (придбання туберкуліну)</t>
  </si>
  <si>
    <t xml:space="preserve">1.2.1. Забезпечення надання вторинної медичної допомоги </t>
  </si>
  <si>
    <t>2.1.</t>
  </si>
  <si>
    <t>1.2.</t>
  </si>
  <si>
    <t>1.2.2. Покриття вартості комунальних послуг та енергоносіїв</t>
  </si>
  <si>
    <t>1.2.9. Забезпечення  первинного підвищення кваліфікації випускників вищих медичних закладів (інтернатура)</t>
  </si>
  <si>
    <t>1.2.10. Забезпечення проведення обов'язкових профілактичних медичних оглядів працівників бюджетної сфери</t>
  </si>
  <si>
    <t>1.3.</t>
  </si>
  <si>
    <t>1.3.1. Забезпечення надання лікарсько-акушерської допомоги вагітним, роділлям, породіллям та новонародженим</t>
  </si>
  <si>
    <t>1.4.</t>
  </si>
  <si>
    <t xml:space="preserve">1.4.1. Забезпечення надання стоматологічної допомоги  дорослому населенню          </t>
  </si>
  <si>
    <t>1.4.2. Покриття вартості комунальних послуг та енергоносіїв</t>
  </si>
  <si>
    <t xml:space="preserve">2.1.1. Забезпечення пільгової категорії населення лікарськими засобами за безкоштовними рецептами (забезпечення відповідних категорій хворих лікуванням на пільгових умовах згідно постанови КМУ від 17.08.1998 № 1303 "Про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t>
  </si>
  <si>
    <t xml:space="preserve">2.1.2. Забезпечення осіб з інвалідністю, дітей з інвалідністю технічними та іншими засобами для догляду у домашніх умовах </t>
  </si>
  <si>
    <t xml:space="preserve">2.1.3.Забезпечення дітей лікарськими засобами з окремими видами захворювань      </t>
  </si>
  <si>
    <t xml:space="preserve">2.1.4. Забезпечення дітей, які страждають на рідкісні (орфанні) захворювання лікарськими засобами </t>
  </si>
  <si>
    <t xml:space="preserve">2.1.5. Забезпечення дітей, які страждають на рідкісні (орфанні) захворювання відповідними харчовими продуктами </t>
  </si>
  <si>
    <t>2.1.6. Забезпечення надання громадянам послуг по зубопротезуванню на пільгових умовах</t>
  </si>
  <si>
    <t>2.1.7. Забезпечення слуховими апаратами дорослого населення з інвалідністю по слуху</t>
  </si>
  <si>
    <t>3.1.</t>
  </si>
  <si>
    <t>3.2.</t>
  </si>
  <si>
    <t>3.3.</t>
  </si>
  <si>
    <t xml:space="preserve">3.2.1.Забезпечення діяльності централізованої бухгалтерії  та інформаційно-аналітичного центру медичної статистики відділу охорони здоров'я СМР                   </t>
  </si>
  <si>
    <t>3.3.1. Закупівля лікарських засобів, медичних виробів, засобів індивідуального захисту, антисептиків</t>
  </si>
  <si>
    <t>3.3.2. Виплата додаткової доплати працівникам, які задіяні безпосередньо до надання медичної допомоги хворим на гостру респіраторну хворобу COVID-19, спричинену коронавірусом SARS-CoV-2</t>
  </si>
  <si>
    <t>ПІДПРОГРАМА 4. Приведення закладів охорони здоров'я у відповідність до сучасних потреб</t>
  </si>
  <si>
    <t>4.1.</t>
  </si>
  <si>
    <t>Зміцнення та оновлення матеріально-технічної бази закладів охорони здоров'я</t>
  </si>
  <si>
    <t xml:space="preserve">4.1.1. Придбання обладнання довгострокового користування                          </t>
  </si>
  <si>
    <t xml:space="preserve">4.1.2. Проведення капітальних ремонтів                                           </t>
  </si>
  <si>
    <t>1.2.4. Забезпечення надання антирабічної допомоги</t>
  </si>
  <si>
    <t>1.3.2. Покриття вартості комунальних послуг та енергоносіїв</t>
  </si>
  <si>
    <t>1.3.3. Забезпечення харчуванням пацієнтів у відділеннях стаціонару</t>
  </si>
  <si>
    <t>1.3.4. Забезпечення  первинного підвищення кваліфікації випускників вищих медичних закладів (інтернатура)</t>
  </si>
  <si>
    <t>ПІДПРОГРАМА 1.  Покращення надання медичної допомоги населенню</t>
  </si>
  <si>
    <t>1.2.3. Забезпечення пацієнтів харчуванням у відділеннях стаціонару</t>
  </si>
  <si>
    <t xml:space="preserve">Збереження стоматологічного здоров'я населення </t>
  </si>
  <si>
    <t xml:space="preserve">2.1.8. Забезпечення лікарськими засобами хворих на цукровий та нецукровий діабет                         </t>
  </si>
  <si>
    <t>2.1.9. Забезпечення виплати медичним працівникам  пенсій за віком на пільгових умовах відповідно до Закону України "Про загальнообов'язкове державне пенсійне страхування"</t>
  </si>
  <si>
    <t>3.4.1.Впровадження та підтримка ІТ-послуг, сервісів, систем відеоспостереження в закладах охорони здоров'я</t>
  </si>
  <si>
    <t>Інша субвенція з місцевого бюджету (загальний фонд)</t>
  </si>
  <si>
    <t xml:space="preserve">4.1.3. Участь у інвестиційних проєктах, що реалізуються за рахунок коштів державного фонду регіонального розвитку    </t>
  </si>
  <si>
    <t>ПІДПРОГРАМА 3.  Інші заходи та заклади у сфері охорони здоров'я</t>
  </si>
  <si>
    <t>Інша субвенція з місцевого бюджету (спеціальний фонд)</t>
  </si>
  <si>
    <t>4.1.4. Участь у проєктах,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</si>
  <si>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 xml:space="preserve">Розвиток лікарсько-акушерської допомоги </t>
  </si>
  <si>
    <t xml:space="preserve">1.2.11. Забезпечення надання психіатричної медичної допомоги </t>
  </si>
  <si>
    <t>1.2.12. Забезпечення функціонування молочної кухні</t>
  </si>
  <si>
    <t>1.2.13. Забезпечення функціонування відділення медико-соціальної допомоги дітям та молоді "Клініка, дружня до молоді"</t>
  </si>
  <si>
    <t>1.2.14. Сприяння організації призову громадян на військову службу</t>
  </si>
  <si>
    <t>1.2.16. Закупівля реактивів для проведення ІФА обстежень  медичним працівникам</t>
  </si>
  <si>
    <t>1.2.15. Проведення ендопротезування великих суглобів</t>
  </si>
  <si>
    <t>1.1.4. Забезпечення дітей, які страждають на рідкісні (орфанні) захворювання відповідними харчовими продуктами, спеціалізоване харчування дітей до 2- років</t>
  </si>
  <si>
    <t>Кошти бюджету ОТГ/ТГ (загальний фонд)</t>
  </si>
  <si>
    <t xml:space="preserve">Кошти бюджету ОТГ/ТГ (загальний фонд) </t>
  </si>
  <si>
    <t>Кошти бюджету ОТГ/ТГ (спеціальний фонд)</t>
  </si>
  <si>
    <t>1.1.5. Закупівля реактивів для проведення ІФА обстежень  медичним працівникам</t>
  </si>
  <si>
    <t>Управління охорони здоров’я СМР</t>
  </si>
  <si>
    <t>1.3.5. Закупівля реактивів для проведення ІФА обстежень  медичним працівникам</t>
  </si>
  <si>
    <t>О.М.Лисенко</t>
  </si>
  <si>
    <t xml:space="preserve">    Про хід виконання «Комплексної Програми Сумської міської об’єднаної територіальної громади «Охорона здоров'я» на 2020-2022 роки» затвердженої рішення Сумської міської ради від 21 жовтня 2020 року № 7548 - МР (зі змінами) , за підсумками 2020 року</t>
  </si>
  <si>
    <t xml:space="preserve">    1. </t>
  </si>
  <si>
    <t>07</t>
  </si>
  <si>
    <t>КВКВ</t>
  </si>
  <si>
    <t>найменування головного розпорядника коштів</t>
  </si>
  <si>
    <t xml:space="preserve">    2.</t>
  </si>
  <si>
    <t>0710000</t>
  </si>
  <si>
    <t>КТКВ</t>
  </si>
  <si>
    <t>найменування  відповідального виконавця програми</t>
  </si>
  <si>
    <t xml:space="preserve">    3.</t>
  </si>
  <si>
    <t>0700000</t>
  </si>
  <si>
    <t xml:space="preserve">Комплексна Програма Cумської міської  територіальної громади «Охорона здоров'я» на 2020-2022 роки», затверджена рішенням </t>
  </si>
  <si>
    <t>Сумської міської ради від 21 жовтня  2020 року № 7548 - МР  (зі змінами)</t>
  </si>
  <si>
    <t>КТПКВ</t>
  </si>
  <si>
    <t>найменування програми, дата і номер рішення міської ради про її затвердження</t>
  </si>
  <si>
    <t>Строк виконання заходу</t>
  </si>
  <si>
    <t>Плановий обсяг фінансування,  тис. грн.</t>
  </si>
  <si>
    <t>Фактичний обсяг фінансування, тис. грн.</t>
  </si>
  <si>
    <t>загальний фонд</t>
  </si>
  <si>
    <t>спеціальний фонд</t>
  </si>
  <si>
    <t>2021 (план)</t>
  </si>
  <si>
    <t>2020-2022</t>
  </si>
  <si>
    <t>Кошти бюджету ОТГ/ТГ (загальний фонд); Медична субвенція з державного бюджету (загальний  фонд) ;Субвенція з місцевого бюджету на здійснення переданих видатків у сфері охорони здоров'я за рахунок коштів медичної субвенції (загальний фонд);Інша субвенція з місцевого бюджету (загальний фонд)</t>
  </si>
  <si>
    <t>Кошти бюджету ОТГ/ТГ (загальний фонд); Субвенція з місцевого бюджету на здійснення переданих видатків у сфері охорони здоров'я за рахунок коштів медичної субвенції (загальний фонд)</t>
  </si>
  <si>
    <t>Субвенція з місцевого бюджету на здійснення переданих видатків у сфері охорони здоров'я за рахунок коштів медичної субвенції (загальний фонд), Кошти бюджету ОТГ/ТГ (загальний фонд)</t>
  </si>
  <si>
    <t>Кошти бюджету ОТГ/ТГ (загальний фонд);Медична субвенція з державного бюджету (загальний  фонд)</t>
  </si>
  <si>
    <t xml:space="preserve">Кошти бюджету ОТГ/ТГ (загальний фонд);Медична субвенція з державного бюджету (загальний  фонд) </t>
  </si>
  <si>
    <t xml:space="preserve">Попередження розвитку ускладнень та продовження тривалості і якості життя населення        </t>
  </si>
  <si>
    <t>Кошти бюджету ОТГ/ТГ (загальний фонд);Субвенція з місцевого бюджету на здійснення переданих видатків у сфері охорони здоров'я за рахунок коштів медичної субвенції (загальний фонд);Субвенції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(загальний фонд)</t>
  </si>
  <si>
    <t>3.1.1.Супровід медичними працівниками заходів у Сумській міській територіальній громаді</t>
  </si>
  <si>
    <t>Кошти бюджету ОТГ/ТГ (загальний фонд); 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(загальний фонд)</t>
  </si>
  <si>
    <t>Кошти бюджету ОТГ/ТГ (спеціальний фонд); Субвенція з державного бюджету на здійснення заходів щодо соціально-економічного розвитку окремих територій (спеціальний фонд)</t>
  </si>
  <si>
    <t xml:space="preserve">Сумський міський голова                                                                    </t>
  </si>
  <si>
    <r>
      <t>управління охорони здоров'я Сумської міської рад</t>
    </r>
    <r>
      <rPr>
        <sz val="16"/>
        <rFont val="Times New Roman"/>
        <family val="1"/>
        <charset val="204"/>
      </rPr>
      <t>и</t>
    </r>
  </si>
  <si>
    <t>Для забезпечення комфортного перебування пацієнтів і працівників у закладі охорони здоров'я проведено оплату за теплопостачання на суму 1597,12 тис. грн., за водопостачання і водовідведення - 217,23 тис. грн., за електроенергію - 629,24 тис. грн., за інші енергоносії - 104,09 тис. грн.</t>
  </si>
  <si>
    <t>Для забезпечення комфортного перебування пацієнтів і працівників у закладі охорони здоров'я проведено оплату за теплопостачання на суму 283,98 тис. грн., за водопостачання і водовідведення - 25,62 тис. грн., за електроенергію - 178,47 тис. грн., за інші енергоносії - 4,5 тис. грн.</t>
  </si>
  <si>
    <t>Для забезпечення комфортного перебування пацієнтів і працівників у закладі охорони здоров'я проведено оплату за теплопостачання на суму 1012,82 тис. грн., за водопостачання і водовідведення -  105,66 тис. грн., за електроенергію - 323,86 тис. грн., за інші енергоносії - 45,73 тис. грн.</t>
  </si>
  <si>
    <t>Для забезпечення комфортного перебування пацієнтів і працівників у закладі охорони здоров'я проведено оплату за теплопостачання на суму 11120,31 тис. грн., за водопостачання і водовідведення -  1203,91 тис. грн., за електроенергію - 4221,70 тис. грн., за інші енергоносії - 504,54 тис. грн.</t>
  </si>
  <si>
    <t>Для надання антирабічної допомоги використано -  222,6 тис.грн. Вакциновано 139 осіб.</t>
  </si>
  <si>
    <t>Для надання медичної допомоги хворим на інфаркт міокарда використано - 470,4 тис.грн. Проведений тромболізис 4-м особам, стентовано всього 139 осіб</t>
  </si>
  <si>
    <t>На утримання у 2020 році централізованої бухгалтерії та інформаційно-аналітичного центру медичної статистики витрачено 2683,0 тис. грн., з них на оплату праці з нарахуваннями – 2577,74 тис. грн., на оплату комунальних послуг та енергоносіїв – 35,88 тис. грн.</t>
  </si>
  <si>
    <t>На закупівлюлікарських засобів, медичних виробів, ЗІЗ, антисептиків витрачено - 10168,1 тис.грн</t>
  </si>
  <si>
    <t>Для надання медичної допомоги хворим на інсульт  використано - 891,6 тис.грн. Всього проведений тромболізис 135-и особам, з них за кошти місцевого бюджету - 29 осіб.</t>
  </si>
  <si>
    <t>Витрати на безкоштовне харчування від ВІЛ-інфікованих матерів становить  - 17,57 тис.грн.(6 дітей), безоплатне харчування дітей перших 2 років життя - 34,73 тис.грн. (90 дітей).</t>
  </si>
  <si>
    <t>Забезпечено надання медичної допомоги підліткам (віком 14-18 років)  та молоді  (віком до 24 років)  за їх особистим зверненням або за направленням центрів соціальних служб для сім’ї, дітей та молоді, інших  закладів охорони здоров'я на засадах дружнього підходу до молоді. Кількість відвідувань склало -2124.</t>
  </si>
  <si>
    <t>Для забезпечення  первинного підвищення кваліфікації випускників вищих медичних закладів (інтернатура) витрачено - 2383,2 тис.грн. Середньомісячні витрати на утримання однієї зайнятої посади 4965 грн/міс</t>
  </si>
  <si>
    <t>Проведено медичні огляди військовозобов’язаним громадяням, які підлягають призову на військову службу до Збройних Сил України.</t>
  </si>
  <si>
    <t>Забезпечено гарантовані виплати медичним працівникам, що передбачені чинним законодавством. За кошти бюджету ТГ (загальний фонд) - 778,7 тис.грн.,  субвенція з місцевого бюджету на здійснення переданих видатків у сфері охорони здоров'я за рахунок коштів медичної субвенції (загальний фонд) - 0,5 тис.грн.</t>
  </si>
  <si>
    <t>Забезпечено пільгову категорію громадян гарантованою, згідно з чинним законодавством, медичну послугу</t>
  </si>
  <si>
    <t>Стан виконання (показники ефективності)</t>
  </si>
  <si>
    <t>КНП "Центральна міська клінічна лікарня" СМР: використано 400,0 тис.грн, обстежено 526 осіб, коти використані в повному обсязі.КНП "Клінічна лікарня № 4" СМР : використано - 95,0 тис.грн. КНП "Клінічна лікарня № 5" СМР:використано - 299,8 тис.грн., обстежено 223 особи.</t>
  </si>
  <si>
    <t>Забезпечено слуховими апаратами 43 особи.</t>
  </si>
  <si>
    <t>до рішення Сумської міської ради "Про хід виконання комплексної Програми Сумської міської територіальної громади «Охорона здоров'я» на 2020-2022 роки», затвердженої рішенням Сумської міської ради від 21 жовтня 2020 року № 7548 - МР (зі змінами), за підсумками 2020 року"</t>
  </si>
  <si>
    <t>Для лікування хворих на хронічну ниркову недостатність використано : за рахунок субвенції з місцевого бюджету на здійснення переданих видатків у сфері охорони здоров'я за рахунок коштів медичної субвенції (загальний фонд) – 2680,3 тис. грн., кошти бюджету ТГ (загальний фонд) – 1081,3 тис.грн.Середня вартість медикаментів та витратного матеріалу на 1 гемодіаліз – 1,485 тис. грн</t>
  </si>
  <si>
    <t>Часткове дофінансування  з бюджету Сумської міської ТГ  Комунального некомерційного  підприємства Сумської обласної ради " Обласна клінічна спеціалізована лікарня"</t>
  </si>
  <si>
    <t>Придбано туберкуліну в кількості 30486 доз на суму 1081,5 тис. грн. Середня вартість однієї дози туберкуліну 30,73 грн.</t>
  </si>
  <si>
    <t xml:space="preserve">Забезпечено надання лікарсько-акушерської допомоги  відповідно до галузевих стандартів.  З метою забезпечення стабільного фунціонування закладу придбано предмети матеріали - 249,3 тис.грн, медикаменти - 377,3 тис.грн., оплочено послуги -(крім комунальних) -264,2 тис.грн., окремі заходи - 4,6 тис.грн.                                 Кошти бюджету ТГ(загальний фонд) - 2632,7 тис.грн. Кошти медичної субвенції з державного бюджету (загальний  фонд) - 6347,6 тис.грн.  </t>
  </si>
  <si>
    <t>Забезпечено 213 осіб.</t>
  </si>
  <si>
    <t>Забезпечено 2 особи.</t>
  </si>
  <si>
    <t>На початок 2020року потреба в коштах на лікування хворих на цукровий та нецукровий діабет становить 11499,7 тис. гривень. За кошти бюджету ТГ (загалиний фонд) - 3400,0 тис.грн.,Субвенції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(загальний фонд) - 6609,6 тис.грн.,субвенція з місцевого бюджету на здійснення переданих видатків у сфері охорони здоров'я за рахунок коштів медичної субвенції (загальний фонд) -  1490,1 тис.грн. Використано 100%</t>
  </si>
  <si>
    <t xml:space="preserve">Протягом 2020 року закладами придбано дороговартісного обладнання на загальну суму 65 801,5 тис. грн. В тому числі по установам:
КНП « Центральна міська клінічна лікарня» СМР на суму 6 854,9 тис. грн.,
КНП « Клінічна лікарня №4» СМР на суму 428,0 тис. грн., КНП «Клінічна лікарня №5» СМР на суму  11 189 ,6 тис. грн., КНП «Дитяча клінічна лікарня Святої Зінаїди» СМР на суму – 20 825,8 тис. грн., КНП «Клінічний пологовий будинок Пресвятої
Діви Марії» СМР на суму 6 710,0 тис. грн., КНП «Клінічна стоматологічна поліклініка» СМР на суму – 396,6 тис. грн., Централізовані закупки відділу охорони здоров’я СМР на суму19 396,6 тис. грн.Субвенція з державного бюджету на здійснення заходів щодо соціально-економічного розвитку окремих територій (спеціальний фонд) -4763,8 тис.грн.
</t>
  </si>
  <si>
    <t>Забезпечено надання спеціалізованої медичної допомоги відповідно до галузевих стандартів. Використано : за  кошти бюджету ОТГ/ТГ (загальний фонд) - 24727,3 тис.грн; Медична субвенція з державного бюджету (загальний  фонд) - 45209,9 тис.грн.;Субвенція з місцевого бюджету на здійснення переданих видатків у сфері охорони здоров'я за рахунок коштів медичної субвенції (загальний фонд) - 144,6 тис.грн.;Інша субвенція з місцевого бюджету (загальний фонд) - 60 тис.грн.</t>
  </si>
  <si>
    <t>Визначення стану здоров’я працівників, а також попередження виникненню та розповсюдженню інфекційних хвороб.Середня вартість обов'язкового   профілактичного огляду  з видачею особистої медичної книжки  на одного працівника  бюджетної сфери 243,32 грн.Проведено огляди 6162 особам.</t>
  </si>
  <si>
    <t>З метою забезпечення стабільного функціонування закладу придбано продуктів харчування - 516 тис. грн</t>
  </si>
  <si>
    <t xml:space="preserve">Забезпечено надання стоматололгічної допомоги відповідно до галузевих стандартів. З метою забезпечення стабільного функціонування закладів охорони здоров'я ,придбано предметів, матеріалів на загальну суму 100,87 тис. грн,  медикаменти - 254,6 тис.грн.,оплачено послуги (крім комунальних) на суму 325,98 тис. грн. , окремі заходи по реалізації програм - 4,05 тис. грн., виплачено пенсій та допомоги - 29,62 тис. грн., заробітна плата з нарахуваннями - 4327,5 тис.грн., комунальні - 492,6 тис.грн. </t>
  </si>
  <si>
    <t>Здійснено додаткова доплата працівникам, які задіяні безпосередньо до надання медичної допомоги хворим на гостру респіраторну хворобу COVID-19, спричинену коронавірусом SARS-CoV-2, відповідно до Порядку, затвердженого рішенням виконавчого комітету Сумської міської ради від 28.04.2020 № 220 (за змінами, внесеними рішенням виконавчого комітету Сумської міської ради від 07.05.2020 № 230). За кошти 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(загальний фонд) - 2,5 тис.грн, за кошти бюджету ТГ (загальний фонд) - 8656,7 тис.грн</t>
  </si>
  <si>
    <t>Протягом  2020 року закладами було проведено капітальних ремонтів на загальну суму 26 029,3 тис. грн. Відремонтовано системи водопостачання  на суму - 2293,5 тис.грн., приміщення на суму - 17353,3 тис.грн (39352 кв. м), електромережі  - 1552,2 тис.грн. (7198 м.), виготовлено 3 проектно-кошторисні документації - 1277,2 тис.грн., відремонтовано 2 ліфти на суму - 1137,3 тис.грн. , ремонт опалення -1178,5 тис.грн.(3750 м.), ремонт двох систем пожежної сигналізації  - 1237,2 тис.грн. (2563кв.м)</t>
  </si>
  <si>
    <t>При проведенні капітального ремонту приміщення для розміщення відділення невідкладної допомоги у КНП "Центральна міська клінічна лікарня" СМР фінансування  за рахунок бюджету Сумської міської ОТГ фактично  не потребувалось.</t>
  </si>
  <si>
    <t>Протягом року інтернатуру проходило 6 лікарі-інтернів.Використано на утримання лікарів-інтернів - 362,1 тис.грн.</t>
  </si>
  <si>
    <r>
      <t>1.2.6. Забезпечення надання медичної допомоги хворим на інсульт</t>
    </r>
    <r>
      <rPr>
        <i/>
        <sz val="20"/>
        <rFont val="Times New Roman"/>
        <family val="1"/>
        <charset val="204"/>
      </rPr>
      <t xml:space="preserve"> (придбання препарату Актилізе)</t>
    </r>
  </si>
  <si>
    <r>
      <t xml:space="preserve">1.2.7. Забезпечення лікування хворих на хронічну ниркову недостатність методом гемодіалізу до 01.04.2020 </t>
    </r>
    <r>
      <rPr>
        <i/>
        <sz val="20"/>
        <rFont val="Times New Roman"/>
        <family val="1"/>
        <charset val="204"/>
      </rPr>
      <t>(придбання медикаментів та витратних матеріалів)</t>
    </r>
    <r>
      <rPr>
        <sz val="20"/>
        <rFont val="Times New Roman"/>
        <family val="1"/>
        <charset val="204"/>
      </rPr>
      <t xml:space="preserve"> </t>
    </r>
  </si>
  <si>
    <r>
      <t>1.2.8. Забезпечення проведення обстеження пацієнтів методами КТ, МРТ</t>
    </r>
    <r>
      <rPr>
        <i/>
        <sz val="20"/>
        <rFont val="Times New Roman"/>
        <family val="1"/>
        <charset val="204"/>
      </rPr>
      <t xml:space="preserve"> (оплата послуг обстеження пацієнтів методами КТ, МРТ)</t>
    </r>
  </si>
  <si>
    <t>1.2.5. Забезпечення надання медичної допомоги хворим на інфаркт міокарда (придбання тромболітичних препаратів,  медикаментів, витратних матеріалів для стентування коронарних судин)</t>
  </si>
  <si>
    <t>КНП «Центр первинної медико-санітарної допомоги № 1» СМР : Придбання меблів для амбулаторії № 9 (деп. кошти)- 25 тис.грн.,меблів для амбулаторії № 9 каб 37,39 (деп.кошти) - 12 тис.грн,  придбання буд. матеріалів для ремонту амбулаторії за адресою: с. Піщане, вул.. Шкільна, 41А (деп. кошти) - 3 тис.грн. КНП «Центр первинної медико-санітарної допомоги № 2»  СМР : потчний ремонт Привокзальна ,3А (деп.кошти) - 100 тис.грн.,поточний ремонт Привокзальна ,3А (деп.кошти) - 50 тис.грн., потчний ремонт приміщень амбулаторії № 1 Паркова, 1 (деп.кошти) - 30 тис.грн.</t>
  </si>
  <si>
    <t>З метою забезпечення стабільного функціонування закладу придбано продуктів харчування  -  3598,3тис.грн за кошти міського бюджету ТГ (загальний фонд), субвенція з місцевого бюджету на здійснення переданих видатків у сфері охорони здоров'я за рахунок коштів медичної субвенції (загальний фонд) - 2,6 тис.грн.</t>
  </si>
  <si>
    <t>Проведено капітальний ремонт приміщень на 2 поверсі КНП КНП "Дитяча клінічна лікарня Святої Зінаїди" СМР</t>
  </si>
  <si>
    <t>від 12 травня 2021 рік № 886 - МР</t>
  </si>
</sst>
</file>

<file path=xl/styles.xml><?xml version="1.0" encoding="utf-8"?>
<styleSheet xmlns="http://schemas.openxmlformats.org/spreadsheetml/2006/main">
  <numFmts count="1">
    <numFmt numFmtId="164" formatCode="#,##0.0"/>
  </numFmts>
  <fonts count="26">
    <font>
      <sz val="10"/>
      <name val="Arial"/>
    </font>
    <font>
      <b/>
      <sz val="14"/>
      <name val="Times New Roman"/>
      <family val="1"/>
      <charset val="204"/>
    </font>
    <font>
      <sz val="14"/>
      <name val="Times New Roman"/>
      <family val="1"/>
      <charset val="204"/>
    </font>
    <font>
      <sz val="12"/>
      <name val="Times New Roman"/>
      <family val="1"/>
      <charset val="204"/>
    </font>
    <font>
      <sz val="10"/>
      <name val="Arial"/>
      <family val="2"/>
      <charset val="204"/>
    </font>
    <font>
      <sz val="8"/>
      <color indexed="8"/>
      <name val="Arial"/>
      <family val="2"/>
      <charset val="204"/>
    </font>
    <font>
      <sz val="12"/>
      <name val="Times New Roman"/>
      <family val="1"/>
    </font>
    <font>
      <sz val="14"/>
      <color indexed="8"/>
      <name val="Times New Roman"/>
      <family val="1"/>
      <charset val="204"/>
    </font>
    <font>
      <sz val="16"/>
      <name val="Times New Roman"/>
      <family val="1"/>
      <charset val="204"/>
    </font>
    <font>
      <sz val="14"/>
      <name val="Arial"/>
      <family val="2"/>
      <charset val="204"/>
    </font>
    <font>
      <sz val="18"/>
      <name val="Times New Roman"/>
      <family val="1"/>
      <charset val="204"/>
    </font>
    <font>
      <b/>
      <sz val="20"/>
      <name val="Times New Roman"/>
      <family val="1"/>
      <charset val="204"/>
    </font>
    <font>
      <sz val="8"/>
      <name val="Arial"/>
      <family val="2"/>
      <charset val="204"/>
    </font>
    <font>
      <sz val="20"/>
      <name val="Times New Roman"/>
      <family val="1"/>
      <charset val="204"/>
    </font>
    <font>
      <b/>
      <sz val="22"/>
      <name val="Times New Roman"/>
      <family val="1"/>
      <charset val="204"/>
    </font>
    <font>
      <sz val="22"/>
      <name val="Times New Roman"/>
      <family val="1"/>
      <charset val="204"/>
    </font>
    <font>
      <sz val="24"/>
      <name val="Times New Roman"/>
      <family val="1"/>
      <charset val="204"/>
    </font>
    <font>
      <b/>
      <sz val="28"/>
      <name val="Times New Roman"/>
      <family val="1"/>
      <charset val="204"/>
    </font>
    <font>
      <sz val="28"/>
      <name val="Times New Roman"/>
      <family val="1"/>
      <charset val="204"/>
    </font>
    <font>
      <sz val="26"/>
      <name val="Times New Roman"/>
      <family val="1"/>
      <charset val="204"/>
    </font>
    <font>
      <sz val="36"/>
      <name val="Times New Roman"/>
      <family val="1"/>
      <charset val="204"/>
    </font>
    <font>
      <u/>
      <sz val="16"/>
      <name val="Times New Roman"/>
      <family val="1"/>
      <charset val="204"/>
    </font>
    <font>
      <sz val="11"/>
      <name val="Arial"/>
      <family val="2"/>
      <charset val="204"/>
    </font>
    <font>
      <i/>
      <sz val="20"/>
      <name val="Times New Roman"/>
      <family val="1"/>
      <charset val="204"/>
    </font>
    <font>
      <b/>
      <i/>
      <sz val="20"/>
      <name val="Times New Roman"/>
      <family val="1"/>
      <charset val="204"/>
    </font>
    <font>
      <sz val="48"/>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8">
    <xf numFmtId="0" fontId="0" fillId="0" borderId="0"/>
    <xf numFmtId="0" fontId="5" fillId="0" borderId="0"/>
    <xf numFmtId="0" fontId="4" fillId="0" borderId="0"/>
    <xf numFmtId="0" fontId="3" fillId="0" borderId="0"/>
    <xf numFmtId="9" fontId="4" fillId="0" borderId="0" applyFont="0" applyFill="0" applyBorder="0" applyAlignment="0" applyProtection="0"/>
    <xf numFmtId="0" fontId="6" fillId="0" borderId="0"/>
    <xf numFmtId="0" fontId="12" fillId="0" borderId="0">
      <alignment horizontal="left"/>
    </xf>
    <xf numFmtId="0" fontId="4" fillId="0" borderId="0"/>
  </cellStyleXfs>
  <cellXfs count="185">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wrapText="1"/>
    </xf>
    <xf numFmtId="0" fontId="2" fillId="0" borderId="0" xfId="0" applyFont="1" applyAlignment="1">
      <alignment vertical="top"/>
    </xf>
    <xf numFmtId="0" fontId="2" fillId="0" borderId="0" xfId="0" applyFont="1" applyAlignment="1">
      <alignment vertical="top" wrapText="1"/>
    </xf>
    <xf numFmtId="0" fontId="1" fillId="0" borderId="1" xfId="0" applyFont="1" applyBorder="1" applyAlignment="1">
      <alignment horizontal="center"/>
    </xf>
    <xf numFmtId="0" fontId="2" fillId="2" borderId="0" xfId="0" applyFont="1" applyFill="1"/>
    <xf numFmtId="0" fontId="2" fillId="2" borderId="0" xfId="0" applyFont="1" applyFill="1" applyAlignment="1">
      <alignment horizontal="right"/>
    </xf>
    <xf numFmtId="0" fontId="8" fillId="2" borderId="0" xfId="0" applyFont="1" applyFill="1"/>
    <xf numFmtId="0" fontId="2" fillId="2" borderId="0" xfId="0" applyFont="1" applyFill="1" applyBorder="1" applyAlignment="1">
      <alignment horizontal="left" vertical="top" wrapText="1"/>
    </xf>
    <xf numFmtId="0" fontId="8" fillId="2" borderId="0" xfId="0" applyFont="1" applyFill="1" applyAlignment="1">
      <alignment horizontal="center" vertical="center"/>
    </xf>
    <xf numFmtId="0" fontId="8" fillId="2" borderId="0" xfId="0" applyFont="1" applyFill="1" applyAlignment="1">
      <alignment wrapText="1"/>
    </xf>
    <xf numFmtId="0" fontId="8" fillId="2" borderId="0" xfId="0" applyFont="1" applyFill="1" applyAlignment="1">
      <alignment horizontal="center"/>
    </xf>
    <xf numFmtId="0" fontId="9" fillId="0" borderId="0" xfId="0" applyFont="1"/>
    <xf numFmtId="0" fontId="2" fillId="0" borderId="0" xfId="0" applyFont="1" applyAlignment="1">
      <alignment horizontal="left" wrapText="1"/>
    </xf>
    <xf numFmtId="0" fontId="2" fillId="0" borderId="0" xfId="0" applyFont="1" applyAlignment="1">
      <alignment horizontal="justify"/>
    </xf>
    <xf numFmtId="0" fontId="2" fillId="0" borderId="0" xfId="0" applyFont="1" applyAlignment="1">
      <alignment horizontal="left"/>
    </xf>
    <xf numFmtId="0" fontId="2" fillId="2" borderId="0" xfId="0" applyFont="1" applyFill="1" applyBorder="1" applyAlignment="1">
      <alignment horizontal="center" vertical="top" wrapText="1"/>
    </xf>
    <xf numFmtId="49" fontId="7" fillId="0" borderId="1" xfId="0" applyNumberFormat="1" applyFont="1" applyBorder="1" applyAlignment="1">
      <alignment horizontal="center" vertical="center" wrapText="1"/>
    </xf>
    <xf numFmtId="0" fontId="10" fillId="2" borderId="0" xfId="0" applyFont="1" applyFill="1" applyAlignment="1">
      <alignment wrapText="1"/>
    </xf>
    <xf numFmtId="0" fontId="13" fillId="2" borderId="0" xfId="0" applyFont="1" applyFill="1" applyAlignment="1">
      <alignment wrapText="1"/>
    </xf>
    <xf numFmtId="0" fontId="15" fillId="2" borderId="0" xfId="0" applyFont="1" applyFill="1" applyAlignment="1">
      <alignment vertical="top"/>
    </xf>
    <xf numFmtId="164" fontId="13" fillId="2" borderId="1" xfId="0" applyNumberFormat="1" applyFont="1" applyFill="1" applyBorder="1" applyAlignment="1">
      <alignment horizontal="center" vertical="top" wrapText="1"/>
    </xf>
    <xf numFmtId="164" fontId="11" fillId="2" borderId="1" xfId="0" applyNumberFormat="1" applyFont="1" applyFill="1" applyBorder="1" applyAlignment="1">
      <alignment horizontal="center" vertical="top" wrapText="1"/>
    </xf>
    <xf numFmtId="0" fontId="18" fillId="2" borderId="0" xfId="0" applyFont="1" applyFill="1"/>
    <xf numFmtId="0" fontId="13" fillId="2" borderId="0" xfId="3" applyFont="1" applyFill="1" applyAlignment="1">
      <alignment horizontal="center" wrapText="1"/>
    </xf>
    <xf numFmtId="0" fontId="13" fillId="2" borderId="0" xfId="0" applyFont="1" applyFill="1" applyAlignment="1">
      <alignment horizontal="center" wrapText="1"/>
    </xf>
    <xf numFmtId="164" fontId="11" fillId="2" borderId="1" xfId="0" applyNumberFormat="1" applyFont="1" applyFill="1" applyBorder="1" applyAlignment="1">
      <alignment horizontal="center" vertical="center" wrapText="1"/>
    </xf>
    <xf numFmtId="0" fontId="2" fillId="2" borderId="0" xfId="0" applyFont="1" applyFill="1" applyAlignment="1">
      <alignment horizontal="center"/>
    </xf>
    <xf numFmtId="0" fontId="10" fillId="2" borderId="0" xfId="0" applyFont="1" applyFill="1" applyAlignment="1">
      <alignment horizontal="center" vertical="center"/>
    </xf>
    <xf numFmtId="0" fontId="10" fillId="2" borderId="0" xfId="0" applyFont="1" applyFill="1" applyAlignment="1">
      <alignment horizontal="center"/>
    </xf>
    <xf numFmtId="0" fontId="13" fillId="2" borderId="0" xfId="0" applyFont="1" applyFill="1" applyAlignment="1">
      <alignment vertical="top" wrapText="1"/>
    </xf>
    <xf numFmtId="0" fontId="2" fillId="2" borderId="0" xfId="0" applyFont="1" applyFill="1" applyAlignment="1">
      <alignment horizontal="center" vertical="center"/>
    </xf>
    <xf numFmtId="0" fontId="1" fillId="2" borderId="0" xfId="0" applyFont="1" applyFill="1" applyAlignment="1">
      <alignment horizontal="center" vertical="center"/>
    </xf>
    <xf numFmtId="164" fontId="13" fillId="2" borderId="0" xfId="0" applyNumberFormat="1" applyFont="1" applyFill="1" applyAlignment="1">
      <alignment horizontal="center" wrapText="1"/>
    </xf>
    <xf numFmtId="164" fontId="2" fillId="2" borderId="0" xfId="0" applyNumberFormat="1" applyFont="1" applyFill="1"/>
    <xf numFmtId="0" fontId="17" fillId="2" borderId="0" xfId="0" applyFont="1" applyFill="1" applyBorder="1" applyAlignment="1">
      <alignment horizontal="center" vertical="center" wrapText="1"/>
    </xf>
    <xf numFmtId="164" fontId="13" fillId="2" borderId="1" xfId="0" applyNumberFormat="1" applyFont="1" applyFill="1" applyBorder="1" applyAlignment="1">
      <alignment vertical="top" wrapText="1"/>
    </xf>
    <xf numFmtId="164" fontId="13" fillId="2" borderId="1" xfId="0" applyNumberFormat="1" applyFont="1" applyFill="1" applyBorder="1" applyAlignment="1">
      <alignment horizontal="left" vertical="top" wrapText="1"/>
    </xf>
    <xf numFmtId="164" fontId="13" fillId="2" borderId="0" xfId="0" applyNumberFormat="1" applyFont="1" applyFill="1"/>
    <xf numFmtId="0" fontId="13" fillId="2" borderId="1" xfId="0" applyFont="1" applyFill="1" applyBorder="1" applyAlignment="1">
      <alignment horizontal="center" wrapText="1"/>
    </xf>
    <xf numFmtId="164" fontId="16" fillId="2" borderId="0" xfId="0" applyNumberFormat="1" applyFont="1" applyFill="1"/>
    <xf numFmtId="164" fontId="13" fillId="2" borderId="1" xfId="0" applyNumberFormat="1" applyFont="1" applyFill="1" applyBorder="1" applyAlignment="1">
      <alignment horizontal="center" wrapText="1"/>
    </xf>
    <xf numFmtId="0" fontId="10" fillId="2" borderId="0" xfId="3" applyFont="1" applyFill="1" applyAlignment="1">
      <alignment horizontal="left" wrapText="1"/>
    </xf>
    <xf numFmtId="0" fontId="10" fillId="2" borderId="0" xfId="0" applyFont="1" applyFill="1" applyAlignment="1">
      <alignment horizontal="left" wrapText="1"/>
    </xf>
    <xf numFmtId="0" fontId="17" fillId="2" borderId="0" xfId="0" applyFont="1" applyFill="1" applyBorder="1" applyAlignment="1">
      <alignment horizontal="left" vertical="center" wrapText="1"/>
    </xf>
    <xf numFmtId="0" fontId="13" fillId="2" borderId="1" xfId="0" applyFont="1" applyFill="1" applyBorder="1" applyAlignment="1">
      <alignment horizontal="right" wrapText="1"/>
    </xf>
    <xf numFmtId="164" fontId="13" fillId="2" borderId="1" xfId="0" applyNumberFormat="1" applyFont="1" applyFill="1" applyBorder="1" applyAlignment="1">
      <alignment horizontal="right" wrapText="1"/>
    </xf>
    <xf numFmtId="164" fontId="13" fillId="2" borderId="1" xfId="0" applyNumberFormat="1" applyFont="1" applyFill="1" applyBorder="1" applyAlignment="1">
      <alignment horizontal="right"/>
    </xf>
    <xf numFmtId="0" fontId="13" fillId="2" borderId="1" xfId="0" applyFont="1" applyFill="1" applyBorder="1" applyAlignment="1">
      <alignment horizontal="right"/>
    </xf>
    <xf numFmtId="164" fontId="13" fillId="2" borderId="1" xfId="0" applyNumberFormat="1" applyFont="1" applyFill="1" applyBorder="1" applyAlignment="1">
      <alignment horizontal="right" vertical="center" wrapText="1"/>
    </xf>
    <xf numFmtId="0" fontId="13" fillId="2" borderId="1" xfId="0" applyFont="1" applyFill="1" applyBorder="1" applyAlignment="1">
      <alignment vertical="top" wrapText="1"/>
    </xf>
    <xf numFmtId="164" fontId="13" fillId="2" borderId="1" xfId="0" applyNumberFormat="1" applyFont="1" applyFill="1" applyBorder="1" applyAlignment="1">
      <alignment horizontal="left" vertical="center" wrapText="1"/>
    </xf>
    <xf numFmtId="0" fontId="13" fillId="2" borderId="1" xfId="3" applyFont="1" applyFill="1" applyBorder="1" applyAlignment="1">
      <alignment vertical="top" wrapText="1"/>
    </xf>
    <xf numFmtId="0" fontId="19" fillId="2" borderId="0" xfId="0" applyFont="1" applyFill="1"/>
    <xf numFmtId="0" fontId="8" fillId="2" borderId="0" xfId="0" applyFont="1" applyFill="1" applyBorder="1"/>
    <xf numFmtId="49" fontId="21" fillId="2" borderId="0" xfId="0" applyNumberFormat="1" applyFont="1" applyFill="1" applyBorder="1" applyAlignment="1">
      <alignment horizontal="left"/>
    </xf>
    <xf numFmtId="0" fontId="21" fillId="2" borderId="0" xfId="0" applyFont="1" applyFill="1" applyBorder="1"/>
    <xf numFmtId="0" fontId="21" fillId="2" borderId="0" xfId="0" applyFont="1" applyFill="1" applyBorder="1" applyAlignment="1">
      <alignment horizontal="right"/>
    </xf>
    <xf numFmtId="0" fontId="8" fillId="2" borderId="0" xfId="0" applyFont="1" applyFill="1" applyBorder="1" applyAlignment="1">
      <alignment horizontal="left"/>
    </xf>
    <xf numFmtId="0" fontId="8" fillId="2" borderId="0" xfId="0" applyFont="1" applyFill="1" applyBorder="1" applyAlignment="1"/>
    <xf numFmtId="0" fontId="8" fillId="2" borderId="0" xfId="0" applyFont="1" applyFill="1" applyBorder="1" applyAlignment="1">
      <alignment wrapText="1"/>
    </xf>
    <xf numFmtId="0" fontId="13" fillId="2" borderId="1" xfId="0" applyFont="1" applyFill="1" applyBorder="1" applyAlignment="1">
      <alignment horizontal="left" vertical="center" wrapText="1"/>
    </xf>
    <xf numFmtId="0" fontId="22" fillId="2" borderId="0" xfId="0" applyFont="1" applyFill="1" applyBorder="1" applyAlignment="1"/>
    <xf numFmtId="0" fontId="13" fillId="2" borderId="1" xfId="0" applyFont="1" applyFill="1" applyBorder="1" applyAlignment="1">
      <alignment horizontal="justify"/>
    </xf>
    <xf numFmtId="4" fontId="13" fillId="2" borderId="1" xfId="0" applyNumberFormat="1" applyFont="1" applyFill="1" applyBorder="1" applyAlignment="1">
      <alignment vertical="top" wrapText="1"/>
    </xf>
    <xf numFmtId="0" fontId="19" fillId="2" borderId="0" xfId="0" applyFont="1" applyFill="1" applyAlignment="1">
      <alignment horizontal="left"/>
    </xf>
    <xf numFmtId="0" fontId="13" fillId="2" borderId="0" xfId="0" applyFont="1" applyFill="1" applyAlignment="1">
      <alignment horizontal="justify" wrapText="1"/>
    </xf>
    <xf numFmtId="0" fontId="13" fillId="2" borderId="0" xfId="0" applyFont="1" applyFill="1" applyAlignment="1">
      <alignment horizontal="left" wrapText="1"/>
    </xf>
    <xf numFmtId="0" fontId="15" fillId="2" borderId="0" xfId="0" applyFont="1" applyFill="1" applyAlignment="1">
      <alignment horizontal="center" wrapText="1"/>
    </xf>
    <xf numFmtId="164" fontId="2" fillId="2" borderId="0" xfId="0" applyNumberFormat="1" applyFont="1" applyFill="1" applyAlignment="1">
      <alignment horizontal="center" vertical="center"/>
    </xf>
    <xf numFmtId="0" fontId="16" fillId="2" borderId="0" xfId="0" applyFont="1" applyFill="1"/>
    <xf numFmtId="164" fontId="10" fillId="2" borderId="0" xfId="0" applyNumberFormat="1" applyFont="1" applyFill="1"/>
    <xf numFmtId="0" fontId="13" fillId="2" borderId="1" xfId="3" applyFont="1" applyFill="1" applyBorder="1" applyAlignment="1">
      <alignment horizontal="left" vertical="top" wrapText="1"/>
    </xf>
    <xf numFmtId="49" fontId="13" fillId="2" borderId="1" xfId="0" applyNumberFormat="1" applyFont="1" applyFill="1" applyBorder="1" applyAlignment="1">
      <alignment horizontal="left" vertical="top" wrapText="1"/>
    </xf>
    <xf numFmtId="164" fontId="13" fillId="2" borderId="1" xfId="0" applyNumberFormat="1" applyFont="1" applyFill="1" applyBorder="1" applyAlignment="1">
      <alignment horizontal="center" vertical="top"/>
    </xf>
    <xf numFmtId="0" fontId="13" fillId="2" borderId="1" xfId="3" applyFont="1" applyFill="1" applyBorder="1" applyAlignment="1">
      <alignment horizontal="center" vertical="top" wrapText="1"/>
    </xf>
    <xf numFmtId="49" fontId="11" fillId="2" borderId="1" xfId="0" applyNumberFormat="1" applyFont="1" applyFill="1" applyBorder="1" applyAlignment="1">
      <alignment vertical="top" wrapText="1"/>
    </xf>
    <xf numFmtId="0" fontId="13" fillId="2" borderId="1" xfId="0" applyNumberFormat="1" applyFont="1" applyFill="1" applyBorder="1" applyAlignment="1">
      <alignment horizontal="left" vertical="top" wrapText="1"/>
    </xf>
    <xf numFmtId="164" fontId="24" fillId="2" borderId="1" xfId="0" applyNumberFormat="1" applyFont="1" applyFill="1" applyBorder="1" applyAlignment="1">
      <alignment horizontal="center" vertical="center" wrapText="1"/>
    </xf>
    <xf numFmtId="49" fontId="13" fillId="2" borderId="1" xfId="0" applyNumberFormat="1" applyFont="1" applyFill="1" applyBorder="1" applyAlignment="1">
      <alignment vertical="top" wrapText="1"/>
    </xf>
    <xf numFmtId="164" fontId="24" fillId="2" borderId="1" xfId="0" applyNumberFormat="1" applyFont="1" applyFill="1" applyBorder="1" applyAlignment="1">
      <alignment horizontal="center" vertical="top" wrapText="1"/>
    </xf>
    <xf numFmtId="0" fontId="13" fillId="2" borderId="1" xfId="0" applyFont="1" applyFill="1" applyBorder="1" applyAlignment="1">
      <alignment horizontal="center"/>
    </xf>
    <xf numFmtId="0" fontId="13" fillId="2" borderId="1" xfId="0" applyFont="1" applyFill="1" applyBorder="1"/>
    <xf numFmtId="0" fontId="13" fillId="2" borderId="1" xfId="0" applyFont="1" applyFill="1" applyBorder="1" applyAlignment="1">
      <alignment horizontal="center" vertical="center"/>
    </xf>
    <xf numFmtId="164" fontId="13" fillId="2" borderId="1" xfId="0" applyNumberFormat="1" applyFont="1" applyFill="1" applyBorder="1" applyAlignment="1">
      <alignment horizontal="right" vertical="top" wrapText="1"/>
    </xf>
    <xf numFmtId="0" fontId="11" fillId="2" borderId="1" xfId="0" applyFont="1" applyFill="1" applyBorder="1" applyAlignment="1">
      <alignment horizontal="center" vertical="top" wrapText="1"/>
    </xf>
    <xf numFmtId="0" fontId="13" fillId="2" borderId="1" xfId="0" applyFont="1" applyFill="1" applyBorder="1" applyAlignment="1">
      <alignment horizontal="left" vertical="top" wrapText="1"/>
    </xf>
    <xf numFmtId="0" fontId="11" fillId="2" borderId="1" xfId="0" applyFont="1" applyFill="1" applyBorder="1" applyAlignment="1">
      <alignment horizontal="center" vertical="top"/>
    </xf>
    <xf numFmtId="0" fontId="11" fillId="2" borderId="7" xfId="0" applyFont="1" applyFill="1" applyBorder="1" applyAlignment="1">
      <alignment horizontal="left" vertical="top" wrapText="1"/>
    </xf>
    <xf numFmtId="0" fontId="11" fillId="2" borderId="8" xfId="0" applyFont="1" applyFill="1" applyBorder="1" applyAlignment="1">
      <alignment horizontal="left" vertical="top" wrapText="1"/>
    </xf>
    <xf numFmtId="0" fontId="13" fillId="2" borderId="1" xfId="0" applyFont="1" applyFill="1" applyBorder="1" applyAlignment="1">
      <alignment horizontal="center" vertical="top" wrapText="1"/>
    </xf>
    <xf numFmtId="0" fontId="11" fillId="2" borderId="15"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9" xfId="0" applyFont="1" applyFill="1" applyBorder="1" applyAlignment="1">
      <alignment horizontal="left" vertical="top" wrapText="1"/>
    </xf>
    <xf numFmtId="0" fontId="13" fillId="2" borderId="6" xfId="0" applyFont="1" applyFill="1" applyBorder="1" applyAlignment="1">
      <alignment vertical="top" wrapText="1"/>
    </xf>
    <xf numFmtId="164" fontId="13" fillId="2" borderId="6" xfId="0" applyNumberFormat="1" applyFont="1" applyFill="1" applyBorder="1" applyAlignment="1">
      <alignment vertical="top" wrapText="1"/>
    </xf>
    <xf numFmtId="164" fontId="13" fillId="2" borderId="6" xfId="0" applyNumberFormat="1" applyFont="1" applyFill="1" applyBorder="1" applyAlignment="1">
      <alignment horizontal="left" vertical="top" wrapText="1"/>
    </xf>
    <xf numFmtId="0" fontId="11" fillId="2" borderId="1" xfId="0" applyFont="1" applyFill="1" applyBorder="1" applyAlignment="1">
      <alignment horizontal="left" vertical="top" wrapText="1"/>
    </xf>
    <xf numFmtId="0" fontId="13" fillId="2" borderId="1" xfId="0" applyFont="1" applyFill="1" applyBorder="1" applyAlignment="1">
      <alignment horizontal="left"/>
    </xf>
    <xf numFmtId="0" fontId="11" fillId="2" borderId="1" xfId="0" applyFont="1" applyFill="1" applyBorder="1" applyAlignment="1">
      <alignment horizontal="left" vertical="top"/>
    </xf>
    <xf numFmtId="0" fontId="11" fillId="2" borderId="1" xfId="0" applyFont="1" applyFill="1" applyBorder="1" applyAlignment="1">
      <alignment horizontal="left" vertical="center" wrapText="1"/>
    </xf>
    <xf numFmtId="0" fontId="11" fillId="2" borderId="1" xfId="0" applyFont="1" applyFill="1" applyBorder="1" applyAlignment="1">
      <alignment vertical="top"/>
    </xf>
    <xf numFmtId="0" fontId="11" fillId="2" borderId="1" xfId="0" applyFont="1" applyFill="1" applyBorder="1" applyAlignment="1">
      <alignment horizontal="center" vertical="center" wrapText="1"/>
    </xf>
    <xf numFmtId="0" fontId="14" fillId="2" borderId="0" xfId="0" applyFont="1" applyFill="1" applyAlignment="1">
      <alignment horizontal="center" wrapText="1"/>
    </xf>
    <xf numFmtId="164" fontId="23" fillId="2" borderId="1" xfId="0" applyNumberFormat="1" applyFont="1" applyFill="1" applyBorder="1" applyAlignment="1">
      <alignment horizontal="left" vertical="top" wrapText="1"/>
    </xf>
    <xf numFmtId="0" fontId="11" fillId="2" borderId="3" xfId="0" applyFont="1" applyFill="1" applyBorder="1" applyAlignment="1">
      <alignment vertical="top"/>
    </xf>
    <xf numFmtId="0" fontId="11" fillId="2" borderId="4" xfId="0" applyFont="1" applyFill="1" applyBorder="1" applyAlignment="1">
      <alignment vertical="top"/>
    </xf>
    <xf numFmtId="0" fontId="13" fillId="2" borderId="1" xfId="0" applyFont="1" applyFill="1" applyBorder="1" applyAlignment="1">
      <alignment horizontal="left" vertical="top"/>
    </xf>
    <xf numFmtId="0" fontId="18" fillId="2" borderId="0" xfId="0" applyFont="1" applyFill="1" applyAlignment="1">
      <alignment horizontal="center" vertical="center" wrapText="1"/>
    </xf>
    <xf numFmtId="0" fontId="16" fillId="2" borderId="0" xfId="0" applyFont="1" applyFill="1" applyAlignment="1">
      <alignment wrapText="1"/>
    </xf>
    <xf numFmtId="0" fontId="19" fillId="2" borderId="0" xfId="0" applyFont="1" applyFill="1" applyAlignment="1">
      <alignment horizontal="center" vertical="center"/>
    </xf>
    <xf numFmtId="0" fontId="19" fillId="2" borderId="0" xfId="0" applyFont="1" applyFill="1" applyAlignment="1">
      <alignment horizontal="center" vertical="center" wrapText="1"/>
    </xf>
    <xf numFmtId="0" fontId="25" fillId="2" borderId="0" xfId="0" applyFont="1" applyFill="1"/>
    <xf numFmtId="0" fontId="20" fillId="2" borderId="0" xfId="0" applyFont="1" applyFill="1" applyAlignment="1">
      <alignment wrapText="1"/>
    </xf>
    <xf numFmtId="0" fontId="2" fillId="2" borderId="0" xfId="0" applyFont="1" applyFill="1" applyBorder="1"/>
    <xf numFmtId="0" fontId="2" fillId="2" borderId="1" xfId="0" applyFont="1" applyFill="1" applyBorder="1" applyAlignment="1">
      <alignment horizontal="left"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2" fillId="0" borderId="1" xfId="0" applyFont="1" applyBorder="1" applyAlignment="1">
      <alignment horizontal="left" vertical="top" wrapText="1"/>
    </xf>
    <xf numFmtId="0" fontId="1" fillId="0" borderId="0" xfId="0" applyFont="1" applyAlignment="1">
      <alignment horizontal="center"/>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2" fillId="0" borderId="0" xfId="3" applyFont="1" applyFill="1" applyAlignment="1">
      <alignment horizontal="left"/>
    </xf>
    <xf numFmtId="0" fontId="2" fillId="0" borderId="0" xfId="0" applyFont="1" applyAlignment="1">
      <alignment horizontal="left" wrapText="1"/>
    </xf>
    <xf numFmtId="0" fontId="2" fillId="0" borderId="0" xfId="0" applyFont="1" applyAlignment="1">
      <alignment horizontal="left"/>
    </xf>
    <xf numFmtId="0" fontId="1" fillId="0" borderId="3"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wrapText="1"/>
    </xf>
    <xf numFmtId="0" fontId="1" fillId="0" borderId="13" xfId="0" applyFont="1" applyBorder="1" applyAlignment="1">
      <alignment horizontal="center" wrapText="1"/>
    </xf>
    <xf numFmtId="0" fontId="14" fillId="2" borderId="0" xfId="0" applyFont="1" applyFill="1" applyAlignment="1">
      <alignment horizontal="center" wrapText="1"/>
    </xf>
    <xf numFmtId="0" fontId="21" fillId="2" borderId="0" xfId="0" applyFont="1" applyFill="1" applyBorder="1" applyAlignment="1">
      <alignment horizontal="left"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3" xfId="0" applyFont="1" applyFill="1" applyBorder="1" applyAlignment="1">
      <alignment horizontal="left" wrapText="1"/>
    </xf>
    <xf numFmtId="0" fontId="11" fillId="2" borderId="4" xfId="0" applyFont="1" applyFill="1" applyBorder="1" applyAlignment="1">
      <alignment horizontal="left" wrapText="1"/>
    </xf>
    <xf numFmtId="0" fontId="11" fillId="2" borderId="2" xfId="0" applyFont="1" applyFill="1" applyBorder="1" applyAlignment="1">
      <alignment horizontal="left" wrapText="1"/>
    </xf>
    <xf numFmtId="0" fontId="11" fillId="2" borderId="3" xfId="0" applyFont="1" applyFill="1" applyBorder="1" applyAlignment="1">
      <alignment horizontal="center" wrapText="1"/>
    </xf>
    <xf numFmtId="0" fontId="11" fillId="2" borderId="4" xfId="0" applyFont="1" applyFill="1" applyBorder="1" applyAlignment="1">
      <alignment horizontal="center" wrapText="1"/>
    </xf>
    <xf numFmtId="0" fontId="11" fillId="2" borderId="2" xfId="0" applyFont="1" applyFill="1" applyBorder="1" applyAlignment="1">
      <alignment horizontal="center" wrapText="1"/>
    </xf>
    <xf numFmtId="0" fontId="11" fillId="2" borderId="1" xfId="0" applyFont="1" applyFill="1" applyBorder="1" applyAlignment="1">
      <alignment horizontal="left" vertical="top" wrapText="1"/>
    </xf>
    <xf numFmtId="0" fontId="11" fillId="2" borderId="6"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 xfId="0" applyFont="1" applyFill="1" applyBorder="1" applyAlignment="1">
      <alignment horizontal="center" wrapText="1"/>
    </xf>
    <xf numFmtId="0" fontId="11" fillId="2" borderId="6" xfId="0" applyFont="1" applyFill="1" applyBorder="1" applyAlignment="1">
      <alignment horizontal="center" wrapText="1"/>
    </xf>
    <xf numFmtId="0" fontId="11" fillId="2" borderId="9" xfId="0" applyFont="1" applyFill="1" applyBorder="1" applyAlignment="1">
      <alignment horizontal="center" wrapText="1"/>
    </xf>
    <xf numFmtId="0" fontId="11" fillId="2" borderId="1" xfId="0" applyFont="1" applyFill="1" applyBorder="1" applyAlignment="1">
      <alignment horizontal="center" vertical="top"/>
    </xf>
    <xf numFmtId="0" fontId="13" fillId="2" borderId="1" xfId="0" applyFont="1" applyFill="1" applyBorder="1" applyAlignment="1">
      <alignment horizontal="left"/>
    </xf>
    <xf numFmtId="0" fontId="11" fillId="2" borderId="6" xfId="0" applyFont="1" applyFill="1" applyBorder="1" applyAlignment="1">
      <alignment horizontal="left" vertical="top" wrapText="1"/>
    </xf>
    <xf numFmtId="0" fontId="11" fillId="2" borderId="9" xfId="0" applyFont="1" applyFill="1" applyBorder="1" applyAlignment="1">
      <alignment horizontal="left" vertical="top"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12" xfId="0" applyFont="1" applyFill="1" applyBorder="1" applyAlignment="1">
      <alignment horizontal="left" vertical="top" wrapText="1"/>
    </xf>
    <xf numFmtId="0" fontId="11" fillId="2" borderId="1" xfId="0" applyFont="1" applyFill="1" applyBorder="1" applyAlignment="1">
      <alignment horizontal="left" vertical="top"/>
    </xf>
    <xf numFmtId="0" fontId="11" fillId="2" borderId="1" xfId="0" applyFont="1" applyFill="1" applyBorder="1" applyAlignment="1">
      <alignment vertical="top"/>
    </xf>
    <xf numFmtId="164" fontId="13" fillId="2" borderId="6" xfId="0" applyNumberFormat="1" applyFont="1" applyFill="1" applyBorder="1" applyAlignment="1">
      <alignment vertical="top" wrapText="1"/>
    </xf>
    <xf numFmtId="164" fontId="13" fillId="2" borderId="9" xfId="0" applyNumberFormat="1" applyFont="1" applyFill="1" applyBorder="1" applyAlignment="1">
      <alignment vertical="top" wrapText="1"/>
    </xf>
    <xf numFmtId="0" fontId="13" fillId="2" borderId="6" xfId="0" applyFont="1" applyFill="1" applyBorder="1" applyAlignment="1">
      <alignment vertical="top" wrapText="1"/>
    </xf>
    <xf numFmtId="0" fontId="13" fillId="2" borderId="12" xfId="0" applyFont="1" applyFill="1" applyBorder="1" applyAlignment="1">
      <alignment vertical="top" wrapText="1"/>
    </xf>
    <xf numFmtId="164" fontId="13" fillId="2" borderId="6" xfId="0" applyNumberFormat="1" applyFont="1" applyFill="1" applyBorder="1" applyAlignment="1">
      <alignment horizontal="left" vertical="top" wrapText="1"/>
    </xf>
    <xf numFmtId="164" fontId="13" fillId="2" borderId="9" xfId="0" applyNumberFormat="1" applyFont="1" applyFill="1" applyBorder="1" applyAlignment="1">
      <alignment horizontal="left" vertical="top" wrapText="1"/>
    </xf>
    <xf numFmtId="0" fontId="11" fillId="2" borderId="1" xfId="0" applyFont="1" applyFill="1" applyBorder="1" applyAlignment="1">
      <alignment horizontal="center" vertical="top" wrapText="1"/>
    </xf>
    <xf numFmtId="49" fontId="11" fillId="2" borderId="1" xfId="0" applyNumberFormat="1" applyFont="1" applyFill="1" applyBorder="1" applyAlignment="1">
      <alignment horizontal="left" vertical="top" wrapText="1"/>
    </xf>
    <xf numFmtId="49" fontId="13" fillId="2" borderId="6" xfId="0" applyNumberFormat="1" applyFont="1" applyFill="1" applyBorder="1" applyAlignment="1">
      <alignment horizontal="left" vertical="top" wrapText="1"/>
    </xf>
    <xf numFmtId="49" fontId="13" fillId="2" borderId="9" xfId="0" applyNumberFormat="1" applyFont="1" applyFill="1" applyBorder="1" applyAlignment="1">
      <alignment horizontal="left" vertical="top" wrapText="1"/>
    </xf>
    <xf numFmtId="49" fontId="13" fillId="2" borderId="6" xfId="0" applyNumberFormat="1" applyFont="1" applyFill="1" applyBorder="1" applyAlignment="1">
      <alignment horizontal="center" vertical="top" wrapText="1"/>
    </xf>
    <xf numFmtId="49" fontId="13" fillId="2" borderId="9" xfId="0" applyNumberFormat="1" applyFont="1" applyFill="1" applyBorder="1" applyAlignment="1">
      <alignment horizontal="center" vertical="top" wrapText="1"/>
    </xf>
    <xf numFmtId="0" fontId="13" fillId="2" borderId="6" xfId="3" applyFont="1" applyFill="1" applyBorder="1" applyAlignment="1">
      <alignment horizontal="center" vertical="top" wrapText="1"/>
    </xf>
    <xf numFmtId="0" fontId="13" fillId="2" borderId="9" xfId="3" applyFont="1" applyFill="1" applyBorder="1" applyAlignment="1">
      <alignment horizontal="center" vertical="top" wrapText="1"/>
    </xf>
    <xf numFmtId="0" fontId="13" fillId="2" borderId="6"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1" fillId="2" borderId="5" xfId="0" applyFont="1" applyFill="1" applyBorder="1" applyAlignment="1">
      <alignment horizontal="left" vertical="top" wrapText="1"/>
    </xf>
    <xf numFmtId="0" fontId="11" fillId="2" borderId="14" xfId="0" applyFont="1" applyFill="1" applyBorder="1" applyAlignment="1">
      <alignment horizontal="left" vertical="top" wrapText="1"/>
    </xf>
    <xf numFmtId="0" fontId="11" fillId="2" borderId="13"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11" xfId="0" applyFont="1" applyFill="1" applyBorder="1" applyAlignment="1">
      <alignment horizontal="left" vertical="top" wrapText="1"/>
    </xf>
    <xf numFmtId="0" fontId="11" fillId="2" borderId="7" xfId="0" applyFont="1" applyFill="1" applyBorder="1" applyAlignment="1">
      <alignment horizontal="left" vertical="top" wrapText="1"/>
    </xf>
    <xf numFmtId="0" fontId="11" fillId="2" borderId="15" xfId="0" applyFont="1" applyFill="1" applyBorder="1" applyAlignment="1">
      <alignment horizontal="left" vertical="top" wrapText="1"/>
    </xf>
    <xf numFmtId="0" fontId="11" fillId="2" borderId="8" xfId="0" applyFont="1" applyFill="1" applyBorder="1" applyAlignment="1">
      <alignment horizontal="left" vertical="top" wrapText="1"/>
    </xf>
    <xf numFmtId="0" fontId="18" fillId="2" borderId="0" xfId="0" applyFont="1" applyFill="1" applyAlignment="1">
      <alignment horizontal="center" wrapText="1"/>
    </xf>
    <xf numFmtId="0" fontId="13" fillId="2" borderId="9" xfId="0" applyFont="1" applyFill="1" applyBorder="1" applyAlignment="1">
      <alignment vertical="top" wrapText="1"/>
    </xf>
  </cellXfs>
  <cellStyles count="8">
    <cellStyle name="Обычный" xfId="0" builtinId="0"/>
    <cellStyle name="Обычный 2" xfId="1"/>
    <cellStyle name="Обычный 2 3" xfId="7"/>
    <cellStyle name="Обычный 3" xfId="2"/>
    <cellStyle name="Обычный 4" xfId="6"/>
    <cellStyle name="Обычный_Лист1" xfId="3"/>
    <cellStyle name="Процентный 2" xfId="4"/>
    <cellStyle name="Стиль 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92D050"/>
  </sheetPr>
  <dimension ref="A1:M28"/>
  <sheetViews>
    <sheetView view="pageBreakPreview" topLeftCell="A19" zoomScale="84" zoomScaleSheetLayoutView="84" workbookViewId="0">
      <selection activeCell="A29" sqref="A29:IV29"/>
    </sheetView>
  </sheetViews>
  <sheetFormatPr defaultColWidth="9.140625" defaultRowHeight="18.75"/>
  <cols>
    <col min="1" max="1" width="40.85546875" style="1" customWidth="1"/>
    <col min="2" max="2" width="38.85546875" style="1" customWidth="1"/>
    <col min="3" max="3" width="52.140625" style="1" customWidth="1"/>
    <col min="4" max="4" width="9.140625" style="1"/>
    <col min="5" max="5" width="37.42578125" style="1" customWidth="1"/>
    <col min="6" max="16384" width="9.140625" style="1"/>
  </cols>
  <sheetData>
    <row r="1" spans="1:13">
      <c r="C1" s="1" t="s">
        <v>0</v>
      </c>
    </row>
    <row r="2" spans="1:13" ht="114" customHeight="1">
      <c r="C2" s="4" t="s">
        <v>37</v>
      </c>
      <c r="F2" s="125"/>
      <c r="G2" s="125"/>
      <c r="H2" s="125"/>
      <c r="I2" s="2"/>
      <c r="J2" s="2"/>
      <c r="K2" s="2"/>
      <c r="L2" s="15"/>
      <c r="M2" s="15"/>
    </row>
    <row r="3" spans="1:13" ht="24" customHeight="1">
      <c r="C3" s="4" t="s">
        <v>40</v>
      </c>
      <c r="E3" s="17"/>
      <c r="F3" s="126"/>
      <c r="G3" s="126"/>
      <c r="H3" s="126"/>
      <c r="J3" s="15"/>
      <c r="K3" s="15"/>
      <c r="L3" s="15"/>
      <c r="M3" s="15"/>
    </row>
    <row r="4" spans="1:13" ht="30" customHeight="1">
      <c r="C4" s="4"/>
      <c r="E4" s="17"/>
      <c r="F4" s="16"/>
      <c r="G4" s="16"/>
      <c r="H4" s="16"/>
      <c r="J4" s="15"/>
      <c r="K4" s="15"/>
      <c r="L4" s="15"/>
      <c r="M4" s="15"/>
    </row>
    <row r="5" spans="1:13" ht="17.25" customHeight="1">
      <c r="A5" s="122" t="s">
        <v>6</v>
      </c>
      <c r="B5" s="122"/>
      <c r="C5" s="122"/>
      <c r="F5" s="127"/>
      <c r="G5" s="127"/>
      <c r="H5" s="127"/>
      <c r="I5" s="127"/>
      <c r="J5" s="127"/>
      <c r="K5" s="127"/>
      <c r="L5" s="127"/>
      <c r="M5" s="127"/>
    </row>
    <row r="6" spans="1:13" ht="17.25" customHeight="1">
      <c r="A6" s="122" t="s">
        <v>16</v>
      </c>
      <c r="B6" s="122"/>
      <c r="C6" s="122"/>
    </row>
    <row r="7" spans="1:13" ht="17.25" customHeight="1">
      <c r="A7" s="122" t="s">
        <v>13</v>
      </c>
      <c r="B7" s="122"/>
      <c r="C7" s="122"/>
    </row>
    <row r="8" spans="1:13" ht="22.5" customHeight="1"/>
    <row r="9" spans="1:13" ht="37.5" customHeight="1">
      <c r="A9" s="123" t="s">
        <v>5</v>
      </c>
      <c r="B9" s="130" t="s">
        <v>7</v>
      </c>
      <c r="C9" s="131"/>
    </row>
    <row r="10" spans="1:13" ht="37.5" customHeight="1">
      <c r="A10" s="124"/>
      <c r="B10" s="119" t="s">
        <v>8</v>
      </c>
      <c r="C10" s="120"/>
    </row>
    <row r="11" spans="1:13">
      <c r="A11" s="7">
        <v>1</v>
      </c>
      <c r="B11" s="128">
        <v>2</v>
      </c>
      <c r="C11" s="129"/>
    </row>
    <row r="12" spans="1:13" ht="49.5" customHeight="1">
      <c r="A12" s="20" t="s">
        <v>26</v>
      </c>
      <c r="B12" s="121" t="s">
        <v>9</v>
      </c>
      <c r="C12" s="121"/>
    </row>
    <row r="13" spans="1:13" ht="49.5" customHeight="1">
      <c r="A13" s="20" t="s">
        <v>27</v>
      </c>
      <c r="B13" s="121" t="s">
        <v>12</v>
      </c>
      <c r="C13" s="121"/>
    </row>
    <row r="14" spans="1:13" ht="49.5" customHeight="1">
      <c r="A14" s="20" t="s">
        <v>28</v>
      </c>
      <c r="B14" s="121" t="s">
        <v>10</v>
      </c>
      <c r="C14" s="121"/>
    </row>
    <row r="15" spans="1:13" ht="49.5" customHeight="1">
      <c r="A15" s="20" t="s">
        <v>29</v>
      </c>
      <c r="B15" s="121" t="s">
        <v>19</v>
      </c>
      <c r="C15" s="121"/>
    </row>
    <row r="16" spans="1:13" ht="49.5" customHeight="1">
      <c r="A16" s="20" t="s">
        <v>30</v>
      </c>
      <c r="B16" s="121" t="s">
        <v>18</v>
      </c>
      <c r="C16" s="121"/>
    </row>
    <row r="17" spans="1:11" ht="49.5" customHeight="1">
      <c r="A17" s="20" t="s">
        <v>31</v>
      </c>
      <c r="B17" s="118" t="s">
        <v>39</v>
      </c>
      <c r="C17" s="118"/>
    </row>
    <row r="18" spans="1:11" ht="55.5" customHeight="1">
      <c r="A18" s="20" t="s">
        <v>32</v>
      </c>
      <c r="B18" s="118" t="s">
        <v>38</v>
      </c>
      <c r="C18" s="118"/>
    </row>
    <row r="19" spans="1:11" ht="57" customHeight="1">
      <c r="A19" s="20" t="s">
        <v>33</v>
      </c>
      <c r="B19" s="121" t="s">
        <v>11</v>
      </c>
      <c r="C19" s="121"/>
    </row>
    <row r="20" spans="1:11" ht="41.25" customHeight="1">
      <c r="A20" s="20" t="s">
        <v>34</v>
      </c>
      <c r="B20" s="118" t="s">
        <v>20</v>
      </c>
      <c r="C20" s="118"/>
    </row>
    <row r="21" spans="1:11" ht="41.25" customHeight="1">
      <c r="A21" s="20" t="s">
        <v>35</v>
      </c>
      <c r="B21" s="118" t="s">
        <v>21</v>
      </c>
      <c r="C21" s="118"/>
    </row>
    <row r="22" spans="1:11" ht="41.25" customHeight="1">
      <c r="A22" s="20" t="s">
        <v>36</v>
      </c>
      <c r="B22" s="118" t="s">
        <v>22</v>
      </c>
      <c r="C22" s="118"/>
    </row>
    <row r="23" spans="1:11" ht="14.25" customHeight="1">
      <c r="A23" s="19"/>
      <c r="B23" s="11"/>
      <c r="C23" s="11"/>
    </row>
    <row r="24" spans="1:11" ht="14.25" customHeight="1">
      <c r="A24" s="19"/>
      <c r="B24" s="11"/>
      <c r="C24" s="11"/>
    </row>
    <row r="25" spans="1:11" ht="14.25" customHeight="1">
      <c r="A25" s="19"/>
      <c r="B25" s="11"/>
      <c r="C25" s="11"/>
    </row>
    <row r="26" spans="1:11" ht="14.25" customHeight="1"/>
    <row r="27" spans="1:11" ht="22.5" customHeight="1">
      <c r="A27" s="8" t="s">
        <v>23</v>
      </c>
      <c r="B27" s="10"/>
      <c r="C27" s="9" t="s">
        <v>24</v>
      </c>
      <c r="D27" s="10"/>
      <c r="E27" s="12"/>
      <c r="F27" s="10"/>
      <c r="G27" s="13"/>
      <c r="H27" s="13"/>
      <c r="I27" s="13"/>
      <c r="J27" s="14"/>
      <c r="K27" s="13"/>
    </row>
    <row r="28" spans="1:11" ht="20.25" customHeight="1">
      <c r="A28" s="18" t="s">
        <v>25</v>
      </c>
      <c r="B28"/>
      <c r="C28" s="5"/>
      <c r="D28" s="3"/>
      <c r="F28" s="4"/>
      <c r="H28" s="6"/>
    </row>
  </sheetData>
  <mergeCells count="21">
    <mergeCell ref="A7:C7"/>
    <mergeCell ref="B12:C12"/>
    <mergeCell ref="A6:C6"/>
    <mergeCell ref="A9:A10"/>
    <mergeCell ref="F2:H2"/>
    <mergeCell ref="F3:H3"/>
    <mergeCell ref="F5:M5"/>
    <mergeCell ref="B11:C11"/>
    <mergeCell ref="A5:C5"/>
    <mergeCell ref="B9:C9"/>
    <mergeCell ref="B22:C22"/>
    <mergeCell ref="B10:C10"/>
    <mergeCell ref="B16:C16"/>
    <mergeCell ref="B20:C20"/>
    <mergeCell ref="B19:C19"/>
    <mergeCell ref="B13:C13"/>
    <mergeCell ref="B21:C21"/>
    <mergeCell ref="B14:C14"/>
    <mergeCell ref="B18:C18"/>
    <mergeCell ref="B17:C17"/>
    <mergeCell ref="B15:C15"/>
  </mergeCells>
  <pageMargins left="0.70866141732283472" right="0.51181102362204722" top="0.94488188976377963" bottom="0.55118110236220474" header="0.31496062992125984" footer="0.31496062992125984"/>
  <pageSetup paperSize="9" scale="69" orientation="portrait" verticalDpi="300" r:id="rId1"/>
</worksheet>
</file>

<file path=xl/worksheets/sheet2.xml><?xml version="1.0" encoding="utf-8"?>
<worksheet xmlns="http://schemas.openxmlformats.org/spreadsheetml/2006/main" xmlns:r="http://schemas.openxmlformats.org/officeDocument/2006/relationships">
  <sheetPr>
    <tabColor theme="5" tint="0.39997558519241921"/>
  </sheetPr>
  <dimension ref="A1:AA106"/>
  <sheetViews>
    <sheetView tabSelected="1" view="pageBreakPreview" topLeftCell="A83" zoomScale="30" zoomScaleNormal="100" zoomScaleSheetLayoutView="30" workbookViewId="0">
      <selection activeCell="N93" sqref="N93"/>
    </sheetView>
  </sheetViews>
  <sheetFormatPr defaultColWidth="9.140625" defaultRowHeight="75" customHeight="1"/>
  <cols>
    <col min="1" max="1" width="8.42578125" style="30" customWidth="1"/>
    <col min="2" max="2" width="38.85546875" style="8" customWidth="1"/>
    <col min="3" max="3" width="67.5703125" style="23" customWidth="1"/>
    <col min="4" max="4" width="23.28515625" style="31" hidden="1" customWidth="1"/>
    <col min="5" max="5" width="23.28515625" style="32" hidden="1" customWidth="1"/>
    <col min="6" max="6" width="25.85546875" style="46" hidden="1" customWidth="1"/>
    <col min="7" max="9" width="23.28515625" style="28" hidden="1" customWidth="1"/>
    <col min="10" max="10" width="25.7109375" style="28" customWidth="1"/>
    <col min="11" max="11" width="21" style="28" customWidth="1"/>
    <col min="12" max="13" width="22.140625" style="28" customWidth="1"/>
    <col min="14" max="14" width="27.85546875" style="28" customWidth="1"/>
    <col min="15" max="15" width="21.28515625" style="28" customWidth="1"/>
    <col min="16" max="16" width="109" style="28" customWidth="1"/>
    <col min="17" max="17" width="60" style="8" customWidth="1"/>
    <col min="18" max="18" width="29.7109375" style="8" customWidth="1"/>
    <col min="19" max="19" width="11.140625" style="8" bestFit="1" customWidth="1"/>
    <col min="20" max="16384" width="9.140625" style="8"/>
  </cols>
  <sheetData>
    <row r="1" spans="1:19" ht="27.75">
      <c r="P1" s="70" t="s">
        <v>0</v>
      </c>
    </row>
    <row r="2" spans="1:19" ht="131.25">
      <c r="F2" s="45"/>
      <c r="G2" s="27"/>
      <c r="H2" s="27"/>
      <c r="I2" s="27"/>
      <c r="J2" s="27"/>
      <c r="K2" s="27"/>
      <c r="L2" s="27"/>
      <c r="M2" s="27"/>
      <c r="N2" s="27"/>
      <c r="O2" s="27"/>
      <c r="P2" s="69" t="s">
        <v>178</v>
      </c>
    </row>
    <row r="3" spans="1:19" ht="27.75">
      <c r="F3" s="45"/>
      <c r="G3" s="27"/>
      <c r="H3" s="27"/>
      <c r="I3" s="27"/>
      <c r="J3" s="27"/>
      <c r="K3" s="27"/>
      <c r="L3" s="27"/>
      <c r="M3" s="27"/>
      <c r="N3" s="27"/>
      <c r="O3" s="27"/>
      <c r="P3" s="22"/>
    </row>
    <row r="4" spans="1:19" ht="27.75">
      <c r="P4" s="21" t="s">
        <v>202</v>
      </c>
    </row>
    <row r="5" spans="1:19" ht="46.5" customHeight="1">
      <c r="P5" s="21"/>
    </row>
    <row r="6" spans="1:19" ht="46.5" customHeight="1"/>
    <row r="7" spans="1:19" ht="18.75">
      <c r="A7" s="132" t="s">
        <v>126</v>
      </c>
      <c r="B7" s="132"/>
      <c r="C7" s="132"/>
      <c r="D7" s="132"/>
      <c r="E7" s="132"/>
      <c r="F7" s="132"/>
      <c r="G7" s="132"/>
      <c r="H7" s="132"/>
      <c r="I7" s="132"/>
      <c r="J7" s="132"/>
      <c r="K7" s="132"/>
      <c r="L7" s="132"/>
      <c r="M7" s="132"/>
      <c r="N7" s="132"/>
      <c r="O7" s="132"/>
      <c r="P7" s="132"/>
    </row>
    <row r="8" spans="1:19" ht="67.5" customHeight="1">
      <c r="A8" s="132"/>
      <c r="B8" s="132"/>
      <c r="C8" s="132"/>
      <c r="D8" s="132"/>
      <c r="E8" s="132"/>
      <c r="F8" s="132"/>
      <c r="G8" s="132"/>
      <c r="H8" s="132"/>
      <c r="I8" s="132"/>
      <c r="J8" s="132"/>
      <c r="K8" s="132"/>
      <c r="L8" s="132"/>
      <c r="M8" s="132"/>
      <c r="N8" s="132"/>
      <c r="O8" s="132"/>
      <c r="P8" s="132"/>
    </row>
    <row r="9" spans="1:19" ht="27">
      <c r="A9" s="106"/>
      <c r="B9" s="106"/>
      <c r="C9" s="106"/>
      <c r="D9" s="106"/>
      <c r="E9" s="106"/>
      <c r="F9" s="106"/>
      <c r="G9" s="106"/>
      <c r="H9" s="106"/>
      <c r="I9" s="106"/>
      <c r="J9" s="106"/>
      <c r="K9" s="106"/>
      <c r="L9" s="106"/>
      <c r="M9" s="106"/>
      <c r="N9" s="106"/>
      <c r="O9" s="106"/>
      <c r="P9" s="106"/>
    </row>
    <row r="10" spans="1:19" ht="34.5">
      <c r="A10" s="38"/>
      <c r="B10" s="38"/>
      <c r="C10" s="38"/>
      <c r="D10" s="38"/>
      <c r="E10" s="38"/>
      <c r="F10" s="47"/>
      <c r="G10" s="38"/>
      <c r="H10" s="38"/>
      <c r="I10" s="38"/>
      <c r="J10" s="57" t="s">
        <v>127</v>
      </c>
      <c r="K10" s="58" t="s">
        <v>128</v>
      </c>
      <c r="L10" s="59" t="s">
        <v>159</v>
      </c>
      <c r="M10" s="57"/>
      <c r="N10" s="57"/>
      <c r="O10" s="38"/>
      <c r="P10" s="38"/>
    </row>
    <row r="11" spans="1:19" ht="34.5">
      <c r="A11" s="38"/>
      <c r="B11" s="38"/>
      <c r="C11" s="38"/>
      <c r="D11" s="38"/>
      <c r="E11" s="38"/>
      <c r="F11" s="47"/>
      <c r="G11" s="38"/>
      <c r="H11" s="38"/>
      <c r="I11" s="38"/>
      <c r="J11" s="60"/>
      <c r="K11" s="61" t="s">
        <v>129</v>
      </c>
      <c r="L11" s="57" t="s">
        <v>130</v>
      </c>
      <c r="M11" s="57"/>
      <c r="N11" s="57"/>
      <c r="O11" s="38"/>
      <c r="P11" s="38"/>
    </row>
    <row r="12" spans="1:19" ht="34.5">
      <c r="A12" s="38"/>
      <c r="B12" s="38"/>
      <c r="C12" s="38"/>
      <c r="D12" s="38"/>
      <c r="E12" s="38"/>
      <c r="F12" s="47"/>
      <c r="G12" s="38"/>
      <c r="H12" s="38"/>
      <c r="I12" s="38"/>
      <c r="J12" s="57" t="s">
        <v>131</v>
      </c>
      <c r="K12" s="58" t="s">
        <v>132</v>
      </c>
      <c r="L12" s="59" t="s">
        <v>159</v>
      </c>
      <c r="M12" s="57"/>
      <c r="N12" s="57"/>
      <c r="O12" s="38"/>
      <c r="P12" s="38"/>
    </row>
    <row r="13" spans="1:19" ht="34.5">
      <c r="A13" s="38"/>
      <c r="B13" s="38"/>
      <c r="C13" s="38"/>
      <c r="D13" s="38"/>
      <c r="E13" s="38"/>
      <c r="F13" s="47"/>
      <c r="G13" s="38"/>
      <c r="H13" s="38"/>
      <c r="I13" s="38"/>
      <c r="J13" s="60"/>
      <c r="K13" s="61" t="s">
        <v>133</v>
      </c>
      <c r="L13" s="57" t="s">
        <v>134</v>
      </c>
      <c r="M13" s="57"/>
      <c r="N13" s="57"/>
      <c r="O13" s="38"/>
      <c r="P13" s="38"/>
    </row>
    <row r="14" spans="1:19" ht="34.5">
      <c r="A14" s="38"/>
      <c r="B14" s="38"/>
      <c r="C14" s="38"/>
      <c r="D14" s="38"/>
      <c r="E14" s="38"/>
      <c r="F14" s="47"/>
      <c r="G14" s="38"/>
      <c r="H14" s="38"/>
      <c r="I14" s="38"/>
      <c r="J14" s="57" t="s">
        <v>135</v>
      </c>
      <c r="K14" s="58" t="s">
        <v>136</v>
      </c>
      <c r="L14" s="133" t="s">
        <v>137</v>
      </c>
      <c r="M14" s="133"/>
      <c r="N14" s="133"/>
      <c r="O14" s="133"/>
      <c r="P14" s="133"/>
      <c r="Q14" s="62"/>
      <c r="R14" s="10"/>
      <c r="S14" s="10"/>
    </row>
    <row r="15" spans="1:19" ht="34.5">
      <c r="A15" s="38"/>
      <c r="B15" s="38"/>
      <c r="C15" s="38"/>
      <c r="D15" s="38"/>
      <c r="E15" s="38"/>
      <c r="F15" s="47"/>
      <c r="G15" s="38"/>
      <c r="H15" s="38"/>
      <c r="I15" s="38"/>
      <c r="J15" s="57"/>
      <c r="K15" s="61"/>
      <c r="L15" s="59" t="s">
        <v>138</v>
      </c>
      <c r="M15" s="57"/>
      <c r="N15" s="57"/>
      <c r="O15" s="57"/>
      <c r="P15" s="63"/>
      <c r="Q15" s="57"/>
      <c r="R15" s="10"/>
      <c r="S15" s="10"/>
    </row>
    <row r="16" spans="1:19" ht="34.5">
      <c r="A16" s="38"/>
      <c r="B16" s="38"/>
      <c r="C16" s="38"/>
      <c r="D16" s="38"/>
      <c r="E16" s="38"/>
      <c r="F16" s="47"/>
      <c r="G16" s="38"/>
      <c r="H16" s="38"/>
      <c r="I16" s="38"/>
      <c r="J16" s="57" t="s">
        <v>139</v>
      </c>
      <c r="K16" s="57" t="s">
        <v>140</v>
      </c>
      <c r="L16" s="57"/>
      <c r="M16" s="57"/>
      <c r="N16" s="57"/>
      <c r="O16" s="57"/>
      <c r="P16" s="63"/>
      <c r="Q16" s="57"/>
      <c r="R16" s="10"/>
      <c r="S16" s="10"/>
    </row>
    <row r="17" spans="1:19" ht="34.5">
      <c r="A17" s="38"/>
      <c r="B17" s="38"/>
      <c r="C17" s="38"/>
      <c r="D17" s="38"/>
      <c r="E17" s="38"/>
      <c r="F17" s="47"/>
      <c r="G17" s="38"/>
      <c r="H17" s="38"/>
      <c r="I17" s="38"/>
      <c r="J17" s="57"/>
      <c r="K17" s="61"/>
      <c r="L17" s="59"/>
      <c r="M17" s="57"/>
      <c r="N17" s="57"/>
      <c r="O17" s="57"/>
      <c r="P17" s="63"/>
      <c r="Q17" s="57"/>
      <c r="R17" s="10"/>
      <c r="S17" s="10"/>
    </row>
    <row r="18" spans="1:19" ht="27.75">
      <c r="G18" s="28" t="s">
        <v>17</v>
      </c>
    </row>
    <row r="19" spans="1:19" ht="25.5">
      <c r="A19" s="134" t="s">
        <v>1</v>
      </c>
      <c r="B19" s="134" t="s">
        <v>2</v>
      </c>
      <c r="C19" s="134" t="s">
        <v>3</v>
      </c>
      <c r="D19" s="134" t="s">
        <v>141</v>
      </c>
      <c r="E19" s="134" t="s">
        <v>41</v>
      </c>
      <c r="F19" s="135" t="s">
        <v>4</v>
      </c>
      <c r="G19" s="136" t="s">
        <v>14</v>
      </c>
      <c r="H19" s="137"/>
      <c r="I19" s="138"/>
      <c r="J19" s="139" t="s">
        <v>142</v>
      </c>
      <c r="K19" s="140"/>
      <c r="L19" s="141"/>
      <c r="M19" s="139" t="s">
        <v>143</v>
      </c>
      <c r="N19" s="140"/>
      <c r="O19" s="141"/>
      <c r="P19" s="143" t="s">
        <v>175</v>
      </c>
    </row>
    <row r="20" spans="1:19" ht="25.5">
      <c r="A20" s="134"/>
      <c r="B20" s="134"/>
      <c r="C20" s="134"/>
      <c r="D20" s="134"/>
      <c r="E20" s="134"/>
      <c r="F20" s="135"/>
      <c r="G20" s="134" t="s">
        <v>49</v>
      </c>
      <c r="H20" s="146"/>
      <c r="I20" s="146"/>
      <c r="J20" s="147" t="s">
        <v>52</v>
      </c>
      <c r="K20" s="147" t="s">
        <v>144</v>
      </c>
      <c r="L20" s="147" t="s">
        <v>145</v>
      </c>
      <c r="M20" s="147" t="s">
        <v>52</v>
      </c>
      <c r="N20" s="147" t="s">
        <v>144</v>
      </c>
      <c r="O20" s="147" t="s">
        <v>145</v>
      </c>
      <c r="P20" s="144"/>
    </row>
    <row r="21" spans="1:19" s="34" customFormat="1" ht="51">
      <c r="A21" s="134"/>
      <c r="B21" s="134"/>
      <c r="C21" s="134"/>
      <c r="D21" s="134"/>
      <c r="E21" s="134"/>
      <c r="F21" s="135"/>
      <c r="G21" s="134"/>
      <c r="H21" s="105" t="s">
        <v>146</v>
      </c>
      <c r="I21" s="105" t="s">
        <v>43</v>
      </c>
      <c r="J21" s="148"/>
      <c r="K21" s="148"/>
      <c r="L21" s="148"/>
      <c r="M21" s="148"/>
      <c r="N21" s="148"/>
      <c r="O21" s="148"/>
      <c r="P21" s="145"/>
    </row>
    <row r="22" spans="1:19" s="34" customFormat="1" ht="25.5">
      <c r="A22" s="105">
        <v>1</v>
      </c>
      <c r="B22" s="105">
        <v>2</v>
      </c>
      <c r="C22" s="105">
        <v>3</v>
      </c>
      <c r="D22" s="105">
        <v>4</v>
      </c>
      <c r="E22" s="105">
        <v>6</v>
      </c>
      <c r="F22" s="103">
        <v>7</v>
      </c>
      <c r="G22" s="105">
        <v>8</v>
      </c>
      <c r="H22" s="105">
        <v>10</v>
      </c>
      <c r="I22" s="105">
        <v>11</v>
      </c>
      <c r="J22" s="105">
        <v>4</v>
      </c>
      <c r="K22" s="105">
        <v>5</v>
      </c>
      <c r="L22" s="105">
        <v>6</v>
      </c>
      <c r="M22" s="105">
        <v>7</v>
      </c>
      <c r="N22" s="105">
        <v>8</v>
      </c>
      <c r="O22" s="105">
        <v>9</v>
      </c>
      <c r="P22" s="105">
        <v>10</v>
      </c>
    </row>
    <row r="23" spans="1:19" s="34" customFormat="1" ht="25.5">
      <c r="A23" s="135" t="s">
        <v>100</v>
      </c>
      <c r="B23" s="135"/>
      <c r="C23" s="135"/>
      <c r="D23" s="135"/>
      <c r="E23" s="135"/>
      <c r="F23" s="135"/>
      <c r="G23" s="135"/>
      <c r="H23" s="135"/>
      <c r="I23" s="135"/>
      <c r="J23" s="135"/>
      <c r="K23" s="135"/>
      <c r="L23" s="135"/>
      <c r="M23" s="135"/>
      <c r="N23" s="135"/>
      <c r="O23" s="135"/>
      <c r="P23" s="135"/>
    </row>
    <row r="24" spans="1:19" s="10" customFormat="1" ht="262.5">
      <c r="A24" s="149" t="s">
        <v>63</v>
      </c>
      <c r="B24" s="142" t="s">
        <v>57</v>
      </c>
      <c r="C24" s="89" t="s">
        <v>64</v>
      </c>
      <c r="D24" s="53" t="s">
        <v>147</v>
      </c>
      <c r="E24" s="53" t="s">
        <v>123</v>
      </c>
      <c r="F24" s="89" t="s">
        <v>119</v>
      </c>
      <c r="G24" s="25" t="e">
        <f>#REF!+#REF!</f>
        <v>#REF!</v>
      </c>
      <c r="H24" s="25" t="e">
        <f>#REF!+#REF!</f>
        <v>#REF!</v>
      </c>
      <c r="I24" s="25" t="e">
        <f>#REF!+#REF!</f>
        <v>#REF!</v>
      </c>
      <c r="J24" s="39">
        <f>K24+L24</f>
        <v>240</v>
      </c>
      <c r="K24" s="39">
        <v>240</v>
      </c>
      <c r="L24" s="39"/>
      <c r="M24" s="39">
        <f>N24+O24</f>
        <v>233.60000000000002</v>
      </c>
      <c r="N24" s="39">
        <f>56.2+177.4</f>
        <v>233.60000000000002</v>
      </c>
      <c r="O24" s="39"/>
      <c r="P24" s="40" t="s">
        <v>199</v>
      </c>
    </row>
    <row r="25" spans="1:19" ht="131.25">
      <c r="A25" s="149"/>
      <c r="B25" s="142"/>
      <c r="C25" s="89" t="s">
        <v>65</v>
      </c>
      <c r="D25" s="53" t="s">
        <v>147</v>
      </c>
      <c r="E25" s="53" t="s">
        <v>123</v>
      </c>
      <c r="F25" s="89" t="s">
        <v>119</v>
      </c>
      <c r="G25" s="25" t="e">
        <f>#REF!+#REF!</f>
        <v>#REF!</v>
      </c>
      <c r="H25" s="25" t="e">
        <f>#REF!+#REF!</f>
        <v>#REF!</v>
      </c>
      <c r="I25" s="25" t="e">
        <f>#REF!+#REF!</f>
        <v>#REF!</v>
      </c>
      <c r="J25" s="39">
        <f t="shared" ref="J25:J49" si="0">K25+L25</f>
        <v>1577.8</v>
      </c>
      <c r="K25" s="39">
        <v>1577.8</v>
      </c>
      <c r="L25" s="39"/>
      <c r="M25" s="39">
        <f t="shared" ref="M25:M51" si="1">N25+O25</f>
        <v>1488.1</v>
      </c>
      <c r="N25" s="39">
        <f>893.8+594.3</f>
        <v>1488.1</v>
      </c>
      <c r="O25" s="39"/>
      <c r="P25" s="67" t="s">
        <v>162</v>
      </c>
    </row>
    <row r="26" spans="1:19" ht="131.25">
      <c r="A26" s="149"/>
      <c r="B26" s="142"/>
      <c r="C26" s="89" t="s">
        <v>66</v>
      </c>
      <c r="D26" s="53" t="s">
        <v>147</v>
      </c>
      <c r="E26" s="53" t="s">
        <v>123</v>
      </c>
      <c r="F26" s="89" t="s">
        <v>119</v>
      </c>
      <c r="G26" s="29" t="e">
        <f>#REF!+#REF!</f>
        <v>#REF!</v>
      </c>
      <c r="H26" s="29" t="e">
        <f>#REF!+#REF!</f>
        <v>#REF!</v>
      </c>
      <c r="I26" s="29" t="e">
        <f>#REF!+#REF!</f>
        <v>#REF!</v>
      </c>
      <c r="J26" s="39">
        <f t="shared" si="0"/>
        <v>1081.8</v>
      </c>
      <c r="K26" s="39">
        <v>1081.8</v>
      </c>
      <c r="L26" s="39"/>
      <c r="M26" s="39">
        <f t="shared" si="1"/>
        <v>1081.47</v>
      </c>
      <c r="N26" s="39">
        <v>1081.47</v>
      </c>
      <c r="O26" s="39"/>
      <c r="P26" s="54" t="s">
        <v>181</v>
      </c>
    </row>
    <row r="27" spans="1:19" ht="131.25" hidden="1">
      <c r="A27" s="149"/>
      <c r="B27" s="142"/>
      <c r="C27" s="89" t="s">
        <v>118</v>
      </c>
      <c r="D27" s="53" t="s">
        <v>147</v>
      </c>
      <c r="E27" s="53" t="s">
        <v>123</v>
      </c>
      <c r="F27" s="89" t="s">
        <v>119</v>
      </c>
      <c r="G27" s="25" t="e">
        <f>#REF!+H27+I27</f>
        <v>#REF!</v>
      </c>
      <c r="H27" s="25" t="e">
        <f>#REF!+#REF!</f>
        <v>#REF!</v>
      </c>
      <c r="I27" s="25" t="e">
        <f>#REF!+#REF!</f>
        <v>#REF!</v>
      </c>
      <c r="J27" s="39">
        <f t="shared" si="0"/>
        <v>0</v>
      </c>
      <c r="K27" s="98">
        <v>0</v>
      </c>
      <c r="L27" s="98"/>
      <c r="M27" s="39">
        <f t="shared" si="1"/>
        <v>0</v>
      </c>
      <c r="N27" s="98">
        <v>0</v>
      </c>
      <c r="O27" s="98"/>
      <c r="P27" s="99"/>
    </row>
    <row r="28" spans="1:19" ht="131.25" hidden="1">
      <c r="A28" s="149"/>
      <c r="B28" s="142"/>
      <c r="C28" s="89" t="s">
        <v>122</v>
      </c>
      <c r="D28" s="53" t="s">
        <v>147</v>
      </c>
      <c r="E28" s="53" t="s">
        <v>123</v>
      </c>
      <c r="F28" s="89" t="s">
        <v>119</v>
      </c>
      <c r="G28" s="25" t="e">
        <f>#REF!+H28+I28</f>
        <v>#REF!</v>
      </c>
      <c r="H28" s="25" t="e">
        <f>#REF!+#REF!</f>
        <v>#REF!</v>
      </c>
      <c r="I28" s="24" t="e">
        <f>#REF!+#REF!</f>
        <v>#REF!</v>
      </c>
      <c r="J28" s="39">
        <f t="shared" si="0"/>
        <v>0</v>
      </c>
      <c r="K28" s="39">
        <v>0</v>
      </c>
      <c r="L28" s="39"/>
      <c r="M28" s="39">
        <f t="shared" si="1"/>
        <v>0</v>
      </c>
      <c r="N28" s="39">
        <v>0</v>
      </c>
      <c r="O28" s="39"/>
      <c r="P28" s="99"/>
    </row>
    <row r="29" spans="1:19" s="34" customFormat="1" ht="409.5">
      <c r="A29" s="149" t="s">
        <v>69</v>
      </c>
      <c r="B29" s="142" t="s">
        <v>58</v>
      </c>
      <c r="C29" s="89" t="s">
        <v>67</v>
      </c>
      <c r="D29" s="53" t="s">
        <v>147</v>
      </c>
      <c r="E29" s="53" t="s">
        <v>123</v>
      </c>
      <c r="F29" s="89" t="s">
        <v>148</v>
      </c>
      <c r="G29" s="29" t="e">
        <f>#REF!+#REF!+#REF!+#REF!</f>
        <v>#REF!</v>
      </c>
      <c r="H29" s="29" t="e">
        <f>#REF!+#REF!+#REF!+#REF!</f>
        <v>#REF!</v>
      </c>
      <c r="I29" s="29" t="e">
        <f>#REF!+#REF!+#REF!+#REF!</f>
        <v>#REF!</v>
      </c>
      <c r="J29" s="39">
        <f t="shared" si="0"/>
        <v>72386.5</v>
      </c>
      <c r="K29" s="39">
        <v>72386.5</v>
      </c>
      <c r="L29" s="39"/>
      <c r="M29" s="39">
        <f t="shared" si="1"/>
        <v>70291.7</v>
      </c>
      <c r="N29" s="39">
        <v>70291.7</v>
      </c>
      <c r="O29" s="39"/>
      <c r="P29" s="40" t="s">
        <v>187</v>
      </c>
      <c r="Q29" s="111"/>
    </row>
    <row r="30" spans="1:19" s="35" customFormat="1" ht="157.5">
      <c r="A30" s="149"/>
      <c r="B30" s="150"/>
      <c r="C30" s="89" t="s">
        <v>70</v>
      </c>
      <c r="D30" s="53" t="s">
        <v>147</v>
      </c>
      <c r="E30" s="53" t="s">
        <v>123</v>
      </c>
      <c r="F30" s="89" t="s">
        <v>119</v>
      </c>
      <c r="G30" s="25" t="e">
        <f>SUM(#REF!)</f>
        <v>#REF!</v>
      </c>
      <c r="H30" s="25" t="e">
        <f>SUM(#REF!)</f>
        <v>#REF!</v>
      </c>
      <c r="I30" s="25" t="e">
        <f>SUM(#REF!)</f>
        <v>#REF!</v>
      </c>
      <c r="J30" s="39">
        <f>K30+L30</f>
        <v>18275.900000000001</v>
      </c>
      <c r="K30" s="39">
        <v>18275.900000000001</v>
      </c>
      <c r="L30" s="39"/>
      <c r="M30" s="39">
        <f>N30+O30</f>
        <v>17050.5</v>
      </c>
      <c r="N30" s="39">
        <v>17050.5</v>
      </c>
      <c r="O30" s="39"/>
      <c r="P30" s="67" t="s">
        <v>163</v>
      </c>
    </row>
    <row r="31" spans="1:19" s="34" customFormat="1" ht="409.5">
      <c r="A31" s="149"/>
      <c r="B31" s="150"/>
      <c r="C31" s="75" t="s">
        <v>101</v>
      </c>
      <c r="D31" s="53" t="s">
        <v>147</v>
      </c>
      <c r="E31" s="53" t="s">
        <v>123</v>
      </c>
      <c r="F31" s="89" t="s">
        <v>149</v>
      </c>
      <c r="G31" s="25" t="e">
        <f>SUM(#REF!)</f>
        <v>#REF!</v>
      </c>
      <c r="H31" s="25" t="e">
        <f>SUM(#REF!)</f>
        <v>#REF!</v>
      </c>
      <c r="I31" s="25" t="e">
        <f>SUM(#REF!)</f>
        <v>#REF!</v>
      </c>
      <c r="J31" s="39">
        <f t="shared" si="0"/>
        <v>4584.2</v>
      </c>
      <c r="K31" s="39">
        <v>4584.2</v>
      </c>
      <c r="L31" s="39"/>
      <c r="M31" s="39">
        <f t="shared" si="1"/>
        <v>3600.9</v>
      </c>
      <c r="N31" s="39">
        <v>3600.9</v>
      </c>
      <c r="O31" s="39"/>
      <c r="P31" s="40" t="s">
        <v>200</v>
      </c>
    </row>
    <row r="32" spans="1:19" ht="131.25">
      <c r="A32" s="149"/>
      <c r="B32" s="150"/>
      <c r="C32" s="89" t="s">
        <v>96</v>
      </c>
      <c r="D32" s="53" t="s">
        <v>147</v>
      </c>
      <c r="E32" s="53" t="s">
        <v>123</v>
      </c>
      <c r="F32" s="89" t="s">
        <v>119</v>
      </c>
      <c r="G32" s="25" t="e">
        <f>#REF!+H32+I32</f>
        <v>#REF!</v>
      </c>
      <c r="H32" s="24">
        <v>300</v>
      </c>
      <c r="I32" s="24">
        <v>317.3</v>
      </c>
      <c r="J32" s="39">
        <f t="shared" si="0"/>
        <v>690</v>
      </c>
      <c r="K32" s="39">
        <v>690</v>
      </c>
      <c r="L32" s="39"/>
      <c r="M32" s="39">
        <f t="shared" si="1"/>
        <v>222.6</v>
      </c>
      <c r="N32" s="39">
        <v>222.6</v>
      </c>
      <c r="O32" s="39"/>
      <c r="P32" s="40" t="s">
        <v>164</v>
      </c>
    </row>
    <row r="33" spans="1:27" ht="168" customHeight="1">
      <c r="A33" s="149"/>
      <c r="B33" s="150"/>
      <c r="C33" s="89" t="s">
        <v>198</v>
      </c>
      <c r="D33" s="53" t="s">
        <v>147</v>
      </c>
      <c r="E33" s="93" t="s">
        <v>123</v>
      </c>
      <c r="F33" s="89" t="s">
        <v>119</v>
      </c>
      <c r="G33" s="25" t="e">
        <f>#REF!+H33+I33</f>
        <v>#REF!</v>
      </c>
      <c r="H33" s="24"/>
      <c r="I33" s="24">
        <f>H33*1.051</f>
        <v>0</v>
      </c>
      <c r="J33" s="39">
        <f t="shared" si="0"/>
        <v>1200</v>
      </c>
      <c r="K33" s="39">
        <v>1200</v>
      </c>
      <c r="L33" s="39"/>
      <c r="M33" s="39">
        <f>N33+O33</f>
        <v>470.4</v>
      </c>
      <c r="N33" s="39">
        <v>470.4</v>
      </c>
      <c r="O33" s="39"/>
      <c r="P33" s="40" t="s">
        <v>165</v>
      </c>
    </row>
    <row r="34" spans="1:27" ht="133.5" customHeight="1">
      <c r="A34" s="149"/>
      <c r="B34" s="150"/>
      <c r="C34" s="89" t="s">
        <v>195</v>
      </c>
      <c r="D34" s="53" t="s">
        <v>147</v>
      </c>
      <c r="E34" s="93" t="s">
        <v>123</v>
      </c>
      <c r="F34" s="89" t="s">
        <v>119</v>
      </c>
      <c r="G34" s="25" t="e">
        <f>#REF!+H34+I34</f>
        <v>#REF!</v>
      </c>
      <c r="H34" s="24">
        <v>300</v>
      </c>
      <c r="I34" s="24"/>
      <c r="J34" s="39">
        <f t="shared" si="0"/>
        <v>1000</v>
      </c>
      <c r="K34" s="39">
        <v>1000</v>
      </c>
      <c r="L34" s="39"/>
      <c r="M34" s="39">
        <f t="shared" si="1"/>
        <v>891.6</v>
      </c>
      <c r="N34" s="39">
        <v>891.6</v>
      </c>
      <c r="O34" s="39"/>
      <c r="P34" s="64" t="s">
        <v>168</v>
      </c>
      <c r="Q34" s="65"/>
      <c r="R34" s="65"/>
      <c r="S34" s="65"/>
      <c r="T34" s="65"/>
      <c r="U34" s="65"/>
      <c r="V34" s="65"/>
      <c r="W34" s="65"/>
      <c r="X34" s="65"/>
      <c r="Y34" s="65"/>
      <c r="Z34" s="117"/>
      <c r="AA34" s="117"/>
    </row>
    <row r="35" spans="1:27" ht="282" customHeight="1">
      <c r="A35" s="149"/>
      <c r="B35" s="150"/>
      <c r="C35" s="75" t="s">
        <v>196</v>
      </c>
      <c r="D35" s="53" t="s">
        <v>147</v>
      </c>
      <c r="E35" s="53" t="s">
        <v>123</v>
      </c>
      <c r="F35" s="89" t="s">
        <v>150</v>
      </c>
      <c r="G35" s="25" t="e">
        <f>#REF!+#REF!</f>
        <v>#REF!</v>
      </c>
      <c r="H35" s="25" t="e">
        <f>#REF!+#REF!</f>
        <v>#REF!</v>
      </c>
      <c r="I35" s="25" t="e">
        <f>#REF!+#REF!</f>
        <v>#REF!</v>
      </c>
      <c r="J35" s="39">
        <f t="shared" si="0"/>
        <v>3883</v>
      </c>
      <c r="K35" s="39">
        <v>3883</v>
      </c>
      <c r="L35" s="39"/>
      <c r="M35" s="39">
        <f>N35+O35</f>
        <v>3761.6000000000004</v>
      </c>
      <c r="N35" s="39">
        <f>2680.3+1081.3</f>
        <v>3761.6000000000004</v>
      </c>
      <c r="O35" s="39"/>
      <c r="P35" s="40" t="s">
        <v>179</v>
      </c>
    </row>
    <row r="36" spans="1:27" ht="131.25">
      <c r="A36" s="149"/>
      <c r="B36" s="150"/>
      <c r="C36" s="76" t="s">
        <v>197</v>
      </c>
      <c r="D36" s="53" t="s">
        <v>147</v>
      </c>
      <c r="E36" s="53" t="s">
        <v>123</v>
      </c>
      <c r="F36" s="89" t="s">
        <v>119</v>
      </c>
      <c r="G36" s="25" t="e">
        <f>#REF!+#REF!+#REF!</f>
        <v>#REF!</v>
      </c>
      <c r="H36" s="25" t="e">
        <f>#REF!+#REF!+#REF!</f>
        <v>#REF!</v>
      </c>
      <c r="I36" s="25" t="e">
        <f>#REF!+#REF!+#REF!</f>
        <v>#REF!</v>
      </c>
      <c r="J36" s="39">
        <f t="shared" si="0"/>
        <v>850</v>
      </c>
      <c r="K36" s="39">
        <v>850</v>
      </c>
      <c r="L36" s="39"/>
      <c r="M36" s="39">
        <f t="shared" si="1"/>
        <v>794.8</v>
      </c>
      <c r="N36" s="39">
        <f>400+95+299.8</f>
        <v>794.8</v>
      </c>
      <c r="O36" s="39"/>
      <c r="P36" s="40" t="s">
        <v>176</v>
      </c>
    </row>
    <row r="37" spans="1:27" s="34" customFormat="1" ht="131.25">
      <c r="A37" s="149"/>
      <c r="B37" s="150"/>
      <c r="C37" s="76" t="s">
        <v>71</v>
      </c>
      <c r="D37" s="53" t="s">
        <v>147</v>
      </c>
      <c r="E37" s="53" t="s">
        <v>123</v>
      </c>
      <c r="F37" s="89" t="s">
        <v>119</v>
      </c>
      <c r="G37" s="25" t="e">
        <f>SUM(#REF!)</f>
        <v>#REF!</v>
      </c>
      <c r="H37" s="25" t="e">
        <f>SUM(#REF!)</f>
        <v>#REF!</v>
      </c>
      <c r="I37" s="25" t="e">
        <f>SUM(#REF!)</f>
        <v>#REF!</v>
      </c>
      <c r="J37" s="39">
        <f t="shared" si="0"/>
        <v>2536.1</v>
      </c>
      <c r="K37" s="39">
        <v>2536.1</v>
      </c>
      <c r="L37" s="39"/>
      <c r="M37" s="39">
        <f t="shared" si="1"/>
        <v>2383.1999999999998</v>
      </c>
      <c r="N37" s="39">
        <f>309.8+87.8+1458+527.6</f>
        <v>2383.1999999999998</v>
      </c>
      <c r="O37" s="39"/>
      <c r="P37" s="40" t="s">
        <v>171</v>
      </c>
    </row>
    <row r="38" spans="1:27" ht="162.75" customHeight="1">
      <c r="A38" s="149"/>
      <c r="B38" s="150"/>
      <c r="C38" s="53" t="s">
        <v>72</v>
      </c>
      <c r="D38" s="53" t="s">
        <v>147</v>
      </c>
      <c r="E38" s="53" t="s">
        <v>123</v>
      </c>
      <c r="F38" s="89" t="s">
        <v>119</v>
      </c>
      <c r="G38" s="25" t="e">
        <f>#REF!+H38+I38</f>
        <v>#REF!</v>
      </c>
      <c r="H38" s="24">
        <v>2000</v>
      </c>
      <c r="I38" s="77">
        <v>2134</v>
      </c>
      <c r="J38" s="39">
        <f t="shared" si="0"/>
        <v>1700</v>
      </c>
      <c r="K38" s="39">
        <v>1700</v>
      </c>
      <c r="L38" s="39"/>
      <c r="M38" s="39">
        <f>N38+O38</f>
        <v>1499.3</v>
      </c>
      <c r="N38" s="39">
        <v>1499.3</v>
      </c>
      <c r="O38" s="39"/>
      <c r="P38" s="40" t="s">
        <v>188</v>
      </c>
      <c r="Q38" s="112"/>
    </row>
    <row r="39" spans="1:27" ht="131.25">
      <c r="A39" s="149"/>
      <c r="B39" s="150"/>
      <c r="C39" s="53" t="s">
        <v>112</v>
      </c>
      <c r="D39" s="53" t="s">
        <v>147</v>
      </c>
      <c r="E39" s="53" t="s">
        <v>123</v>
      </c>
      <c r="F39" s="89" t="s">
        <v>119</v>
      </c>
      <c r="G39" s="25" t="e">
        <f>#REF!+H39+I39</f>
        <v>#REF!</v>
      </c>
      <c r="H39" s="24">
        <v>0</v>
      </c>
      <c r="I39" s="77">
        <v>0</v>
      </c>
      <c r="J39" s="39">
        <f t="shared" si="0"/>
        <v>3000</v>
      </c>
      <c r="K39" s="39">
        <v>3000</v>
      </c>
      <c r="L39" s="39"/>
      <c r="M39" s="39">
        <f t="shared" si="1"/>
        <v>3000</v>
      </c>
      <c r="N39" s="39">
        <v>3000</v>
      </c>
      <c r="O39" s="39"/>
      <c r="P39" s="53" t="s">
        <v>180</v>
      </c>
    </row>
    <row r="40" spans="1:27" ht="148.5" customHeight="1">
      <c r="A40" s="149"/>
      <c r="B40" s="150"/>
      <c r="C40" s="75" t="s">
        <v>113</v>
      </c>
      <c r="D40" s="53" t="s">
        <v>147</v>
      </c>
      <c r="E40" s="53" t="s">
        <v>123</v>
      </c>
      <c r="F40" s="89" t="s">
        <v>119</v>
      </c>
      <c r="G40" s="25" t="e">
        <f>#REF!+H40+I40</f>
        <v>#REF!</v>
      </c>
      <c r="H40" s="24">
        <v>305.8</v>
      </c>
      <c r="I40" s="24"/>
      <c r="J40" s="39">
        <f t="shared" si="0"/>
        <v>1867.7</v>
      </c>
      <c r="K40" s="39">
        <v>1867.7</v>
      </c>
      <c r="L40" s="39"/>
      <c r="M40" s="39">
        <f t="shared" si="1"/>
        <v>1008.3</v>
      </c>
      <c r="N40" s="39">
        <v>1008.3</v>
      </c>
      <c r="O40" s="39"/>
      <c r="P40" s="40" t="s">
        <v>169</v>
      </c>
    </row>
    <row r="41" spans="1:27" ht="157.5">
      <c r="A41" s="149"/>
      <c r="B41" s="150"/>
      <c r="C41" s="55" t="s">
        <v>114</v>
      </c>
      <c r="D41" s="53" t="s">
        <v>147</v>
      </c>
      <c r="E41" s="53" t="s">
        <v>123</v>
      </c>
      <c r="F41" s="89" t="s">
        <v>119</v>
      </c>
      <c r="G41" s="25" t="e">
        <f>#REF!+H41+I41</f>
        <v>#REF!</v>
      </c>
      <c r="H41" s="24">
        <f>11.3+1326</f>
        <v>1337.3</v>
      </c>
      <c r="I41" s="24">
        <v>1432.97</v>
      </c>
      <c r="J41" s="39">
        <f t="shared" si="0"/>
        <v>946.3</v>
      </c>
      <c r="K41" s="39">
        <v>946.3</v>
      </c>
      <c r="L41" s="39"/>
      <c r="M41" s="39">
        <f t="shared" si="1"/>
        <v>767.7</v>
      </c>
      <c r="N41" s="39">
        <v>767.7</v>
      </c>
      <c r="O41" s="39"/>
      <c r="P41" s="55" t="s">
        <v>170</v>
      </c>
    </row>
    <row r="42" spans="1:27" ht="89.25" customHeight="1">
      <c r="A42" s="149"/>
      <c r="B42" s="150"/>
      <c r="C42" s="75" t="s">
        <v>115</v>
      </c>
      <c r="D42" s="53" t="s">
        <v>147</v>
      </c>
      <c r="E42" s="53" t="s">
        <v>123</v>
      </c>
      <c r="F42" s="89" t="s">
        <v>119</v>
      </c>
      <c r="G42" s="25" t="e">
        <f>#REF!+#REF!+#REF!</f>
        <v>#REF!</v>
      </c>
      <c r="H42" s="25" t="e">
        <f>#REF!+#REF!+#REF!</f>
        <v>#REF!</v>
      </c>
      <c r="I42" s="25" t="e">
        <f>#REF!+#REF!+#REF!</f>
        <v>#REF!</v>
      </c>
      <c r="J42" s="39">
        <f t="shared" si="0"/>
        <v>1217.8</v>
      </c>
      <c r="K42" s="39">
        <v>1217.8</v>
      </c>
      <c r="L42" s="39"/>
      <c r="M42" s="39">
        <f>N42+O42</f>
        <v>1110.739</v>
      </c>
      <c r="N42" s="39">
        <f>121.986+988.753</f>
        <v>1110.739</v>
      </c>
      <c r="O42" s="39"/>
      <c r="P42" s="40" t="s">
        <v>172</v>
      </c>
    </row>
    <row r="43" spans="1:27" ht="131.25" hidden="1">
      <c r="A43" s="90"/>
      <c r="B43" s="101"/>
      <c r="C43" s="55" t="s">
        <v>117</v>
      </c>
      <c r="D43" s="53" t="s">
        <v>147</v>
      </c>
      <c r="E43" s="53" t="s">
        <v>123</v>
      </c>
      <c r="F43" s="89" t="s">
        <v>119</v>
      </c>
      <c r="G43" s="25" t="e">
        <f>#REF!+H43+I43</f>
        <v>#REF!</v>
      </c>
      <c r="H43" s="24">
        <v>1000</v>
      </c>
      <c r="I43" s="24">
        <v>0</v>
      </c>
      <c r="J43" s="39">
        <f t="shared" si="0"/>
        <v>0</v>
      </c>
      <c r="K43" s="39">
        <v>0</v>
      </c>
      <c r="L43" s="39"/>
      <c r="M43" s="39">
        <f t="shared" si="1"/>
        <v>0</v>
      </c>
      <c r="N43" s="39">
        <v>0</v>
      </c>
      <c r="O43" s="39"/>
      <c r="P43" s="24"/>
    </row>
    <row r="44" spans="1:27" ht="131.25" hidden="1">
      <c r="A44" s="90"/>
      <c r="B44" s="101"/>
      <c r="C44" s="75" t="s">
        <v>116</v>
      </c>
      <c r="D44" s="53" t="s">
        <v>147</v>
      </c>
      <c r="E44" s="53" t="s">
        <v>123</v>
      </c>
      <c r="F44" s="89" t="s">
        <v>119</v>
      </c>
      <c r="G44" s="25" t="e">
        <f>#REF!+#REF!+#REF!+#REF!+#REF!</f>
        <v>#REF!</v>
      </c>
      <c r="H44" s="25" t="e">
        <f>#REF!+#REF!+#REF!+#REF!+#REF!</f>
        <v>#REF!</v>
      </c>
      <c r="I44" s="25" t="e">
        <f>#REF!+#REF!+#REF!+#REF!+#REF!</f>
        <v>#REF!</v>
      </c>
      <c r="J44" s="39">
        <f t="shared" si="0"/>
        <v>0</v>
      </c>
      <c r="K44" s="39">
        <v>0</v>
      </c>
      <c r="L44" s="39"/>
      <c r="M44" s="39">
        <f t="shared" si="1"/>
        <v>0</v>
      </c>
      <c r="N44" s="39">
        <v>0</v>
      </c>
      <c r="O44" s="39"/>
      <c r="P44" s="25"/>
    </row>
    <row r="45" spans="1:27" s="34" customFormat="1" ht="262.5">
      <c r="A45" s="149" t="s">
        <v>73</v>
      </c>
      <c r="B45" s="142" t="s">
        <v>111</v>
      </c>
      <c r="C45" s="89" t="s">
        <v>74</v>
      </c>
      <c r="D45" s="53" t="s">
        <v>147</v>
      </c>
      <c r="E45" s="53" t="s">
        <v>123</v>
      </c>
      <c r="F45" s="89" t="s">
        <v>151</v>
      </c>
      <c r="G45" s="25" t="e">
        <f>#REF!+#REF!</f>
        <v>#REF!</v>
      </c>
      <c r="H45" s="25" t="e">
        <f>#REF!+#REF!</f>
        <v>#REF!</v>
      </c>
      <c r="I45" s="25" t="e">
        <f>#REF!+#REF!</f>
        <v>#REF!</v>
      </c>
      <c r="J45" s="39">
        <f t="shared" si="0"/>
        <v>8977.9</v>
      </c>
      <c r="K45" s="39">
        <v>8977.9</v>
      </c>
      <c r="L45" s="39"/>
      <c r="M45" s="39">
        <f t="shared" si="1"/>
        <v>8980.2999999999993</v>
      </c>
      <c r="N45" s="39">
        <v>8980.2999999999993</v>
      </c>
      <c r="O45" s="39"/>
      <c r="P45" s="40" t="s">
        <v>182</v>
      </c>
    </row>
    <row r="46" spans="1:27" s="34" customFormat="1" ht="191.25" customHeight="1">
      <c r="A46" s="149"/>
      <c r="B46" s="142"/>
      <c r="C46" s="89" t="s">
        <v>97</v>
      </c>
      <c r="D46" s="53" t="s">
        <v>147</v>
      </c>
      <c r="E46" s="53" t="s">
        <v>123</v>
      </c>
      <c r="F46" s="89" t="s">
        <v>119</v>
      </c>
      <c r="G46" s="25" t="e">
        <f>#REF!+H46+I46</f>
        <v>#REF!</v>
      </c>
      <c r="H46" s="24">
        <v>2727.8</v>
      </c>
      <c r="I46" s="24">
        <v>2946</v>
      </c>
      <c r="J46" s="39">
        <f t="shared" si="0"/>
        <v>2695.8</v>
      </c>
      <c r="K46" s="39">
        <v>2695.8</v>
      </c>
      <c r="L46" s="39"/>
      <c r="M46" s="39">
        <f>N46+O46</f>
        <v>2547.6999999999998</v>
      </c>
      <c r="N46" s="39">
        <v>2547.6999999999998</v>
      </c>
      <c r="O46" s="39"/>
      <c r="P46" s="67" t="s">
        <v>160</v>
      </c>
    </row>
    <row r="47" spans="1:27" s="34" customFormat="1" ht="131.25">
      <c r="A47" s="149"/>
      <c r="B47" s="142"/>
      <c r="C47" s="89" t="s">
        <v>98</v>
      </c>
      <c r="D47" s="53" t="s">
        <v>147</v>
      </c>
      <c r="E47" s="53" t="s">
        <v>123</v>
      </c>
      <c r="F47" s="89" t="s">
        <v>119</v>
      </c>
      <c r="G47" s="25" t="e">
        <f>#REF!+H47+I47</f>
        <v>#REF!</v>
      </c>
      <c r="H47" s="24">
        <v>260</v>
      </c>
      <c r="I47" s="24">
        <v>277.42</v>
      </c>
      <c r="J47" s="39">
        <f t="shared" si="0"/>
        <v>525.5</v>
      </c>
      <c r="K47" s="39">
        <v>525.5</v>
      </c>
      <c r="L47" s="39"/>
      <c r="M47" s="39">
        <f>N47+O47</f>
        <v>516</v>
      </c>
      <c r="N47" s="39">
        <v>516</v>
      </c>
      <c r="O47" s="39"/>
      <c r="P47" s="67" t="s">
        <v>189</v>
      </c>
    </row>
    <row r="48" spans="1:27" s="34" customFormat="1" ht="131.25">
      <c r="A48" s="149"/>
      <c r="B48" s="142"/>
      <c r="C48" s="89" t="s">
        <v>99</v>
      </c>
      <c r="D48" s="53" t="s">
        <v>147</v>
      </c>
      <c r="E48" s="53" t="s">
        <v>123</v>
      </c>
      <c r="F48" s="89" t="s">
        <v>119</v>
      </c>
      <c r="G48" s="25" t="e">
        <f>#REF!+H48+I48</f>
        <v>#REF!</v>
      </c>
      <c r="H48" s="24">
        <v>271</v>
      </c>
      <c r="I48" s="24">
        <v>290.5</v>
      </c>
      <c r="J48" s="39">
        <f>K48+L48</f>
        <v>411.8</v>
      </c>
      <c r="K48" s="39">
        <v>411.8</v>
      </c>
      <c r="L48" s="39"/>
      <c r="M48" s="39">
        <f t="shared" si="1"/>
        <v>362.1</v>
      </c>
      <c r="N48" s="39">
        <v>362.1</v>
      </c>
      <c r="O48" s="39"/>
      <c r="P48" s="39" t="s">
        <v>194</v>
      </c>
      <c r="Q48" s="113"/>
    </row>
    <row r="49" spans="1:19" s="34" customFormat="1" ht="131.25">
      <c r="A49" s="90"/>
      <c r="B49" s="142"/>
      <c r="C49" s="89" t="s">
        <v>124</v>
      </c>
      <c r="D49" s="53" t="s">
        <v>147</v>
      </c>
      <c r="E49" s="53" t="s">
        <v>123</v>
      </c>
      <c r="F49" s="89" t="s">
        <v>119</v>
      </c>
      <c r="G49" s="25" t="e">
        <f>#REF!+H49+I49</f>
        <v>#REF!</v>
      </c>
      <c r="H49" s="24">
        <v>58.8</v>
      </c>
      <c r="I49" s="24"/>
      <c r="J49" s="39">
        <f t="shared" si="0"/>
        <v>0</v>
      </c>
      <c r="K49" s="39"/>
      <c r="L49" s="39"/>
      <c r="M49" s="39">
        <f t="shared" si="1"/>
        <v>0</v>
      </c>
      <c r="N49" s="39"/>
      <c r="O49" s="39"/>
      <c r="P49" s="39"/>
    </row>
    <row r="50" spans="1:19" s="34" customFormat="1" ht="262.5">
      <c r="A50" s="149" t="s">
        <v>75</v>
      </c>
      <c r="B50" s="151" t="s">
        <v>102</v>
      </c>
      <c r="C50" s="89" t="s">
        <v>76</v>
      </c>
      <c r="D50" s="53" t="s">
        <v>147</v>
      </c>
      <c r="E50" s="53" t="s">
        <v>123</v>
      </c>
      <c r="F50" s="89" t="s">
        <v>152</v>
      </c>
      <c r="G50" s="25" t="e">
        <f>#REF!+#REF!</f>
        <v>#REF!</v>
      </c>
      <c r="H50" s="25" t="e">
        <f>#REF!+#REF!</f>
        <v>#REF!</v>
      </c>
      <c r="I50" s="25" t="e">
        <f>#REF!+#REF!</f>
        <v>#REF!</v>
      </c>
      <c r="J50" s="39">
        <f>K50+L50</f>
        <v>6210.2</v>
      </c>
      <c r="K50" s="39">
        <v>6210.2</v>
      </c>
      <c r="L50" s="39"/>
      <c r="M50" s="39">
        <f t="shared" si="1"/>
        <v>6174.8</v>
      </c>
      <c r="N50" s="39">
        <f>6209-34.2</f>
        <v>6174.8</v>
      </c>
      <c r="O50" s="39"/>
      <c r="P50" s="40" t="s">
        <v>190</v>
      </c>
      <c r="Q50" s="114"/>
    </row>
    <row r="51" spans="1:19" s="34" customFormat="1" ht="131.25">
      <c r="A51" s="149"/>
      <c r="B51" s="152"/>
      <c r="C51" s="89" t="s">
        <v>77</v>
      </c>
      <c r="D51" s="53" t="s">
        <v>147</v>
      </c>
      <c r="E51" s="53" t="s">
        <v>123</v>
      </c>
      <c r="F51" s="89" t="s">
        <v>119</v>
      </c>
      <c r="G51" s="25" t="e">
        <f>#REF!+H51+I51</f>
        <v>#REF!</v>
      </c>
      <c r="H51" s="24">
        <v>452.8</v>
      </c>
      <c r="I51" s="24">
        <v>489</v>
      </c>
      <c r="J51" s="39">
        <f>K51+L51</f>
        <v>527.79999999999995</v>
      </c>
      <c r="K51" s="39">
        <v>527.79999999999995</v>
      </c>
      <c r="L51" s="39"/>
      <c r="M51" s="39">
        <f t="shared" si="1"/>
        <v>492.6</v>
      </c>
      <c r="N51" s="39">
        <v>492.6</v>
      </c>
      <c r="O51" s="39"/>
      <c r="P51" s="67" t="s">
        <v>161</v>
      </c>
      <c r="S51" s="72"/>
    </row>
    <row r="52" spans="1:19" ht="26.25">
      <c r="A52" s="135" t="s">
        <v>44</v>
      </c>
      <c r="B52" s="135"/>
      <c r="C52" s="135"/>
      <c r="D52" s="135"/>
      <c r="E52" s="135"/>
      <c r="F52" s="135"/>
      <c r="G52" s="29" t="e">
        <f>#REF!+#REF!+#REF!+#REF!</f>
        <v>#REF!</v>
      </c>
      <c r="H52" s="29" t="e">
        <f>#REF!+#REF!+#REF!+#REF!</f>
        <v>#REF!</v>
      </c>
      <c r="I52" s="29" t="e">
        <f>#REF!+#REF!+#REF!+#REF!</f>
        <v>#REF!</v>
      </c>
      <c r="J52" s="87">
        <f>K52+L52</f>
        <v>136386.1</v>
      </c>
      <c r="K52" s="87">
        <f>K24+K25+K26+K27+K29+K30+K31+K32+K33+K34+K35+K36+K37+K38+K39+K40+K41+K42+K43+K45+K46+K47+K48+K50+K51</f>
        <v>136386.1</v>
      </c>
      <c r="L52" s="87"/>
      <c r="M52" s="87">
        <f>N52+O52</f>
        <v>128730.00900000002</v>
      </c>
      <c r="N52" s="87">
        <f>N53+N54+N55+N56</f>
        <v>128730.00900000002</v>
      </c>
      <c r="O52" s="87"/>
      <c r="P52" s="29"/>
    </row>
    <row r="53" spans="1:19" ht="131.25">
      <c r="A53" s="153" t="s">
        <v>15</v>
      </c>
      <c r="B53" s="154"/>
      <c r="C53" s="89" t="s">
        <v>119</v>
      </c>
      <c r="D53" s="103"/>
      <c r="E53" s="103"/>
      <c r="F53" s="89" t="s">
        <v>119</v>
      </c>
      <c r="G53" s="29"/>
      <c r="H53" s="29"/>
      <c r="I53" s="29"/>
      <c r="J53" s="87">
        <f>K53</f>
        <v>80658.899999999994</v>
      </c>
      <c r="K53" s="87">
        <v>80658.899999999994</v>
      </c>
      <c r="L53" s="87"/>
      <c r="M53" s="87">
        <f>N53</f>
        <v>73002.909000000029</v>
      </c>
      <c r="N53" s="87">
        <f>N24+N25+N26+N29-45209.9-144.6-60+N30+N31-2.6+N32+N33+N34+N35-2680.3+N36+N37+N38+N39+N40+N41+N42+N45-6347.6+N46+N47+N48+N50-1132.2+N51-149.9</f>
        <v>73002.909000000029</v>
      </c>
      <c r="O53" s="87"/>
      <c r="P53" s="29"/>
      <c r="Q53" s="41"/>
      <c r="R53" s="43"/>
    </row>
    <row r="54" spans="1:19" ht="80.25" customHeight="1">
      <c r="A54" s="103"/>
      <c r="B54" s="103"/>
      <c r="C54" s="89" t="s">
        <v>51</v>
      </c>
      <c r="D54" s="103"/>
      <c r="E54" s="103"/>
      <c r="F54" s="89" t="s">
        <v>51</v>
      </c>
      <c r="G54" s="29"/>
      <c r="H54" s="29"/>
      <c r="I54" s="29"/>
      <c r="J54" s="87">
        <f>K54</f>
        <v>52689.7</v>
      </c>
      <c r="K54" s="87">
        <f>52839.7-150</f>
        <v>52689.7</v>
      </c>
      <c r="L54" s="87"/>
      <c r="M54" s="87">
        <f>N54</f>
        <v>52689.7</v>
      </c>
      <c r="N54" s="87">
        <v>52689.7</v>
      </c>
      <c r="O54" s="87"/>
      <c r="P54" s="29"/>
      <c r="Q54" s="56"/>
      <c r="R54" s="43"/>
    </row>
    <row r="55" spans="1:19" ht="134.25" customHeight="1">
      <c r="A55" s="103"/>
      <c r="B55" s="103"/>
      <c r="C55" s="89" t="s">
        <v>53</v>
      </c>
      <c r="D55" s="103"/>
      <c r="E55" s="103"/>
      <c r="F55" s="89" t="s">
        <v>53</v>
      </c>
      <c r="G55" s="29"/>
      <c r="H55" s="29"/>
      <c r="I55" s="29"/>
      <c r="J55" s="87">
        <f>K55</f>
        <v>2977.5</v>
      </c>
      <c r="K55" s="87">
        <f>2827.5+150</f>
        <v>2977.5</v>
      </c>
      <c r="L55" s="87"/>
      <c r="M55" s="87">
        <f>N55</f>
        <v>2977.4</v>
      </c>
      <c r="N55" s="87">
        <v>2977.4</v>
      </c>
      <c r="O55" s="87"/>
      <c r="P55" s="29"/>
      <c r="R55" s="43"/>
    </row>
    <row r="56" spans="1:19" ht="87.75" customHeight="1">
      <c r="A56" s="103"/>
      <c r="B56" s="103"/>
      <c r="C56" s="89" t="s">
        <v>106</v>
      </c>
      <c r="D56" s="103"/>
      <c r="E56" s="103"/>
      <c r="F56" s="89" t="s">
        <v>106</v>
      </c>
      <c r="G56" s="29"/>
      <c r="H56" s="29"/>
      <c r="I56" s="29"/>
      <c r="J56" s="39">
        <f>K56</f>
        <v>60</v>
      </c>
      <c r="K56" s="39">
        <v>60</v>
      </c>
      <c r="L56" s="39"/>
      <c r="M56" s="39">
        <f>N56</f>
        <v>60</v>
      </c>
      <c r="N56" s="39">
        <v>60</v>
      </c>
      <c r="O56" s="39"/>
      <c r="P56" s="29"/>
    </row>
    <row r="57" spans="1:19" ht="25.5">
      <c r="A57" s="135" t="s">
        <v>59</v>
      </c>
      <c r="B57" s="135"/>
      <c r="C57" s="135"/>
      <c r="D57" s="135"/>
      <c r="E57" s="135"/>
      <c r="F57" s="135"/>
      <c r="G57" s="135"/>
      <c r="H57" s="135"/>
      <c r="I57" s="135"/>
      <c r="J57" s="135"/>
      <c r="K57" s="135"/>
      <c r="L57" s="135"/>
      <c r="M57" s="135"/>
      <c r="N57" s="135"/>
      <c r="O57" s="135"/>
      <c r="P57" s="135"/>
      <c r="R57" s="37"/>
    </row>
    <row r="58" spans="1:19" ht="341.25">
      <c r="A58" s="149" t="s">
        <v>68</v>
      </c>
      <c r="B58" s="151" t="s">
        <v>60</v>
      </c>
      <c r="C58" s="89" t="s">
        <v>78</v>
      </c>
      <c r="D58" s="76" t="s">
        <v>147</v>
      </c>
      <c r="E58" s="78" t="s">
        <v>123</v>
      </c>
      <c r="F58" s="89" t="s">
        <v>119</v>
      </c>
      <c r="G58" s="29" t="e">
        <f>SUM(#REF!)</f>
        <v>#REF!</v>
      </c>
      <c r="H58" s="29" t="e">
        <f>SUM(#REF!)</f>
        <v>#REF!</v>
      </c>
      <c r="I58" s="29" t="e">
        <f>SUM(#REF!)</f>
        <v>#REF!</v>
      </c>
      <c r="J58" s="87">
        <f>K58+L58</f>
        <v>5194</v>
      </c>
      <c r="K58" s="87">
        <v>5194</v>
      </c>
      <c r="L58" s="87"/>
      <c r="M58" s="87">
        <f>N58+O58</f>
        <v>5194</v>
      </c>
      <c r="N58" s="87">
        <f>2331.3+2862.7</f>
        <v>5194</v>
      </c>
      <c r="O58" s="87"/>
      <c r="P58" s="54" t="s">
        <v>153</v>
      </c>
    </row>
    <row r="59" spans="1:19" s="34" customFormat="1" ht="131.25">
      <c r="A59" s="149"/>
      <c r="B59" s="155"/>
      <c r="C59" s="89" t="s">
        <v>79</v>
      </c>
      <c r="D59" s="76" t="s">
        <v>147</v>
      </c>
      <c r="E59" s="78" t="s">
        <v>123</v>
      </c>
      <c r="F59" s="89" t="s">
        <v>119</v>
      </c>
      <c r="G59" s="25" t="e">
        <f>#REF!+#REF!</f>
        <v>#REF!</v>
      </c>
      <c r="H59" s="25" t="e">
        <f>#REF!+#REF!</f>
        <v>#REF!</v>
      </c>
      <c r="I59" s="25" t="e">
        <f>#REF!+#REF!</f>
        <v>#REF!</v>
      </c>
      <c r="J59" s="87">
        <f t="shared" ref="J59:J65" si="2">K59+L59</f>
        <v>833.4</v>
      </c>
      <c r="K59" s="87">
        <v>833.4</v>
      </c>
      <c r="L59" s="87"/>
      <c r="M59" s="87">
        <f t="shared" ref="M59:M66" si="3">N59+O59</f>
        <v>833.4</v>
      </c>
      <c r="N59" s="87">
        <f>478.5+329.6+25.3</f>
        <v>833.4</v>
      </c>
      <c r="O59" s="87"/>
      <c r="P59" s="39" t="s">
        <v>42</v>
      </c>
    </row>
    <row r="60" spans="1:19" ht="131.25">
      <c r="A60" s="149"/>
      <c r="B60" s="155"/>
      <c r="C60" s="55" t="s">
        <v>80</v>
      </c>
      <c r="D60" s="76" t="s">
        <v>147</v>
      </c>
      <c r="E60" s="78" t="s">
        <v>123</v>
      </c>
      <c r="F60" s="89" t="s">
        <v>119</v>
      </c>
      <c r="G60" s="25" t="e">
        <f>#REF!+H60+I60</f>
        <v>#REF!</v>
      </c>
      <c r="H60" s="24"/>
      <c r="I60" s="24"/>
      <c r="J60" s="87">
        <f t="shared" si="2"/>
        <v>900</v>
      </c>
      <c r="K60" s="87">
        <v>900</v>
      </c>
      <c r="L60" s="87"/>
      <c r="M60" s="87">
        <f t="shared" si="3"/>
        <v>899.5</v>
      </c>
      <c r="N60" s="87">
        <v>899.5</v>
      </c>
      <c r="O60" s="87"/>
      <c r="P60" s="98" t="s">
        <v>47</v>
      </c>
    </row>
    <row r="61" spans="1:19" ht="131.25">
      <c r="A61" s="149"/>
      <c r="B61" s="155"/>
      <c r="C61" s="75" t="s">
        <v>81</v>
      </c>
      <c r="D61" s="76" t="s">
        <v>147</v>
      </c>
      <c r="E61" s="78" t="s">
        <v>123</v>
      </c>
      <c r="F61" s="89" t="s">
        <v>119</v>
      </c>
      <c r="G61" s="25" t="e">
        <f>SUM(#REF!)</f>
        <v>#REF!</v>
      </c>
      <c r="H61" s="25" t="e">
        <f>SUM(#REF!)</f>
        <v>#REF!</v>
      </c>
      <c r="I61" s="25" t="e">
        <f>SUM(#REF!)</f>
        <v>#REF!</v>
      </c>
      <c r="J61" s="87">
        <f t="shared" si="2"/>
        <v>7490.9</v>
      </c>
      <c r="K61" s="87">
        <v>7490.9</v>
      </c>
      <c r="L61" s="87"/>
      <c r="M61" s="87">
        <f>N61+O61</f>
        <v>7338.8</v>
      </c>
      <c r="N61" s="87">
        <f>743.8+3041.8+3553.2</f>
        <v>7338.8</v>
      </c>
      <c r="O61" s="87"/>
      <c r="P61" s="39" t="s">
        <v>183</v>
      </c>
    </row>
    <row r="62" spans="1:19" ht="131.25">
      <c r="A62" s="149"/>
      <c r="B62" s="155"/>
      <c r="C62" s="75" t="s">
        <v>82</v>
      </c>
      <c r="D62" s="76" t="s">
        <v>147</v>
      </c>
      <c r="E62" s="78" t="s">
        <v>123</v>
      </c>
      <c r="F62" s="89" t="s">
        <v>119</v>
      </c>
      <c r="G62" s="25" t="e">
        <f>#REF!+H62+I62</f>
        <v>#REF!</v>
      </c>
      <c r="H62" s="24"/>
      <c r="I62" s="24"/>
      <c r="J62" s="87">
        <f>K62+L62</f>
        <v>420</v>
      </c>
      <c r="K62" s="87">
        <v>420</v>
      </c>
      <c r="L62" s="87"/>
      <c r="M62" s="87">
        <f t="shared" si="3"/>
        <v>420</v>
      </c>
      <c r="N62" s="87">
        <v>420</v>
      </c>
      <c r="O62" s="87"/>
      <c r="P62" s="39" t="s">
        <v>184</v>
      </c>
    </row>
    <row r="63" spans="1:19" ht="131.25">
      <c r="A63" s="149"/>
      <c r="B63" s="155"/>
      <c r="C63" s="75" t="s">
        <v>83</v>
      </c>
      <c r="D63" s="76" t="s">
        <v>147</v>
      </c>
      <c r="E63" s="78" t="s">
        <v>123</v>
      </c>
      <c r="F63" s="89" t="s">
        <v>119</v>
      </c>
      <c r="G63" s="25" t="e">
        <f>#REF!+#REF!</f>
        <v>#REF!</v>
      </c>
      <c r="H63" s="25" t="e">
        <f>#REF!+#REF!</f>
        <v>#REF!</v>
      </c>
      <c r="I63" s="25" t="e">
        <f>#REF!+#REF!</f>
        <v>#REF!</v>
      </c>
      <c r="J63" s="87">
        <f t="shared" si="2"/>
        <v>1934</v>
      </c>
      <c r="K63" s="87">
        <v>1934</v>
      </c>
      <c r="L63" s="87"/>
      <c r="M63" s="87">
        <f t="shared" si="3"/>
        <v>1934</v>
      </c>
      <c r="N63" s="87">
        <v>1934</v>
      </c>
      <c r="O63" s="87"/>
      <c r="P63" s="39" t="s">
        <v>174</v>
      </c>
    </row>
    <row r="64" spans="1:19" ht="131.25">
      <c r="A64" s="149"/>
      <c r="B64" s="155"/>
      <c r="C64" s="89" t="s">
        <v>84</v>
      </c>
      <c r="D64" s="76" t="s">
        <v>147</v>
      </c>
      <c r="E64" s="78" t="s">
        <v>123</v>
      </c>
      <c r="F64" s="89" t="s">
        <v>119</v>
      </c>
      <c r="G64" s="25" t="e">
        <f>#REF!+H64+I64</f>
        <v>#REF!</v>
      </c>
      <c r="H64" s="24">
        <v>200</v>
      </c>
      <c r="I64" s="24">
        <v>213.4</v>
      </c>
      <c r="J64" s="87">
        <f t="shared" si="2"/>
        <v>120</v>
      </c>
      <c r="K64" s="87">
        <v>120</v>
      </c>
      <c r="L64" s="87"/>
      <c r="M64" s="87">
        <f>N64+O64</f>
        <v>119.5</v>
      </c>
      <c r="N64" s="87">
        <v>119.5</v>
      </c>
      <c r="O64" s="87"/>
      <c r="P64" s="39" t="s">
        <v>177</v>
      </c>
    </row>
    <row r="65" spans="1:18" ht="314.25" customHeight="1">
      <c r="A65" s="149"/>
      <c r="B65" s="155"/>
      <c r="C65" s="76" t="s">
        <v>103</v>
      </c>
      <c r="D65" s="76" t="s">
        <v>147</v>
      </c>
      <c r="E65" s="78" t="s">
        <v>123</v>
      </c>
      <c r="F65" s="89" t="s">
        <v>154</v>
      </c>
      <c r="G65" s="25" t="e">
        <f>#REF!+#REF!+#REF!</f>
        <v>#REF!</v>
      </c>
      <c r="H65" s="25" t="e">
        <f>#REF!+#REF!+#REF!</f>
        <v>#REF!</v>
      </c>
      <c r="I65" s="25" t="e">
        <f>#REF!+#REF!+#REF!</f>
        <v>#REF!</v>
      </c>
      <c r="J65" s="87">
        <f t="shared" si="2"/>
        <v>11499.7</v>
      </c>
      <c r="K65" s="87">
        <v>11499.7</v>
      </c>
      <c r="L65" s="87"/>
      <c r="M65" s="87">
        <f t="shared" si="3"/>
        <v>11499.7</v>
      </c>
      <c r="N65" s="87">
        <f>1490.1+6609.6+3400</f>
        <v>11499.7</v>
      </c>
      <c r="O65" s="87"/>
      <c r="P65" s="39" t="s">
        <v>185</v>
      </c>
    </row>
    <row r="66" spans="1:18" ht="222" customHeight="1">
      <c r="A66" s="149"/>
      <c r="B66" s="152"/>
      <c r="C66" s="75" t="s">
        <v>104</v>
      </c>
      <c r="D66" s="76" t="s">
        <v>147</v>
      </c>
      <c r="E66" s="78" t="s">
        <v>123</v>
      </c>
      <c r="F66" s="89" t="s">
        <v>149</v>
      </c>
      <c r="G66" s="25" t="e">
        <f>SUM(#REF!)</f>
        <v>#REF!</v>
      </c>
      <c r="H66" s="25" t="e">
        <f>SUM(#REF!)</f>
        <v>#REF!</v>
      </c>
      <c r="I66" s="25" t="e">
        <f>SUM(#REF!)</f>
        <v>#REF!</v>
      </c>
      <c r="J66" s="87">
        <f>K66+L66</f>
        <v>789.5</v>
      </c>
      <c r="K66" s="87">
        <v>789.5</v>
      </c>
      <c r="L66" s="87"/>
      <c r="M66" s="87">
        <f t="shared" si="3"/>
        <v>779.2</v>
      </c>
      <c r="N66" s="87">
        <f>305.484+0.5+285.287+176.055+11.874</f>
        <v>779.2</v>
      </c>
      <c r="O66" s="87"/>
      <c r="P66" s="39" t="s">
        <v>173</v>
      </c>
      <c r="Q66" s="73"/>
    </row>
    <row r="67" spans="1:18" ht="26.25">
      <c r="A67" s="156" t="s">
        <v>45</v>
      </c>
      <c r="B67" s="156"/>
      <c r="C67" s="156"/>
      <c r="D67" s="156"/>
      <c r="E67" s="156"/>
      <c r="F67" s="89"/>
      <c r="G67" s="25" t="e">
        <f>G58+G59+G60+G61+G62+G63+G64+G65+G66</f>
        <v>#REF!</v>
      </c>
      <c r="H67" s="25" t="e">
        <f>H58+H59+H60+H61+H62+H63+H64+H65+H66</f>
        <v>#REF!</v>
      </c>
      <c r="I67" s="25" t="e">
        <f>I58+I59+I60+I61+I62+I63+I64+I65+I66</f>
        <v>#REF!</v>
      </c>
      <c r="J67" s="87">
        <f>K67+L67</f>
        <v>29168.799999999999</v>
      </c>
      <c r="K67" s="87">
        <f>K58+K59+K60+K61+K62+K63+K64+K65+K66-12.7</f>
        <v>29168.799999999999</v>
      </c>
      <c r="L67" s="87"/>
      <c r="M67" s="87">
        <f>N67+O67</f>
        <v>29018.100000000002</v>
      </c>
      <c r="N67" s="87">
        <f>N58+N59+N60+N61+N62+N63+N64+N65+N66</f>
        <v>29018.100000000002</v>
      </c>
      <c r="O67" s="87"/>
      <c r="P67" s="25"/>
      <c r="Q67" s="41"/>
    </row>
    <row r="68" spans="1:18" ht="131.25">
      <c r="A68" s="153" t="s">
        <v>15</v>
      </c>
      <c r="B68" s="154"/>
      <c r="C68" s="89" t="s">
        <v>119</v>
      </c>
      <c r="D68" s="102"/>
      <c r="E68" s="102"/>
      <c r="F68" s="89" t="s">
        <v>119</v>
      </c>
      <c r="G68" s="25"/>
      <c r="H68" s="25"/>
      <c r="I68" s="25"/>
      <c r="J68" s="87">
        <f>K68</f>
        <v>21068.5</v>
      </c>
      <c r="K68" s="87">
        <v>21068.5</v>
      </c>
      <c r="L68" s="87"/>
      <c r="M68" s="87">
        <f>N68</f>
        <v>20917.900000000001</v>
      </c>
      <c r="N68" s="87">
        <f>N58+N59+N60+N61+N62+N63+N64+3400+778.7</f>
        <v>20917.900000000001</v>
      </c>
      <c r="O68" s="87"/>
      <c r="P68" s="25"/>
    </row>
    <row r="69" spans="1:18" ht="151.5" customHeight="1">
      <c r="A69" s="102"/>
      <c r="B69" s="102"/>
      <c r="C69" s="89" t="s">
        <v>53</v>
      </c>
      <c r="D69" s="102"/>
      <c r="E69" s="102"/>
      <c r="F69" s="89" t="s">
        <v>53</v>
      </c>
      <c r="G69" s="25"/>
      <c r="H69" s="25"/>
      <c r="I69" s="25"/>
      <c r="J69" s="87">
        <f>K69</f>
        <v>1490.7</v>
      </c>
      <c r="K69" s="87">
        <v>1490.7</v>
      </c>
      <c r="L69" s="87"/>
      <c r="M69" s="87">
        <f>N69</f>
        <v>1490.6</v>
      </c>
      <c r="N69" s="87">
        <v>1490.6</v>
      </c>
      <c r="O69" s="87"/>
      <c r="P69" s="25"/>
      <c r="Q69" s="115"/>
      <c r="R69" s="41"/>
    </row>
    <row r="70" spans="1:18" ht="234.75" customHeight="1">
      <c r="A70" s="102"/>
      <c r="B70" s="102"/>
      <c r="C70" s="89" t="s">
        <v>54</v>
      </c>
      <c r="D70" s="102"/>
      <c r="E70" s="102"/>
      <c r="F70" s="89" t="s">
        <v>54</v>
      </c>
      <c r="G70" s="25"/>
      <c r="H70" s="25"/>
      <c r="I70" s="25"/>
      <c r="J70" s="39">
        <f>K70</f>
        <v>6609.6</v>
      </c>
      <c r="K70" s="39">
        <v>6609.6</v>
      </c>
      <c r="L70" s="39"/>
      <c r="M70" s="39">
        <f>N70</f>
        <v>6609.6</v>
      </c>
      <c r="N70" s="39">
        <v>6609.6</v>
      </c>
      <c r="O70" s="39"/>
      <c r="P70" s="25"/>
      <c r="Q70" s="115"/>
    </row>
    <row r="71" spans="1:18" ht="25.5">
      <c r="A71" s="135" t="s">
        <v>108</v>
      </c>
      <c r="B71" s="135"/>
      <c r="C71" s="135"/>
      <c r="D71" s="135"/>
      <c r="E71" s="135"/>
      <c r="F71" s="135"/>
      <c r="G71" s="135"/>
      <c r="H71" s="135"/>
      <c r="I71" s="135"/>
      <c r="J71" s="135"/>
      <c r="K71" s="135"/>
      <c r="L71" s="135"/>
      <c r="M71" s="135"/>
      <c r="N71" s="135"/>
      <c r="O71" s="135"/>
      <c r="P71" s="135"/>
    </row>
    <row r="72" spans="1:18" ht="131.25" hidden="1">
      <c r="A72" s="157" t="s">
        <v>85</v>
      </c>
      <c r="B72" s="142" t="s">
        <v>61</v>
      </c>
      <c r="C72" s="53" t="s">
        <v>155</v>
      </c>
      <c r="D72" s="76" t="s">
        <v>147</v>
      </c>
      <c r="E72" s="78" t="s">
        <v>123</v>
      </c>
      <c r="F72" s="89" t="s">
        <v>119</v>
      </c>
      <c r="G72" s="25" t="e">
        <f>#REF!+H72+I72</f>
        <v>#REF!</v>
      </c>
      <c r="H72" s="24"/>
      <c r="I72" s="24"/>
      <c r="J72" s="24"/>
      <c r="K72" s="24"/>
      <c r="L72" s="24"/>
      <c r="M72" s="24"/>
      <c r="N72" s="24"/>
      <c r="O72" s="24"/>
      <c r="P72" s="24"/>
    </row>
    <row r="73" spans="1:18" ht="131.25" hidden="1">
      <c r="A73" s="157"/>
      <c r="B73" s="142"/>
      <c r="C73" s="53" t="s">
        <v>105</v>
      </c>
      <c r="D73" s="76" t="s">
        <v>147</v>
      </c>
      <c r="E73" s="78" t="s">
        <v>123</v>
      </c>
      <c r="F73" s="89" t="s">
        <v>119</v>
      </c>
      <c r="G73" s="25" t="e">
        <f>#REF!+H73+I73</f>
        <v>#REF!</v>
      </c>
      <c r="H73" s="24"/>
      <c r="I73" s="24"/>
      <c r="J73" s="24"/>
      <c r="K73" s="24"/>
      <c r="L73" s="24"/>
      <c r="M73" s="24"/>
      <c r="N73" s="24"/>
      <c r="O73" s="24"/>
      <c r="P73" s="24"/>
    </row>
    <row r="74" spans="1:18" ht="131.25">
      <c r="A74" s="104" t="s">
        <v>86</v>
      </c>
      <c r="B74" s="79" t="s">
        <v>62</v>
      </c>
      <c r="C74" s="80" t="s">
        <v>88</v>
      </c>
      <c r="D74" s="76" t="s">
        <v>147</v>
      </c>
      <c r="E74" s="78" t="s">
        <v>123</v>
      </c>
      <c r="F74" s="89" t="s">
        <v>119</v>
      </c>
      <c r="G74" s="25" t="e">
        <f>#REF!+H74+I74</f>
        <v>#REF!</v>
      </c>
      <c r="H74" s="24">
        <v>3049.3</v>
      </c>
      <c r="I74" s="24">
        <f>2931+56.7</f>
        <v>2987.7</v>
      </c>
      <c r="J74" s="39">
        <f>K74+L74</f>
        <v>2894.2</v>
      </c>
      <c r="K74" s="39">
        <v>2894.2</v>
      </c>
      <c r="L74" s="39"/>
      <c r="M74" s="39">
        <f>N74+O74</f>
        <v>2683</v>
      </c>
      <c r="N74" s="39">
        <v>2683</v>
      </c>
      <c r="O74" s="39"/>
      <c r="P74" s="89" t="s">
        <v>166</v>
      </c>
    </row>
    <row r="75" spans="1:18" ht="131.25">
      <c r="A75" s="156" t="s">
        <v>87</v>
      </c>
      <c r="B75" s="142" t="s">
        <v>50</v>
      </c>
      <c r="C75" s="53" t="s">
        <v>89</v>
      </c>
      <c r="D75" s="76" t="s">
        <v>147</v>
      </c>
      <c r="E75" s="78" t="s">
        <v>123</v>
      </c>
      <c r="F75" s="89" t="s">
        <v>119</v>
      </c>
      <c r="G75" s="25" t="e">
        <f>#REF!+H75+I75</f>
        <v>#REF!</v>
      </c>
      <c r="H75" s="24">
        <v>2500</v>
      </c>
      <c r="I75" s="24">
        <v>0</v>
      </c>
      <c r="J75" s="39">
        <f>K75+L75</f>
        <v>10988</v>
      </c>
      <c r="K75" s="39">
        <v>10988</v>
      </c>
      <c r="L75" s="39"/>
      <c r="M75" s="39">
        <f>N75+O75</f>
        <v>10168.1</v>
      </c>
      <c r="N75" s="39">
        <v>10168.1</v>
      </c>
      <c r="O75" s="39"/>
      <c r="P75" s="40" t="s">
        <v>167</v>
      </c>
    </row>
    <row r="76" spans="1:18" ht="409.5">
      <c r="A76" s="156"/>
      <c r="B76" s="142"/>
      <c r="C76" s="89" t="s">
        <v>90</v>
      </c>
      <c r="D76" s="76" t="s">
        <v>147</v>
      </c>
      <c r="E76" s="78" t="s">
        <v>123</v>
      </c>
      <c r="F76" s="89" t="s">
        <v>156</v>
      </c>
      <c r="G76" s="25" t="e">
        <f>#REF!+#REF!</f>
        <v>#REF!</v>
      </c>
      <c r="H76" s="25" t="e">
        <f>#REF!+#REF!</f>
        <v>#REF!</v>
      </c>
      <c r="I76" s="25" t="e">
        <f>#REF!+#REF!</f>
        <v>#REF!</v>
      </c>
      <c r="J76" s="39">
        <f>K76+L76</f>
        <v>9259</v>
      </c>
      <c r="K76" s="39">
        <v>9259</v>
      </c>
      <c r="L76" s="39"/>
      <c r="M76" s="39">
        <f>N76+O76</f>
        <v>8659.2000000000007</v>
      </c>
      <c r="N76" s="39">
        <f>8656.7+2.5</f>
        <v>8659.2000000000007</v>
      </c>
      <c r="O76" s="39"/>
      <c r="P76" s="40" t="s">
        <v>191</v>
      </c>
      <c r="Q76" s="116"/>
    </row>
    <row r="77" spans="1:18" ht="26.25">
      <c r="A77" s="156" t="s">
        <v>46</v>
      </c>
      <c r="B77" s="156"/>
      <c r="C77" s="156"/>
      <c r="D77" s="156"/>
      <c r="E77" s="156"/>
      <c r="F77" s="107"/>
      <c r="G77" s="25" t="e">
        <f>#REF!+G74+#REF!</f>
        <v>#REF!</v>
      </c>
      <c r="H77" s="25" t="e">
        <f>#REF!+H74+#REF!</f>
        <v>#REF!</v>
      </c>
      <c r="I77" s="25" t="e">
        <f>#REF!+I74+#REF!</f>
        <v>#REF!</v>
      </c>
      <c r="J77" s="39">
        <f>K77+L77</f>
        <v>23141.200000000001</v>
      </c>
      <c r="K77" s="39">
        <f>K74+K75+K76</f>
        <v>23141.200000000001</v>
      </c>
      <c r="L77" s="39"/>
      <c r="M77" s="39">
        <f>N77+O77</f>
        <v>21510.300000000003</v>
      </c>
      <c r="N77" s="39">
        <f>N74+N75+N76</f>
        <v>21510.300000000003</v>
      </c>
      <c r="O77" s="39"/>
      <c r="P77" s="25"/>
    </row>
    <row r="78" spans="1:18" s="34" customFormat="1" ht="131.25">
      <c r="A78" s="142" t="s">
        <v>15</v>
      </c>
      <c r="B78" s="142"/>
      <c r="C78" s="64" t="s">
        <v>119</v>
      </c>
      <c r="D78" s="103"/>
      <c r="E78" s="29"/>
      <c r="F78" s="64" t="s">
        <v>119</v>
      </c>
      <c r="G78" s="81" t="e">
        <f>#REF!+G74+#REF!</f>
        <v>#REF!</v>
      </c>
      <c r="H78" s="81" t="e">
        <f>#REF!+H74+#REF!</f>
        <v>#REF!</v>
      </c>
      <c r="I78" s="81" t="e">
        <f>#REF!+I74+#REF!</f>
        <v>#REF!</v>
      </c>
      <c r="J78" s="52">
        <f>K78</f>
        <v>23138.7</v>
      </c>
      <c r="K78" s="52">
        <v>23138.7</v>
      </c>
      <c r="L78" s="52"/>
      <c r="M78" s="52">
        <f>N78</f>
        <v>21507.800000000003</v>
      </c>
      <c r="N78" s="52">
        <f>N74+N75+N76-2.5</f>
        <v>21507.800000000003</v>
      </c>
      <c r="O78" s="81"/>
      <c r="P78" s="81"/>
    </row>
    <row r="79" spans="1:18" s="34" customFormat="1" ht="409.5">
      <c r="A79" s="88"/>
      <c r="B79" s="100"/>
      <c r="C79" s="89" t="s">
        <v>54</v>
      </c>
      <c r="D79" s="103"/>
      <c r="E79" s="29"/>
      <c r="F79" s="89" t="s">
        <v>54</v>
      </c>
      <c r="G79" s="81" t="e">
        <f>#REF!</f>
        <v>#REF!</v>
      </c>
      <c r="H79" s="81" t="e">
        <f>#REF!</f>
        <v>#REF!</v>
      </c>
      <c r="I79" s="81" t="e">
        <f>#REF!</f>
        <v>#REF!</v>
      </c>
      <c r="J79" s="52">
        <f>K79</f>
        <v>2.5</v>
      </c>
      <c r="K79" s="52">
        <v>2.5</v>
      </c>
      <c r="L79" s="52"/>
      <c r="M79" s="52">
        <f>N79</f>
        <v>2.5</v>
      </c>
      <c r="N79" s="52">
        <v>2.5</v>
      </c>
      <c r="O79" s="81"/>
      <c r="P79" s="81"/>
    </row>
    <row r="80" spans="1:18" ht="25.5">
      <c r="A80" s="135" t="s">
        <v>91</v>
      </c>
      <c r="B80" s="135"/>
      <c r="C80" s="135"/>
      <c r="D80" s="135"/>
      <c r="E80" s="135"/>
      <c r="F80" s="135"/>
      <c r="G80" s="135"/>
      <c r="H80" s="135"/>
      <c r="I80" s="135"/>
      <c r="J80" s="135"/>
      <c r="K80" s="135"/>
      <c r="L80" s="135"/>
      <c r="M80" s="135"/>
      <c r="N80" s="135"/>
      <c r="O80" s="135"/>
      <c r="P80" s="135"/>
    </row>
    <row r="81" spans="1:17" ht="187.5" customHeight="1">
      <c r="A81" s="164" t="s">
        <v>92</v>
      </c>
      <c r="B81" s="165" t="s">
        <v>93</v>
      </c>
      <c r="C81" s="166" t="s">
        <v>94</v>
      </c>
      <c r="D81" s="168" t="s">
        <v>147</v>
      </c>
      <c r="E81" s="170" t="s">
        <v>123</v>
      </c>
      <c r="F81" s="172" t="s">
        <v>157</v>
      </c>
      <c r="G81" s="29" t="e">
        <f>#REF!+#REF!</f>
        <v>#REF!</v>
      </c>
      <c r="H81" s="29" t="e">
        <f>#REF!+#REF!</f>
        <v>#REF!</v>
      </c>
      <c r="I81" s="29" t="e">
        <f>#REF!+#REF!</f>
        <v>#REF!</v>
      </c>
      <c r="J81" s="158">
        <f>K81+L81</f>
        <v>71668.3</v>
      </c>
      <c r="K81" s="160"/>
      <c r="L81" s="158">
        <v>71668.3</v>
      </c>
      <c r="M81" s="158">
        <f>N81+O81</f>
        <v>70565.2</v>
      </c>
      <c r="N81" s="160"/>
      <c r="O81" s="158">
        <f>6855+428+11189.5+20825.8+6709.9+396.6+19396.6+4763.8</f>
        <v>70565.2</v>
      </c>
      <c r="P81" s="162" t="s">
        <v>186</v>
      </c>
    </row>
    <row r="82" spans="1:17" ht="256.5" customHeight="1">
      <c r="A82" s="164"/>
      <c r="B82" s="165"/>
      <c r="C82" s="167"/>
      <c r="D82" s="169"/>
      <c r="E82" s="171"/>
      <c r="F82" s="173"/>
      <c r="G82" s="29"/>
      <c r="H82" s="29"/>
      <c r="I82" s="29"/>
      <c r="J82" s="159"/>
      <c r="K82" s="184"/>
      <c r="L82" s="159"/>
      <c r="M82" s="159"/>
      <c r="N82" s="161"/>
      <c r="O82" s="159"/>
      <c r="P82" s="163"/>
    </row>
    <row r="83" spans="1:17" ht="242.25" customHeight="1">
      <c r="A83" s="164"/>
      <c r="B83" s="165"/>
      <c r="C83" s="76" t="s">
        <v>95</v>
      </c>
      <c r="D83" s="76" t="s">
        <v>147</v>
      </c>
      <c r="E83" s="78" t="s">
        <v>123</v>
      </c>
      <c r="F83" s="64" t="s">
        <v>121</v>
      </c>
      <c r="G83" s="25" t="e">
        <f>SUM(#REF!)</f>
        <v>#REF!</v>
      </c>
      <c r="H83" s="25" t="e">
        <f>SUM(#REF!)</f>
        <v>#REF!</v>
      </c>
      <c r="I83" s="25" t="e">
        <f>SUM(#REF!)</f>
        <v>#REF!</v>
      </c>
      <c r="J83" s="98">
        <f>K83+L83</f>
        <v>27333.7</v>
      </c>
      <c r="K83" s="33"/>
      <c r="L83" s="98">
        <v>27333.7</v>
      </c>
      <c r="M83" s="98">
        <f>N83+O83</f>
        <v>26029.199999999997</v>
      </c>
      <c r="N83" s="97"/>
      <c r="O83" s="98">
        <f>6519.3+49.7+5226.3+3221.8+10456+556.1</f>
        <v>26029.199999999997</v>
      </c>
      <c r="P83" s="66" t="s">
        <v>192</v>
      </c>
      <c r="Q83" s="112"/>
    </row>
    <row r="84" spans="1:17" ht="131.25">
      <c r="A84" s="164"/>
      <c r="B84" s="165"/>
      <c r="C84" s="82" t="s">
        <v>107</v>
      </c>
      <c r="D84" s="76" t="s">
        <v>147</v>
      </c>
      <c r="E84" s="78" t="s">
        <v>123</v>
      </c>
      <c r="F84" s="96" t="s">
        <v>121</v>
      </c>
      <c r="G84" s="25" t="e">
        <f>#REF!+H84+I84</f>
        <v>#REF!</v>
      </c>
      <c r="H84" s="24">
        <v>2289</v>
      </c>
      <c r="I84" s="24">
        <v>0</v>
      </c>
      <c r="J84" s="39">
        <f>K84+L84</f>
        <v>2594</v>
      </c>
      <c r="K84" s="53"/>
      <c r="L84" s="39">
        <v>2594</v>
      </c>
      <c r="M84" s="39">
        <f>N84+O84</f>
        <v>2439.3000000000002</v>
      </c>
      <c r="N84" s="53"/>
      <c r="O84" s="39">
        <v>2439.3000000000002</v>
      </c>
      <c r="P84" s="40" t="s">
        <v>201</v>
      </c>
    </row>
    <row r="85" spans="1:17" ht="257.25" customHeight="1">
      <c r="A85" s="164"/>
      <c r="B85" s="165"/>
      <c r="C85" s="82" t="s">
        <v>110</v>
      </c>
      <c r="D85" s="76" t="s">
        <v>147</v>
      </c>
      <c r="E85" s="78" t="s">
        <v>123</v>
      </c>
      <c r="F85" s="89" t="s">
        <v>109</v>
      </c>
      <c r="G85" s="25" t="e">
        <f>#REF!+H85+I85</f>
        <v>#REF!</v>
      </c>
      <c r="H85" s="24">
        <v>0</v>
      </c>
      <c r="I85" s="24">
        <v>0</v>
      </c>
      <c r="J85" s="39">
        <f>K85+L85</f>
        <v>799.7</v>
      </c>
      <c r="K85" s="53"/>
      <c r="L85" s="39">
        <v>799.7</v>
      </c>
      <c r="M85" s="39">
        <f>N85+O85</f>
        <v>0</v>
      </c>
      <c r="N85" s="53"/>
      <c r="O85" s="39">
        <v>0</v>
      </c>
      <c r="P85" s="53" t="s">
        <v>193</v>
      </c>
    </row>
    <row r="86" spans="1:17" ht="26.25">
      <c r="A86" s="108" t="s">
        <v>48</v>
      </c>
      <c r="B86" s="109"/>
      <c r="C86" s="109"/>
      <c r="D86" s="109"/>
      <c r="E86" s="109"/>
      <c r="F86" s="110"/>
      <c r="G86" s="25" t="e">
        <f>G81+G83+G84+G85</f>
        <v>#REF!</v>
      </c>
      <c r="H86" s="25" t="e">
        <f>H81+H83+H84+H85</f>
        <v>#REF!</v>
      </c>
      <c r="I86" s="25" t="e">
        <f>I81+I83+I84+I85</f>
        <v>#REF!</v>
      </c>
      <c r="J86" s="49">
        <f>K86+L86</f>
        <v>102395.7</v>
      </c>
      <c r="K86" s="49"/>
      <c r="L86" s="49">
        <f>L81+L83+L84+L85</f>
        <v>102395.7</v>
      </c>
      <c r="M86" s="49">
        <f>N86+O86</f>
        <v>99033.7</v>
      </c>
      <c r="N86" s="49"/>
      <c r="O86" s="49">
        <f>O81+O83+O84+O85</f>
        <v>99033.7</v>
      </c>
      <c r="P86" s="25"/>
      <c r="Q86" s="41"/>
    </row>
    <row r="87" spans="1:17" ht="315" hidden="1">
      <c r="A87" s="174" t="s">
        <v>15</v>
      </c>
      <c r="B87" s="175"/>
      <c r="C87" s="175"/>
      <c r="D87" s="175"/>
      <c r="E87" s="176"/>
      <c r="F87" s="89" t="s">
        <v>56</v>
      </c>
      <c r="G87" s="83" t="e">
        <f>#REF!+#REF!+#REF!+#REF!</f>
        <v>#REF!</v>
      </c>
      <c r="H87" s="83" t="e">
        <f>#REF!+#REF!+#REF!</f>
        <v>#REF!</v>
      </c>
      <c r="I87" s="83" t="e">
        <f>#REF!+#REF!+#REF!</f>
        <v>#REF!</v>
      </c>
      <c r="J87" s="49"/>
      <c r="K87" s="49"/>
      <c r="L87" s="49"/>
      <c r="M87" s="49"/>
      <c r="N87" s="49"/>
      <c r="O87" s="49"/>
      <c r="P87" s="83"/>
    </row>
    <row r="88" spans="1:17" ht="157.5" hidden="1">
      <c r="A88" s="177"/>
      <c r="B88" s="178"/>
      <c r="C88" s="178"/>
      <c r="D88" s="178"/>
      <c r="E88" s="179"/>
      <c r="F88" s="89" t="s">
        <v>109</v>
      </c>
      <c r="G88" s="83" t="e">
        <f>G85</f>
        <v>#REF!</v>
      </c>
      <c r="H88" s="83">
        <f>H85</f>
        <v>0</v>
      </c>
      <c r="I88" s="83">
        <f>I85</f>
        <v>0</v>
      </c>
      <c r="J88" s="49"/>
      <c r="K88" s="49"/>
      <c r="L88" s="49"/>
      <c r="M88" s="49"/>
      <c r="N88" s="49"/>
      <c r="O88" s="49"/>
      <c r="P88" s="83"/>
    </row>
    <row r="89" spans="1:17" ht="131.25" hidden="1">
      <c r="A89" s="180"/>
      <c r="B89" s="181"/>
      <c r="C89" s="181"/>
      <c r="D89" s="181"/>
      <c r="E89" s="182"/>
      <c r="F89" s="89" t="s">
        <v>121</v>
      </c>
      <c r="G89" s="83" t="e">
        <f>#REF!+G83+G84</f>
        <v>#REF!</v>
      </c>
      <c r="H89" s="83" t="e">
        <f>#REF!+H83+H84</f>
        <v>#REF!</v>
      </c>
      <c r="I89" s="83" t="e">
        <f>#REF!+I83+I84</f>
        <v>#REF!</v>
      </c>
      <c r="J89" s="49"/>
      <c r="K89" s="49"/>
      <c r="L89" s="49"/>
      <c r="M89" s="49"/>
      <c r="N89" s="49"/>
      <c r="O89" s="49"/>
      <c r="P89" s="83"/>
    </row>
    <row r="90" spans="1:17" ht="168" customHeight="1">
      <c r="A90" s="91"/>
      <c r="B90" s="94"/>
      <c r="C90" s="89" t="s">
        <v>56</v>
      </c>
      <c r="D90" s="94"/>
      <c r="E90" s="100"/>
      <c r="F90" s="89" t="s">
        <v>56</v>
      </c>
      <c r="G90" s="83"/>
      <c r="H90" s="83"/>
      <c r="I90" s="83"/>
      <c r="J90" s="49">
        <f>K90+L90</f>
        <v>4763.8</v>
      </c>
      <c r="K90" s="49"/>
      <c r="L90" s="49">
        <v>4763.8</v>
      </c>
      <c r="M90" s="49">
        <f>N90+O90</f>
        <v>4763.8</v>
      </c>
      <c r="N90" s="49"/>
      <c r="O90" s="49">
        <f>4763.8</f>
        <v>4763.8</v>
      </c>
      <c r="P90" s="83"/>
    </row>
    <row r="91" spans="1:17" ht="157.5">
      <c r="A91" s="91"/>
      <c r="B91" s="94"/>
      <c r="C91" s="96" t="s">
        <v>109</v>
      </c>
      <c r="D91" s="100"/>
      <c r="E91" s="100"/>
      <c r="F91" s="96" t="s">
        <v>109</v>
      </c>
      <c r="G91" s="83"/>
      <c r="H91" s="83"/>
      <c r="I91" s="83"/>
      <c r="J91" s="49">
        <f>K91+L91</f>
        <v>799.7</v>
      </c>
      <c r="K91" s="49"/>
      <c r="L91" s="49">
        <v>799.7</v>
      </c>
      <c r="M91" s="49">
        <f>N91+O91</f>
        <v>0</v>
      </c>
      <c r="N91" s="49"/>
      <c r="O91" s="49">
        <f>O85</f>
        <v>0</v>
      </c>
      <c r="P91" s="83"/>
    </row>
    <row r="92" spans="1:17" ht="131.25">
      <c r="A92" s="91"/>
      <c r="B92" s="94"/>
      <c r="C92" s="89" t="s">
        <v>121</v>
      </c>
      <c r="D92" s="94"/>
      <c r="E92" s="92"/>
      <c r="F92" s="89" t="s">
        <v>121</v>
      </c>
      <c r="G92" s="83"/>
      <c r="H92" s="83"/>
      <c r="I92" s="83"/>
      <c r="J92" s="49">
        <f>K92+L92</f>
        <v>96832.2</v>
      </c>
      <c r="K92" s="49"/>
      <c r="L92" s="49">
        <v>96832.2</v>
      </c>
      <c r="M92" s="49">
        <f>N92+O92</f>
        <v>94269.9</v>
      </c>
      <c r="N92" s="49"/>
      <c r="O92" s="49">
        <f>65801.4+O83+O84</f>
        <v>94269.9</v>
      </c>
      <c r="P92" s="83"/>
    </row>
    <row r="93" spans="1:17" ht="30.75">
      <c r="A93" s="156" t="s">
        <v>55</v>
      </c>
      <c r="B93" s="156"/>
      <c r="C93" s="156"/>
      <c r="D93" s="156"/>
      <c r="E93" s="156"/>
      <c r="F93" s="40"/>
      <c r="G93" s="25" t="e">
        <f>G52+G67+G77+G86</f>
        <v>#REF!</v>
      </c>
      <c r="H93" s="25" t="e">
        <f>H52+H67+H77+H86</f>
        <v>#REF!</v>
      </c>
      <c r="I93" s="25" t="e">
        <f>I52+I67+I77+I86</f>
        <v>#REF!</v>
      </c>
      <c r="J93" s="49">
        <f>K93+L93</f>
        <v>291091.8</v>
      </c>
      <c r="K93" s="49">
        <f>K52+K67+K77+K86</f>
        <v>188696.1</v>
      </c>
      <c r="L93" s="49">
        <f>L86</f>
        <v>102395.7</v>
      </c>
      <c r="M93" s="49">
        <f>N93+O93</f>
        <v>278292.10900000005</v>
      </c>
      <c r="N93" s="49">
        <f>N52+N67+N77+N86</f>
        <v>179258.40900000004</v>
      </c>
      <c r="O93" s="49">
        <f>O86</f>
        <v>99033.7</v>
      </c>
      <c r="P93" s="25"/>
      <c r="Q93" s="43"/>
    </row>
    <row r="94" spans="1:17" ht="78.75" customHeight="1">
      <c r="A94" s="102"/>
      <c r="B94" s="102"/>
      <c r="C94" s="95" t="s">
        <v>120</v>
      </c>
      <c r="D94" s="102"/>
      <c r="E94" s="102"/>
      <c r="F94" s="95" t="s">
        <v>120</v>
      </c>
      <c r="G94" s="25"/>
      <c r="H94" s="25"/>
      <c r="I94" s="25"/>
      <c r="J94" s="49">
        <f>K94+L94</f>
        <v>124866.09999999999</v>
      </c>
      <c r="K94" s="49">
        <f>K53+K68+K78</f>
        <v>124866.09999999999</v>
      </c>
      <c r="L94" s="49"/>
      <c r="M94" s="49">
        <f>N94+O94</f>
        <v>115428.60900000004</v>
      </c>
      <c r="N94" s="49">
        <f>N53+N68+N78</f>
        <v>115428.60900000004</v>
      </c>
      <c r="O94" s="49"/>
      <c r="P94" s="25"/>
      <c r="Q94" s="74"/>
    </row>
    <row r="95" spans="1:17" ht="91.5" customHeight="1">
      <c r="A95" s="102"/>
      <c r="B95" s="102"/>
      <c r="C95" s="95" t="s">
        <v>121</v>
      </c>
      <c r="D95" s="102"/>
      <c r="E95" s="102"/>
      <c r="F95" s="95" t="s">
        <v>121</v>
      </c>
      <c r="G95" s="25"/>
      <c r="H95" s="25"/>
      <c r="I95" s="25"/>
      <c r="J95" s="49">
        <f t="shared" ref="J95:J101" si="4">K95+L95</f>
        <v>96832.2</v>
      </c>
      <c r="K95" s="49"/>
      <c r="L95" s="49">
        <f>L92</f>
        <v>96832.2</v>
      </c>
      <c r="M95" s="49">
        <f t="shared" ref="M95:M101" si="5">N95+O95</f>
        <v>94269.9</v>
      </c>
      <c r="N95" s="49"/>
      <c r="O95" s="49">
        <f>O92</f>
        <v>94269.9</v>
      </c>
      <c r="P95" s="25"/>
    </row>
    <row r="96" spans="1:17" ht="90" customHeight="1">
      <c r="A96" s="84"/>
      <c r="B96" s="85"/>
      <c r="C96" s="95" t="s">
        <v>51</v>
      </c>
      <c r="D96" s="86"/>
      <c r="E96" s="84"/>
      <c r="F96" s="95" t="s">
        <v>51</v>
      </c>
      <c r="G96" s="42"/>
      <c r="H96" s="42"/>
      <c r="I96" s="42"/>
      <c r="J96" s="49">
        <f t="shared" si="4"/>
        <v>52689.7</v>
      </c>
      <c r="K96" s="49">
        <f>K54</f>
        <v>52689.7</v>
      </c>
      <c r="L96" s="48"/>
      <c r="M96" s="49">
        <f t="shared" si="5"/>
        <v>52689.7</v>
      </c>
      <c r="N96" s="49">
        <f>N54</f>
        <v>52689.7</v>
      </c>
      <c r="O96" s="48"/>
      <c r="P96" s="42"/>
    </row>
    <row r="97" spans="1:16" ht="169.5" customHeight="1">
      <c r="A97" s="84"/>
      <c r="B97" s="85"/>
      <c r="C97" s="89" t="s">
        <v>54</v>
      </c>
      <c r="D97" s="86"/>
      <c r="E97" s="84"/>
      <c r="F97" s="89" t="s">
        <v>54</v>
      </c>
      <c r="G97" s="42"/>
      <c r="H97" s="42"/>
      <c r="I97" s="42"/>
      <c r="J97" s="49">
        <f t="shared" si="4"/>
        <v>6612.1</v>
      </c>
      <c r="K97" s="50">
        <f>K70+2.5</f>
        <v>6612.1</v>
      </c>
      <c r="L97" s="51"/>
      <c r="M97" s="49">
        <f t="shared" si="5"/>
        <v>6612.1</v>
      </c>
      <c r="N97" s="49">
        <f>N79+N70</f>
        <v>6612.1</v>
      </c>
      <c r="O97" s="48"/>
      <c r="P97" s="42"/>
    </row>
    <row r="98" spans="1:16" ht="129" customHeight="1">
      <c r="A98" s="84"/>
      <c r="B98" s="85"/>
      <c r="C98" s="89" t="s">
        <v>53</v>
      </c>
      <c r="D98" s="86"/>
      <c r="E98" s="84"/>
      <c r="F98" s="89" t="s">
        <v>53</v>
      </c>
      <c r="G98" s="42"/>
      <c r="H98" s="42"/>
      <c r="I98" s="42"/>
      <c r="J98" s="49">
        <f t="shared" si="4"/>
        <v>4468.2</v>
      </c>
      <c r="K98" s="49">
        <f>K55+K69</f>
        <v>4468.2</v>
      </c>
      <c r="L98" s="48"/>
      <c r="M98" s="49">
        <f t="shared" si="5"/>
        <v>4468</v>
      </c>
      <c r="N98" s="49">
        <f>N55+N69</f>
        <v>4468</v>
      </c>
      <c r="O98" s="49"/>
      <c r="P98" s="42"/>
    </row>
    <row r="99" spans="1:16" ht="127.5" customHeight="1">
      <c r="A99" s="84"/>
      <c r="B99" s="85"/>
      <c r="C99" s="89" t="s">
        <v>56</v>
      </c>
      <c r="D99" s="86"/>
      <c r="E99" s="84"/>
      <c r="F99" s="89" t="s">
        <v>56</v>
      </c>
      <c r="G99" s="44"/>
      <c r="H99" s="42"/>
      <c r="I99" s="42"/>
      <c r="J99" s="49">
        <f t="shared" si="4"/>
        <v>4763.8</v>
      </c>
      <c r="K99" s="49"/>
      <c r="L99" s="49">
        <f>L90</f>
        <v>4763.8</v>
      </c>
      <c r="M99" s="49">
        <f t="shared" si="5"/>
        <v>4763.8</v>
      </c>
      <c r="N99" s="49"/>
      <c r="O99" s="48">
        <f>O90</f>
        <v>4763.8</v>
      </c>
      <c r="P99" s="42"/>
    </row>
    <row r="100" spans="1:16" ht="80.25" customHeight="1">
      <c r="A100" s="101"/>
      <c r="B100" s="85"/>
      <c r="C100" s="89" t="s">
        <v>109</v>
      </c>
      <c r="D100" s="86"/>
      <c r="E100" s="84"/>
      <c r="F100" s="89" t="s">
        <v>109</v>
      </c>
      <c r="G100" s="42"/>
      <c r="H100" s="42"/>
      <c r="I100" s="42"/>
      <c r="J100" s="49">
        <f t="shared" si="4"/>
        <v>799.7</v>
      </c>
      <c r="K100" s="49"/>
      <c r="L100" s="49">
        <f>L91</f>
        <v>799.7</v>
      </c>
      <c r="M100" s="49">
        <f t="shared" si="5"/>
        <v>0</v>
      </c>
      <c r="N100" s="48">
        <v>0</v>
      </c>
      <c r="O100" s="48">
        <f>O91</f>
        <v>0</v>
      </c>
      <c r="P100" s="42"/>
    </row>
    <row r="101" spans="1:16" ht="67.5" customHeight="1">
      <c r="A101" s="84"/>
      <c r="B101" s="85"/>
      <c r="C101" s="89" t="s">
        <v>106</v>
      </c>
      <c r="D101" s="86"/>
      <c r="E101" s="84"/>
      <c r="F101" s="89" t="s">
        <v>106</v>
      </c>
      <c r="G101" s="42"/>
      <c r="H101" s="42"/>
      <c r="I101" s="42"/>
      <c r="J101" s="49">
        <f t="shared" si="4"/>
        <v>60</v>
      </c>
      <c r="K101" s="49">
        <f>K56</f>
        <v>60</v>
      </c>
      <c r="L101" s="48"/>
      <c r="M101" s="49">
        <f t="shared" si="5"/>
        <v>60</v>
      </c>
      <c r="N101" s="48">
        <v>60</v>
      </c>
      <c r="O101" s="48"/>
      <c r="P101" s="42"/>
    </row>
    <row r="102" spans="1:16" ht="27.75">
      <c r="M102" s="36"/>
    </row>
    <row r="103" spans="1:16" ht="27.75">
      <c r="M103" s="36"/>
    </row>
    <row r="104" spans="1:16" ht="35.25">
      <c r="B104" s="26" t="s">
        <v>158</v>
      </c>
      <c r="K104" s="183" t="s">
        <v>125</v>
      </c>
      <c r="L104" s="183"/>
    </row>
    <row r="105" spans="1:16" ht="33">
      <c r="B105" s="56"/>
      <c r="K105" s="71"/>
      <c r="L105" s="71"/>
    </row>
    <row r="106" spans="1:16" ht="33">
      <c r="A106" s="8"/>
      <c r="B106" s="68" t="s">
        <v>25</v>
      </c>
    </row>
  </sheetData>
  <mergeCells count="60">
    <mergeCell ref="A87:E89"/>
    <mergeCell ref="A93:E93"/>
    <mergeCell ref="K104:L104"/>
    <mergeCell ref="K81:K82"/>
    <mergeCell ref="L81:L82"/>
    <mergeCell ref="A45:A48"/>
    <mergeCell ref="M81:M82"/>
    <mergeCell ref="N81:N82"/>
    <mergeCell ref="O81:O82"/>
    <mergeCell ref="P81:P82"/>
    <mergeCell ref="A77:E77"/>
    <mergeCell ref="A78:B78"/>
    <mergeCell ref="A80:P80"/>
    <mergeCell ref="A81:A85"/>
    <mergeCell ref="B81:B85"/>
    <mergeCell ref="C81:C82"/>
    <mergeCell ref="D81:D82"/>
    <mergeCell ref="E81:E82"/>
    <mergeCell ref="F81:F82"/>
    <mergeCell ref="J81:J82"/>
    <mergeCell ref="A75:A76"/>
    <mergeCell ref="B75:B76"/>
    <mergeCell ref="A50:A51"/>
    <mergeCell ref="B50:B51"/>
    <mergeCell ref="A52:F52"/>
    <mergeCell ref="A53:B53"/>
    <mergeCell ref="A57:P57"/>
    <mergeCell ref="A58:A66"/>
    <mergeCell ref="B58:B66"/>
    <mergeCell ref="A67:E67"/>
    <mergeCell ref="A68:B68"/>
    <mergeCell ref="A71:P71"/>
    <mergeCell ref="A72:A73"/>
    <mergeCell ref="B72:B73"/>
    <mergeCell ref="B45:B49"/>
    <mergeCell ref="M19:O19"/>
    <mergeCell ref="P19:P21"/>
    <mergeCell ref="G20:G21"/>
    <mergeCell ref="H20:I20"/>
    <mergeCell ref="J20:J21"/>
    <mergeCell ref="K20:K21"/>
    <mergeCell ref="L20:L21"/>
    <mergeCell ref="M20:M21"/>
    <mergeCell ref="N20:N21"/>
    <mergeCell ref="O20:O21"/>
    <mergeCell ref="A23:P23"/>
    <mergeCell ref="A24:A28"/>
    <mergeCell ref="B24:B28"/>
    <mergeCell ref="A29:A42"/>
    <mergeCell ref="B29:B42"/>
    <mergeCell ref="A7:P8"/>
    <mergeCell ref="L14:P14"/>
    <mergeCell ref="A19:A21"/>
    <mergeCell ref="B19:B21"/>
    <mergeCell ref="C19:C21"/>
    <mergeCell ref="D19:D21"/>
    <mergeCell ref="E19:E21"/>
    <mergeCell ref="F19:F21"/>
    <mergeCell ref="G19:I19"/>
    <mergeCell ref="J19:L19"/>
  </mergeCells>
  <pageMargins left="0.19685039370078741" right="0.19685039370078741" top="0.15748031496062992" bottom="7.874015748031496E-2" header="0.31496062992125984" footer="0.31496062992125984"/>
  <pageSetup paperSize="9"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Додаток 1</vt:lpstr>
      <vt:lpstr>Звіт 2020</vt:lpstr>
      <vt:lpstr>'Додаток 1'!Область_печати</vt:lpstr>
      <vt:lpstr>'Звіт 2020'!Область_печати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Admin</cp:lastModifiedBy>
  <cp:lastPrinted>2021-05-13T11:57:16Z</cp:lastPrinted>
  <dcterms:created xsi:type="dcterms:W3CDTF">1996-10-08T23:32:33Z</dcterms:created>
  <dcterms:modified xsi:type="dcterms:W3CDTF">2021-05-13T11:58:21Z</dcterms:modified>
</cp:coreProperties>
</file>