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2020_Програма\ЛЮТИЙ\Доопрацьовано СМР\ДРУК\"/>
    </mc:Choice>
  </mc:AlternateContent>
  <bookViews>
    <workbookView xWindow="0" yWindow="405" windowWidth="15300" windowHeight="7125" tabRatio="603"/>
  </bookViews>
  <sheets>
    <sheet name="dodatok SMR" sheetId="11" r:id="rId1"/>
  </sheets>
  <definedNames>
    <definedName name="_xlnm._FilterDatabase" localSheetId="0" hidden="1">'dodatok SMR'!$A$16:$M$187</definedName>
    <definedName name="_xlnm.Print_Titles" localSheetId="0">'dodatok SMR'!$14:$16</definedName>
    <definedName name="_xlnm.Print_Area" localSheetId="0">'dodatok SMR'!$A$1:$L$199</definedName>
  </definedNames>
  <calcPr calcId="162913" iterateDelta="1E-4"/>
</workbook>
</file>

<file path=xl/calcChain.xml><?xml version="1.0" encoding="utf-8"?>
<calcChain xmlns="http://schemas.openxmlformats.org/spreadsheetml/2006/main">
  <c r="J182" i="11" l="1"/>
  <c r="J167" i="11"/>
  <c r="I151" i="11"/>
  <c r="J144" i="11"/>
  <c r="I144" i="11"/>
  <c r="J139" i="11"/>
  <c r="I139" i="11"/>
  <c r="I133" i="11"/>
  <c r="I121" i="11"/>
  <c r="J121" i="11"/>
  <c r="J117" i="11"/>
  <c r="J115" i="11"/>
  <c r="I106" i="11"/>
  <c r="I87" i="11"/>
  <c r="J83" i="11"/>
  <c r="I83" i="11"/>
  <c r="J80" i="11"/>
  <c r="J77" i="11"/>
  <c r="J74" i="11"/>
  <c r="I74" i="11"/>
  <c r="J67" i="11"/>
  <c r="J61" i="11"/>
  <c r="J59" i="11"/>
  <c r="J54" i="11"/>
  <c r="J43" i="11"/>
  <c r="J38" i="11"/>
  <c r="J31" i="11"/>
  <c r="K46" i="11" l="1"/>
  <c r="J17" i="11" l="1"/>
  <c r="J133" i="11" l="1"/>
  <c r="J178" i="11"/>
  <c r="J176" i="11"/>
  <c r="J152" i="11"/>
  <c r="J151" i="11" s="1"/>
  <c r="J107" i="11"/>
  <c r="J106" i="11" s="1"/>
  <c r="J99" i="11"/>
  <c r="J88" i="11"/>
  <c r="I67" i="11"/>
  <c r="I38" i="11"/>
  <c r="I33" i="11"/>
  <c r="J131" i="11" l="1"/>
  <c r="J96" i="11"/>
  <c r="J87" i="11" s="1"/>
  <c r="J72" i="11" s="1"/>
  <c r="J186" i="11" s="1"/>
  <c r="I96" i="11"/>
  <c r="K27" i="11"/>
  <c r="K20" i="11"/>
  <c r="K177" i="11"/>
  <c r="K175" i="11"/>
  <c r="K132" i="11"/>
  <c r="K126" i="11"/>
  <c r="K125" i="11"/>
  <c r="K124" i="11"/>
  <c r="K123" i="11"/>
  <c r="K120" i="11"/>
  <c r="K86" i="11"/>
  <c r="K85" i="11"/>
  <c r="K84" i="11"/>
  <c r="K82" i="11"/>
  <c r="K81" i="11"/>
  <c r="K78" i="11"/>
  <c r="K76" i="11"/>
  <c r="K75" i="11"/>
  <c r="K71" i="11"/>
  <c r="K63" i="11"/>
  <c r="K53" i="11"/>
  <c r="K50" i="11"/>
  <c r="K47" i="11"/>
  <c r="K49" i="11"/>
  <c r="K45" i="11"/>
  <c r="K42" i="11"/>
  <c r="K37" i="11"/>
  <c r="K28" i="11"/>
  <c r="K23" i="11"/>
  <c r="K21" i="11"/>
  <c r="K96" i="11" l="1"/>
  <c r="K18" i="11"/>
  <c r="K89" i="11" l="1"/>
  <c r="I149" i="11" l="1"/>
  <c r="K150" i="11"/>
  <c r="K149" i="11" s="1"/>
  <c r="K70" i="11" l="1"/>
  <c r="K60" i="11"/>
  <c r="K22" i="11"/>
  <c r="I115" i="11"/>
  <c r="K165" i="11" l="1"/>
  <c r="K164" i="11"/>
  <c r="K163" i="11"/>
  <c r="K158" i="11"/>
  <c r="K185" i="11" l="1"/>
  <c r="K183" i="11"/>
  <c r="K181" i="11"/>
  <c r="K180" i="11"/>
  <c r="K179" i="11"/>
  <c r="K174" i="11"/>
  <c r="K173" i="11"/>
  <c r="K171" i="11"/>
  <c r="K170" i="11"/>
  <c r="K169" i="11"/>
  <c r="K168" i="11"/>
  <c r="K166" i="11"/>
  <c r="K162" i="11"/>
  <c r="K161" i="11"/>
  <c r="K160" i="11"/>
  <c r="K159" i="11"/>
  <c r="K157" i="11"/>
  <c r="K154" i="11"/>
  <c r="K146" i="11"/>
  <c r="K148" i="11"/>
  <c r="K147" i="11"/>
  <c r="K143" i="11"/>
  <c r="K142" i="11" s="1"/>
  <c r="K141" i="11"/>
  <c r="K140" i="11" s="1"/>
  <c r="K138" i="11"/>
  <c r="K137" i="11" s="1"/>
  <c r="K136" i="11"/>
  <c r="K135" i="11"/>
  <c r="K130" i="11"/>
  <c r="K129" i="11" s="1"/>
  <c r="K128" i="11"/>
  <c r="K127" i="11"/>
  <c r="K119" i="11"/>
  <c r="K118" i="11" s="1"/>
  <c r="K114" i="11"/>
  <c r="K110" i="11"/>
  <c r="K104" i="11"/>
  <c r="K103" i="11"/>
  <c r="K101" i="11"/>
  <c r="K98" i="11"/>
  <c r="K97" i="11"/>
  <c r="K95" i="11"/>
  <c r="K94" i="11"/>
  <c r="K93" i="11"/>
  <c r="K92" i="11"/>
  <c r="K91" i="11"/>
  <c r="K90" i="11"/>
  <c r="K79" i="11"/>
  <c r="K64" i="11"/>
  <c r="K62" i="11"/>
  <c r="K58" i="11"/>
  <c r="K56" i="11"/>
  <c r="K57" i="11"/>
  <c r="K52" i="11"/>
  <c r="K48" i="11"/>
  <c r="K41" i="11"/>
  <c r="K39" i="11" s="1"/>
  <c r="K36" i="11"/>
  <c r="K30" i="11"/>
  <c r="K29" i="11"/>
  <c r="K25" i="11"/>
  <c r="K68" i="11" l="1"/>
  <c r="K116" i="11"/>
  <c r="K115" i="11" s="1"/>
  <c r="K134" i="11"/>
  <c r="K100" i="11"/>
  <c r="K66" i="11"/>
  <c r="K65" i="11" s="1"/>
  <c r="K109" i="11"/>
  <c r="K184" i="11"/>
  <c r="K182" i="11" s="1"/>
  <c r="K145" i="11"/>
  <c r="K144" i="11" s="1"/>
  <c r="K77" i="11"/>
  <c r="K122" i="11" l="1"/>
  <c r="K73" i="11" s="1"/>
  <c r="K35" i="11" l="1"/>
  <c r="K33" i="11" s="1"/>
  <c r="K40" i="11" l="1"/>
  <c r="K38" i="11" s="1"/>
  <c r="I122" i="11" l="1"/>
  <c r="I73" i="11" s="1"/>
  <c r="K121" i="11" l="1"/>
  <c r="K55" i="11" l="1"/>
  <c r="K54" i="11" s="1"/>
  <c r="K44" i="11" l="1"/>
  <c r="K43" i="11" s="1"/>
  <c r="I43" i="11"/>
  <c r="K108" i="11" l="1"/>
  <c r="I51" i="11"/>
  <c r="K51" i="11" s="1"/>
  <c r="I102" i="11"/>
  <c r="K102" i="11" s="1"/>
  <c r="K34" i="11"/>
  <c r="I34" i="11"/>
  <c r="I39" i="11"/>
  <c r="I105" i="11"/>
  <c r="K105" i="11" s="1"/>
  <c r="I112" i="11"/>
  <c r="K112" i="11" s="1"/>
  <c r="I113" i="11"/>
  <c r="K117" i="11"/>
  <c r="K133" i="11"/>
  <c r="K139" i="11"/>
  <c r="I153" i="11"/>
  <c r="I155" i="11"/>
  <c r="K155" i="11" s="1"/>
  <c r="I156" i="11"/>
  <c r="K156" i="11" s="1"/>
  <c r="I172" i="11"/>
  <c r="K178" i="11"/>
  <c r="K176" i="11" s="1"/>
  <c r="K19" i="11"/>
  <c r="I26" i="11"/>
  <c r="K26" i="11" s="1"/>
  <c r="I31" i="11"/>
  <c r="I54" i="11"/>
  <c r="I61" i="11"/>
  <c r="K61" i="11" s="1"/>
  <c r="K59" i="11" s="1"/>
  <c r="I65" i="11"/>
  <c r="I77" i="11"/>
  <c r="I118" i="11"/>
  <c r="I129" i="11"/>
  <c r="I134" i="11"/>
  <c r="I137" i="11"/>
  <c r="I140" i="11"/>
  <c r="I142" i="11"/>
  <c r="I145" i="11"/>
  <c r="I182" i="11"/>
  <c r="G104" i="11"/>
  <c r="G103" i="11"/>
  <c r="I59" i="11" l="1"/>
  <c r="K153" i="11"/>
  <c r="K152" i="11" s="1"/>
  <c r="I152" i="11"/>
  <c r="K113" i="11"/>
  <c r="K111" i="11" s="1"/>
  <c r="I167" i="11"/>
  <c r="K172" i="11"/>
  <c r="K167" i="11" s="1"/>
  <c r="K88" i="11"/>
  <c r="I107" i="11"/>
  <c r="K69" i="11"/>
  <c r="K67" i="11" s="1"/>
  <c r="K99" i="11"/>
  <c r="I32" i="11"/>
  <c r="I187" i="11" s="1"/>
  <c r="K32" i="11"/>
  <c r="K187" i="11" s="1"/>
  <c r="I99" i="11"/>
  <c r="I117" i="11"/>
  <c r="I24" i="11"/>
  <c r="I111" i="11"/>
  <c r="I178" i="11"/>
  <c r="I176" i="11" s="1"/>
  <c r="I88" i="11"/>
  <c r="K87" i="11" l="1"/>
  <c r="I17" i="11"/>
  <c r="K24" i="11"/>
  <c r="K17" i="11" s="1"/>
  <c r="K31" i="11"/>
  <c r="I131" i="11"/>
  <c r="K74" i="11"/>
  <c r="K80" i="11"/>
  <c r="I80" i="11"/>
  <c r="K151" i="11"/>
  <c r="K107" i="11"/>
  <c r="K106" i="11" s="1"/>
  <c r="K83" i="11"/>
  <c r="K131" i="11" l="1"/>
  <c r="K72" i="11"/>
  <c r="I72" i="11"/>
  <c r="K186" i="11" l="1"/>
  <c r="I186" i="11"/>
</calcChain>
</file>

<file path=xl/sharedStrings.xml><?xml version="1.0" encoding="utf-8"?>
<sst xmlns="http://schemas.openxmlformats.org/spreadsheetml/2006/main" count="365" uniqueCount="235">
  <si>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</si>
  <si>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</si>
  <si>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</si>
  <si>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освітніх установ та закладів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</si>
  <si>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</si>
  <si>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</si>
  <si>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</si>
  <si>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Всього видатків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</si>
  <si>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</si>
  <si>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</si>
  <si>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</si>
  <si>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</si>
  <si>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</si>
  <si>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</si>
  <si>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</si>
  <si>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</si>
  <si>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</si>
  <si>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</si>
  <si>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</si>
  <si>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</si>
  <si>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</si>
  <si>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</si>
  <si>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</si>
  <si>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Влаштування пандусів до житлового будинку за адресою: просп. М. Лушпи, № 29 п.4 м. Суми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</si>
  <si>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</si>
  <si>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</si>
  <si>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</si>
  <si>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</si>
  <si>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</si>
  <si>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</si>
  <si>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>Будівництво інженерних мереж селища Ганнівка (2 черга)</t>
  </si>
  <si>
    <t xml:space="preserve">Нове будівництво дитячого садка у 12 мікрорайоні за адресою: м. Суми, вул. Інтернаціоналістів, 35 </t>
  </si>
  <si>
    <t>Реконструкція 1-го поверху КУ «ССШ № 3» по вул. 20 років Перемоги, 9</t>
  </si>
  <si>
    <t>Реконструкція неврологічного відділення КУ  «СМКЛ № 4» по вул. Металургів, 38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</si>
  <si>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</si>
  <si>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</si>
  <si>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підпірної стінки на території Сумської гімназії № 1</t>
  </si>
  <si>
    <t>Реконструкція Театральної площі</t>
  </si>
  <si>
    <t>Нове будівництво місцевої автоматизованої системи централізованого оповіщення м. Суми</t>
  </si>
  <si>
    <t>2018-2020</t>
  </si>
  <si>
    <t>Реконструкція будівлі КУ СЗОШ І-ІІІ ступенів № 22 по вул. Ковпака, 57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</si>
  <si>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</si>
  <si>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</si>
  <si>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</si>
  <si>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 xml:space="preserve">Реконструкція  підпірної гідроспоруди під Шевченківським мостом </t>
  </si>
  <si>
    <t>2018-2021</t>
  </si>
  <si>
    <t>2018-2025</t>
  </si>
  <si>
    <t>2018-2023</t>
  </si>
  <si>
    <t>2019-2025</t>
  </si>
  <si>
    <t>2019-2020</t>
  </si>
  <si>
    <t>2016-2020</t>
  </si>
  <si>
    <t>2020-2022</t>
  </si>
  <si>
    <t>2019-2021</t>
  </si>
  <si>
    <t>Нове будівництво напірного каналізаційного колектору від КНС-6 до вул. Прокоф’єва в м. Суми з переврізкою в збудований напірний колектор (друга нитка)</t>
  </si>
  <si>
    <t>Нове будівництво пам'ятнику Героям Небесної Сотні</t>
  </si>
  <si>
    <t>Реконструкція каналізаційного самопливного колектору Д - 1000 мм по вул. 1-ша Набережна р. Стрілка м.Суми</t>
  </si>
  <si>
    <t>2017-2021</t>
  </si>
  <si>
    <t>Нове будівництво мереж зовнішнього освітлення  на сонячних батареях на території Піщанського старостинського округу</t>
  </si>
  <si>
    <t>Будівництво скверу по вул. Петропавлівська, 94</t>
  </si>
  <si>
    <t>Реконструкція приміщення по вул. Шишкіна, 12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</si>
  <si>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</si>
  <si>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</si>
  <si>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кладовища в районі селища Новоселиця</t>
  </si>
  <si>
    <t>2014-2025</t>
  </si>
  <si>
    <t>Реконструкція систем газопостачання м. Суми по вул. Г.Кондратьєва, 165</t>
  </si>
  <si>
    <t>2018-2022</t>
  </si>
  <si>
    <t>2020-2021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</si>
  <si>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</si>
  <si>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>Нове будівництво дитячого майданчика на території дитячого парку «Казка»</t>
  </si>
  <si>
    <t>Реконструкція дитячого парку «Казка»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</si>
  <si>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</si>
  <si>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Реконструкція операційного блоку КУ  «СМКЛ № 5»</t>
  </si>
  <si>
    <t>Реконструкція другого поверху  адмінбудівлі по вул.Першотравнева, 21</t>
  </si>
  <si>
    <t>Будівництво зливової каналізації по вул.Криничній</t>
  </si>
  <si>
    <t>Будівництво спортивного майданчика «Атом-воркаут» по просп. Курський, 103</t>
  </si>
  <si>
    <t xml:space="preserve">Будівництво міського пляжу  в парку ім. І.М.Кожедуба </t>
  </si>
  <si>
    <t>0210160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</si>
  <si>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</si>
  <si>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</si>
  <si>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</si>
  <si>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0214060</t>
  </si>
  <si>
    <t>4060</t>
  </si>
  <si>
    <t>0828</t>
  </si>
  <si>
    <t>0214081</t>
  </si>
  <si>
    <t>4081</t>
  </si>
  <si>
    <t>0829</t>
  </si>
  <si>
    <t>Забезпечення діяльності інших закладів в галузі культури і мистецтва</t>
  </si>
  <si>
    <t>0215031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</si>
  <si>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</si>
  <si>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</si>
  <si>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</si>
  <si>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0215061</t>
  </si>
  <si>
    <t>5061</t>
  </si>
  <si>
    <t>0217530</t>
  </si>
  <si>
    <t>7530</t>
  </si>
  <si>
    <t>0460</t>
  </si>
  <si>
    <t>Інші заходи у сфері зв'язку, телекомунікації та інформатики</t>
  </si>
  <si>
    <t>0217670</t>
  </si>
  <si>
    <t>7670</t>
  </si>
  <si>
    <t>0490</t>
  </si>
  <si>
    <t>Внески до статутного капіталу суб’єктів господарювання</t>
  </si>
  <si>
    <t>0610000</t>
  </si>
  <si>
    <t>Управління  освіти і науки Сумської міської ради</t>
  </si>
  <si>
    <t>у т.ч. за рахунок субвенцій з держбюджету</t>
  </si>
  <si>
    <t>0910</t>
  </si>
  <si>
    <t>Надання дошкільної освіти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</si>
  <si>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</si>
  <si>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</si>
  <si>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0922</t>
  </si>
  <si>
    <t>0611010</t>
  </si>
  <si>
    <t>0611020</t>
  </si>
  <si>
    <t>0611030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</si>
  <si>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</si>
  <si>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</si>
  <si>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</si>
  <si>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</si>
  <si>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0611161</t>
  </si>
  <si>
    <t>0990</t>
  </si>
  <si>
    <t>Забезпечення діяльності інших закладів у сфері освіти</t>
  </si>
  <si>
    <t>0615031</t>
  </si>
  <si>
    <t>0617640</t>
  </si>
  <si>
    <t>0470</t>
  </si>
  <si>
    <t>0710000</t>
  </si>
  <si>
    <t xml:space="preserve">Відділ охорони здоров’я Сумської міської ради  </t>
  </si>
  <si>
    <t>0712010</t>
  </si>
  <si>
    <t>0731</t>
  </si>
  <si>
    <t>Багатопрофільна стаціонарна медична допомога населенню</t>
  </si>
  <si>
    <t>0712030</t>
  </si>
  <si>
    <t>0733</t>
  </si>
  <si>
    <t>Лікарсько-акушерська допомога вагітним, породіллям та новонародженим</t>
  </si>
  <si>
    <t>0712100</t>
  </si>
  <si>
    <t>0722</t>
  </si>
  <si>
    <t>Стоматологічна допомога населенню</t>
  </si>
  <si>
    <t>0717640</t>
  </si>
  <si>
    <t>0810000</t>
  </si>
  <si>
    <t xml:space="preserve">Департамент соціального захисту населення Сумської міської ради </t>
  </si>
  <si>
    <t>0813241</t>
  </si>
  <si>
    <t>1090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</si>
  <si>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</si>
  <si>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</si>
  <si>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</si>
  <si>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Управління  «Служба у справах дітей» Сумської міської ради</t>
  </si>
  <si>
    <t>0910000</t>
  </si>
  <si>
    <t>0913111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</si>
  <si>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</si>
  <si>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</si>
  <si>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Відділ культури Сумської міської ради</t>
  </si>
  <si>
    <t>1010000</t>
  </si>
  <si>
    <t>1011100</t>
  </si>
  <si>
    <t>Надання спеціальної освіти мистецькими школами</t>
  </si>
  <si>
    <t>1014030</t>
  </si>
  <si>
    <t>0824</t>
  </si>
  <si>
    <t>Забезпечення діяльності бібліотек</t>
  </si>
  <si>
    <t>1017640</t>
  </si>
  <si>
    <t>0610</t>
  </si>
  <si>
    <t>Експлуатація та технічне обслуговування житлового фонду</t>
  </si>
  <si>
    <t>0620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</si>
  <si>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</si>
  <si>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</si>
  <si>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</si>
  <si>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0640</t>
  </si>
  <si>
    <t>Інша діяльність у сфері житлово-комунального господарства</t>
  </si>
  <si>
    <t>Виконання інвестиційних проектів в рамках підтримки розвитку об'єднаних територіальних громад</t>
  </si>
  <si>
    <t>0180</t>
  </si>
  <si>
    <t>Інші субвенції з місцевого бюджету</t>
  </si>
  <si>
    <t>Управління «Інспекція з благоустрою міста Суми» Сумської міської ради</t>
  </si>
  <si>
    <t>1410000</t>
  </si>
  <si>
    <t>Департамент забезпечення ресурсних платежів Сумської міської ради</t>
  </si>
  <si>
    <t>3110000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</si>
  <si>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</si>
  <si>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</si>
  <si>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</si>
  <si>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Придбання обладнання і предметів довгострокового користування</t>
  </si>
  <si>
    <t>Капітальне будівництво (придбання) інших об'єктів</t>
  </si>
  <si>
    <t>Капітальні трансферти підприємствам (установам, організаціям)</t>
  </si>
  <si>
    <t>Капітальний ремонт житлового фонду (приміщень)</t>
  </si>
  <si>
    <t>Капітальні трансферти органам державного управління інших рівнів</t>
  </si>
  <si>
    <t>Дослідження і розробки, окремі заходи розвитку по реалізації державних (регіональних) програм</t>
  </si>
  <si>
    <t>2020</t>
  </si>
  <si>
    <t>Встановлення сучасних систем відеоспостереження в місті</t>
  </si>
  <si>
    <t>Інженерні мережі 12 МР – будівництво (будівництво тепломережі)</t>
  </si>
  <si>
    <t xml:space="preserve">Реконструкція теплових мереж КНП «Міська клінічна лікарня № 4» СМР за адресою: м. Суми, вул. Металургів, 38  </t>
  </si>
  <si>
    <t>Виконання інвестиційних проектів в рамках здійснення заходів щодо соціально-економічного розвитку окремих територій</t>
  </si>
  <si>
    <t>Реконструкція сходів по пров. Чугуївський</t>
  </si>
  <si>
    <t>КП СМР «Електроавтотранс»</t>
  </si>
  <si>
    <t>Нове будівництво тротуару вздовж дороги в селі Верхнє Піщане по вул. Парнянській (з обох сторін проїзної частини)</t>
  </si>
  <si>
    <t>КП «Міськводоканал» СМР</t>
  </si>
  <si>
    <t>Реконструкція та реставрація інших об'єктів</t>
  </si>
  <si>
    <t>Нове 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</si>
  <si>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</si>
  <si>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Забезпечення діяльності палаців i будинків культури, клубів, центрів дозвілля та інших клубних закладів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</si>
  <si>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</si>
  <si>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>Реконструкція теплових мереж з підключенням навантаження від КППВ до ТЕЦ ТОВ «Сумитеплоенерго»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</si>
  <si>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</si>
  <si>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</si>
  <si>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</si>
  <si>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>Нове будівництво дитячого майданчика в районі житлового будинку № 35 по вул. Прокоф'єва</t>
  </si>
  <si>
    <t>Нове будівництво дитячого майданчика в районі житлового будинку № 47 по вул. Прокоф'єва</t>
  </si>
  <si>
    <t>Нове будівництво дитячого майданчика за адресою: м.Суми, вул. Данила Галицького, 180</t>
  </si>
  <si>
    <t>Влаштування пандусів до житлового будинку за адресою: вул. Героїв Крут,68Б</t>
  </si>
  <si>
    <t xml:space="preserve">Реконструкція аварійного самотічного колектора  Д-400 мм по вул. Білопільський шлях від КНС-4 до району Тепличного </t>
  </si>
  <si>
    <t xml:space="preserve">Нове будівництво спортивного майданчика в районі нежитлової будівлі по вул. Кринична, 6 </t>
  </si>
  <si>
    <t>Реконструкція фасаду будівлі по вул. Героїв Сумщини, 3</t>
  </si>
  <si>
    <t xml:space="preserve">Реконструкція будівлі молодіжного центру «Романтика» </t>
  </si>
  <si>
    <t>2017-2020</t>
  </si>
  <si>
    <t>0617363</t>
  </si>
  <si>
    <t>Нове будівництво дитячого майданчика в районі житлового будинку № 9/1  по вул. Зарічна</t>
  </si>
  <si>
    <t>Нове будівництво дитячого майданчика в районі житлового будинку № 12 по вул. Прокоф'єва</t>
  </si>
  <si>
    <t>Нове будівництво дитячого майданчика в районі житлового будинку № 41 по вул. Івана Сірка</t>
  </si>
  <si>
    <t>Нове будівництво дитячого майданчика в районі житлового будинку № 40 по вул. Героїв Крут</t>
  </si>
  <si>
    <t>Нове будівництво спортивного майданчика біля ЗОШ № 23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</si>
  <si>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</si>
  <si>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</si>
  <si>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1020</t>
  </si>
  <si>
    <t>1014060</t>
  </si>
  <si>
    <t>Забезпечення діяльності палаців i будинків культури, клубів, центрів дозвілля та iнших клубних закладів</t>
  </si>
  <si>
    <t>Будівництво стадіону з хокею на траві по вул. Героїв Крут, 1/1,  1/2</t>
  </si>
  <si>
    <t>Код Функціо-нальної класифікації видатків та кредиту-вання бюджету</t>
  </si>
  <si>
    <t>Будівництво споруд, установ та закладів фізичної культури і спорту</t>
  </si>
  <si>
    <t>Сумський міський голова</t>
  </si>
  <si>
    <t>О.М. Лисенко</t>
  </si>
  <si>
    <t>Виконавець: Липова С.А.</t>
  </si>
  <si>
    <t>Нове будівництво підземного контейнерного майданчику за адресою: м. Суми, проспект Михайла Лушпи, буд. 7</t>
  </si>
  <si>
    <t xml:space="preserve">Внесено змін +, -               </t>
  </si>
  <si>
    <t>Обсяг видатків бюджету розвитку,                             які спрямовуються на будівництво об'єкта у бюджетному періоді,             гривень</t>
  </si>
  <si>
    <t>Розподіл коштів бюджету розвитку бюджету Сумської міської об'єднаної територіальної громади у 2020 році</t>
  </si>
  <si>
    <t>Разом видатків на поточний рік, гривень</t>
  </si>
  <si>
    <t>____________</t>
  </si>
  <si>
    <t xml:space="preserve"> Додаток </t>
  </si>
  <si>
    <t xml:space="preserve">до рішення  Сумської міської ради «Про внесення змін до рішення   </t>
  </si>
  <si>
    <t xml:space="preserve">Сумської  міської  ради  від  24 грудня 2019 року № 6249-МР «Про   </t>
  </si>
  <si>
    <t xml:space="preserve">Програму  економічного  і  соціального розвитку Сумської міської  </t>
  </si>
  <si>
    <t>об’єднаної  територіальної громади на 2020 рік та основні напрями</t>
  </si>
  <si>
    <t>розвитку  на  2021  -  2022  роки»</t>
  </si>
  <si>
    <t>від  26  лютого  2020   року   № 6629 -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</si>
</sst>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1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b/>
      <i/>
      <sz val="16"/>
      <name val="Calibri"/>
      <family val="2"/>
      <charset val="204"/>
      <scheme val="minor"/>
    </font>
    <font>
      <i/>
      <sz val="16"/>
      <name val="Times New Roman"/>
      <family val="1"/>
      <charset val="204"/>
    </font>
    <font>
      <i/>
      <sz val="16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i/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118">
    <xf numFmtId="0" fontId="0" fillId="0" borderId="0" xfId="0"/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0" xfId="0" applyNumberFormat="1" applyFont="1" applyFill="1" applyAlignment="1" applyProtection="1"/>
    <xf numFmtId="0" fontId="6" fillId="0" borderId="0" xfId="0" applyFont="1" applyFill="1" applyAlignment="1"/>
    <xf numFmtId="0" fontId="5" fillId="0" borderId="0" xfId="0" applyNumberFormat="1" applyFont="1" applyFill="1" applyAlignment="1" applyProtection="1">
      <alignment horizontal="left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Alignment="1"/>
    <xf numFmtId="0" fontId="8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4" fillId="0" borderId="0" xfId="0" applyFont="1" applyFill="1"/>
    <xf numFmtId="49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3" fontId="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3" fontId="14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 applyProtection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8" fillId="0" borderId="1" xfId="0" applyFont="1" applyFill="1" applyBorder="1"/>
    <xf numFmtId="165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3" fontId="14" fillId="0" borderId="1" xfId="2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1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9" fillId="0" borderId="0" xfId="0" applyFont="1" applyFill="1"/>
    <xf numFmtId="0" fontId="19" fillId="0" borderId="0" xfId="0" applyNumberFormat="1" applyFont="1" applyFill="1" applyAlignment="1" applyProtection="1"/>
    <xf numFmtId="0" fontId="19" fillId="0" borderId="0" xfId="0" applyFont="1" applyFill="1" applyBorder="1" applyAlignment="1">
      <alignment horizontal="left" vertical="distributed" wrapText="1"/>
    </xf>
    <xf numFmtId="0" fontId="19" fillId="0" borderId="0" xfId="0" applyNumberFormat="1" applyFont="1" applyFill="1" applyAlignment="1" applyProtection="1">
      <alignment horizontal="left"/>
    </xf>
    <xf numFmtId="2" fontId="19" fillId="0" borderId="0" xfId="0" applyNumberFormat="1" applyFont="1" applyFill="1"/>
    <xf numFmtId="4" fontId="19" fillId="0" borderId="0" xfId="0" applyNumberFormat="1" applyFont="1" applyFill="1"/>
    <xf numFmtId="0" fontId="5" fillId="0" borderId="0" xfId="0" applyNumberFormat="1" applyFont="1" applyFill="1" applyAlignment="1" applyProtection="1">
      <alignment horizontal="center"/>
    </xf>
    <xf numFmtId="4" fontId="5" fillId="0" borderId="0" xfId="0" applyNumberFormat="1" applyFont="1" applyFill="1" applyAlignment="1" applyProtection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center" textRotation="180"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4" fontId="17" fillId="0" borderId="0" xfId="0" applyNumberFormat="1" applyFont="1" applyFill="1" applyAlignment="1"/>
    <xf numFmtId="4" fontId="17" fillId="0" borderId="0" xfId="0" applyNumberFormat="1" applyFont="1" applyFill="1"/>
    <xf numFmtId="0" fontId="17" fillId="0" borderId="1" xfId="0" applyFont="1" applyFill="1" applyBorder="1"/>
    <xf numFmtId="3" fontId="20" fillId="0" borderId="1" xfId="0" applyNumberFormat="1" applyFont="1" applyFill="1" applyBorder="1" applyAlignment="1">
      <alignment horizontal="left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49" fontId="11" fillId="0" borderId="1" xfId="0" applyNumberFormat="1" applyFont="1" applyFill="1" applyBorder="1" applyAlignment="1" applyProtection="1">
      <alignment horizontal="center" vertical="center"/>
    </xf>
    <xf numFmtId="3" fontId="11" fillId="0" borderId="1" xfId="2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6"/>
  <sheetViews>
    <sheetView tabSelected="1" view="pageBreakPreview" topLeftCell="D1" zoomScale="45" zoomScaleNormal="100" zoomScaleSheetLayoutView="45" workbookViewId="0">
      <selection activeCell="M15" sqref="M15"/>
    </sheetView>
  </sheetViews>
  <sheetFormatPr defaultColWidth="8.85546875" defaultRowHeight="21" x14ac:dyDescent="0.35"/>
  <cols>
    <col min="1" max="1" width="16" style="2" hidden="1" customWidth="1"/>
    <col min="2" max="2" width="16.140625" style="2" hidden="1" customWidth="1"/>
    <col min="3" max="3" width="14" style="2" hidden="1" customWidth="1"/>
    <col min="4" max="4" width="90.28515625" style="2" customWidth="1"/>
    <col min="5" max="5" width="105.7109375" style="2" customWidth="1"/>
    <col min="6" max="8" width="29.7109375" style="2" customWidth="1"/>
    <col min="9" max="9" width="36.140625" style="2" hidden="1" customWidth="1"/>
    <col min="10" max="10" width="24" style="2" hidden="1" customWidth="1"/>
    <col min="11" max="11" width="35.140625" style="2" customWidth="1"/>
    <col min="12" max="12" width="29.7109375" style="2" customWidth="1"/>
    <col min="13" max="14" width="25" style="2" customWidth="1"/>
    <col min="15" max="16384" width="8.85546875" style="2"/>
  </cols>
  <sheetData>
    <row r="1" spans="1:13" ht="32.25" customHeight="1" x14ac:dyDescent="0.4">
      <c r="G1" s="110" t="s">
        <v>228</v>
      </c>
      <c r="H1" s="110"/>
      <c r="I1" s="110"/>
      <c r="J1" s="110"/>
      <c r="K1" s="110"/>
      <c r="L1" s="110"/>
      <c r="M1" s="4"/>
    </row>
    <row r="2" spans="1:13" ht="32.25" customHeight="1" x14ac:dyDescent="0.4">
      <c r="G2" s="111" t="s">
        <v>229</v>
      </c>
      <c r="H2" s="111"/>
      <c r="I2" s="111"/>
      <c r="J2" s="111"/>
      <c r="K2" s="111"/>
      <c r="L2" s="111"/>
      <c r="M2" s="4"/>
    </row>
    <row r="3" spans="1:13" ht="32.25" customHeight="1" x14ac:dyDescent="0.4">
      <c r="G3" s="111" t="s">
        <v>230</v>
      </c>
      <c r="H3" s="111"/>
      <c r="I3" s="111"/>
      <c r="J3" s="111"/>
      <c r="K3" s="111"/>
      <c r="L3" s="111"/>
      <c r="M3" s="4"/>
    </row>
    <row r="4" spans="1:13" ht="32.25" customHeight="1" x14ac:dyDescent="0.4">
      <c r="G4" s="111" t="s">
        <v>231</v>
      </c>
      <c r="H4" s="111"/>
      <c r="I4" s="111"/>
      <c r="J4" s="111"/>
      <c r="K4" s="111"/>
      <c r="L4" s="111"/>
      <c r="M4" s="4"/>
    </row>
    <row r="5" spans="1:13" ht="32.25" customHeight="1" x14ac:dyDescent="0.4">
      <c r="G5" s="111" t="s">
        <v>232</v>
      </c>
      <c r="H5" s="111"/>
      <c r="I5" s="111"/>
      <c r="J5" s="111"/>
      <c r="K5" s="111"/>
      <c r="L5" s="111"/>
      <c r="M5" s="4"/>
    </row>
    <row r="6" spans="1:13" ht="32.25" customHeight="1" x14ac:dyDescent="0.4">
      <c r="G6" s="111" t="s">
        <v>233</v>
      </c>
      <c r="H6" s="111"/>
      <c r="I6" s="111"/>
      <c r="J6" s="111"/>
      <c r="K6" s="111"/>
      <c r="L6" s="111"/>
      <c r="M6" s="4"/>
    </row>
    <row r="7" spans="1:13" ht="32.25" customHeight="1" x14ac:dyDescent="0.4">
      <c r="G7" s="111" t="s">
        <v>234</v>
      </c>
      <c r="H7" s="111"/>
      <c r="I7" s="111"/>
      <c r="J7" s="111"/>
      <c r="K7" s="111"/>
      <c r="L7" s="111"/>
      <c r="M7" s="4"/>
    </row>
    <row r="8" spans="1:13" ht="36.950000000000003" customHeight="1" x14ac:dyDescent="0.35">
      <c r="G8" s="5"/>
      <c r="H8" s="5"/>
      <c r="I8" s="5"/>
      <c r="J8" s="5"/>
      <c r="K8" s="5"/>
      <c r="L8" s="5"/>
      <c r="M8" s="4"/>
    </row>
    <row r="9" spans="1:13" x14ac:dyDescent="0.35">
      <c r="G9" s="3"/>
      <c r="H9" s="3"/>
      <c r="I9" s="3"/>
      <c r="J9" s="3"/>
      <c r="K9" s="3"/>
      <c r="L9" s="3"/>
      <c r="M9" s="4"/>
    </row>
    <row r="10" spans="1:13" x14ac:dyDescent="0.3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4"/>
    </row>
    <row r="11" spans="1:13" ht="45.75" customHeight="1" x14ac:dyDescent="0.35">
      <c r="A11" s="6"/>
      <c r="B11" s="6"/>
      <c r="C11" s="6"/>
      <c r="D11" s="117" t="s">
        <v>225</v>
      </c>
      <c r="E11" s="117"/>
      <c r="F11" s="117"/>
      <c r="G11" s="117"/>
      <c r="H11" s="117"/>
      <c r="I11" s="117"/>
      <c r="J11" s="117"/>
      <c r="K11" s="117"/>
      <c r="L11" s="117"/>
      <c r="M11" s="4"/>
    </row>
    <row r="12" spans="1:13" x14ac:dyDescent="0.3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4"/>
    </row>
    <row r="13" spans="1:13" ht="24" customHeight="1" x14ac:dyDescent="0.35">
      <c r="A13" s="116"/>
      <c r="B13" s="116"/>
      <c r="C13" s="7"/>
      <c r="D13" s="7"/>
      <c r="E13" s="7"/>
      <c r="F13" s="7"/>
      <c r="G13" s="7"/>
      <c r="H13" s="7"/>
      <c r="I13" s="7"/>
      <c r="J13" s="7"/>
      <c r="K13" s="7"/>
      <c r="L13" s="8"/>
      <c r="M13" s="4"/>
    </row>
    <row r="14" spans="1:13" s="10" customFormat="1" ht="31.5" customHeight="1" x14ac:dyDescent="0.35">
      <c r="A14" s="113" t="s">
        <v>15</v>
      </c>
      <c r="B14" s="113" t="s">
        <v>16</v>
      </c>
      <c r="C14" s="113" t="s">
        <v>217</v>
      </c>
      <c r="D14" s="112" t="s">
        <v>17</v>
      </c>
      <c r="E14" s="112" t="s">
        <v>18</v>
      </c>
      <c r="F14" s="112" t="s">
        <v>19</v>
      </c>
      <c r="G14" s="112" t="s">
        <v>20</v>
      </c>
      <c r="H14" s="112" t="s">
        <v>21</v>
      </c>
      <c r="I14" s="112" t="s">
        <v>224</v>
      </c>
      <c r="J14" s="112" t="s">
        <v>223</v>
      </c>
      <c r="K14" s="112" t="s">
        <v>226</v>
      </c>
      <c r="L14" s="112" t="s">
        <v>22</v>
      </c>
      <c r="M14" s="9"/>
    </row>
    <row r="15" spans="1:13" s="10" customFormat="1" ht="114" customHeight="1" x14ac:dyDescent="0.35">
      <c r="A15" s="114"/>
      <c r="B15" s="114"/>
      <c r="C15" s="114"/>
      <c r="D15" s="112"/>
      <c r="E15" s="112"/>
      <c r="F15" s="112"/>
      <c r="G15" s="112"/>
      <c r="H15" s="112"/>
      <c r="I15" s="112"/>
      <c r="J15" s="112"/>
      <c r="K15" s="112"/>
      <c r="L15" s="112"/>
      <c r="M15" s="9"/>
    </row>
    <row r="16" spans="1:13" s="13" customFormat="1" ht="24" customHeight="1" x14ac:dyDescent="0.3">
      <c r="A16" s="11"/>
      <c r="B16" s="11"/>
      <c r="C16" s="11"/>
      <c r="D16" s="11">
        <v>1</v>
      </c>
      <c r="E16" s="11">
        <v>2</v>
      </c>
      <c r="F16" s="11">
        <v>3</v>
      </c>
      <c r="G16" s="11">
        <v>4</v>
      </c>
      <c r="H16" s="11">
        <v>5</v>
      </c>
      <c r="I16" s="11"/>
      <c r="J16" s="11"/>
      <c r="K16" s="11">
        <v>6</v>
      </c>
      <c r="L16" s="11">
        <v>7</v>
      </c>
      <c r="M16" s="12"/>
    </row>
    <row r="17" spans="1:14" s="18" customFormat="1" ht="42.95" customHeight="1" x14ac:dyDescent="0.35">
      <c r="A17" s="14" t="s">
        <v>9</v>
      </c>
      <c r="B17" s="14"/>
      <c r="C17" s="14"/>
      <c r="D17" s="15" t="s">
        <v>8</v>
      </c>
      <c r="E17" s="16"/>
      <c r="F17" s="16"/>
      <c r="G17" s="16"/>
      <c r="H17" s="16"/>
      <c r="I17" s="17">
        <f>SUM(I30:I30)+I18+I19+I20+I21+I23+I24+I29+I22</f>
        <v>33661300</v>
      </c>
      <c r="J17" s="17">
        <f t="shared" ref="J17:K17" si="0">SUM(J30:J30)+J18+J19+J20+J21+J23+J24+J29+J22</f>
        <v>93000</v>
      </c>
      <c r="K17" s="17">
        <f t="shared" si="0"/>
        <v>33754300</v>
      </c>
      <c r="L17" s="16"/>
      <c r="M17" s="101"/>
      <c r="N17" s="102"/>
    </row>
    <row r="18" spans="1:14" s="10" customFormat="1" ht="81.75" customHeight="1" x14ac:dyDescent="0.35">
      <c r="A18" s="19" t="s">
        <v>76</v>
      </c>
      <c r="B18" s="20" t="s">
        <v>79</v>
      </c>
      <c r="C18" s="21" t="s">
        <v>77</v>
      </c>
      <c r="D18" s="22" t="s">
        <v>78</v>
      </c>
      <c r="E18" s="23" t="s">
        <v>171</v>
      </c>
      <c r="F18" s="24"/>
      <c r="G18" s="24"/>
      <c r="H18" s="24"/>
      <c r="I18" s="25">
        <v>1230200</v>
      </c>
      <c r="J18" s="25">
        <v>0</v>
      </c>
      <c r="K18" s="25">
        <f t="shared" ref="K18:K30" si="1">I18+J18</f>
        <v>1230200</v>
      </c>
      <c r="L18" s="24"/>
      <c r="M18" s="101"/>
      <c r="N18" s="102"/>
    </row>
    <row r="19" spans="1:14" s="10" customFormat="1" ht="54" customHeight="1" x14ac:dyDescent="0.35">
      <c r="A19" s="19" t="s">
        <v>80</v>
      </c>
      <c r="B19" s="20" t="s">
        <v>81</v>
      </c>
      <c r="C19" s="21" t="s">
        <v>82</v>
      </c>
      <c r="D19" s="22" t="s">
        <v>190</v>
      </c>
      <c r="E19" s="23" t="s">
        <v>172</v>
      </c>
      <c r="F19" s="24"/>
      <c r="G19" s="24"/>
      <c r="H19" s="24"/>
      <c r="I19" s="25">
        <v>25500</v>
      </c>
      <c r="J19" s="25">
        <v>0</v>
      </c>
      <c r="K19" s="25">
        <f t="shared" si="1"/>
        <v>25500</v>
      </c>
      <c r="L19" s="24"/>
      <c r="M19" s="101"/>
      <c r="N19" s="102"/>
    </row>
    <row r="20" spans="1:14" s="10" customFormat="1" ht="62.1" customHeight="1" x14ac:dyDescent="0.35">
      <c r="A20" s="19" t="s">
        <v>83</v>
      </c>
      <c r="B20" s="20" t="s">
        <v>84</v>
      </c>
      <c r="C20" s="21" t="s">
        <v>85</v>
      </c>
      <c r="D20" s="22" t="s">
        <v>86</v>
      </c>
      <c r="E20" s="23" t="s">
        <v>172</v>
      </c>
      <c r="F20" s="24"/>
      <c r="G20" s="24"/>
      <c r="H20" s="24"/>
      <c r="I20" s="25">
        <v>224000</v>
      </c>
      <c r="J20" s="25"/>
      <c r="K20" s="25">
        <f t="shared" si="1"/>
        <v>224000</v>
      </c>
      <c r="L20" s="24"/>
      <c r="M20" s="101"/>
      <c r="N20" s="102"/>
    </row>
    <row r="21" spans="1:14" s="10" customFormat="1" ht="57" customHeight="1" x14ac:dyDescent="0.35">
      <c r="A21" s="19" t="s">
        <v>87</v>
      </c>
      <c r="B21" s="20" t="s">
        <v>88</v>
      </c>
      <c r="C21" s="21" t="s">
        <v>89</v>
      </c>
      <c r="D21" s="22" t="s">
        <v>90</v>
      </c>
      <c r="E21" s="23" t="s">
        <v>171</v>
      </c>
      <c r="F21" s="24"/>
      <c r="G21" s="24"/>
      <c r="H21" s="24"/>
      <c r="I21" s="25">
        <v>500000</v>
      </c>
      <c r="J21" s="25">
        <v>0</v>
      </c>
      <c r="K21" s="25">
        <f t="shared" si="1"/>
        <v>500000</v>
      </c>
      <c r="L21" s="24"/>
      <c r="M21" s="101"/>
      <c r="N21" s="102"/>
    </row>
    <row r="22" spans="1:14" s="10" customFormat="1" ht="65.25" customHeight="1" x14ac:dyDescent="0.35">
      <c r="A22" s="19" t="s">
        <v>193</v>
      </c>
      <c r="B22" s="20" t="s">
        <v>194</v>
      </c>
      <c r="C22" s="21"/>
      <c r="D22" s="22" t="s">
        <v>195</v>
      </c>
      <c r="E22" s="23" t="s">
        <v>174</v>
      </c>
      <c r="F22" s="20"/>
      <c r="G22" s="32"/>
      <c r="H22" s="24"/>
      <c r="I22" s="25"/>
      <c r="J22" s="25">
        <v>93000</v>
      </c>
      <c r="K22" s="25">
        <f t="shared" si="1"/>
        <v>93000</v>
      </c>
      <c r="L22" s="24"/>
      <c r="M22" s="101"/>
      <c r="N22" s="102"/>
    </row>
    <row r="23" spans="1:14" s="10" customFormat="1" ht="101.25" customHeight="1" x14ac:dyDescent="0.35">
      <c r="A23" s="19" t="s">
        <v>91</v>
      </c>
      <c r="B23" s="20" t="s">
        <v>92</v>
      </c>
      <c r="C23" s="21" t="s">
        <v>89</v>
      </c>
      <c r="D23" s="22" t="s">
        <v>191</v>
      </c>
      <c r="E23" s="23" t="s">
        <v>171</v>
      </c>
      <c r="F23" s="24"/>
      <c r="G23" s="24"/>
      <c r="H23" s="24"/>
      <c r="I23" s="25">
        <v>900000</v>
      </c>
      <c r="J23" s="25">
        <v>0</v>
      </c>
      <c r="K23" s="25">
        <f t="shared" si="1"/>
        <v>900000</v>
      </c>
      <c r="L23" s="24"/>
      <c r="M23" s="101"/>
      <c r="N23" s="102"/>
    </row>
    <row r="24" spans="1:14" s="10" customFormat="1" ht="45" customHeight="1" x14ac:dyDescent="0.35">
      <c r="A24" s="19" t="s">
        <v>93</v>
      </c>
      <c r="B24" s="20" t="s">
        <v>94</v>
      </c>
      <c r="C24" s="21" t="s">
        <v>95</v>
      </c>
      <c r="D24" s="22" t="s">
        <v>96</v>
      </c>
      <c r="E24" s="24"/>
      <c r="F24" s="24"/>
      <c r="G24" s="24"/>
      <c r="H24" s="24"/>
      <c r="I24" s="25">
        <f>I25+I26+I28</f>
        <v>6050000</v>
      </c>
      <c r="J24" s="25">
        <v>0</v>
      </c>
      <c r="K24" s="25">
        <f t="shared" si="1"/>
        <v>6050000</v>
      </c>
      <c r="L24" s="24"/>
      <c r="M24" s="101"/>
      <c r="N24" s="102"/>
    </row>
    <row r="25" spans="1:14" s="10" customFormat="1" ht="56.1" customHeight="1" x14ac:dyDescent="0.35">
      <c r="A25" s="19"/>
      <c r="B25" s="20"/>
      <c r="C25" s="21"/>
      <c r="D25" s="22"/>
      <c r="E25" s="23" t="s">
        <v>172</v>
      </c>
      <c r="F25" s="24"/>
      <c r="G25" s="24"/>
      <c r="H25" s="24"/>
      <c r="I25" s="30">
        <v>2800000</v>
      </c>
      <c r="J25" s="30">
        <v>0</v>
      </c>
      <c r="K25" s="30">
        <f t="shared" si="1"/>
        <v>2800000</v>
      </c>
      <c r="L25" s="24"/>
      <c r="M25" s="101"/>
      <c r="N25" s="102"/>
    </row>
    <row r="26" spans="1:14" s="31" customFormat="1" ht="47.45" customHeight="1" x14ac:dyDescent="0.35">
      <c r="A26" s="26"/>
      <c r="B26" s="27"/>
      <c r="C26" s="28"/>
      <c r="D26" s="23"/>
      <c r="E26" s="23" t="s">
        <v>173</v>
      </c>
      <c r="F26" s="29"/>
      <c r="G26" s="29"/>
      <c r="H26" s="29"/>
      <c r="I26" s="30">
        <f>I27</f>
        <v>3000000</v>
      </c>
      <c r="J26" s="30">
        <v>0</v>
      </c>
      <c r="K26" s="30">
        <f t="shared" si="1"/>
        <v>3000000</v>
      </c>
      <c r="L26" s="29"/>
      <c r="M26" s="101"/>
      <c r="N26" s="102"/>
    </row>
    <row r="27" spans="1:14" ht="49.5" customHeight="1" x14ac:dyDescent="0.35">
      <c r="A27" s="33"/>
      <c r="B27" s="34"/>
      <c r="C27" s="35"/>
      <c r="D27" s="36"/>
      <c r="E27" s="37" t="s">
        <v>179</v>
      </c>
      <c r="F27" s="34" t="s">
        <v>178</v>
      </c>
      <c r="G27" s="38"/>
      <c r="H27" s="39"/>
      <c r="I27" s="1">
        <v>3000000</v>
      </c>
      <c r="J27" s="1"/>
      <c r="K27" s="1">
        <f t="shared" si="1"/>
        <v>3000000</v>
      </c>
      <c r="L27" s="39"/>
      <c r="M27" s="101"/>
      <c r="N27" s="102"/>
    </row>
    <row r="28" spans="1:14" s="10" customFormat="1" ht="26.45" customHeight="1" x14ac:dyDescent="0.35">
      <c r="A28" s="19"/>
      <c r="B28" s="20"/>
      <c r="C28" s="21"/>
      <c r="D28" s="22"/>
      <c r="E28" s="23" t="s">
        <v>171</v>
      </c>
      <c r="F28" s="24"/>
      <c r="G28" s="24"/>
      <c r="H28" s="24"/>
      <c r="I28" s="30">
        <v>250000</v>
      </c>
      <c r="J28" s="30">
        <v>0</v>
      </c>
      <c r="K28" s="30">
        <f t="shared" si="1"/>
        <v>250000</v>
      </c>
      <c r="L28" s="24"/>
      <c r="M28" s="101"/>
      <c r="N28" s="102"/>
    </row>
    <row r="29" spans="1:14" s="10" customFormat="1" ht="37.5" customHeight="1" x14ac:dyDescent="0.35">
      <c r="A29" s="19" t="s">
        <v>97</v>
      </c>
      <c r="B29" s="20" t="s">
        <v>98</v>
      </c>
      <c r="C29" s="21" t="s">
        <v>99</v>
      </c>
      <c r="D29" s="22" t="s">
        <v>100</v>
      </c>
      <c r="E29" s="36" t="s">
        <v>184</v>
      </c>
      <c r="F29" s="24"/>
      <c r="G29" s="24"/>
      <c r="H29" s="24"/>
      <c r="I29" s="25">
        <v>22572000</v>
      </c>
      <c r="J29" s="25">
        <v>0</v>
      </c>
      <c r="K29" s="25">
        <f t="shared" si="1"/>
        <v>22572000</v>
      </c>
      <c r="L29" s="24"/>
      <c r="M29" s="101"/>
      <c r="N29" s="102"/>
    </row>
    <row r="30" spans="1:14" s="10" customFormat="1" ht="66" customHeight="1" x14ac:dyDescent="0.35">
      <c r="A30" s="19" t="s">
        <v>10</v>
      </c>
      <c r="B30" s="24" t="s">
        <v>11</v>
      </c>
      <c r="C30" s="21" t="s">
        <v>13</v>
      </c>
      <c r="D30" s="22" t="s">
        <v>12</v>
      </c>
      <c r="E30" s="36" t="s">
        <v>38</v>
      </c>
      <c r="F30" s="24" t="s">
        <v>39</v>
      </c>
      <c r="G30" s="32">
        <v>4174146.72</v>
      </c>
      <c r="H30" s="24">
        <v>48.2</v>
      </c>
      <c r="I30" s="25">
        <v>2159600</v>
      </c>
      <c r="J30" s="25">
        <v>0</v>
      </c>
      <c r="K30" s="25">
        <f t="shared" si="1"/>
        <v>2159600</v>
      </c>
      <c r="L30" s="40">
        <v>100</v>
      </c>
      <c r="M30" s="101"/>
      <c r="N30" s="102"/>
    </row>
    <row r="31" spans="1:14" s="18" customFormat="1" ht="45" customHeight="1" x14ac:dyDescent="0.35">
      <c r="A31" s="41" t="s">
        <v>101</v>
      </c>
      <c r="B31" s="16"/>
      <c r="C31" s="42"/>
      <c r="D31" s="43" t="s">
        <v>102</v>
      </c>
      <c r="E31" s="44"/>
      <c r="F31" s="16"/>
      <c r="G31" s="45"/>
      <c r="H31" s="16"/>
      <c r="I31" s="17">
        <f>I33+I38+I43+I46+I47+I48+I51+I49</f>
        <v>26470505</v>
      </c>
      <c r="J31" s="17">
        <f>J33+J38+J43+J46+J47+J48+J51+J49</f>
        <v>5645707.5500000007</v>
      </c>
      <c r="K31" s="17">
        <f>K33+K38+K43+K46+K47+K48+K51+K49</f>
        <v>32116212.550000001</v>
      </c>
      <c r="L31" s="41"/>
      <c r="M31" s="101"/>
      <c r="N31" s="102"/>
    </row>
    <row r="32" spans="1:14" ht="25.5" customHeight="1" x14ac:dyDescent="0.35">
      <c r="A32" s="29"/>
      <c r="B32" s="39"/>
      <c r="C32" s="35"/>
      <c r="D32" s="23" t="s">
        <v>103</v>
      </c>
      <c r="E32" s="36"/>
      <c r="F32" s="39"/>
      <c r="G32" s="1"/>
      <c r="H32" s="39"/>
      <c r="I32" s="30">
        <f>I34+I39+I50</f>
        <v>828008</v>
      </c>
      <c r="J32" s="30">
        <v>250078.55</v>
      </c>
      <c r="K32" s="30">
        <f>K34+K39+K50</f>
        <v>1078086.55</v>
      </c>
      <c r="L32" s="24"/>
      <c r="M32" s="101"/>
      <c r="N32" s="102"/>
    </row>
    <row r="33" spans="1:14" s="10" customFormat="1" ht="36.6" customHeight="1" x14ac:dyDescent="0.35">
      <c r="A33" s="19" t="s">
        <v>109</v>
      </c>
      <c r="B33" s="24">
        <v>1010</v>
      </c>
      <c r="C33" s="24" t="s">
        <v>104</v>
      </c>
      <c r="D33" s="22" t="s">
        <v>105</v>
      </c>
      <c r="E33" s="22"/>
      <c r="F33" s="24"/>
      <c r="G33" s="32"/>
      <c r="H33" s="24"/>
      <c r="I33" s="25">
        <f>I35+I37</f>
        <v>4788136</v>
      </c>
      <c r="J33" s="25">
        <v>1463043</v>
      </c>
      <c r="K33" s="25">
        <f>K35+K37</f>
        <v>6251179</v>
      </c>
      <c r="L33" s="24"/>
      <c r="M33" s="101"/>
      <c r="N33" s="102"/>
    </row>
    <row r="34" spans="1:14" ht="23.25" x14ac:dyDescent="0.35">
      <c r="A34" s="29"/>
      <c r="B34" s="39"/>
      <c r="C34" s="35"/>
      <c r="D34" s="46" t="s">
        <v>103</v>
      </c>
      <c r="E34" s="36"/>
      <c r="F34" s="39"/>
      <c r="G34" s="1"/>
      <c r="H34" s="39"/>
      <c r="I34" s="47">
        <f>I36</f>
        <v>88136</v>
      </c>
      <c r="J34" s="47"/>
      <c r="K34" s="47">
        <f t="shared" ref="K34" si="2">K36</f>
        <v>88136</v>
      </c>
      <c r="L34" s="24"/>
      <c r="M34" s="101"/>
      <c r="N34" s="102"/>
    </row>
    <row r="35" spans="1:14" s="10" customFormat="1" ht="31.5" customHeight="1" x14ac:dyDescent="0.35">
      <c r="A35" s="29"/>
      <c r="B35" s="24"/>
      <c r="C35" s="21"/>
      <c r="D35" s="23"/>
      <c r="E35" s="23" t="s">
        <v>172</v>
      </c>
      <c r="F35" s="24"/>
      <c r="G35" s="25"/>
      <c r="H35" s="24"/>
      <c r="I35" s="30">
        <v>853136</v>
      </c>
      <c r="J35" s="30">
        <v>449043</v>
      </c>
      <c r="K35" s="30">
        <f>I35+J35</f>
        <v>1302179</v>
      </c>
      <c r="L35" s="24"/>
      <c r="M35" s="101"/>
      <c r="N35" s="102"/>
    </row>
    <row r="36" spans="1:14" s="10" customFormat="1" ht="25.5" customHeight="1" x14ac:dyDescent="0.35">
      <c r="A36" s="29"/>
      <c r="B36" s="24"/>
      <c r="C36" s="21"/>
      <c r="D36" s="46"/>
      <c r="E36" s="46" t="s">
        <v>103</v>
      </c>
      <c r="F36" s="24"/>
      <c r="G36" s="25"/>
      <c r="H36" s="24"/>
      <c r="I36" s="47">
        <v>88136</v>
      </c>
      <c r="J36" s="47">
        <v>0</v>
      </c>
      <c r="K36" s="47">
        <f>I36+J36</f>
        <v>88136</v>
      </c>
      <c r="L36" s="24"/>
      <c r="M36" s="101"/>
      <c r="N36" s="102"/>
    </row>
    <row r="37" spans="1:14" s="10" customFormat="1" ht="39.6" customHeight="1" x14ac:dyDescent="0.35">
      <c r="A37" s="29"/>
      <c r="B37" s="24"/>
      <c r="C37" s="21"/>
      <c r="D37" s="23"/>
      <c r="E37" s="23" t="s">
        <v>171</v>
      </c>
      <c r="F37" s="24"/>
      <c r="G37" s="25"/>
      <c r="H37" s="24"/>
      <c r="I37" s="30">
        <v>3935000</v>
      </c>
      <c r="J37" s="30">
        <v>1014000</v>
      </c>
      <c r="K37" s="30">
        <f>I37+J37</f>
        <v>4949000</v>
      </c>
      <c r="L37" s="24"/>
      <c r="M37" s="101"/>
      <c r="N37" s="102"/>
    </row>
    <row r="38" spans="1:14" s="10" customFormat="1" ht="68.25" customHeight="1" x14ac:dyDescent="0.35">
      <c r="A38" s="19" t="s">
        <v>110</v>
      </c>
      <c r="B38" s="24">
        <v>1020</v>
      </c>
      <c r="C38" s="21" t="s">
        <v>106</v>
      </c>
      <c r="D38" s="22" t="s">
        <v>107</v>
      </c>
      <c r="E38" s="22"/>
      <c r="F38" s="24"/>
      <c r="G38" s="25"/>
      <c r="H38" s="24"/>
      <c r="I38" s="25">
        <f>I40+I42</f>
        <v>17589169</v>
      </c>
      <c r="J38" s="25">
        <f>J40+J42</f>
        <v>3503083.64</v>
      </c>
      <c r="K38" s="25">
        <f>K40+K42</f>
        <v>21092252.640000001</v>
      </c>
      <c r="L38" s="24"/>
      <c r="M38" s="101"/>
      <c r="N38" s="102"/>
    </row>
    <row r="39" spans="1:14" ht="30.75" customHeight="1" x14ac:dyDescent="0.35">
      <c r="A39" s="29"/>
      <c r="B39" s="39"/>
      <c r="C39" s="35"/>
      <c r="D39" s="46" t="s">
        <v>103</v>
      </c>
      <c r="E39" s="36"/>
      <c r="F39" s="39"/>
      <c r="G39" s="1"/>
      <c r="H39" s="39"/>
      <c r="I39" s="47">
        <f>I41</f>
        <v>739872</v>
      </c>
      <c r="J39" s="47">
        <v>0</v>
      </c>
      <c r="K39" s="47">
        <f t="shared" ref="K39" si="3">K41</f>
        <v>739872</v>
      </c>
      <c r="L39" s="24"/>
      <c r="M39" s="101"/>
      <c r="N39" s="102"/>
    </row>
    <row r="40" spans="1:14" s="10" customFormat="1" ht="35.25" customHeight="1" x14ac:dyDescent="0.35">
      <c r="A40" s="29"/>
      <c r="B40" s="24"/>
      <c r="C40" s="21"/>
      <c r="D40" s="23"/>
      <c r="E40" s="23" t="s">
        <v>172</v>
      </c>
      <c r="F40" s="24"/>
      <c r="G40" s="25"/>
      <c r="H40" s="24"/>
      <c r="I40" s="30">
        <v>2771872</v>
      </c>
      <c r="J40" s="30">
        <v>383683.64</v>
      </c>
      <c r="K40" s="30">
        <f>I40+J40</f>
        <v>3155555.64</v>
      </c>
      <c r="L40" s="24"/>
      <c r="M40" s="101"/>
      <c r="N40" s="102"/>
    </row>
    <row r="41" spans="1:14" s="10" customFormat="1" ht="35.25" customHeight="1" x14ac:dyDescent="0.35">
      <c r="A41" s="29"/>
      <c r="B41" s="24"/>
      <c r="C41" s="21"/>
      <c r="D41" s="23"/>
      <c r="E41" s="46" t="s">
        <v>103</v>
      </c>
      <c r="F41" s="24"/>
      <c r="G41" s="25"/>
      <c r="H41" s="24"/>
      <c r="I41" s="47">
        <v>739872</v>
      </c>
      <c r="J41" s="47">
        <v>0</v>
      </c>
      <c r="K41" s="47">
        <f>I41+J41</f>
        <v>739872</v>
      </c>
      <c r="L41" s="24"/>
      <c r="M41" s="101"/>
      <c r="N41" s="102"/>
    </row>
    <row r="42" spans="1:14" s="10" customFormat="1" ht="35.25" customHeight="1" x14ac:dyDescent="0.35">
      <c r="A42" s="29"/>
      <c r="B42" s="24"/>
      <c r="C42" s="21"/>
      <c r="D42" s="23"/>
      <c r="E42" s="23" t="s">
        <v>171</v>
      </c>
      <c r="F42" s="24"/>
      <c r="G42" s="25"/>
      <c r="H42" s="24"/>
      <c r="I42" s="30">
        <v>14817297</v>
      </c>
      <c r="J42" s="30">
        <v>3119400</v>
      </c>
      <c r="K42" s="30">
        <f>I42+J42</f>
        <v>17936697</v>
      </c>
      <c r="L42" s="24"/>
      <c r="M42" s="101"/>
      <c r="N42" s="102"/>
    </row>
    <row r="43" spans="1:14" s="10" customFormat="1" ht="70.5" customHeight="1" x14ac:dyDescent="0.35">
      <c r="A43" s="19" t="s">
        <v>111</v>
      </c>
      <c r="B43" s="24">
        <v>1030</v>
      </c>
      <c r="C43" s="21" t="s">
        <v>108</v>
      </c>
      <c r="D43" s="22" t="s">
        <v>112</v>
      </c>
      <c r="E43" s="23"/>
      <c r="F43" s="24"/>
      <c r="G43" s="25"/>
      <c r="H43" s="24"/>
      <c r="I43" s="25">
        <f>I44+I45</f>
        <v>150000</v>
      </c>
      <c r="J43" s="25">
        <f>J44+J45</f>
        <v>22000</v>
      </c>
      <c r="K43" s="25">
        <f t="shared" ref="K43" si="4">K44+K45</f>
        <v>172000</v>
      </c>
      <c r="L43" s="24"/>
      <c r="M43" s="101"/>
      <c r="N43" s="102"/>
    </row>
    <row r="44" spans="1:14" s="10" customFormat="1" ht="33.75" customHeight="1" x14ac:dyDescent="0.35">
      <c r="A44" s="19"/>
      <c r="B44" s="24"/>
      <c r="C44" s="21"/>
      <c r="D44" s="22"/>
      <c r="E44" s="23" t="s">
        <v>172</v>
      </c>
      <c r="F44" s="24"/>
      <c r="G44" s="25"/>
      <c r="H44" s="24"/>
      <c r="I44" s="30"/>
      <c r="J44" s="30">
        <v>22000</v>
      </c>
      <c r="K44" s="30">
        <f>I44+J44</f>
        <v>22000</v>
      </c>
      <c r="L44" s="24"/>
      <c r="M44" s="101"/>
      <c r="N44" s="102"/>
    </row>
    <row r="45" spans="1:14" s="10" customFormat="1" ht="29.25" customHeight="1" x14ac:dyDescent="0.35">
      <c r="A45" s="19"/>
      <c r="B45" s="24"/>
      <c r="C45" s="21"/>
      <c r="D45" s="22"/>
      <c r="E45" s="23" t="s">
        <v>171</v>
      </c>
      <c r="F45" s="24"/>
      <c r="G45" s="25"/>
      <c r="H45" s="24"/>
      <c r="I45" s="30">
        <v>150000</v>
      </c>
      <c r="J45" s="30">
        <v>0</v>
      </c>
      <c r="K45" s="30">
        <f>I45+J45</f>
        <v>150000</v>
      </c>
      <c r="L45" s="24"/>
      <c r="M45" s="101"/>
      <c r="N45" s="102"/>
    </row>
    <row r="46" spans="1:14" s="10" customFormat="1" ht="60.75" customHeight="1" x14ac:dyDescent="0.35">
      <c r="A46" s="19" t="s">
        <v>113</v>
      </c>
      <c r="B46" s="24">
        <v>1090</v>
      </c>
      <c r="C46" s="21" t="s">
        <v>114</v>
      </c>
      <c r="D46" s="22" t="s">
        <v>115</v>
      </c>
      <c r="E46" s="23" t="s">
        <v>171</v>
      </c>
      <c r="F46" s="24"/>
      <c r="G46" s="25"/>
      <c r="H46" s="24"/>
      <c r="I46" s="25">
        <v>300000</v>
      </c>
      <c r="J46" s="25">
        <v>0</v>
      </c>
      <c r="K46" s="25">
        <f>I46+J46</f>
        <v>300000</v>
      </c>
      <c r="L46" s="24"/>
      <c r="M46" s="101"/>
      <c r="N46" s="102"/>
    </row>
    <row r="47" spans="1:14" s="10" customFormat="1" ht="44.1" customHeight="1" x14ac:dyDescent="0.35">
      <c r="A47" s="19" t="s">
        <v>116</v>
      </c>
      <c r="B47" s="24">
        <v>1161</v>
      </c>
      <c r="C47" s="21" t="s">
        <v>117</v>
      </c>
      <c r="D47" s="22" t="s">
        <v>118</v>
      </c>
      <c r="E47" s="23" t="s">
        <v>171</v>
      </c>
      <c r="F47" s="24"/>
      <c r="G47" s="25"/>
      <c r="H47" s="24"/>
      <c r="I47" s="30">
        <v>100000</v>
      </c>
      <c r="J47" s="30">
        <v>200000</v>
      </c>
      <c r="K47" s="30">
        <f t="shared" ref="K47:K53" si="5">I47+J47</f>
        <v>300000</v>
      </c>
      <c r="L47" s="24"/>
      <c r="M47" s="101"/>
      <c r="N47" s="102"/>
    </row>
    <row r="48" spans="1:14" s="10" customFormat="1" ht="48" customHeight="1" x14ac:dyDescent="0.35">
      <c r="A48" s="19" t="s">
        <v>119</v>
      </c>
      <c r="B48" s="24">
        <v>5031</v>
      </c>
      <c r="C48" s="21" t="s">
        <v>89</v>
      </c>
      <c r="D48" s="22" t="s">
        <v>90</v>
      </c>
      <c r="E48" s="23" t="s">
        <v>172</v>
      </c>
      <c r="F48" s="24"/>
      <c r="G48" s="25"/>
      <c r="H48" s="24"/>
      <c r="I48" s="30">
        <v>550000</v>
      </c>
      <c r="J48" s="30">
        <v>200000</v>
      </c>
      <c r="K48" s="30">
        <f t="shared" si="5"/>
        <v>750000</v>
      </c>
      <c r="L48" s="24"/>
      <c r="M48" s="101"/>
      <c r="N48" s="102"/>
    </row>
    <row r="49" spans="1:14" s="10" customFormat="1" ht="60" customHeight="1" x14ac:dyDescent="0.35">
      <c r="A49" s="19" t="s">
        <v>205</v>
      </c>
      <c r="B49" s="24">
        <v>7363</v>
      </c>
      <c r="C49" s="21" t="s">
        <v>99</v>
      </c>
      <c r="D49" s="22" t="s">
        <v>182</v>
      </c>
      <c r="E49" s="23" t="s">
        <v>171</v>
      </c>
      <c r="F49" s="24"/>
      <c r="G49" s="25"/>
      <c r="H49" s="24"/>
      <c r="I49" s="30">
        <v>0</v>
      </c>
      <c r="J49" s="30">
        <v>257580.90999999997</v>
      </c>
      <c r="K49" s="30">
        <f t="shared" si="5"/>
        <v>257580.90999999997</v>
      </c>
      <c r="L49" s="24"/>
      <c r="M49" s="101"/>
      <c r="N49" s="102"/>
    </row>
    <row r="50" spans="1:14" s="10" customFormat="1" ht="28.5" customHeight="1" x14ac:dyDescent="0.35">
      <c r="A50" s="19"/>
      <c r="B50" s="24"/>
      <c r="C50" s="21"/>
      <c r="D50" s="46" t="s">
        <v>103</v>
      </c>
      <c r="E50" s="23"/>
      <c r="F50" s="24"/>
      <c r="G50" s="25"/>
      <c r="H50" s="24"/>
      <c r="I50" s="47">
        <v>0</v>
      </c>
      <c r="J50" s="47">
        <v>250078.55</v>
      </c>
      <c r="K50" s="47">
        <f t="shared" si="5"/>
        <v>250078.55</v>
      </c>
      <c r="L50" s="24"/>
      <c r="M50" s="101"/>
      <c r="N50" s="102"/>
    </row>
    <row r="51" spans="1:14" s="10" customFormat="1" ht="33.6" customHeight="1" x14ac:dyDescent="0.35">
      <c r="A51" s="19" t="s">
        <v>120</v>
      </c>
      <c r="B51" s="24">
        <v>7640</v>
      </c>
      <c r="C51" s="21" t="s">
        <v>121</v>
      </c>
      <c r="D51" s="22" t="s">
        <v>6</v>
      </c>
      <c r="E51" s="22"/>
      <c r="F51" s="24"/>
      <c r="G51" s="25"/>
      <c r="H51" s="24"/>
      <c r="I51" s="25">
        <f>I52+I53</f>
        <v>2993200</v>
      </c>
      <c r="J51" s="25">
        <v>0</v>
      </c>
      <c r="K51" s="25">
        <f t="shared" si="5"/>
        <v>2993200</v>
      </c>
      <c r="L51" s="24"/>
      <c r="M51" s="101"/>
      <c r="N51" s="102"/>
    </row>
    <row r="52" spans="1:14" s="10" customFormat="1" ht="41.1" customHeight="1" x14ac:dyDescent="0.35">
      <c r="A52" s="29"/>
      <c r="B52" s="24"/>
      <c r="C52" s="21"/>
      <c r="D52" s="23"/>
      <c r="E52" s="23" t="s">
        <v>172</v>
      </c>
      <c r="F52" s="24"/>
      <c r="G52" s="25"/>
      <c r="H52" s="24"/>
      <c r="I52" s="30">
        <v>143200</v>
      </c>
      <c r="J52" s="30">
        <v>0</v>
      </c>
      <c r="K52" s="30">
        <f t="shared" si="5"/>
        <v>143200</v>
      </c>
      <c r="L52" s="24"/>
      <c r="M52" s="101"/>
      <c r="N52" s="102"/>
    </row>
    <row r="53" spans="1:14" s="10" customFormat="1" ht="35.25" customHeight="1" x14ac:dyDescent="0.35">
      <c r="A53" s="19"/>
      <c r="B53" s="24"/>
      <c r="C53" s="21"/>
      <c r="D53" s="22"/>
      <c r="E53" s="23" t="s">
        <v>171</v>
      </c>
      <c r="F53" s="24"/>
      <c r="G53" s="25"/>
      <c r="H53" s="24"/>
      <c r="I53" s="30">
        <v>2850000</v>
      </c>
      <c r="J53" s="30">
        <v>0</v>
      </c>
      <c r="K53" s="30">
        <f t="shared" si="5"/>
        <v>2850000</v>
      </c>
      <c r="L53" s="24"/>
      <c r="M53" s="101"/>
      <c r="N53" s="102"/>
    </row>
    <row r="54" spans="1:14" s="18" customFormat="1" ht="35.25" customHeight="1" x14ac:dyDescent="0.35">
      <c r="A54" s="48" t="s">
        <v>122</v>
      </c>
      <c r="B54" s="16"/>
      <c r="C54" s="42"/>
      <c r="D54" s="43" t="s">
        <v>123</v>
      </c>
      <c r="E54" s="44"/>
      <c r="F54" s="16"/>
      <c r="G54" s="45"/>
      <c r="H54" s="16"/>
      <c r="I54" s="17">
        <f>I55+I56+I57+I58</f>
        <v>69474904</v>
      </c>
      <c r="J54" s="17">
        <f>J55+J56+J57+J58</f>
        <v>2816170</v>
      </c>
      <c r="K54" s="17">
        <f t="shared" ref="K54" si="6">K55+K56+K57+K58</f>
        <v>72291074</v>
      </c>
      <c r="L54" s="41"/>
      <c r="M54" s="101"/>
      <c r="N54" s="102"/>
    </row>
    <row r="55" spans="1:14" ht="43.5" customHeight="1" x14ac:dyDescent="0.35">
      <c r="A55" s="19" t="s">
        <v>124</v>
      </c>
      <c r="B55" s="24">
        <v>2010</v>
      </c>
      <c r="C55" s="21" t="s">
        <v>125</v>
      </c>
      <c r="D55" s="22" t="s">
        <v>126</v>
      </c>
      <c r="E55" s="23" t="s">
        <v>174</v>
      </c>
      <c r="F55" s="39"/>
      <c r="G55" s="1"/>
      <c r="H55" s="39"/>
      <c r="I55" s="25">
        <v>27530000</v>
      </c>
      <c r="J55" s="25">
        <v>2706500</v>
      </c>
      <c r="K55" s="25">
        <f>I55+J55</f>
        <v>30236500</v>
      </c>
      <c r="L55" s="24"/>
      <c r="M55" s="101"/>
      <c r="N55" s="102"/>
    </row>
    <row r="56" spans="1:14" ht="55.5" customHeight="1" x14ac:dyDescent="0.35">
      <c r="A56" s="19" t="s">
        <v>127</v>
      </c>
      <c r="B56" s="24">
        <v>2030</v>
      </c>
      <c r="C56" s="21" t="s">
        <v>128</v>
      </c>
      <c r="D56" s="22" t="s">
        <v>129</v>
      </c>
      <c r="E56" s="23" t="s">
        <v>174</v>
      </c>
      <c r="F56" s="39"/>
      <c r="G56" s="1"/>
      <c r="H56" s="39"/>
      <c r="I56" s="25">
        <v>15040600</v>
      </c>
      <c r="J56" s="25">
        <v>0</v>
      </c>
      <c r="K56" s="25">
        <f>I56+J56</f>
        <v>15040600</v>
      </c>
      <c r="L56" s="24"/>
      <c r="M56" s="101"/>
      <c r="N56" s="102"/>
    </row>
    <row r="57" spans="1:14" ht="45.75" customHeight="1" x14ac:dyDescent="0.35">
      <c r="A57" s="19" t="s">
        <v>130</v>
      </c>
      <c r="B57" s="24">
        <v>21000</v>
      </c>
      <c r="C57" s="21" t="s">
        <v>131</v>
      </c>
      <c r="D57" s="22" t="s">
        <v>132</v>
      </c>
      <c r="E57" s="23" t="s">
        <v>174</v>
      </c>
      <c r="F57" s="39"/>
      <c r="G57" s="1"/>
      <c r="H57" s="39"/>
      <c r="I57" s="25">
        <v>1130000</v>
      </c>
      <c r="J57" s="25">
        <v>0</v>
      </c>
      <c r="K57" s="25">
        <f>I57+J57</f>
        <v>1130000</v>
      </c>
      <c r="L57" s="24"/>
      <c r="M57" s="101"/>
      <c r="N57" s="102"/>
    </row>
    <row r="58" spans="1:14" ht="35.25" customHeight="1" x14ac:dyDescent="0.35">
      <c r="A58" s="19" t="s">
        <v>133</v>
      </c>
      <c r="B58" s="24">
        <v>7640</v>
      </c>
      <c r="C58" s="21" t="s">
        <v>121</v>
      </c>
      <c r="D58" s="22" t="s">
        <v>6</v>
      </c>
      <c r="E58" s="23" t="s">
        <v>174</v>
      </c>
      <c r="F58" s="39"/>
      <c r="G58" s="1"/>
      <c r="H58" s="39"/>
      <c r="I58" s="25">
        <v>25774304</v>
      </c>
      <c r="J58" s="25">
        <v>109670</v>
      </c>
      <c r="K58" s="25">
        <f>I58+J58</f>
        <v>25883974</v>
      </c>
      <c r="L58" s="24"/>
      <c r="M58" s="101"/>
      <c r="N58" s="102"/>
    </row>
    <row r="59" spans="1:14" s="18" customFormat="1" ht="54" customHeight="1" x14ac:dyDescent="0.35">
      <c r="A59" s="48" t="s">
        <v>134</v>
      </c>
      <c r="B59" s="16"/>
      <c r="C59" s="42"/>
      <c r="D59" s="49" t="s">
        <v>135</v>
      </c>
      <c r="E59" s="44"/>
      <c r="F59" s="16"/>
      <c r="G59" s="45"/>
      <c r="H59" s="16"/>
      <c r="I59" s="17">
        <f>I61+I64+I60</f>
        <v>735640</v>
      </c>
      <c r="J59" s="17">
        <f>J61+J64+J60</f>
        <v>382900</v>
      </c>
      <c r="K59" s="17">
        <f>K61+K64+K60</f>
        <v>1118540</v>
      </c>
      <c r="L59" s="41"/>
      <c r="M59" s="101"/>
      <c r="N59" s="102"/>
    </row>
    <row r="60" spans="1:14" s="10" customFormat="1" ht="87.75" customHeight="1" x14ac:dyDescent="0.35">
      <c r="A60" s="50" t="s">
        <v>211</v>
      </c>
      <c r="B60" s="24">
        <v>3104</v>
      </c>
      <c r="C60" s="21" t="s">
        <v>213</v>
      </c>
      <c r="D60" s="22" t="s">
        <v>212</v>
      </c>
      <c r="E60" s="23" t="s">
        <v>172</v>
      </c>
      <c r="F60" s="24"/>
      <c r="G60" s="25"/>
      <c r="H60" s="24"/>
      <c r="I60" s="25"/>
      <c r="J60" s="25">
        <v>342900</v>
      </c>
      <c r="K60" s="25">
        <f>I60+J60</f>
        <v>342900</v>
      </c>
      <c r="L60" s="24"/>
      <c r="M60" s="101"/>
      <c r="N60" s="102"/>
    </row>
    <row r="61" spans="1:14" s="10" customFormat="1" ht="63" customHeight="1" x14ac:dyDescent="0.35">
      <c r="A61" s="50" t="s">
        <v>136</v>
      </c>
      <c r="B61" s="24">
        <v>3241</v>
      </c>
      <c r="C61" s="21" t="s">
        <v>137</v>
      </c>
      <c r="D61" s="22" t="s">
        <v>138</v>
      </c>
      <c r="E61" s="22"/>
      <c r="F61" s="24"/>
      <c r="G61" s="25"/>
      <c r="H61" s="24"/>
      <c r="I61" s="25">
        <f>I62+I63</f>
        <v>700000</v>
      </c>
      <c r="J61" s="25">
        <f>J62+J63</f>
        <v>40000</v>
      </c>
      <c r="K61" s="25">
        <f>I61+J61</f>
        <v>740000</v>
      </c>
      <c r="L61" s="24"/>
      <c r="M61" s="101"/>
      <c r="N61" s="102"/>
    </row>
    <row r="62" spans="1:14" s="10" customFormat="1" ht="39.75" customHeight="1" x14ac:dyDescent="0.35">
      <c r="A62" s="29"/>
      <c r="B62" s="24"/>
      <c r="C62" s="21"/>
      <c r="D62" s="23"/>
      <c r="E62" s="23" t="s">
        <v>172</v>
      </c>
      <c r="F62" s="24"/>
      <c r="G62" s="25"/>
      <c r="H62" s="24"/>
      <c r="I62" s="30">
        <v>500000</v>
      </c>
      <c r="J62" s="30">
        <v>40000</v>
      </c>
      <c r="K62" s="30">
        <f>I62+J62</f>
        <v>540000</v>
      </c>
      <c r="L62" s="24"/>
      <c r="M62" s="101"/>
      <c r="N62" s="102"/>
    </row>
    <row r="63" spans="1:14" s="10" customFormat="1" ht="31.5" customHeight="1" x14ac:dyDescent="0.35">
      <c r="A63" s="19"/>
      <c r="B63" s="24"/>
      <c r="C63" s="21"/>
      <c r="D63" s="22"/>
      <c r="E63" s="23" t="s">
        <v>171</v>
      </c>
      <c r="F63" s="24"/>
      <c r="G63" s="25"/>
      <c r="H63" s="24"/>
      <c r="I63" s="30">
        <v>200000</v>
      </c>
      <c r="J63" s="30">
        <v>0</v>
      </c>
      <c r="K63" s="30">
        <f>I63+J63</f>
        <v>200000</v>
      </c>
      <c r="L63" s="24"/>
      <c r="M63" s="101"/>
      <c r="N63" s="102"/>
    </row>
    <row r="64" spans="1:14" s="10" customFormat="1" ht="48" customHeight="1" x14ac:dyDescent="0.35">
      <c r="A64" s="50" t="s">
        <v>139</v>
      </c>
      <c r="B64" s="24">
        <v>3242</v>
      </c>
      <c r="C64" s="21" t="s">
        <v>137</v>
      </c>
      <c r="D64" s="22" t="s">
        <v>140</v>
      </c>
      <c r="E64" s="23" t="s">
        <v>175</v>
      </c>
      <c r="F64" s="24"/>
      <c r="G64" s="25"/>
      <c r="H64" s="24"/>
      <c r="I64" s="25">
        <v>35640</v>
      </c>
      <c r="J64" s="25">
        <v>0</v>
      </c>
      <c r="K64" s="25">
        <f>I64+J64</f>
        <v>35640</v>
      </c>
      <c r="L64" s="24"/>
      <c r="M64" s="101"/>
      <c r="N64" s="102"/>
    </row>
    <row r="65" spans="1:14" s="18" customFormat="1" ht="48.95" customHeight="1" x14ac:dyDescent="0.35">
      <c r="A65" s="51" t="s">
        <v>142</v>
      </c>
      <c r="B65" s="52"/>
      <c r="C65" s="52"/>
      <c r="D65" s="49" t="s">
        <v>141</v>
      </c>
      <c r="E65" s="44"/>
      <c r="F65" s="16"/>
      <c r="G65" s="45"/>
      <c r="H65" s="16"/>
      <c r="I65" s="17">
        <f t="shared" ref="I65:K65" si="7">I66</f>
        <v>20000</v>
      </c>
      <c r="J65" s="17">
        <v>0</v>
      </c>
      <c r="K65" s="17">
        <f t="shared" si="7"/>
        <v>20000</v>
      </c>
      <c r="L65" s="16"/>
      <c r="M65" s="101"/>
      <c r="N65" s="102"/>
    </row>
    <row r="66" spans="1:14" s="10" customFormat="1" ht="102.75" customHeight="1" x14ac:dyDescent="0.35">
      <c r="A66" s="50" t="s">
        <v>143</v>
      </c>
      <c r="B66" s="24">
        <v>3111</v>
      </c>
      <c r="C66" s="21" t="s">
        <v>144</v>
      </c>
      <c r="D66" s="22" t="s">
        <v>145</v>
      </c>
      <c r="E66" s="23" t="s">
        <v>172</v>
      </c>
      <c r="F66" s="24"/>
      <c r="G66" s="25"/>
      <c r="H66" s="24"/>
      <c r="I66" s="25">
        <v>20000</v>
      </c>
      <c r="J66" s="25">
        <v>0</v>
      </c>
      <c r="K66" s="25">
        <f>I66+J66</f>
        <v>20000</v>
      </c>
      <c r="L66" s="24"/>
      <c r="M66" s="101"/>
      <c r="N66" s="102"/>
    </row>
    <row r="67" spans="1:14" s="18" customFormat="1" ht="31.5" customHeight="1" x14ac:dyDescent="0.35">
      <c r="A67" s="48" t="s">
        <v>147</v>
      </c>
      <c r="B67" s="53"/>
      <c r="C67" s="53"/>
      <c r="D67" s="49" t="s">
        <v>146</v>
      </c>
      <c r="E67" s="44"/>
      <c r="F67" s="16"/>
      <c r="G67" s="45"/>
      <c r="H67" s="16"/>
      <c r="I67" s="17">
        <f>I68+I69+I71+I70</f>
        <v>996000</v>
      </c>
      <c r="J67" s="17">
        <f>J68+J69+J71+J70</f>
        <v>279995</v>
      </c>
      <c r="K67" s="17">
        <f>K68+K69+K71+K70</f>
        <v>1275995</v>
      </c>
      <c r="L67" s="16"/>
      <c r="M67" s="101"/>
      <c r="N67" s="102"/>
    </row>
    <row r="68" spans="1:14" s="10" customFormat="1" ht="48.95" customHeight="1" x14ac:dyDescent="0.35">
      <c r="A68" s="50" t="s">
        <v>148</v>
      </c>
      <c r="B68" s="24">
        <v>1100</v>
      </c>
      <c r="C68" s="21" t="s">
        <v>114</v>
      </c>
      <c r="D68" s="22" t="s">
        <v>149</v>
      </c>
      <c r="E68" s="23" t="s">
        <v>172</v>
      </c>
      <c r="F68" s="24"/>
      <c r="G68" s="25"/>
      <c r="H68" s="24"/>
      <c r="I68" s="25">
        <v>500000</v>
      </c>
      <c r="J68" s="25">
        <v>42000</v>
      </c>
      <c r="K68" s="25">
        <f>I68+J68</f>
        <v>542000</v>
      </c>
      <c r="L68" s="24"/>
      <c r="M68" s="101"/>
      <c r="N68" s="102"/>
    </row>
    <row r="69" spans="1:14" s="10" customFormat="1" ht="32.25" customHeight="1" x14ac:dyDescent="0.35">
      <c r="A69" s="50" t="s">
        <v>150</v>
      </c>
      <c r="B69" s="24">
        <v>4030</v>
      </c>
      <c r="C69" s="21" t="s">
        <v>151</v>
      </c>
      <c r="D69" s="22" t="s">
        <v>152</v>
      </c>
      <c r="E69" s="23" t="s">
        <v>172</v>
      </c>
      <c r="F69" s="24"/>
      <c r="G69" s="25"/>
      <c r="H69" s="24"/>
      <c r="I69" s="25">
        <v>100000</v>
      </c>
      <c r="J69" s="25">
        <v>216795</v>
      </c>
      <c r="K69" s="25">
        <f>I69+J69</f>
        <v>316795</v>
      </c>
      <c r="L69" s="24"/>
      <c r="M69" s="101"/>
      <c r="N69" s="102"/>
    </row>
    <row r="70" spans="1:14" s="10" customFormat="1" ht="54.75" customHeight="1" x14ac:dyDescent="0.35">
      <c r="A70" s="50" t="s">
        <v>214</v>
      </c>
      <c r="B70" s="24">
        <v>4060</v>
      </c>
      <c r="C70" s="21" t="s">
        <v>82</v>
      </c>
      <c r="D70" s="22" t="s">
        <v>215</v>
      </c>
      <c r="E70" s="23" t="s">
        <v>172</v>
      </c>
      <c r="F70" s="24"/>
      <c r="G70" s="25"/>
      <c r="H70" s="24"/>
      <c r="I70" s="25"/>
      <c r="J70" s="25">
        <v>21200</v>
      </c>
      <c r="K70" s="25">
        <f>I70+J70</f>
        <v>21200</v>
      </c>
      <c r="L70" s="24"/>
      <c r="M70" s="101"/>
      <c r="N70" s="102"/>
    </row>
    <row r="71" spans="1:14" s="10" customFormat="1" ht="35.25" customHeight="1" x14ac:dyDescent="0.35">
      <c r="A71" s="50" t="s">
        <v>153</v>
      </c>
      <c r="B71" s="24">
        <v>7640</v>
      </c>
      <c r="C71" s="21" t="s">
        <v>121</v>
      </c>
      <c r="D71" s="54" t="s">
        <v>6</v>
      </c>
      <c r="E71" s="23" t="s">
        <v>171</v>
      </c>
      <c r="F71" s="24"/>
      <c r="G71" s="25"/>
      <c r="H71" s="24"/>
      <c r="I71" s="25">
        <v>396000</v>
      </c>
      <c r="J71" s="25">
        <v>0</v>
      </c>
      <c r="K71" s="25">
        <f>I71+J71</f>
        <v>396000</v>
      </c>
      <c r="L71" s="24"/>
      <c r="M71" s="101"/>
      <c r="N71" s="102"/>
    </row>
    <row r="72" spans="1:14" s="18" customFormat="1" ht="50.1" customHeight="1" x14ac:dyDescent="0.35">
      <c r="A72" s="41">
        <v>1210000</v>
      </c>
      <c r="B72" s="16"/>
      <c r="C72" s="16"/>
      <c r="D72" s="43" t="s">
        <v>14</v>
      </c>
      <c r="E72" s="16"/>
      <c r="F72" s="16"/>
      <c r="G72" s="16"/>
      <c r="H72" s="16"/>
      <c r="I72" s="17">
        <f>I87+I106+I115+I74+I77+I80+I83+I86+I117+I127+I128+I121</f>
        <v>130736890</v>
      </c>
      <c r="J72" s="17">
        <f>J87+J106+J115+J74+J77+J80+J83+J86+J117+J127+J128+J121</f>
        <v>6489003.4199999971</v>
      </c>
      <c r="K72" s="17">
        <f>K87+K106+K115+K74+K77+K80+K83+K86+K117+K127+K128+K121</f>
        <v>137225893.41999999</v>
      </c>
      <c r="L72" s="16"/>
      <c r="M72" s="101"/>
      <c r="N72" s="102"/>
    </row>
    <row r="73" spans="1:14" s="56" customFormat="1" ht="33" customHeight="1" x14ac:dyDescent="0.35">
      <c r="A73" s="55"/>
      <c r="B73" s="55"/>
      <c r="C73" s="55"/>
      <c r="D73" s="46" t="s">
        <v>103</v>
      </c>
      <c r="E73" s="55"/>
      <c r="F73" s="55"/>
      <c r="G73" s="55"/>
      <c r="H73" s="55"/>
      <c r="I73" s="47">
        <f>I122</f>
        <v>0</v>
      </c>
      <c r="J73" s="47">
        <v>937420.38</v>
      </c>
      <c r="K73" s="47">
        <f t="shared" ref="K73" si="8">K122</f>
        <v>937420.38</v>
      </c>
      <c r="L73" s="55"/>
      <c r="M73" s="101"/>
      <c r="N73" s="102"/>
    </row>
    <row r="74" spans="1:14" s="10" customFormat="1" ht="50.25" customHeight="1" x14ac:dyDescent="0.35">
      <c r="A74" s="24">
        <v>1216011</v>
      </c>
      <c r="B74" s="24">
        <v>6011</v>
      </c>
      <c r="C74" s="21" t="s">
        <v>154</v>
      </c>
      <c r="D74" s="54" t="s">
        <v>155</v>
      </c>
      <c r="E74" s="24"/>
      <c r="F74" s="24"/>
      <c r="G74" s="24"/>
      <c r="H74" s="24"/>
      <c r="I74" s="25">
        <f>I75+I76</f>
        <v>10500000</v>
      </c>
      <c r="J74" s="25">
        <f>J75+J76</f>
        <v>-70437.070000000065</v>
      </c>
      <c r="K74" s="25">
        <f>K75+K76</f>
        <v>10429562.93</v>
      </c>
      <c r="L74" s="24"/>
      <c r="M74" s="101"/>
      <c r="N74" s="102"/>
    </row>
    <row r="75" spans="1:14" s="10" customFormat="1" ht="32.25" customHeight="1" x14ac:dyDescent="0.35">
      <c r="A75" s="24"/>
      <c r="B75" s="24"/>
      <c r="C75" s="21"/>
      <c r="D75" s="54"/>
      <c r="E75" s="23" t="s">
        <v>175</v>
      </c>
      <c r="F75" s="24"/>
      <c r="G75" s="24"/>
      <c r="H75" s="24"/>
      <c r="I75" s="30">
        <v>7499999.9999999991</v>
      </c>
      <c r="J75" s="30">
        <v>617778.68999999994</v>
      </c>
      <c r="K75" s="30">
        <f>I75+J75</f>
        <v>8117778.6899999995</v>
      </c>
      <c r="L75" s="24"/>
      <c r="M75" s="101"/>
      <c r="N75" s="102"/>
    </row>
    <row r="76" spans="1:14" s="10" customFormat="1" ht="40.5" customHeight="1" x14ac:dyDescent="0.35">
      <c r="A76" s="24"/>
      <c r="B76" s="24"/>
      <c r="C76" s="21"/>
      <c r="D76" s="54"/>
      <c r="E76" s="23" t="s">
        <v>174</v>
      </c>
      <c r="F76" s="24"/>
      <c r="G76" s="24"/>
      <c r="H76" s="24"/>
      <c r="I76" s="30">
        <v>3000000</v>
      </c>
      <c r="J76" s="30">
        <v>-688215.76</v>
      </c>
      <c r="K76" s="30">
        <f>I76+J76</f>
        <v>2311784.2400000002</v>
      </c>
      <c r="L76" s="24"/>
      <c r="M76" s="101"/>
      <c r="N76" s="102"/>
    </row>
    <row r="77" spans="1:14" s="10" customFormat="1" ht="51" customHeight="1" x14ac:dyDescent="0.35">
      <c r="A77" s="24">
        <v>1216013</v>
      </c>
      <c r="B77" s="24">
        <v>6013</v>
      </c>
      <c r="C77" s="21" t="s">
        <v>156</v>
      </c>
      <c r="D77" s="22" t="s">
        <v>157</v>
      </c>
      <c r="E77" s="24"/>
      <c r="F77" s="24"/>
      <c r="G77" s="24"/>
      <c r="H77" s="24"/>
      <c r="I77" s="25">
        <f>I78+I79</f>
        <v>1720000</v>
      </c>
      <c r="J77" s="25">
        <f>J78+J79</f>
        <v>1000</v>
      </c>
      <c r="K77" s="25">
        <f>K78+K79</f>
        <v>1721000</v>
      </c>
      <c r="L77" s="24"/>
      <c r="M77" s="101"/>
      <c r="N77" s="102"/>
    </row>
    <row r="78" spans="1:14" s="10" customFormat="1" ht="23.45" customHeight="1" x14ac:dyDescent="0.35">
      <c r="A78" s="24"/>
      <c r="B78" s="24"/>
      <c r="C78" s="21"/>
      <c r="D78" s="54"/>
      <c r="E78" s="23" t="s">
        <v>171</v>
      </c>
      <c r="F78" s="24"/>
      <c r="G78" s="24"/>
      <c r="H78" s="24"/>
      <c r="I78" s="30">
        <v>20000</v>
      </c>
      <c r="J78" s="30">
        <v>1000</v>
      </c>
      <c r="K78" s="30">
        <f>I78+J78</f>
        <v>21000</v>
      </c>
      <c r="L78" s="24"/>
      <c r="M78" s="101"/>
      <c r="N78" s="102"/>
    </row>
    <row r="79" spans="1:14" s="10" customFormat="1" ht="41.25" customHeight="1" x14ac:dyDescent="0.35">
      <c r="A79" s="24"/>
      <c r="B79" s="24"/>
      <c r="C79" s="21"/>
      <c r="D79" s="54"/>
      <c r="E79" s="23" t="s">
        <v>174</v>
      </c>
      <c r="F79" s="24"/>
      <c r="G79" s="24"/>
      <c r="H79" s="24"/>
      <c r="I79" s="30">
        <v>1700000</v>
      </c>
      <c r="J79" s="30">
        <v>0</v>
      </c>
      <c r="K79" s="30">
        <f>I79+J79</f>
        <v>1700000</v>
      </c>
      <c r="L79" s="24"/>
      <c r="M79" s="101"/>
      <c r="N79" s="102"/>
    </row>
    <row r="80" spans="1:14" s="10" customFormat="1" ht="55.5" customHeight="1" x14ac:dyDescent="0.35">
      <c r="A80" s="24">
        <v>1216015</v>
      </c>
      <c r="B80" s="24">
        <v>6015</v>
      </c>
      <c r="C80" s="21" t="s">
        <v>156</v>
      </c>
      <c r="D80" s="22" t="s">
        <v>158</v>
      </c>
      <c r="E80" s="24"/>
      <c r="F80" s="24"/>
      <c r="G80" s="24"/>
      <c r="H80" s="24"/>
      <c r="I80" s="25">
        <f>I81+I82</f>
        <v>13500009</v>
      </c>
      <c r="J80" s="25">
        <f>J81+J82</f>
        <v>-141560.16999999993</v>
      </c>
      <c r="K80" s="25">
        <f>K81+K82</f>
        <v>13358448.830000002</v>
      </c>
      <c r="L80" s="24"/>
      <c r="M80" s="101"/>
      <c r="N80" s="102"/>
    </row>
    <row r="81" spans="1:14" s="10" customFormat="1" ht="29.25" customHeight="1" x14ac:dyDescent="0.35">
      <c r="A81" s="24"/>
      <c r="B81" s="24"/>
      <c r="C81" s="21"/>
      <c r="D81" s="54"/>
      <c r="E81" s="23" t="s">
        <v>175</v>
      </c>
      <c r="F81" s="24"/>
      <c r="G81" s="24"/>
      <c r="H81" s="24"/>
      <c r="I81" s="30">
        <v>10500009</v>
      </c>
      <c r="J81" s="30">
        <v>-5788659.4699999997</v>
      </c>
      <c r="K81" s="30">
        <f>I81+J81</f>
        <v>4711349.53</v>
      </c>
      <c r="L81" s="24"/>
      <c r="M81" s="101"/>
      <c r="N81" s="102"/>
    </row>
    <row r="82" spans="1:14" s="10" customFormat="1" ht="36.75" customHeight="1" x14ac:dyDescent="0.35">
      <c r="A82" s="24"/>
      <c r="B82" s="24"/>
      <c r="C82" s="21"/>
      <c r="D82" s="54"/>
      <c r="E82" s="23" t="s">
        <v>174</v>
      </c>
      <c r="F82" s="24"/>
      <c r="G82" s="24"/>
      <c r="H82" s="24"/>
      <c r="I82" s="30">
        <v>3000000</v>
      </c>
      <c r="J82" s="30">
        <v>5647099.2999999998</v>
      </c>
      <c r="K82" s="30">
        <f>I82+J82</f>
        <v>8647099.3000000007</v>
      </c>
      <c r="L82" s="24"/>
      <c r="M82" s="101"/>
      <c r="N82" s="102"/>
    </row>
    <row r="83" spans="1:14" s="10" customFormat="1" ht="29.25" customHeight="1" x14ac:dyDescent="0.35">
      <c r="A83" s="24">
        <v>1216030</v>
      </c>
      <c r="B83" s="24">
        <v>6030</v>
      </c>
      <c r="C83" s="21" t="s">
        <v>156</v>
      </c>
      <c r="D83" s="22" t="s">
        <v>159</v>
      </c>
      <c r="E83" s="57"/>
      <c r="F83" s="57"/>
      <c r="G83" s="57"/>
      <c r="H83" s="57"/>
      <c r="I83" s="25">
        <f>I84+I85</f>
        <v>30600000</v>
      </c>
      <c r="J83" s="25">
        <f>J84+J85</f>
        <v>18324304.149999999</v>
      </c>
      <c r="K83" s="25">
        <f>K84+K85</f>
        <v>48924304.149999999</v>
      </c>
      <c r="L83" s="24"/>
      <c r="M83" s="101"/>
      <c r="N83" s="102"/>
    </row>
    <row r="84" spans="1:14" s="10" customFormat="1" ht="37.5" customHeight="1" x14ac:dyDescent="0.35">
      <c r="A84" s="24"/>
      <c r="B84" s="24"/>
      <c r="C84" s="21"/>
      <c r="D84" s="22"/>
      <c r="E84" s="23" t="s">
        <v>172</v>
      </c>
      <c r="F84" s="24"/>
      <c r="G84" s="24"/>
      <c r="H84" s="24"/>
      <c r="I84" s="30">
        <v>0</v>
      </c>
      <c r="J84" s="30">
        <v>31500</v>
      </c>
      <c r="K84" s="30">
        <f>I84+J84</f>
        <v>31500</v>
      </c>
      <c r="L84" s="24"/>
      <c r="M84" s="101"/>
      <c r="N84" s="102"/>
    </row>
    <row r="85" spans="1:14" s="10" customFormat="1" ht="35.25" customHeight="1" x14ac:dyDescent="0.35">
      <c r="A85" s="24"/>
      <c r="B85" s="24"/>
      <c r="C85" s="21"/>
      <c r="D85" s="22"/>
      <c r="E85" s="23" t="s">
        <v>171</v>
      </c>
      <c r="F85" s="24"/>
      <c r="G85" s="24"/>
      <c r="H85" s="24"/>
      <c r="I85" s="30">
        <v>30600000</v>
      </c>
      <c r="J85" s="30">
        <v>18292804.149999999</v>
      </c>
      <c r="K85" s="30">
        <f>I85+J85</f>
        <v>48892804.149999999</v>
      </c>
      <c r="L85" s="24"/>
      <c r="M85" s="101"/>
      <c r="N85" s="102"/>
    </row>
    <row r="86" spans="1:14" s="10" customFormat="1" ht="51" customHeight="1" x14ac:dyDescent="0.35">
      <c r="A86" s="24">
        <v>1216090</v>
      </c>
      <c r="B86" s="24">
        <v>6090</v>
      </c>
      <c r="C86" s="21" t="s">
        <v>160</v>
      </c>
      <c r="D86" s="22" t="s">
        <v>161</v>
      </c>
      <c r="E86" s="23" t="s">
        <v>171</v>
      </c>
      <c r="F86" s="24"/>
      <c r="G86" s="24"/>
      <c r="H86" s="24"/>
      <c r="I86" s="25">
        <v>21793738</v>
      </c>
      <c r="J86" s="25">
        <v>-11834373.710000001</v>
      </c>
      <c r="K86" s="25">
        <f>I86+J86</f>
        <v>9959364.2899999991</v>
      </c>
      <c r="L86" s="24"/>
      <c r="M86" s="101"/>
      <c r="N86" s="102"/>
    </row>
    <row r="87" spans="1:14" ht="36.75" customHeight="1" x14ac:dyDescent="0.35">
      <c r="A87" s="24">
        <v>1217310</v>
      </c>
      <c r="B87" s="24">
        <v>7310</v>
      </c>
      <c r="C87" s="21" t="s">
        <v>2</v>
      </c>
      <c r="D87" s="22" t="s">
        <v>1</v>
      </c>
      <c r="E87" s="39"/>
      <c r="F87" s="39"/>
      <c r="G87" s="39"/>
      <c r="H87" s="39"/>
      <c r="I87" s="25">
        <f>I88+I96+I99</f>
        <v>16143213</v>
      </c>
      <c r="J87" s="25">
        <f>J88+J96+J99</f>
        <v>-6207115.2400000002</v>
      </c>
      <c r="K87" s="25">
        <f>K88+K96+K99</f>
        <v>9936097.7599999998</v>
      </c>
      <c r="L87" s="39"/>
      <c r="M87" s="101"/>
      <c r="N87" s="102"/>
    </row>
    <row r="88" spans="1:14" s="56" customFormat="1" ht="45" customHeight="1" x14ac:dyDescent="0.35">
      <c r="A88" s="55"/>
      <c r="B88" s="55"/>
      <c r="C88" s="55"/>
      <c r="D88" s="55"/>
      <c r="E88" s="23" t="s">
        <v>25</v>
      </c>
      <c r="F88" s="55"/>
      <c r="G88" s="55"/>
      <c r="H88" s="55"/>
      <c r="I88" s="30">
        <f>SUM(I89:I95)</f>
        <v>1870000</v>
      </c>
      <c r="J88" s="30">
        <f>SUM(J89:J95)</f>
        <v>2218215.7599999998</v>
      </c>
      <c r="K88" s="30">
        <f>SUM(K89:K95)</f>
        <v>4088215.76</v>
      </c>
      <c r="L88" s="55"/>
      <c r="M88" s="101"/>
      <c r="N88" s="102"/>
    </row>
    <row r="89" spans="1:14" ht="59.25" customHeight="1" x14ac:dyDescent="0.35">
      <c r="A89" s="39"/>
      <c r="B89" s="39"/>
      <c r="C89" s="39"/>
      <c r="D89" s="39"/>
      <c r="E89" s="36" t="s">
        <v>222</v>
      </c>
      <c r="F89" s="39">
        <v>2020</v>
      </c>
      <c r="G89" s="38"/>
      <c r="H89" s="39"/>
      <c r="I89" s="1"/>
      <c r="J89" s="1">
        <v>230000</v>
      </c>
      <c r="K89" s="1">
        <f t="shared" ref="K89:K98" si="9">I89+J89</f>
        <v>230000</v>
      </c>
      <c r="L89" s="39"/>
      <c r="M89" s="101"/>
      <c r="N89" s="102"/>
    </row>
    <row r="90" spans="1:14" ht="51" customHeight="1" x14ac:dyDescent="0.35">
      <c r="A90" s="39"/>
      <c r="B90" s="39"/>
      <c r="C90" s="39"/>
      <c r="D90" s="39"/>
      <c r="E90" s="36" t="s">
        <v>57</v>
      </c>
      <c r="F90" s="39">
        <v>2020</v>
      </c>
      <c r="G90" s="38"/>
      <c r="H90" s="39"/>
      <c r="I90" s="1">
        <v>240000</v>
      </c>
      <c r="J90" s="1">
        <v>0</v>
      </c>
      <c r="K90" s="1">
        <f t="shared" si="9"/>
        <v>240000</v>
      </c>
      <c r="L90" s="39"/>
      <c r="M90" s="101"/>
      <c r="N90" s="102"/>
    </row>
    <row r="91" spans="1:14" ht="42" customHeight="1" x14ac:dyDescent="0.35">
      <c r="A91" s="39"/>
      <c r="B91" s="39"/>
      <c r="C91" s="39"/>
      <c r="D91" s="54"/>
      <c r="E91" s="36" t="s">
        <v>73</v>
      </c>
      <c r="F91" s="39" t="s">
        <v>49</v>
      </c>
      <c r="G91" s="38"/>
      <c r="H91" s="39"/>
      <c r="I91" s="1"/>
      <c r="J91" s="1">
        <v>798888.75</v>
      </c>
      <c r="K91" s="1">
        <f t="shared" si="9"/>
        <v>798888.75</v>
      </c>
      <c r="L91" s="39"/>
      <c r="M91" s="101"/>
      <c r="N91" s="102"/>
    </row>
    <row r="92" spans="1:14" ht="78" customHeight="1" x14ac:dyDescent="0.35">
      <c r="A92" s="39"/>
      <c r="B92" s="39"/>
      <c r="C92" s="39"/>
      <c r="D92" s="54"/>
      <c r="E92" s="36" t="s">
        <v>188</v>
      </c>
      <c r="F92" s="39" t="s">
        <v>51</v>
      </c>
      <c r="G92" s="38">
        <v>26890141</v>
      </c>
      <c r="H92" s="39"/>
      <c r="I92" s="1"/>
      <c r="J92" s="1">
        <v>439327.01</v>
      </c>
      <c r="K92" s="1">
        <f t="shared" si="9"/>
        <v>439327.01</v>
      </c>
      <c r="L92" s="39">
        <v>1.6</v>
      </c>
      <c r="M92" s="101"/>
      <c r="N92" s="102"/>
    </row>
    <row r="93" spans="1:14" ht="71.25" customHeight="1" x14ac:dyDescent="0.35">
      <c r="A93" s="39"/>
      <c r="B93" s="39"/>
      <c r="C93" s="39"/>
      <c r="D93" s="39"/>
      <c r="E93" s="36" t="s">
        <v>53</v>
      </c>
      <c r="F93" s="39" t="s">
        <v>51</v>
      </c>
      <c r="G93" s="38"/>
      <c r="H93" s="39"/>
      <c r="I93" s="1">
        <v>250000</v>
      </c>
      <c r="J93" s="1">
        <v>0</v>
      </c>
      <c r="K93" s="1">
        <f t="shared" si="9"/>
        <v>250000</v>
      </c>
      <c r="L93" s="39"/>
      <c r="M93" s="101"/>
      <c r="N93" s="102"/>
    </row>
    <row r="94" spans="1:14" ht="58.5" customHeight="1" x14ac:dyDescent="0.35">
      <c r="A94" s="39"/>
      <c r="B94" s="39"/>
      <c r="C94" s="39"/>
      <c r="D94" s="39"/>
      <c r="E94" s="36" t="s">
        <v>67</v>
      </c>
      <c r="F94" s="39" t="s">
        <v>52</v>
      </c>
      <c r="G94" s="38">
        <v>14087743</v>
      </c>
      <c r="H94" s="39">
        <v>1.9</v>
      </c>
      <c r="I94" s="1">
        <v>1380000</v>
      </c>
      <c r="J94" s="1">
        <v>0</v>
      </c>
      <c r="K94" s="1">
        <f t="shared" si="9"/>
        <v>1380000</v>
      </c>
      <c r="L94" s="58">
        <v>11.7</v>
      </c>
      <c r="M94" s="101"/>
      <c r="N94" s="102"/>
    </row>
    <row r="95" spans="1:14" ht="73.5" customHeight="1" x14ac:dyDescent="0.35">
      <c r="A95" s="39"/>
      <c r="B95" s="39"/>
      <c r="C95" s="39"/>
      <c r="D95" s="39"/>
      <c r="E95" s="36" t="s">
        <v>189</v>
      </c>
      <c r="F95" s="39">
        <v>2020</v>
      </c>
      <c r="G95" s="38"/>
      <c r="H95" s="39"/>
      <c r="I95" s="1"/>
      <c r="J95" s="1">
        <v>750000</v>
      </c>
      <c r="K95" s="1">
        <f t="shared" si="9"/>
        <v>750000</v>
      </c>
      <c r="L95" s="58"/>
      <c r="M95" s="101"/>
      <c r="N95" s="102"/>
    </row>
    <row r="96" spans="1:14" s="56" customFormat="1" ht="39" customHeight="1" x14ac:dyDescent="0.35">
      <c r="A96" s="55"/>
      <c r="B96" s="55"/>
      <c r="C96" s="55"/>
      <c r="D96" s="55"/>
      <c r="E96" s="23" t="s">
        <v>27</v>
      </c>
      <c r="F96" s="55"/>
      <c r="G96" s="55"/>
      <c r="H96" s="55"/>
      <c r="I96" s="30">
        <f>I97+I98</f>
        <v>279601</v>
      </c>
      <c r="J96" s="30">
        <f>J97+J98</f>
        <v>220399</v>
      </c>
      <c r="K96" s="30">
        <f t="shared" si="9"/>
        <v>500000</v>
      </c>
      <c r="L96" s="47"/>
      <c r="M96" s="101"/>
      <c r="N96" s="102"/>
    </row>
    <row r="97" spans="1:14" ht="56.25" customHeight="1" x14ac:dyDescent="0.35">
      <c r="A97" s="39"/>
      <c r="B97" s="39"/>
      <c r="C97" s="39"/>
      <c r="D97" s="39"/>
      <c r="E97" s="36" t="s">
        <v>23</v>
      </c>
      <c r="F97" s="39">
        <v>2020</v>
      </c>
      <c r="G97" s="38">
        <v>279601</v>
      </c>
      <c r="H97" s="39"/>
      <c r="I97" s="1">
        <v>279601</v>
      </c>
      <c r="J97" s="1">
        <v>0</v>
      </c>
      <c r="K97" s="1">
        <f t="shared" si="9"/>
        <v>279601</v>
      </c>
      <c r="L97" s="58">
        <v>100</v>
      </c>
      <c r="M97" s="101"/>
      <c r="N97" s="102"/>
    </row>
    <row r="98" spans="1:14" ht="42.75" customHeight="1" x14ac:dyDescent="0.35">
      <c r="A98" s="39"/>
      <c r="B98" s="39"/>
      <c r="C98" s="39"/>
      <c r="D98" s="39"/>
      <c r="E98" s="36" t="s">
        <v>199</v>
      </c>
      <c r="F98" s="39">
        <v>2020</v>
      </c>
      <c r="G98" s="38"/>
      <c r="H98" s="39"/>
      <c r="I98" s="1"/>
      <c r="J98" s="1">
        <v>220399</v>
      </c>
      <c r="K98" s="1">
        <f t="shared" si="9"/>
        <v>220399</v>
      </c>
      <c r="L98" s="39"/>
      <c r="M98" s="101"/>
      <c r="N98" s="102"/>
    </row>
    <row r="99" spans="1:14" s="56" customFormat="1" ht="34.5" customHeight="1" x14ac:dyDescent="0.35">
      <c r="A99" s="55"/>
      <c r="B99" s="55"/>
      <c r="C99" s="55"/>
      <c r="D99" s="55"/>
      <c r="E99" s="23" t="s">
        <v>28</v>
      </c>
      <c r="F99" s="55"/>
      <c r="G99" s="55"/>
      <c r="H99" s="55"/>
      <c r="I99" s="30">
        <f>SUM(I100:I105)</f>
        <v>13993612</v>
      </c>
      <c r="J99" s="30">
        <f>SUM(J100:J105)</f>
        <v>-8645730</v>
      </c>
      <c r="K99" s="30">
        <f>SUM(K100:K105)</f>
        <v>5347882</v>
      </c>
      <c r="L99" s="55"/>
      <c r="M99" s="101"/>
      <c r="N99" s="102"/>
    </row>
    <row r="100" spans="1:14" ht="51" customHeight="1" x14ac:dyDescent="0.35">
      <c r="A100" s="39"/>
      <c r="B100" s="39"/>
      <c r="C100" s="39"/>
      <c r="D100" s="54"/>
      <c r="E100" s="36" t="s">
        <v>64</v>
      </c>
      <c r="F100" s="39" t="s">
        <v>49</v>
      </c>
      <c r="G100" s="38">
        <v>2908994</v>
      </c>
      <c r="H100" s="39"/>
      <c r="I100" s="1">
        <v>1800000</v>
      </c>
      <c r="J100" s="1">
        <v>1100000</v>
      </c>
      <c r="K100" s="1">
        <f t="shared" ref="K100:K105" si="10">I100+J100</f>
        <v>2900000</v>
      </c>
      <c r="L100" s="58">
        <v>100</v>
      </c>
      <c r="M100" s="101"/>
      <c r="N100" s="102"/>
    </row>
    <row r="101" spans="1:14" ht="65.45" customHeight="1" x14ac:dyDescent="0.35">
      <c r="A101" s="39"/>
      <c r="B101" s="39"/>
      <c r="C101" s="39"/>
      <c r="D101" s="54"/>
      <c r="E101" s="36" t="s">
        <v>192</v>
      </c>
      <c r="F101" s="39" t="s">
        <v>66</v>
      </c>
      <c r="G101" s="38"/>
      <c r="H101" s="39"/>
      <c r="I101" s="1"/>
      <c r="J101" s="1">
        <v>350000</v>
      </c>
      <c r="K101" s="1">
        <f t="shared" si="10"/>
        <v>350000</v>
      </c>
      <c r="L101" s="39"/>
      <c r="M101" s="101"/>
      <c r="N101" s="102"/>
    </row>
    <row r="102" spans="1:14" ht="40.5" x14ac:dyDescent="0.35">
      <c r="A102" s="39"/>
      <c r="B102" s="39"/>
      <c r="C102" s="39"/>
      <c r="D102" s="39"/>
      <c r="E102" s="36" t="s">
        <v>200</v>
      </c>
      <c r="F102" s="39" t="s">
        <v>45</v>
      </c>
      <c r="G102" s="38">
        <v>12333420</v>
      </c>
      <c r="H102" s="39">
        <v>2.8</v>
      </c>
      <c r="I102" s="1">
        <f>1200000+8953612</f>
        <v>10153612</v>
      </c>
      <c r="J102" s="1">
        <v>-10094730</v>
      </c>
      <c r="K102" s="1">
        <f t="shared" si="10"/>
        <v>58882</v>
      </c>
      <c r="L102" s="58">
        <v>3.3</v>
      </c>
      <c r="M102" s="101"/>
      <c r="N102" s="102"/>
    </row>
    <row r="103" spans="1:14" ht="54.75" customHeight="1" x14ac:dyDescent="0.35">
      <c r="A103" s="39"/>
      <c r="B103" s="39"/>
      <c r="C103" s="39"/>
      <c r="D103" s="39"/>
      <c r="E103" s="36" t="s">
        <v>60</v>
      </c>
      <c r="F103" s="39" t="s">
        <v>45</v>
      </c>
      <c r="G103" s="38">
        <f>12627116</f>
        <v>12627116</v>
      </c>
      <c r="H103" s="39">
        <v>1.6</v>
      </c>
      <c r="I103" s="1">
        <v>20000</v>
      </c>
      <c r="J103" s="1">
        <v>1000</v>
      </c>
      <c r="K103" s="1">
        <f t="shared" si="10"/>
        <v>21000</v>
      </c>
      <c r="L103" s="58">
        <v>1.8</v>
      </c>
      <c r="M103" s="101"/>
      <c r="N103" s="102"/>
    </row>
    <row r="104" spans="1:14" ht="47.25" customHeight="1" x14ac:dyDescent="0.35">
      <c r="A104" s="39"/>
      <c r="B104" s="39"/>
      <c r="C104" s="39"/>
      <c r="D104" s="39"/>
      <c r="E104" s="36" t="s">
        <v>61</v>
      </c>
      <c r="F104" s="39" t="s">
        <v>65</v>
      </c>
      <c r="G104" s="38">
        <f>15888386</f>
        <v>15888386</v>
      </c>
      <c r="H104" s="39">
        <v>1.4</v>
      </c>
      <c r="I104" s="1">
        <v>20000</v>
      </c>
      <c r="J104" s="1">
        <v>1000</v>
      </c>
      <c r="K104" s="1">
        <f t="shared" si="10"/>
        <v>21000</v>
      </c>
      <c r="L104" s="58">
        <v>1.6</v>
      </c>
      <c r="M104" s="101"/>
      <c r="N104" s="102"/>
    </row>
    <row r="105" spans="1:14" ht="54.75" customHeight="1" x14ac:dyDescent="0.35">
      <c r="A105" s="39"/>
      <c r="B105" s="39"/>
      <c r="C105" s="39"/>
      <c r="D105" s="39"/>
      <c r="E105" s="36" t="s">
        <v>55</v>
      </c>
      <c r="F105" s="39" t="s">
        <v>39</v>
      </c>
      <c r="G105" s="38">
        <v>30447487</v>
      </c>
      <c r="H105" s="58">
        <v>88</v>
      </c>
      <c r="I105" s="1">
        <f>3000000-1000000</f>
        <v>2000000</v>
      </c>
      <c r="J105" s="1">
        <v>-3000</v>
      </c>
      <c r="K105" s="1">
        <f t="shared" si="10"/>
        <v>1997000</v>
      </c>
      <c r="L105" s="58">
        <v>95</v>
      </c>
      <c r="M105" s="101"/>
      <c r="N105" s="102"/>
    </row>
    <row r="106" spans="1:14" ht="45.75" customHeight="1" x14ac:dyDescent="0.35">
      <c r="A106" s="24">
        <v>1217330</v>
      </c>
      <c r="B106" s="24">
        <v>7330</v>
      </c>
      <c r="C106" s="21" t="s">
        <v>2</v>
      </c>
      <c r="D106" s="59" t="s">
        <v>24</v>
      </c>
      <c r="E106" s="36"/>
      <c r="F106" s="39"/>
      <c r="G106" s="39"/>
      <c r="H106" s="39"/>
      <c r="I106" s="25">
        <f>I107+I111</f>
        <v>8730000</v>
      </c>
      <c r="J106" s="25">
        <f>J107+J111</f>
        <v>5460998.7699999996</v>
      </c>
      <c r="K106" s="25">
        <f>K107+K111</f>
        <v>14190998.77</v>
      </c>
      <c r="L106" s="39"/>
      <c r="M106" s="101"/>
      <c r="N106" s="102"/>
    </row>
    <row r="107" spans="1:14" s="56" customFormat="1" ht="45.75" customHeight="1" x14ac:dyDescent="0.35">
      <c r="A107" s="29"/>
      <c r="B107" s="29"/>
      <c r="C107" s="28"/>
      <c r="D107" s="60"/>
      <c r="E107" s="23" t="s">
        <v>25</v>
      </c>
      <c r="F107" s="55"/>
      <c r="G107" s="55"/>
      <c r="H107" s="55"/>
      <c r="I107" s="30">
        <f>SUM(I108:I110)</f>
        <v>300000</v>
      </c>
      <c r="J107" s="30">
        <f>SUM(J108:J110)</f>
        <v>1420998.77</v>
      </c>
      <c r="K107" s="30">
        <f>SUM(K108:K110)</f>
        <v>1720998.77</v>
      </c>
      <c r="L107" s="55"/>
      <c r="M107" s="101"/>
      <c r="N107" s="102"/>
    </row>
    <row r="108" spans="1:14" ht="45.95" customHeight="1" x14ac:dyDescent="0.35">
      <c r="A108" s="39"/>
      <c r="B108" s="39"/>
      <c r="C108" s="39"/>
      <c r="D108" s="39"/>
      <c r="E108" s="36" t="s">
        <v>68</v>
      </c>
      <c r="F108" s="39">
        <v>2020</v>
      </c>
      <c r="G108" s="39"/>
      <c r="H108" s="39"/>
      <c r="I108" s="1">
        <v>300000</v>
      </c>
      <c r="J108" s="1">
        <v>170000</v>
      </c>
      <c r="K108" s="1">
        <f>I108+J108</f>
        <v>470000</v>
      </c>
      <c r="L108" s="39"/>
      <c r="M108" s="101"/>
      <c r="N108" s="102"/>
    </row>
    <row r="109" spans="1:14" ht="54.95" customHeight="1" x14ac:dyDescent="0.35">
      <c r="A109" s="39"/>
      <c r="B109" s="39"/>
      <c r="C109" s="39"/>
      <c r="D109" s="54"/>
      <c r="E109" s="36" t="s">
        <v>74</v>
      </c>
      <c r="F109" s="39" t="s">
        <v>49</v>
      </c>
      <c r="G109" s="38">
        <v>739777</v>
      </c>
      <c r="H109" s="39">
        <v>34.4</v>
      </c>
      <c r="I109" s="1"/>
      <c r="J109" s="1">
        <v>485438.60000000003</v>
      </c>
      <c r="K109" s="1">
        <f>I109+J109</f>
        <v>485438.60000000003</v>
      </c>
      <c r="L109" s="58">
        <v>100</v>
      </c>
      <c r="M109" s="101"/>
      <c r="N109" s="102"/>
    </row>
    <row r="110" spans="1:14" ht="51" customHeight="1" x14ac:dyDescent="0.35">
      <c r="A110" s="39"/>
      <c r="B110" s="39"/>
      <c r="C110" s="39"/>
      <c r="D110" s="54"/>
      <c r="E110" s="36" t="s">
        <v>75</v>
      </c>
      <c r="F110" s="39" t="s">
        <v>39</v>
      </c>
      <c r="G110" s="38">
        <v>6157417</v>
      </c>
      <c r="H110" s="58">
        <v>11</v>
      </c>
      <c r="I110" s="1"/>
      <c r="J110" s="1">
        <v>765560.17</v>
      </c>
      <c r="K110" s="1">
        <f>I110+J110</f>
        <v>765560.17</v>
      </c>
      <c r="L110" s="58">
        <v>22</v>
      </c>
      <c r="M110" s="101"/>
      <c r="N110" s="102"/>
    </row>
    <row r="111" spans="1:14" s="56" customFormat="1" ht="50.1" customHeight="1" x14ac:dyDescent="0.35">
      <c r="A111" s="55"/>
      <c r="B111" s="55"/>
      <c r="C111" s="55"/>
      <c r="D111" s="55"/>
      <c r="E111" s="23" t="s">
        <v>26</v>
      </c>
      <c r="F111" s="55"/>
      <c r="G111" s="55"/>
      <c r="H111" s="55"/>
      <c r="I111" s="30">
        <f>SUM(I112:I114)</f>
        <v>8430000</v>
      </c>
      <c r="J111" s="30">
        <v>4040000</v>
      </c>
      <c r="K111" s="30">
        <f t="shared" ref="K111" si="11">SUM(K112:K114)</f>
        <v>12470000</v>
      </c>
      <c r="L111" s="55"/>
      <c r="M111" s="101"/>
      <c r="N111" s="102"/>
    </row>
    <row r="112" spans="1:14" ht="44.45" customHeight="1" x14ac:dyDescent="0.35">
      <c r="A112" s="39"/>
      <c r="B112" s="39"/>
      <c r="C112" s="39"/>
      <c r="D112" s="39"/>
      <c r="E112" s="36" t="s">
        <v>44</v>
      </c>
      <c r="F112" s="39">
        <v>2020</v>
      </c>
      <c r="G112" s="39"/>
      <c r="H112" s="39"/>
      <c r="I112" s="1">
        <f>3177000+3000</f>
        <v>3180000</v>
      </c>
      <c r="J112" s="1">
        <v>0</v>
      </c>
      <c r="K112" s="1">
        <f>I112+J112</f>
        <v>3180000</v>
      </c>
      <c r="L112" s="39"/>
      <c r="M112" s="101"/>
      <c r="N112" s="102"/>
    </row>
    <row r="113" spans="1:14" ht="42.95" customHeight="1" x14ac:dyDescent="0.35">
      <c r="A113" s="39"/>
      <c r="B113" s="39"/>
      <c r="C113" s="39"/>
      <c r="D113" s="39"/>
      <c r="E113" s="36" t="s">
        <v>43</v>
      </c>
      <c r="F113" s="39">
        <v>2020</v>
      </c>
      <c r="G113" s="39"/>
      <c r="H113" s="39"/>
      <c r="I113" s="1">
        <f>5000000+4000000+700000-700000-4000000</f>
        <v>5000000</v>
      </c>
      <c r="J113" s="1">
        <v>4000000</v>
      </c>
      <c r="K113" s="1">
        <f>I113+J113</f>
        <v>9000000</v>
      </c>
      <c r="L113" s="39"/>
      <c r="M113" s="101"/>
      <c r="N113" s="102"/>
    </row>
    <row r="114" spans="1:14" ht="45" customHeight="1" x14ac:dyDescent="0.35">
      <c r="A114" s="39"/>
      <c r="B114" s="39"/>
      <c r="C114" s="39"/>
      <c r="D114" s="39"/>
      <c r="E114" s="36" t="s">
        <v>69</v>
      </c>
      <c r="F114" s="39" t="s">
        <v>66</v>
      </c>
      <c r="G114" s="39"/>
      <c r="H114" s="39"/>
      <c r="I114" s="1">
        <v>250000</v>
      </c>
      <c r="J114" s="1">
        <v>40000</v>
      </c>
      <c r="K114" s="1">
        <f>I114+J114</f>
        <v>290000</v>
      </c>
      <c r="L114" s="39"/>
      <c r="M114" s="101"/>
      <c r="N114" s="102"/>
    </row>
    <row r="115" spans="1:14" ht="38.25" customHeight="1" x14ac:dyDescent="0.35">
      <c r="A115" s="24">
        <v>1217340</v>
      </c>
      <c r="B115" s="24">
        <v>7340</v>
      </c>
      <c r="C115" s="21" t="s">
        <v>2</v>
      </c>
      <c r="D115" s="22" t="s">
        <v>5</v>
      </c>
      <c r="E115" s="36"/>
      <c r="F115" s="39"/>
      <c r="G115" s="39"/>
      <c r="H115" s="39"/>
      <c r="I115" s="25">
        <f>SUM(I116:I116)</f>
        <v>3000000</v>
      </c>
      <c r="J115" s="25">
        <f>SUM(J116:J116)</f>
        <v>0</v>
      </c>
      <c r="K115" s="25">
        <f t="shared" ref="K115" si="12">SUM(K116:K116)</f>
        <v>3000000</v>
      </c>
      <c r="L115" s="39"/>
      <c r="M115" s="101"/>
      <c r="N115" s="102"/>
    </row>
    <row r="116" spans="1:14" ht="47.1" customHeight="1" x14ac:dyDescent="0.35">
      <c r="A116" s="39"/>
      <c r="B116" s="39"/>
      <c r="C116" s="39"/>
      <c r="D116" s="39"/>
      <c r="E116" s="36" t="s">
        <v>29</v>
      </c>
      <c r="F116" s="39" t="s">
        <v>45</v>
      </c>
      <c r="G116" s="61">
        <v>13234370</v>
      </c>
      <c r="H116" s="58">
        <v>3</v>
      </c>
      <c r="I116" s="1">
        <v>3000000</v>
      </c>
      <c r="J116" s="1">
        <v>0</v>
      </c>
      <c r="K116" s="1">
        <f>I116+J116</f>
        <v>3000000</v>
      </c>
      <c r="L116" s="58">
        <v>24.5</v>
      </c>
      <c r="M116" s="101"/>
      <c r="N116" s="102"/>
    </row>
    <row r="117" spans="1:14" s="10" customFormat="1" ht="61.5" customHeight="1" x14ac:dyDescent="0.35">
      <c r="A117" s="24">
        <v>1217362</v>
      </c>
      <c r="B117" s="24">
        <v>7362</v>
      </c>
      <c r="C117" s="21" t="s">
        <v>99</v>
      </c>
      <c r="D117" s="22" t="s">
        <v>162</v>
      </c>
      <c r="E117" s="23"/>
      <c r="F117" s="24"/>
      <c r="G117" s="62"/>
      <c r="H117" s="40"/>
      <c r="I117" s="25">
        <f>I118+I120</f>
        <v>75600</v>
      </c>
      <c r="J117" s="25">
        <f>J118+J120</f>
        <v>0</v>
      </c>
      <c r="K117" s="25">
        <f t="shared" ref="K117" si="13">K118+K120</f>
        <v>75600</v>
      </c>
      <c r="L117" s="40"/>
      <c r="M117" s="101"/>
      <c r="N117" s="102"/>
    </row>
    <row r="118" spans="1:14" ht="42.95" customHeight="1" x14ac:dyDescent="0.35">
      <c r="A118" s="39"/>
      <c r="B118" s="39"/>
      <c r="C118" s="35"/>
      <c r="D118" s="36"/>
      <c r="E118" s="23" t="s">
        <v>25</v>
      </c>
      <c r="F118" s="39"/>
      <c r="G118" s="61"/>
      <c r="H118" s="58"/>
      <c r="I118" s="30">
        <f>I119</f>
        <v>72000</v>
      </c>
      <c r="J118" s="30">
        <v>0</v>
      </c>
      <c r="K118" s="30">
        <f t="shared" ref="K118" si="14">K119</f>
        <v>72000</v>
      </c>
      <c r="L118" s="58"/>
      <c r="M118" s="101"/>
      <c r="N118" s="102"/>
    </row>
    <row r="119" spans="1:14" ht="63.95" customHeight="1" x14ac:dyDescent="0.35">
      <c r="A119" s="39"/>
      <c r="B119" s="39"/>
      <c r="C119" s="35"/>
      <c r="D119" s="36"/>
      <c r="E119" s="36" t="s">
        <v>185</v>
      </c>
      <c r="F119" s="39" t="s">
        <v>66</v>
      </c>
      <c r="G119" s="61">
        <v>1800000</v>
      </c>
      <c r="H119" s="58"/>
      <c r="I119" s="1">
        <v>72000</v>
      </c>
      <c r="J119" s="1">
        <v>0</v>
      </c>
      <c r="K119" s="1">
        <f>I119+J119</f>
        <v>72000</v>
      </c>
      <c r="L119" s="58">
        <v>4</v>
      </c>
      <c r="M119" s="101"/>
      <c r="N119" s="102"/>
    </row>
    <row r="120" spans="1:14" s="10" customFormat="1" ht="45" customHeight="1" x14ac:dyDescent="0.35">
      <c r="A120" s="24"/>
      <c r="B120" s="24"/>
      <c r="C120" s="21"/>
      <c r="D120" s="22"/>
      <c r="E120" s="23" t="s">
        <v>171</v>
      </c>
      <c r="F120" s="24"/>
      <c r="G120" s="62"/>
      <c r="H120" s="40"/>
      <c r="I120" s="30">
        <v>3600</v>
      </c>
      <c r="J120" s="30">
        <v>0</v>
      </c>
      <c r="K120" s="30">
        <f>I120+J120</f>
        <v>3600</v>
      </c>
      <c r="L120" s="40"/>
      <c r="M120" s="101"/>
      <c r="N120" s="102"/>
    </row>
    <row r="121" spans="1:14" s="10" customFormat="1" ht="66" customHeight="1" x14ac:dyDescent="0.35">
      <c r="A121" s="24">
        <v>1217363</v>
      </c>
      <c r="B121" s="24">
        <v>7363</v>
      </c>
      <c r="C121" s="21" t="s">
        <v>99</v>
      </c>
      <c r="D121" s="22" t="s">
        <v>182</v>
      </c>
      <c r="E121" s="22"/>
      <c r="F121" s="24"/>
      <c r="G121" s="62"/>
      <c r="H121" s="40"/>
      <c r="I121" s="25">
        <f>I123+I125</f>
        <v>0</v>
      </c>
      <c r="J121" s="25">
        <f>J123+J125</f>
        <v>956186.69000000006</v>
      </c>
      <c r="K121" s="25">
        <f>K123+K125</f>
        <v>956186.69000000006</v>
      </c>
      <c r="L121" s="40"/>
      <c r="M121" s="101"/>
      <c r="N121" s="102"/>
    </row>
    <row r="122" spans="1:14" s="56" customFormat="1" ht="41.1" customHeight="1" x14ac:dyDescent="0.35">
      <c r="A122" s="55"/>
      <c r="B122" s="55"/>
      <c r="C122" s="107"/>
      <c r="D122" s="46" t="s">
        <v>103</v>
      </c>
      <c r="E122" s="46"/>
      <c r="F122" s="55"/>
      <c r="G122" s="108"/>
      <c r="H122" s="109"/>
      <c r="I122" s="47">
        <f>I124+I126</f>
        <v>0</v>
      </c>
      <c r="J122" s="47">
        <v>937420.38</v>
      </c>
      <c r="K122" s="47">
        <f>K124+K126</f>
        <v>937420.38</v>
      </c>
      <c r="L122" s="109"/>
      <c r="M122" s="101"/>
      <c r="N122" s="102"/>
    </row>
    <row r="123" spans="1:14" s="10" customFormat="1" ht="42.95" customHeight="1" x14ac:dyDescent="0.35">
      <c r="A123" s="24"/>
      <c r="B123" s="24"/>
      <c r="C123" s="21"/>
      <c r="D123" s="22"/>
      <c r="E123" s="23" t="s">
        <v>175</v>
      </c>
      <c r="F123" s="24"/>
      <c r="G123" s="62"/>
      <c r="H123" s="40"/>
      <c r="I123" s="30">
        <v>0</v>
      </c>
      <c r="J123" s="30">
        <v>153402.93000000002</v>
      </c>
      <c r="K123" s="30">
        <f t="shared" ref="K123:K128" si="15">I123+J123</f>
        <v>153402.93000000002</v>
      </c>
      <c r="L123" s="40"/>
      <c r="M123" s="101"/>
      <c r="N123" s="102"/>
    </row>
    <row r="124" spans="1:14" ht="27" customHeight="1" x14ac:dyDescent="0.35">
      <c r="A124" s="39"/>
      <c r="B124" s="39"/>
      <c r="C124" s="35"/>
      <c r="D124" s="36"/>
      <c r="E124" s="46" t="s">
        <v>103</v>
      </c>
      <c r="F124" s="39"/>
      <c r="G124" s="61"/>
      <c r="H124" s="58"/>
      <c r="I124" s="47">
        <v>0</v>
      </c>
      <c r="J124" s="47">
        <v>152636.62</v>
      </c>
      <c r="K124" s="47">
        <f t="shared" si="15"/>
        <v>152636.62</v>
      </c>
      <c r="L124" s="58"/>
      <c r="M124" s="101"/>
      <c r="N124" s="102"/>
    </row>
    <row r="125" spans="1:14" s="10" customFormat="1" ht="33.75" customHeight="1" x14ac:dyDescent="0.35">
      <c r="A125" s="24"/>
      <c r="B125" s="24"/>
      <c r="C125" s="21"/>
      <c r="D125" s="22"/>
      <c r="E125" s="23" t="s">
        <v>171</v>
      </c>
      <c r="F125" s="24"/>
      <c r="G125" s="62"/>
      <c r="H125" s="40"/>
      <c r="I125" s="30">
        <v>0</v>
      </c>
      <c r="J125" s="30">
        <v>802783.76</v>
      </c>
      <c r="K125" s="30">
        <f t="shared" si="15"/>
        <v>802783.76</v>
      </c>
      <c r="L125" s="40"/>
      <c r="M125" s="101"/>
      <c r="N125" s="102"/>
    </row>
    <row r="126" spans="1:14" ht="27" customHeight="1" x14ac:dyDescent="0.35">
      <c r="A126" s="39"/>
      <c r="B126" s="39"/>
      <c r="C126" s="35"/>
      <c r="D126" s="36"/>
      <c r="E126" s="46" t="s">
        <v>103</v>
      </c>
      <c r="F126" s="39"/>
      <c r="G126" s="61"/>
      <c r="H126" s="58"/>
      <c r="I126" s="47">
        <v>0</v>
      </c>
      <c r="J126" s="47">
        <v>784783.76</v>
      </c>
      <c r="K126" s="47">
        <f t="shared" si="15"/>
        <v>784783.76</v>
      </c>
      <c r="L126" s="58"/>
      <c r="M126" s="101"/>
      <c r="N126" s="102"/>
    </row>
    <row r="127" spans="1:14" s="10" customFormat="1" ht="51.95" customHeight="1" x14ac:dyDescent="0.35">
      <c r="A127" s="24">
        <v>1217670</v>
      </c>
      <c r="B127" s="24">
        <v>7670</v>
      </c>
      <c r="C127" s="21" t="s">
        <v>99</v>
      </c>
      <c r="D127" s="22" t="s">
        <v>100</v>
      </c>
      <c r="E127" s="36" t="s">
        <v>186</v>
      </c>
      <c r="F127" s="24"/>
      <c r="G127" s="62"/>
      <c r="H127" s="40"/>
      <c r="I127" s="25">
        <v>17042330</v>
      </c>
      <c r="J127" s="25">
        <v>0</v>
      </c>
      <c r="K127" s="25">
        <f t="shared" si="15"/>
        <v>17042330</v>
      </c>
      <c r="L127" s="40"/>
      <c r="M127" s="101"/>
      <c r="N127" s="102"/>
    </row>
    <row r="128" spans="1:14" s="10" customFormat="1" ht="59.45" customHeight="1" x14ac:dyDescent="0.35">
      <c r="A128" s="24">
        <v>1219770</v>
      </c>
      <c r="B128" s="24">
        <v>9770</v>
      </c>
      <c r="C128" s="21" t="s">
        <v>163</v>
      </c>
      <c r="D128" s="22" t="s">
        <v>164</v>
      </c>
      <c r="E128" s="23" t="s">
        <v>176</v>
      </c>
      <c r="F128" s="24"/>
      <c r="G128" s="62"/>
      <c r="H128" s="40"/>
      <c r="I128" s="25">
        <v>7632000</v>
      </c>
      <c r="J128" s="25">
        <v>0</v>
      </c>
      <c r="K128" s="25">
        <f t="shared" si="15"/>
        <v>7632000</v>
      </c>
      <c r="L128" s="40"/>
      <c r="M128" s="101"/>
      <c r="N128" s="102"/>
    </row>
    <row r="129" spans="1:14" s="65" customFormat="1" ht="69.599999999999994" customHeight="1" x14ac:dyDescent="0.35">
      <c r="A129" s="48" t="s">
        <v>166</v>
      </c>
      <c r="B129" s="53"/>
      <c r="C129" s="53"/>
      <c r="D129" s="49" t="s">
        <v>165</v>
      </c>
      <c r="E129" s="43"/>
      <c r="F129" s="41"/>
      <c r="G129" s="63"/>
      <c r="H129" s="64"/>
      <c r="I129" s="17">
        <f t="shared" ref="I129:K129" si="16">I130</f>
        <v>160000</v>
      </c>
      <c r="J129" s="17">
        <v>0</v>
      </c>
      <c r="K129" s="17">
        <f t="shared" si="16"/>
        <v>160000</v>
      </c>
      <c r="L129" s="64"/>
      <c r="M129" s="101"/>
      <c r="N129" s="102"/>
    </row>
    <row r="130" spans="1:14" s="10" customFormat="1" ht="83.25" customHeight="1" x14ac:dyDescent="0.35">
      <c r="A130" s="24">
        <v>1410160</v>
      </c>
      <c r="B130" s="21" t="s">
        <v>79</v>
      </c>
      <c r="C130" s="21" t="s">
        <v>77</v>
      </c>
      <c r="D130" s="22" t="s">
        <v>78</v>
      </c>
      <c r="E130" s="23" t="s">
        <v>172</v>
      </c>
      <c r="F130" s="24"/>
      <c r="G130" s="62"/>
      <c r="H130" s="40"/>
      <c r="I130" s="25">
        <v>160000</v>
      </c>
      <c r="J130" s="25">
        <v>0</v>
      </c>
      <c r="K130" s="25">
        <f>I130+J130</f>
        <v>160000</v>
      </c>
      <c r="L130" s="40"/>
      <c r="M130" s="101"/>
      <c r="N130" s="102"/>
    </row>
    <row r="131" spans="1:14" s="66" customFormat="1" ht="60.75" customHeight="1" x14ac:dyDescent="0.35">
      <c r="A131" s="41">
        <v>1510000</v>
      </c>
      <c r="B131" s="16"/>
      <c r="C131" s="16"/>
      <c r="D131" s="43" t="s">
        <v>0</v>
      </c>
      <c r="E131" s="16"/>
      <c r="F131" s="45"/>
      <c r="G131" s="45"/>
      <c r="H131" s="45"/>
      <c r="I131" s="17">
        <f>I133+I139+I144+I151+I176+I132+I175+I149</f>
        <v>131988342</v>
      </c>
      <c r="J131" s="17">
        <f>J133+J139+J144+J151+J176+J132+J175+J149</f>
        <v>64551910</v>
      </c>
      <c r="K131" s="17">
        <f>K133+K139+K144+K151+K176+K132+K175+K149</f>
        <v>196540252</v>
      </c>
      <c r="L131" s="17"/>
      <c r="M131" s="101"/>
      <c r="N131" s="102"/>
    </row>
    <row r="132" spans="1:14" s="10" customFormat="1" ht="39.75" customHeight="1" x14ac:dyDescent="0.35">
      <c r="A132" s="24">
        <v>1516030</v>
      </c>
      <c r="B132" s="24">
        <v>6030</v>
      </c>
      <c r="C132" s="21" t="s">
        <v>156</v>
      </c>
      <c r="D132" s="54" t="s">
        <v>159</v>
      </c>
      <c r="E132" s="23" t="s">
        <v>171</v>
      </c>
      <c r="F132" s="24"/>
      <c r="G132" s="32"/>
      <c r="H132" s="24"/>
      <c r="I132" s="25">
        <v>51250000</v>
      </c>
      <c r="J132" s="25">
        <v>0</v>
      </c>
      <c r="K132" s="25">
        <f>I132+J132</f>
        <v>51250000</v>
      </c>
      <c r="L132" s="24"/>
      <c r="M132" s="101"/>
      <c r="N132" s="102"/>
    </row>
    <row r="133" spans="1:14" s="67" customFormat="1" ht="36.75" customHeight="1" x14ac:dyDescent="0.35">
      <c r="A133" s="24">
        <v>1517310</v>
      </c>
      <c r="B133" s="24">
        <v>7310</v>
      </c>
      <c r="C133" s="21" t="s">
        <v>2</v>
      </c>
      <c r="D133" s="22" t="s">
        <v>1</v>
      </c>
      <c r="E133" s="39"/>
      <c r="F133" s="1"/>
      <c r="G133" s="1"/>
      <c r="H133" s="1"/>
      <c r="I133" s="25">
        <f>I134+I137</f>
        <v>3000000</v>
      </c>
      <c r="J133" s="25">
        <f>J134+J137</f>
        <v>1590000</v>
      </c>
      <c r="K133" s="25">
        <f t="shared" ref="K133" si="17">K134+K137</f>
        <v>4590000</v>
      </c>
      <c r="L133" s="25"/>
      <c r="M133" s="101"/>
      <c r="N133" s="102"/>
    </row>
    <row r="134" spans="1:14" s="68" customFormat="1" ht="53.1" customHeight="1" x14ac:dyDescent="0.35">
      <c r="A134" s="55"/>
      <c r="B134" s="55"/>
      <c r="C134" s="55"/>
      <c r="D134" s="29"/>
      <c r="E134" s="23" t="s">
        <v>25</v>
      </c>
      <c r="F134" s="47"/>
      <c r="G134" s="47"/>
      <c r="H134" s="47"/>
      <c r="I134" s="30">
        <f>SUM(I135:I135)+I136</f>
        <v>3000000</v>
      </c>
      <c r="J134" s="30">
        <v>160000</v>
      </c>
      <c r="K134" s="30">
        <f t="shared" ref="K134" si="18">SUM(K135:K135)+K136</f>
        <v>3160000</v>
      </c>
      <c r="L134" s="47"/>
      <c r="M134" s="101"/>
      <c r="N134" s="102"/>
    </row>
    <row r="135" spans="1:14" ht="54.95" customHeight="1" x14ac:dyDescent="0.35">
      <c r="A135" s="39"/>
      <c r="B135" s="39"/>
      <c r="C135" s="39"/>
      <c r="D135" s="39"/>
      <c r="E135" s="36" t="s">
        <v>30</v>
      </c>
      <c r="F135" s="39" t="s">
        <v>45</v>
      </c>
      <c r="G135" s="38">
        <v>15922519</v>
      </c>
      <c r="H135" s="58">
        <v>53</v>
      </c>
      <c r="I135" s="1">
        <v>3000000</v>
      </c>
      <c r="J135" s="1">
        <v>0</v>
      </c>
      <c r="K135" s="1">
        <f>I135+J135</f>
        <v>3000000</v>
      </c>
      <c r="L135" s="39">
        <v>70.3</v>
      </c>
      <c r="M135" s="101"/>
      <c r="N135" s="102"/>
    </row>
    <row r="136" spans="1:14" ht="45" customHeight="1" x14ac:dyDescent="0.35">
      <c r="A136" s="39"/>
      <c r="B136" s="39"/>
      <c r="C136" s="39"/>
      <c r="D136" s="54"/>
      <c r="E136" s="69" t="s">
        <v>180</v>
      </c>
      <c r="F136" s="39" t="s">
        <v>48</v>
      </c>
      <c r="G136" s="38"/>
      <c r="H136" s="39"/>
      <c r="I136" s="1"/>
      <c r="J136" s="1">
        <v>160000</v>
      </c>
      <c r="K136" s="1">
        <f>I136+J136</f>
        <v>160000</v>
      </c>
      <c r="L136" s="39"/>
      <c r="M136" s="101"/>
      <c r="N136" s="102"/>
    </row>
    <row r="137" spans="1:14" ht="48.95" customHeight="1" x14ac:dyDescent="0.35">
      <c r="A137" s="39"/>
      <c r="B137" s="39"/>
      <c r="C137" s="39"/>
      <c r="D137" s="39"/>
      <c r="E137" s="23" t="s">
        <v>26</v>
      </c>
      <c r="F137" s="39"/>
      <c r="G137" s="38"/>
      <c r="H137" s="39"/>
      <c r="I137" s="30">
        <f>I138</f>
        <v>0</v>
      </c>
      <c r="J137" s="30">
        <v>1430000</v>
      </c>
      <c r="K137" s="30">
        <f t="shared" ref="K137" si="19">K138</f>
        <v>1430000</v>
      </c>
      <c r="L137" s="39"/>
      <c r="M137" s="101"/>
      <c r="N137" s="102"/>
    </row>
    <row r="138" spans="1:14" ht="59.25" customHeight="1" x14ac:dyDescent="0.35">
      <c r="A138" s="39"/>
      <c r="B138" s="39"/>
      <c r="C138" s="39"/>
      <c r="D138" s="54"/>
      <c r="E138" s="70" t="s">
        <v>181</v>
      </c>
      <c r="F138" s="39" t="s">
        <v>49</v>
      </c>
      <c r="G138" s="38">
        <v>1497784</v>
      </c>
      <c r="H138" s="39">
        <v>4.5999999999999996</v>
      </c>
      <c r="I138" s="1"/>
      <c r="J138" s="1">
        <v>1430000</v>
      </c>
      <c r="K138" s="1">
        <f>I138+J138</f>
        <v>1430000</v>
      </c>
      <c r="L138" s="58">
        <v>100</v>
      </c>
      <c r="M138" s="101"/>
      <c r="N138" s="102"/>
    </row>
    <row r="139" spans="1:14" s="67" customFormat="1" ht="48" customHeight="1" x14ac:dyDescent="0.35">
      <c r="A139" s="24">
        <v>1517321</v>
      </c>
      <c r="B139" s="24">
        <v>7321</v>
      </c>
      <c r="C139" s="21" t="s">
        <v>2</v>
      </c>
      <c r="D139" s="59" t="s">
        <v>3</v>
      </c>
      <c r="E139" s="71"/>
      <c r="F139" s="1"/>
      <c r="G139" s="1"/>
      <c r="H139" s="1"/>
      <c r="I139" s="25">
        <f>I140+I142</f>
        <v>9000000</v>
      </c>
      <c r="J139" s="25">
        <f>J140+J142</f>
        <v>0</v>
      </c>
      <c r="K139" s="25">
        <f t="shared" ref="K139" si="20">K140+K142</f>
        <v>9000000</v>
      </c>
      <c r="L139" s="39"/>
      <c r="M139" s="101"/>
      <c r="N139" s="102"/>
    </row>
    <row r="140" spans="1:14" s="68" customFormat="1" ht="42" customHeight="1" x14ac:dyDescent="0.35">
      <c r="A140" s="55"/>
      <c r="B140" s="55"/>
      <c r="C140" s="55"/>
      <c r="D140" s="29"/>
      <c r="E140" s="23" t="s">
        <v>25</v>
      </c>
      <c r="F140" s="47"/>
      <c r="G140" s="47"/>
      <c r="H140" s="47"/>
      <c r="I140" s="30">
        <f>SUM(I141:I141)</f>
        <v>5000000</v>
      </c>
      <c r="J140" s="30">
        <v>0</v>
      </c>
      <c r="K140" s="30">
        <f t="shared" ref="K140" si="21">SUM(K141:K141)</f>
        <v>5000000</v>
      </c>
      <c r="L140" s="55"/>
      <c r="M140" s="101"/>
      <c r="N140" s="102"/>
    </row>
    <row r="141" spans="1:14" ht="53.25" customHeight="1" x14ac:dyDescent="0.35">
      <c r="A141" s="39"/>
      <c r="B141" s="39"/>
      <c r="C141" s="39"/>
      <c r="D141" s="39"/>
      <c r="E141" s="36" t="s">
        <v>31</v>
      </c>
      <c r="F141" s="39" t="s">
        <v>46</v>
      </c>
      <c r="G141" s="38">
        <v>77987328</v>
      </c>
      <c r="H141" s="39">
        <v>0.9</v>
      </c>
      <c r="I141" s="1">
        <v>5000000</v>
      </c>
      <c r="J141" s="1">
        <v>0</v>
      </c>
      <c r="K141" s="1">
        <f>I141+J141</f>
        <v>5000000</v>
      </c>
      <c r="L141" s="39">
        <v>7.3</v>
      </c>
      <c r="M141" s="101"/>
      <c r="N141" s="102"/>
    </row>
    <row r="142" spans="1:14" s="68" customFormat="1" ht="36.75" customHeight="1" x14ac:dyDescent="0.35">
      <c r="A142" s="55"/>
      <c r="B142" s="55"/>
      <c r="C142" s="55"/>
      <c r="D142" s="29"/>
      <c r="E142" s="23" t="s">
        <v>26</v>
      </c>
      <c r="F142" s="47"/>
      <c r="G142" s="47"/>
      <c r="H142" s="47"/>
      <c r="I142" s="30">
        <f>SUM(I143:I143)</f>
        <v>4000000</v>
      </c>
      <c r="J142" s="30">
        <v>0</v>
      </c>
      <c r="K142" s="30">
        <f t="shared" ref="K142" si="22">SUM(K143:K143)</f>
        <v>4000000</v>
      </c>
      <c r="L142" s="55"/>
      <c r="M142" s="101"/>
      <c r="N142" s="102"/>
    </row>
    <row r="143" spans="1:14" ht="41.25" customHeight="1" x14ac:dyDescent="0.35">
      <c r="A143" s="39"/>
      <c r="B143" s="39"/>
      <c r="C143" s="39"/>
      <c r="D143" s="39"/>
      <c r="E143" s="36" t="s">
        <v>32</v>
      </c>
      <c r="F143" s="39" t="s">
        <v>45</v>
      </c>
      <c r="G143" s="38">
        <v>7491775</v>
      </c>
      <c r="H143" s="58">
        <v>32</v>
      </c>
      <c r="I143" s="1">
        <v>4000000</v>
      </c>
      <c r="J143" s="1">
        <v>0</v>
      </c>
      <c r="K143" s="1">
        <f>I143+J143</f>
        <v>4000000</v>
      </c>
      <c r="L143" s="39">
        <v>81.2</v>
      </c>
      <c r="M143" s="101"/>
      <c r="N143" s="102"/>
    </row>
    <row r="144" spans="1:14" s="67" customFormat="1" ht="54" customHeight="1" x14ac:dyDescent="0.35">
      <c r="A144" s="24">
        <v>1517322</v>
      </c>
      <c r="B144" s="24">
        <v>7322</v>
      </c>
      <c r="C144" s="21" t="s">
        <v>2</v>
      </c>
      <c r="D144" s="59" t="s">
        <v>4</v>
      </c>
      <c r="E144" s="71"/>
      <c r="F144" s="1"/>
      <c r="G144" s="1"/>
      <c r="H144" s="1"/>
      <c r="I144" s="25">
        <f>I145</f>
        <v>7000000</v>
      </c>
      <c r="J144" s="25">
        <f>J145</f>
        <v>-2545151</v>
      </c>
      <c r="K144" s="25">
        <f t="shared" ref="K144" si="23">K145</f>
        <v>4454849</v>
      </c>
      <c r="L144" s="39"/>
      <c r="M144" s="101"/>
      <c r="N144" s="102"/>
    </row>
    <row r="145" spans="1:14" s="68" customFormat="1" ht="53.1" customHeight="1" x14ac:dyDescent="0.35">
      <c r="A145" s="55"/>
      <c r="B145" s="55"/>
      <c r="C145" s="55"/>
      <c r="D145" s="29"/>
      <c r="E145" s="23" t="s">
        <v>26</v>
      </c>
      <c r="F145" s="47"/>
      <c r="G145" s="47"/>
      <c r="H145" s="47"/>
      <c r="I145" s="30">
        <f>SUM(I146:I148)</f>
        <v>7000000</v>
      </c>
      <c r="J145" s="30">
        <v>-2545151</v>
      </c>
      <c r="K145" s="30">
        <f t="shared" ref="K145" si="24">SUM(K146:K148)</f>
        <v>4454849</v>
      </c>
      <c r="L145" s="55"/>
      <c r="M145" s="101"/>
      <c r="N145" s="102"/>
    </row>
    <row r="146" spans="1:14" ht="66" customHeight="1" x14ac:dyDescent="0.35">
      <c r="A146" s="39"/>
      <c r="B146" s="39"/>
      <c r="C146" s="39"/>
      <c r="D146" s="39"/>
      <c r="E146" s="36" t="s">
        <v>33</v>
      </c>
      <c r="F146" s="39" t="s">
        <v>47</v>
      </c>
      <c r="G146" s="38">
        <v>32104361</v>
      </c>
      <c r="H146" s="39">
        <v>7.8</v>
      </c>
      <c r="I146" s="1">
        <v>7000000</v>
      </c>
      <c r="J146" s="1">
        <v>-3286719</v>
      </c>
      <c r="K146" s="1">
        <f>I146+J146</f>
        <v>3713281</v>
      </c>
      <c r="L146" s="39">
        <v>23.7</v>
      </c>
      <c r="M146" s="101"/>
      <c r="N146" s="102"/>
    </row>
    <row r="147" spans="1:14" ht="66" customHeight="1" x14ac:dyDescent="0.35">
      <c r="A147" s="39"/>
      <c r="B147" s="39"/>
      <c r="C147" s="39"/>
      <c r="D147" s="54"/>
      <c r="E147" s="70" t="s">
        <v>70</v>
      </c>
      <c r="F147" s="39" t="s">
        <v>49</v>
      </c>
      <c r="G147" s="38">
        <v>1499096</v>
      </c>
      <c r="H147" s="39">
        <v>53.4</v>
      </c>
      <c r="I147" s="1"/>
      <c r="J147" s="1">
        <v>537335</v>
      </c>
      <c r="K147" s="1">
        <f>I147+J147</f>
        <v>537335</v>
      </c>
      <c r="L147" s="39">
        <v>89.2</v>
      </c>
      <c r="M147" s="101"/>
      <c r="N147" s="102"/>
    </row>
    <row r="148" spans="1:14" ht="51" customHeight="1" x14ac:dyDescent="0.35">
      <c r="A148" s="39"/>
      <c r="B148" s="39"/>
      <c r="C148" s="39"/>
      <c r="D148" s="54"/>
      <c r="E148" s="70" t="s">
        <v>71</v>
      </c>
      <c r="F148" s="39" t="s">
        <v>46</v>
      </c>
      <c r="G148" s="38">
        <v>18339951</v>
      </c>
      <c r="H148" s="39">
        <v>10.4</v>
      </c>
      <c r="I148" s="1"/>
      <c r="J148" s="1">
        <v>204233</v>
      </c>
      <c r="K148" s="1">
        <f>I148+J148</f>
        <v>204233</v>
      </c>
      <c r="L148" s="39">
        <v>11.5</v>
      </c>
      <c r="M148" s="101"/>
      <c r="N148" s="102"/>
    </row>
    <row r="149" spans="1:14" s="10" customFormat="1" ht="60.95" customHeight="1" x14ac:dyDescent="0.35">
      <c r="A149" s="24">
        <v>1517325</v>
      </c>
      <c r="B149" s="24">
        <v>7325</v>
      </c>
      <c r="C149" s="21" t="s">
        <v>2</v>
      </c>
      <c r="D149" s="54" t="s">
        <v>218</v>
      </c>
      <c r="E149" s="23" t="s">
        <v>173</v>
      </c>
      <c r="F149" s="24"/>
      <c r="G149" s="32"/>
      <c r="H149" s="24"/>
      <c r="I149" s="25">
        <f>I150</f>
        <v>0</v>
      </c>
      <c r="J149" s="25">
        <v>100000</v>
      </c>
      <c r="K149" s="25">
        <f t="shared" ref="K149" si="25">K150</f>
        <v>100000</v>
      </c>
      <c r="L149" s="24"/>
      <c r="M149" s="101"/>
      <c r="N149" s="102"/>
    </row>
    <row r="150" spans="1:14" ht="45.75" customHeight="1" x14ac:dyDescent="0.35">
      <c r="A150" s="39"/>
      <c r="B150" s="39"/>
      <c r="C150" s="39"/>
      <c r="D150" s="54"/>
      <c r="E150" s="70" t="s">
        <v>216</v>
      </c>
      <c r="F150" s="39">
        <v>2020</v>
      </c>
      <c r="G150" s="38"/>
      <c r="H150" s="39"/>
      <c r="I150" s="1"/>
      <c r="J150" s="1">
        <v>100000</v>
      </c>
      <c r="K150" s="1">
        <f>I150+J150</f>
        <v>100000</v>
      </c>
      <c r="L150" s="39"/>
      <c r="M150" s="101"/>
      <c r="N150" s="102"/>
    </row>
    <row r="151" spans="1:14" s="67" customFormat="1" ht="53.1" customHeight="1" x14ac:dyDescent="0.35">
      <c r="A151" s="24">
        <v>1517330</v>
      </c>
      <c r="B151" s="24">
        <v>7330</v>
      </c>
      <c r="C151" s="21" t="s">
        <v>2</v>
      </c>
      <c r="D151" s="59" t="s">
        <v>24</v>
      </c>
      <c r="E151" s="59"/>
      <c r="F151" s="1"/>
      <c r="G151" s="1"/>
      <c r="H151" s="1"/>
      <c r="I151" s="25">
        <f>I152+I167</f>
        <v>40650000</v>
      </c>
      <c r="J151" s="25">
        <f>J152+J167</f>
        <v>12047855</v>
      </c>
      <c r="K151" s="25">
        <f>K152+K167</f>
        <v>52697855</v>
      </c>
      <c r="L151" s="39"/>
      <c r="M151" s="101"/>
      <c r="N151" s="102"/>
    </row>
    <row r="152" spans="1:14" s="68" customFormat="1" ht="57" customHeight="1" x14ac:dyDescent="0.35">
      <c r="A152" s="72"/>
      <c r="B152" s="72"/>
      <c r="C152" s="72"/>
      <c r="D152" s="29"/>
      <c r="E152" s="23" t="s">
        <v>25</v>
      </c>
      <c r="F152" s="73"/>
      <c r="G152" s="73"/>
      <c r="H152" s="73"/>
      <c r="I152" s="30">
        <f>SUM(I153:I166)</f>
        <v>27850000</v>
      </c>
      <c r="J152" s="30">
        <f>SUM(J153:J166)</f>
        <v>1153444</v>
      </c>
      <c r="K152" s="30">
        <f>SUM(K153:K166)</f>
        <v>29003444</v>
      </c>
      <c r="L152" s="72"/>
      <c r="M152" s="101"/>
      <c r="N152" s="102"/>
    </row>
    <row r="153" spans="1:14" s="67" customFormat="1" ht="50.1" customHeight="1" x14ac:dyDescent="0.35">
      <c r="A153" s="74"/>
      <c r="B153" s="74"/>
      <c r="C153" s="74"/>
      <c r="D153" s="24"/>
      <c r="E153" s="36" t="s">
        <v>34</v>
      </c>
      <c r="F153" s="39" t="s">
        <v>56</v>
      </c>
      <c r="G153" s="38">
        <v>28556946</v>
      </c>
      <c r="H153" s="58">
        <v>58</v>
      </c>
      <c r="I153" s="1">
        <f>5000000-1000000</f>
        <v>4000000</v>
      </c>
      <c r="J153" s="1">
        <v>0</v>
      </c>
      <c r="K153" s="1">
        <f t="shared" ref="K153:K166" si="26">I153+J153</f>
        <v>4000000</v>
      </c>
      <c r="L153" s="58">
        <v>72</v>
      </c>
      <c r="M153" s="101"/>
      <c r="N153" s="102"/>
    </row>
    <row r="154" spans="1:14" s="67" customFormat="1" ht="45.95" customHeight="1" x14ac:dyDescent="0.35">
      <c r="A154" s="74"/>
      <c r="B154" s="74"/>
      <c r="C154" s="74"/>
      <c r="D154" s="24"/>
      <c r="E154" s="36" t="s">
        <v>62</v>
      </c>
      <c r="F154" s="39" t="s">
        <v>63</v>
      </c>
      <c r="G154" s="38"/>
      <c r="H154" s="39"/>
      <c r="I154" s="1">
        <v>1000000</v>
      </c>
      <c r="J154" s="1">
        <v>0</v>
      </c>
      <c r="K154" s="1">
        <f t="shared" si="26"/>
        <v>1000000</v>
      </c>
      <c r="L154" s="39"/>
      <c r="M154" s="101"/>
      <c r="N154" s="102"/>
    </row>
    <row r="155" spans="1:14" ht="79.5" customHeight="1" x14ac:dyDescent="0.35">
      <c r="A155" s="39"/>
      <c r="B155" s="39"/>
      <c r="C155" s="39"/>
      <c r="D155" s="39"/>
      <c r="E155" s="36" t="s">
        <v>35</v>
      </c>
      <c r="F155" s="39" t="s">
        <v>48</v>
      </c>
      <c r="G155" s="38"/>
      <c r="H155" s="39"/>
      <c r="I155" s="1">
        <f>20200000-500000</f>
        <v>19700000</v>
      </c>
      <c r="J155" s="1">
        <v>0</v>
      </c>
      <c r="K155" s="1">
        <f t="shared" si="26"/>
        <v>19700000</v>
      </c>
      <c r="L155" s="39"/>
      <c r="M155" s="101"/>
      <c r="N155" s="102"/>
    </row>
    <row r="156" spans="1:14" s="67" customFormat="1" ht="45.95" customHeight="1" x14ac:dyDescent="0.35">
      <c r="A156" s="74"/>
      <c r="B156" s="74"/>
      <c r="C156" s="74"/>
      <c r="D156" s="24"/>
      <c r="E156" s="36" t="s">
        <v>54</v>
      </c>
      <c r="F156" s="39">
        <v>2020</v>
      </c>
      <c r="G156" s="38"/>
      <c r="H156" s="39"/>
      <c r="I156" s="1">
        <f>1450000+200000+1000000</f>
        <v>2650000</v>
      </c>
      <c r="J156" s="1">
        <v>0</v>
      </c>
      <c r="K156" s="1">
        <f t="shared" si="26"/>
        <v>2650000</v>
      </c>
      <c r="L156" s="39"/>
      <c r="M156" s="101"/>
      <c r="N156" s="102"/>
    </row>
    <row r="157" spans="1:14" s="67" customFormat="1" ht="54" customHeight="1" x14ac:dyDescent="0.35">
      <c r="A157" s="74"/>
      <c r="B157" s="74"/>
      <c r="C157" s="74"/>
      <c r="D157" s="24"/>
      <c r="E157" s="36" t="s">
        <v>58</v>
      </c>
      <c r="F157" s="39" t="s">
        <v>39</v>
      </c>
      <c r="G157" s="38">
        <v>1609069</v>
      </c>
      <c r="H157" s="39">
        <v>2.8</v>
      </c>
      <c r="I157" s="1">
        <v>500000</v>
      </c>
      <c r="J157" s="1">
        <v>0</v>
      </c>
      <c r="K157" s="1">
        <f t="shared" si="26"/>
        <v>500000</v>
      </c>
      <c r="L157" s="39">
        <v>33.799999999999997</v>
      </c>
      <c r="M157" s="101"/>
      <c r="N157" s="102"/>
    </row>
    <row r="158" spans="1:14" s="67" customFormat="1" ht="63.95" customHeight="1" x14ac:dyDescent="0.35">
      <c r="A158" s="74"/>
      <c r="B158" s="74"/>
      <c r="C158" s="74"/>
      <c r="D158" s="24"/>
      <c r="E158" s="36" t="s">
        <v>207</v>
      </c>
      <c r="F158" s="39">
        <v>2020</v>
      </c>
      <c r="G158" s="38"/>
      <c r="H158" s="39"/>
      <c r="I158" s="1"/>
      <c r="J158" s="1">
        <v>150000</v>
      </c>
      <c r="K158" s="1">
        <f t="shared" si="26"/>
        <v>150000</v>
      </c>
      <c r="L158" s="39"/>
      <c r="M158" s="101"/>
      <c r="N158" s="102"/>
    </row>
    <row r="159" spans="1:14" s="67" customFormat="1" ht="77.099999999999994" customHeight="1" x14ac:dyDescent="0.35">
      <c r="A159" s="74"/>
      <c r="B159" s="74"/>
      <c r="C159" s="74"/>
      <c r="D159" s="24"/>
      <c r="E159" s="36" t="s">
        <v>196</v>
      </c>
      <c r="F159" s="39">
        <v>2020</v>
      </c>
      <c r="G159" s="38"/>
      <c r="H159" s="39"/>
      <c r="I159" s="1"/>
      <c r="J159" s="1">
        <v>88540</v>
      </c>
      <c r="K159" s="1">
        <f t="shared" si="26"/>
        <v>88540</v>
      </c>
      <c r="L159" s="39"/>
      <c r="M159" s="101"/>
      <c r="N159" s="102"/>
    </row>
    <row r="160" spans="1:14" s="67" customFormat="1" ht="74.099999999999994" customHeight="1" x14ac:dyDescent="0.35">
      <c r="A160" s="74"/>
      <c r="B160" s="74"/>
      <c r="C160" s="74"/>
      <c r="D160" s="24"/>
      <c r="E160" s="36" t="s">
        <v>197</v>
      </c>
      <c r="F160" s="39">
        <v>2020</v>
      </c>
      <c r="G160" s="38"/>
      <c r="H160" s="39"/>
      <c r="I160" s="1"/>
      <c r="J160" s="1">
        <v>88540</v>
      </c>
      <c r="K160" s="1">
        <f t="shared" si="26"/>
        <v>88540</v>
      </c>
      <c r="L160" s="39"/>
      <c r="M160" s="101"/>
      <c r="N160" s="102"/>
    </row>
    <row r="161" spans="1:14" s="67" customFormat="1" ht="69.95" customHeight="1" x14ac:dyDescent="0.35">
      <c r="A161" s="74"/>
      <c r="B161" s="74"/>
      <c r="C161" s="74"/>
      <c r="D161" s="24"/>
      <c r="E161" s="36" t="s">
        <v>198</v>
      </c>
      <c r="F161" s="39">
        <v>2020</v>
      </c>
      <c r="G161" s="38"/>
      <c r="H161" s="39"/>
      <c r="I161" s="1"/>
      <c r="J161" s="1">
        <v>108784</v>
      </c>
      <c r="K161" s="1">
        <f t="shared" si="26"/>
        <v>108784</v>
      </c>
      <c r="L161" s="39"/>
      <c r="M161" s="101"/>
      <c r="N161" s="102"/>
    </row>
    <row r="162" spans="1:14" s="67" customFormat="1" ht="69.95" customHeight="1" x14ac:dyDescent="0.35">
      <c r="A162" s="74"/>
      <c r="B162" s="74"/>
      <c r="C162" s="74"/>
      <c r="D162" s="24"/>
      <c r="E162" s="36" t="s">
        <v>206</v>
      </c>
      <c r="F162" s="39">
        <v>2020</v>
      </c>
      <c r="G162" s="38"/>
      <c r="H162" s="39"/>
      <c r="I162" s="1"/>
      <c r="J162" s="1">
        <v>250000</v>
      </c>
      <c r="K162" s="1">
        <f t="shared" si="26"/>
        <v>250000</v>
      </c>
      <c r="L162" s="39"/>
      <c r="M162" s="101"/>
      <c r="N162" s="102"/>
    </row>
    <row r="163" spans="1:14" s="67" customFormat="1" ht="69.95" customHeight="1" x14ac:dyDescent="0.35">
      <c r="A163" s="74"/>
      <c r="B163" s="74"/>
      <c r="C163" s="74"/>
      <c r="D163" s="24"/>
      <c r="E163" s="36" t="s">
        <v>208</v>
      </c>
      <c r="F163" s="39">
        <v>2020</v>
      </c>
      <c r="G163" s="38"/>
      <c r="H163" s="39"/>
      <c r="I163" s="1"/>
      <c r="J163" s="1">
        <v>88540</v>
      </c>
      <c r="K163" s="1">
        <f t="shared" si="26"/>
        <v>88540</v>
      </c>
      <c r="L163" s="39"/>
      <c r="M163" s="101"/>
      <c r="N163" s="102"/>
    </row>
    <row r="164" spans="1:14" s="67" customFormat="1" ht="69.95" customHeight="1" x14ac:dyDescent="0.35">
      <c r="A164" s="74"/>
      <c r="B164" s="74"/>
      <c r="C164" s="74"/>
      <c r="D164" s="24"/>
      <c r="E164" s="36" t="s">
        <v>209</v>
      </c>
      <c r="F164" s="39">
        <v>2020</v>
      </c>
      <c r="G164" s="38"/>
      <c r="H164" s="39"/>
      <c r="I164" s="1"/>
      <c r="J164" s="1">
        <v>88540</v>
      </c>
      <c r="K164" s="1">
        <f t="shared" si="26"/>
        <v>88540</v>
      </c>
      <c r="L164" s="39"/>
      <c r="M164" s="101"/>
      <c r="N164" s="102"/>
    </row>
    <row r="165" spans="1:14" s="67" customFormat="1" ht="45.75" customHeight="1" x14ac:dyDescent="0.35">
      <c r="A165" s="74"/>
      <c r="B165" s="74"/>
      <c r="C165" s="74"/>
      <c r="D165" s="24"/>
      <c r="E165" s="36" t="s">
        <v>210</v>
      </c>
      <c r="F165" s="39">
        <v>2020</v>
      </c>
      <c r="G165" s="38"/>
      <c r="H165" s="39"/>
      <c r="I165" s="1"/>
      <c r="J165" s="1">
        <v>140500</v>
      </c>
      <c r="K165" s="1">
        <f t="shared" si="26"/>
        <v>140500</v>
      </c>
      <c r="L165" s="39"/>
      <c r="M165" s="101"/>
      <c r="N165" s="102"/>
    </row>
    <row r="166" spans="1:14" s="67" customFormat="1" ht="69.95" customHeight="1" x14ac:dyDescent="0.35">
      <c r="A166" s="74"/>
      <c r="B166" s="74"/>
      <c r="C166" s="74"/>
      <c r="D166" s="24"/>
      <c r="E166" s="36" t="s">
        <v>201</v>
      </c>
      <c r="F166" s="39">
        <v>2020</v>
      </c>
      <c r="G166" s="38"/>
      <c r="H166" s="39"/>
      <c r="I166" s="1"/>
      <c r="J166" s="1">
        <v>150000</v>
      </c>
      <c r="K166" s="1">
        <f t="shared" si="26"/>
        <v>150000</v>
      </c>
      <c r="L166" s="39"/>
      <c r="M166" s="101"/>
      <c r="N166" s="102"/>
    </row>
    <row r="167" spans="1:14" s="68" customFormat="1" ht="48" customHeight="1" x14ac:dyDescent="0.35">
      <c r="A167" s="72"/>
      <c r="B167" s="72"/>
      <c r="C167" s="72"/>
      <c r="D167" s="29"/>
      <c r="E167" s="23" t="s">
        <v>26</v>
      </c>
      <c r="F167" s="47"/>
      <c r="G167" s="75"/>
      <c r="H167" s="75"/>
      <c r="I167" s="30">
        <f>SUM(I168:I174)</f>
        <v>12800000</v>
      </c>
      <c r="J167" s="30">
        <f>SUM(J168:J174)</f>
        <v>10894411</v>
      </c>
      <c r="K167" s="30">
        <f t="shared" ref="K167" si="27">SUM(K168:K174)</f>
        <v>23694411</v>
      </c>
      <c r="L167" s="76"/>
      <c r="M167" s="101"/>
      <c r="N167" s="102"/>
    </row>
    <row r="168" spans="1:14" s="67" customFormat="1" ht="51" customHeight="1" x14ac:dyDescent="0.35">
      <c r="A168" s="74"/>
      <c r="B168" s="74"/>
      <c r="C168" s="74"/>
      <c r="D168" s="24"/>
      <c r="E168" s="36" t="s">
        <v>36</v>
      </c>
      <c r="F168" s="1" t="s">
        <v>49</v>
      </c>
      <c r="G168" s="38">
        <v>1478560</v>
      </c>
      <c r="H168" s="77">
        <v>46.8</v>
      </c>
      <c r="I168" s="1">
        <v>800000</v>
      </c>
      <c r="J168" s="1">
        <v>0</v>
      </c>
      <c r="K168" s="1">
        <f t="shared" ref="K168:K175" si="28">I168+J168</f>
        <v>800000</v>
      </c>
      <c r="L168" s="77">
        <v>100</v>
      </c>
      <c r="M168" s="101"/>
      <c r="N168" s="102"/>
    </row>
    <row r="169" spans="1:14" s="67" customFormat="1" ht="51" customHeight="1" x14ac:dyDescent="0.35">
      <c r="A169" s="74"/>
      <c r="B169" s="74"/>
      <c r="C169" s="74"/>
      <c r="D169" s="24"/>
      <c r="E169" s="36" t="s">
        <v>202</v>
      </c>
      <c r="F169" s="1" t="s">
        <v>49</v>
      </c>
      <c r="G169" s="38">
        <v>14274349</v>
      </c>
      <c r="H169" s="77">
        <v>42.3</v>
      </c>
      <c r="I169" s="1"/>
      <c r="J169" s="1">
        <v>6112208</v>
      </c>
      <c r="K169" s="1">
        <f t="shared" si="28"/>
        <v>6112208</v>
      </c>
      <c r="L169" s="77">
        <v>100</v>
      </c>
      <c r="M169" s="101"/>
      <c r="N169" s="102"/>
    </row>
    <row r="170" spans="1:14" s="67" customFormat="1" ht="51" customHeight="1" x14ac:dyDescent="0.35">
      <c r="A170" s="74"/>
      <c r="B170" s="74"/>
      <c r="C170" s="74"/>
      <c r="D170" s="24"/>
      <c r="E170" s="36" t="s">
        <v>203</v>
      </c>
      <c r="F170" s="1" t="s">
        <v>204</v>
      </c>
      <c r="G170" s="38">
        <v>31834662</v>
      </c>
      <c r="H170" s="77">
        <v>74.099999999999994</v>
      </c>
      <c r="I170" s="1"/>
      <c r="J170" s="1">
        <v>1922052</v>
      </c>
      <c r="K170" s="1">
        <f t="shared" si="28"/>
        <v>1922052</v>
      </c>
      <c r="L170" s="77">
        <v>100</v>
      </c>
      <c r="M170" s="101"/>
      <c r="N170" s="102"/>
    </row>
    <row r="171" spans="1:14" s="67" customFormat="1" ht="54" customHeight="1" x14ac:dyDescent="0.35">
      <c r="A171" s="74"/>
      <c r="B171" s="74"/>
      <c r="C171" s="74"/>
      <c r="D171" s="24"/>
      <c r="E171" s="36" t="s">
        <v>59</v>
      </c>
      <c r="F171" s="39" t="s">
        <v>49</v>
      </c>
      <c r="G171" s="38">
        <v>2393868</v>
      </c>
      <c r="H171" s="77">
        <v>4.8</v>
      </c>
      <c r="I171" s="1">
        <v>300000</v>
      </c>
      <c r="J171" s="1">
        <v>2000000</v>
      </c>
      <c r="K171" s="1">
        <f t="shared" si="28"/>
        <v>2300000</v>
      </c>
      <c r="L171" s="77">
        <v>100</v>
      </c>
      <c r="M171" s="101"/>
      <c r="N171" s="102"/>
    </row>
    <row r="172" spans="1:14" s="67" customFormat="1" ht="43.5" customHeight="1" x14ac:dyDescent="0.35">
      <c r="A172" s="74"/>
      <c r="B172" s="74"/>
      <c r="C172" s="74"/>
      <c r="D172" s="24"/>
      <c r="E172" s="36" t="s">
        <v>37</v>
      </c>
      <c r="F172" s="1" t="s">
        <v>50</v>
      </c>
      <c r="G172" s="38"/>
      <c r="H172" s="38"/>
      <c r="I172" s="1">
        <f>13500000-1800000</f>
        <v>11700000</v>
      </c>
      <c r="J172" s="1">
        <v>0</v>
      </c>
      <c r="K172" s="1">
        <f t="shared" si="28"/>
        <v>11700000</v>
      </c>
      <c r="L172" s="77"/>
      <c r="M172" s="101"/>
      <c r="N172" s="102"/>
    </row>
    <row r="173" spans="1:14" s="67" customFormat="1" ht="45" customHeight="1" x14ac:dyDescent="0.35">
      <c r="A173" s="74"/>
      <c r="B173" s="74"/>
      <c r="C173" s="74"/>
      <c r="D173" s="54"/>
      <c r="E173" s="36" t="s">
        <v>183</v>
      </c>
      <c r="F173" s="39">
        <v>2020</v>
      </c>
      <c r="G173" s="38"/>
      <c r="H173" s="38"/>
      <c r="I173" s="1"/>
      <c r="J173" s="1">
        <v>300000</v>
      </c>
      <c r="K173" s="1">
        <f t="shared" si="28"/>
        <v>300000</v>
      </c>
      <c r="L173" s="77"/>
      <c r="M173" s="101"/>
      <c r="N173" s="102"/>
    </row>
    <row r="174" spans="1:14" s="67" customFormat="1" ht="62.1" customHeight="1" x14ac:dyDescent="0.35">
      <c r="A174" s="74"/>
      <c r="B174" s="74"/>
      <c r="C174" s="74"/>
      <c r="D174" s="54"/>
      <c r="E174" s="36" t="s">
        <v>72</v>
      </c>
      <c r="F174" s="1" t="s">
        <v>39</v>
      </c>
      <c r="G174" s="38">
        <v>4183025</v>
      </c>
      <c r="H174" s="77">
        <v>68</v>
      </c>
      <c r="I174" s="1"/>
      <c r="J174" s="1">
        <v>560151</v>
      </c>
      <c r="K174" s="1">
        <f t="shared" si="28"/>
        <v>560151</v>
      </c>
      <c r="L174" s="77">
        <v>81.2</v>
      </c>
      <c r="M174" s="101"/>
      <c r="N174" s="102"/>
    </row>
    <row r="175" spans="1:14" s="67" customFormat="1" ht="70.5" customHeight="1" x14ac:dyDescent="0.35">
      <c r="A175" s="24">
        <v>1517363</v>
      </c>
      <c r="B175" s="24">
        <v>7363</v>
      </c>
      <c r="C175" s="21" t="s">
        <v>99</v>
      </c>
      <c r="D175" s="59" t="s">
        <v>182</v>
      </c>
      <c r="E175" s="23" t="s">
        <v>171</v>
      </c>
      <c r="F175" s="1"/>
      <c r="G175" s="38"/>
      <c r="H175" s="38"/>
      <c r="I175" s="25">
        <v>0</v>
      </c>
      <c r="J175" s="25">
        <v>95000</v>
      </c>
      <c r="K175" s="25">
        <f t="shared" si="28"/>
        <v>95000</v>
      </c>
      <c r="L175" s="77"/>
      <c r="M175" s="101"/>
      <c r="N175" s="102"/>
    </row>
    <row r="176" spans="1:14" s="67" customFormat="1" ht="54" customHeight="1" x14ac:dyDescent="0.35">
      <c r="A176" s="24">
        <v>1517640</v>
      </c>
      <c r="B176" s="24">
        <v>7640</v>
      </c>
      <c r="C176" s="74"/>
      <c r="D176" s="59" t="s">
        <v>6</v>
      </c>
      <c r="E176" s="74"/>
      <c r="F176" s="1"/>
      <c r="G176" s="38"/>
      <c r="H176" s="38"/>
      <c r="I176" s="25">
        <f>I177+I178</f>
        <v>21088342</v>
      </c>
      <c r="J176" s="25">
        <f>J177+J178</f>
        <v>53264206</v>
      </c>
      <c r="K176" s="25">
        <f>K177+K178</f>
        <v>74352548</v>
      </c>
      <c r="L176" s="77"/>
      <c r="M176" s="101"/>
      <c r="N176" s="102"/>
    </row>
    <row r="177" spans="1:14" s="81" customFormat="1" ht="35.1" customHeight="1" x14ac:dyDescent="0.35">
      <c r="A177" s="29"/>
      <c r="B177" s="29"/>
      <c r="C177" s="78"/>
      <c r="D177" s="60"/>
      <c r="E177" s="23" t="s">
        <v>171</v>
      </c>
      <c r="F177" s="30"/>
      <c r="G177" s="79"/>
      <c r="H177" s="79"/>
      <c r="I177" s="30">
        <v>0</v>
      </c>
      <c r="J177" s="30">
        <v>53264206</v>
      </c>
      <c r="K177" s="30">
        <f>I177+J177</f>
        <v>53264206</v>
      </c>
      <c r="L177" s="80"/>
      <c r="M177" s="101"/>
      <c r="N177" s="102"/>
    </row>
    <row r="178" spans="1:14" s="67" customFormat="1" ht="50.1" customHeight="1" x14ac:dyDescent="0.35">
      <c r="A178" s="24"/>
      <c r="B178" s="24"/>
      <c r="C178" s="74"/>
      <c r="D178" s="59"/>
      <c r="E178" s="23" t="s">
        <v>187</v>
      </c>
      <c r="F178" s="1"/>
      <c r="G178" s="38"/>
      <c r="H178" s="38"/>
      <c r="I178" s="30">
        <f>SUM(I179:I181)</f>
        <v>21088342</v>
      </c>
      <c r="J178" s="30">
        <f>SUM(J179:J181)</f>
        <v>0</v>
      </c>
      <c r="K178" s="30">
        <f>SUM(K179:K181)</f>
        <v>21088342</v>
      </c>
      <c r="L178" s="77"/>
      <c r="M178" s="101"/>
      <c r="N178" s="102"/>
    </row>
    <row r="179" spans="1:14" s="67" customFormat="1" ht="42" customHeight="1" x14ac:dyDescent="0.35">
      <c r="A179" s="24"/>
      <c r="B179" s="24"/>
      <c r="C179" s="74"/>
      <c r="D179" s="59"/>
      <c r="E179" s="69" t="s">
        <v>40</v>
      </c>
      <c r="F179" s="1" t="s">
        <v>56</v>
      </c>
      <c r="G179" s="38">
        <v>25179181</v>
      </c>
      <c r="H179" s="77">
        <v>73.8</v>
      </c>
      <c r="I179" s="1">
        <v>2000000</v>
      </c>
      <c r="J179" s="1">
        <v>0</v>
      </c>
      <c r="K179" s="1">
        <f>I179+J179</f>
        <v>2000000</v>
      </c>
      <c r="L179" s="77">
        <v>81.7</v>
      </c>
      <c r="M179" s="101"/>
      <c r="N179" s="102"/>
    </row>
    <row r="180" spans="1:14" s="67" customFormat="1" ht="66" customHeight="1" x14ac:dyDescent="0.35">
      <c r="A180" s="24"/>
      <c r="B180" s="24"/>
      <c r="C180" s="21"/>
      <c r="D180" s="59"/>
      <c r="E180" s="69" t="s">
        <v>41</v>
      </c>
      <c r="F180" s="38" t="s">
        <v>39</v>
      </c>
      <c r="G180" s="38"/>
      <c r="H180" s="38"/>
      <c r="I180" s="1">
        <v>6232928</v>
      </c>
      <c r="J180" s="1">
        <v>0</v>
      </c>
      <c r="K180" s="1">
        <f>I180+J180</f>
        <v>6232928</v>
      </c>
      <c r="L180" s="77"/>
      <c r="M180" s="101"/>
      <c r="N180" s="102"/>
    </row>
    <row r="181" spans="1:14" s="67" customFormat="1" ht="69" customHeight="1" x14ac:dyDescent="0.35">
      <c r="A181" s="24"/>
      <c r="B181" s="24"/>
      <c r="C181" s="21"/>
      <c r="D181" s="59"/>
      <c r="E181" s="69" t="s">
        <v>42</v>
      </c>
      <c r="F181" s="38" t="s">
        <v>39</v>
      </c>
      <c r="G181" s="38"/>
      <c r="H181" s="38"/>
      <c r="I181" s="1">
        <v>12855414</v>
      </c>
      <c r="J181" s="1">
        <v>0</v>
      </c>
      <c r="K181" s="1">
        <f>I181+J181</f>
        <v>12855414</v>
      </c>
      <c r="L181" s="77"/>
      <c r="M181" s="101"/>
      <c r="N181" s="102"/>
    </row>
    <row r="182" spans="1:14" s="66" customFormat="1" ht="64.5" customHeight="1" x14ac:dyDescent="0.35">
      <c r="A182" s="48" t="s">
        <v>168</v>
      </c>
      <c r="B182" s="53"/>
      <c r="C182" s="53"/>
      <c r="D182" s="49" t="s">
        <v>167</v>
      </c>
      <c r="E182" s="82"/>
      <c r="F182" s="83"/>
      <c r="G182" s="83"/>
      <c r="H182" s="83"/>
      <c r="I182" s="17">
        <f>I183+I184+I185</f>
        <v>100000</v>
      </c>
      <c r="J182" s="17">
        <f>J183+J184+J185</f>
        <v>0</v>
      </c>
      <c r="K182" s="17">
        <f t="shared" ref="K182" si="29">K183+K184+K185</f>
        <v>100000</v>
      </c>
      <c r="L182" s="84"/>
      <c r="M182" s="101"/>
      <c r="N182" s="102"/>
    </row>
    <row r="183" spans="1:14" s="67" customFormat="1" ht="72" customHeight="1" x14ac:dyDescent="0.35">
      <c r="A183" s="39">
        <v>3110160</v>
      </c>
      <c r="B183" s="35" t="s">
        <v>79</v>
      </c>
      <c r="C183" s="35" t="s">
        <v>77</v>
      </c>
      <c r="D183" s="36" t="s">
        <v>78</v>
      </c>
      <c r="E183" s="85" t="s">
        <v>172</v>
      </c>
      <c r="F183" s="38"/>
      <c r="G183" s="38"/>
      <c r="H183" s="38"/>
      <c r="I183" s="1">
        <v>25000</v>
      </c>
      <c r="J183" s="1">
        <v>0</v>
      </c>
      <c r="K183" s="1">
        <f>I183+J183</f>
        <v>25000</v>
      </c>
      <c r="L183" s="77"/>
      <c r="M183" s="101"/>
      <c r="N183" s="102"/>
    </row>
    <row r="184" spans="1:14" s="67" customFormat="1" ht="72" customHeight="1" x14ac:dyDescent="0.35">
      <c r="A184" s="39">
        <v>3117650</v>
      </c>
      <c r="B184" s="39">
        <v>7650</v>
      </c>
      <c r="C184" s="35" t="s">
        <v>99</v>
      </c>
      <c r="D184" s="69" t="s">
        <v>169</v>
      </c>
      <c r="E184" s="85" t="s">
        <v>177</v>
      </c>
      <c r="F184" s="38"/>
      <c r="G184" s="38"/>
      <c r="H184" s="38"/>
      <c r="I184" s="1">
        <v>30000</v>
      </c>
      <c r="J184" s="1">
        <v>0</v>
      </c>
      <c r="K184" s="1">
        <f>I184+J184</f>
        <v>30000</v>
      </c>
      <c r="L184" s="77"/>
      <c r="M184" s="101"/>
      <c r="N184" s="102"/>
    </row>
    <row r="185" spans="1:14" s="67" customFormat="1" ht="72" customHeight="1" x14ac:dyDescent="0.35">
      <c r="A185" s="39">
        <v>3117660</v>
      </c>
      <c r="B185" s="39">
        <v>7660</v>
      </c>
      <c r="C185" s="35" t="s">
        <v>99</v>
      </c>
      <c r="D185" s="69" t="s">
        <v>170</v>
      </c>
      <c r="E185" s="85" t="s">
        <v>177</v>
      </c>
      <c r="F185" s="38"/>
      <c r="G185" s="38"/>
      <c r="H185" s="38"/>
      <c r="I185" s="1">
        <v>45000</v>
      </c>
      <c r="J185" s="1">
        <v>0</v>
      </c>
      <c r="K185" s="1">
        <f>I185+J185</f>
        <v>45000</v>
      </c>
      <c r="L185" s="77"/>
      <c r="M185" s="101"/>
      <c r="N185" s="102"/>
    </row>
    <row r="186" spans="1:14" s="18" customFormat="1" ht="29.45" customHeight="1" x14ac:dyDescent="0.35">
      <c r="A186" s="103"/>
      <c r="B186" s="103"/>
      <c r="C186" s="103"/>
      <c r="D186" s="43" t="s">
        <v>7</v>
      </c>
      <c r="E186" s="103"/>
      <c r="F186" s="103"/>
      <c r="G186" s="103"/>
      <c r="H186" s="103"/>
      <c r="I186" s="17">
        <f>I17+I31+I54+I59+I65+I67+I72+I129+I131+I182</f>
        <v>394343581</v>
      </c>
      <c r="J186" s="17">
        <f>J17+J31+J54+J59+J65+J67+J72+J129+J131+J182</f>
        <v>80258685.969999999</v>
      </c>
      <c r="K186" s="17">
        <f>K17+K31+K54+K59+K65+K67+K72+K129+K131+K182</f>
        <v>474602266.97000003</v>
      </c>
      <c r="L186" s="103"/>
      <c r="M186" s="101"/>
      <c r="N186" s="102"/>
    </row>
    <row r="187" spans="1:14" s="106" customFormat="1" ht="33" customHeight="1" x14ac:dyDescent="0.35">
      <c r="A187" s="103"/>
      <c r="B187" s="103"/>
      <c r="C187" s="103"/>
      <c r="D187" s="104" t="s">
        <v>103</v>
      </c>
      <c r="E187" s="103"/>
      <c r="F187" s="103"/>
      <c r="G187" s="103"/>
      <c r="H187" s="103"/>
      <c r="I187" s="105">
        <f>I32+I73</f>
        <v>828008</v>
      </c>
      <c r="J187" s="105">
        <v>1187498.93</v>
      </c>
      <c r="K187" s="105">
        <f>K32+K73</f>
        <v>2015506.9300000002</v>
      </c>
      <c r="L187" s="103"/>
      <c r="M187" s="101"/>
      <c r="N187" s="102"/>
    </row>
    <row r="188" spans="1:14" x14ac:dyDescent="0.35">
      <c r="M188" s="67"/>
    </row>
    <row r="189" spans="1:14" x14ac:dyDescent="0.35">
      <c r="M189" s="67"/>
    </row>
    <row r="190" spans="1:14" x14ac:dyDescent="0.35">
      <c r="M190" s="67"/>
    </row>
    <row r="191" spans="1:14" s="86" customFormat="1" ht="27.75" x14ac:dyDescent="0.4">
      <c r="B191" s="87"/>
      <c r="C191" s="87"/>
      <c r="D191" s="87" t="s">
        <v>219</v>
      </c>
      <c r="E191" s="87"/>
      <c r="K191" s="88" t="s">
        <v>220</v>
      </c>
    </row>
    <row r="192" spans="1:14" s="86" customFormat="1" ht="27.75" x14ac:dyDescent="0.4">
      <c r="A192" s="89"/>
      <c r="B192" s="89"/>
      <c r="C192" s="89"/>
      <c r="D192" s="89"/>
      <c r="E192" s="89"/>
      <c r="I192" s="88"/>
      <c r="K192" s="90"/>
    </row>
    <row r="193" spans="1:11" s="86" customFormat="1" ht="27.75" x14ac:dyDescent="0.4">
      <c r="A193" s="89"/>
      <c r="B193" s="89"/>
      <c r="C193" s="89"/>
      <c r="D193" s="89"/>
      <c r="E193" s="89"/>
      <c r="I193" s="88"/>
      <c r="K193" s="91"/>
    </row>
    <row r="194" spans="1:11" s="94" customFormat="1" ht="15" customHeight="1" x14ac:dyDescent="0.3">
      <c r="A194" s="92"/>
      <c r="B194" s="92"/>
      <c r="C194" s="92"/>
      <c r="D194" s="3"/>
      <c r="E194" s="3"/>
      <c r="F194" s="3"/>
      <c r="G194" s="3"/>
      <c r="H194" s="3"/>
      <c r="I194" s="3"/>
      <c r="J194" s="93"/>
      <c r="K194" s="3"/>
    </row>
    <row r="195" spans="1:11" s="94" customFormat="1" x14ac:dyDescent="0.35">
      <c r="B195" s="95"/>
      <c r="C195" s="96"/>
      <c r="D195" s="97" t="s">
        <v>221</v>
      </c>
      <c r="I195" s="98"/>
      <c r="J195" s="99"/>
      <c r="K195" s="2"/>
    </row>
    <row r="196" spans="1:11" ht="43.5" customHeight="1" x14ac:dyDescent="0.35">
      <c r="D196" s="2" t="s">
        <v>227</v>
      </c>
    </row>
  </sheetData>
  <mergeCells count="22">
    <mergeCell ref="A14:A15"/>
    <mergeCell ref="B14:B15"/>
    <mergeCell ref="C14:C15"/>
    <mergeCell ref="D14:D15"/>
    <mergeCell ref="A10:L10"/>
    <mergeCell ref="A13:B13"/>
    <mergeCell ref="J14:J15"/>
    <mergeCell ref="K14:K15"/>
    <mergeCell ref="L14:L15"/>
    <mergeCell ref="D11:L11"/>
    <mergeCell ref="G1:L1"/>
    <mergeCell ref="G2:L2"/>
    <mergeCell ref="G3:L3"/>
    <mergeCell ref="G4:L4"/>
    <mergeCell ref="E14:E15"/>
    <mergeCell ref="F14:F15"/>
    <mergeCell ref="G14:G15"/>
    <mergeCell ref="H14:H15"/>
    <mergeCell ref="I14:I15"/>
    <mergeCell ref="G5:L5"/>
    <mergeCell ref="G6:L6"/>
    <mergeCell ref="G7:L7"/>
  </mergeCells>
  <printOptions horizontalCentered="1"/>
  <pageMargins left="0.19685039370078741" right="0.19685039370078741" top="1.1811023622047245" bottom="0.39370078740157483" header="0.31496062992125984" footer="0.31496062992125984"/>
  <pageSetup paperSize="9" scale="43" fitToHeight="72" orientation="landscape" r:id="rId1"/>
  <rowBreaks count="1" manualBreakCount="1">
    <brk id="18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dodatok SMR</vt:lpstr>
      <vt:lpstr>'dodatok SMR'!Заголовки_для_печати</vt:lpstr>
      <vt:lpstr>'dodatok SMR'!Область_печати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Igor</cp:lastModifiedBy>
  <cp:lastPrinted>2020-03-01T16:46:11Z</cp:lastPrinted>
  <dcterms:created xsi:type="dcterms:W3CDTF">2018-10-18T06:20:50Z</dcterms:created>
  <dcterms:modified xsi:type="dcterms:W3CDTF">2020-03-01T16:46:19Z</dcterms:modified>
</cp:coreProperties>
</file>