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'Лист3'!$A$1:$K$381</definedName>
  </definedNames>
  <calcPr fullCalcOnLoad="1"/>
</workbook>
</file>

<file path=xl/sharedStrings.xml><?xml version="1.0" encoding="utf-8"?>
<sst xmlns="http://schemas.openxmlformats.org/spreadsheetml/2006/main" count="397" uniqueCount="253">
  <si>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</si>
  <si>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</si>
  <si>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</si>
  <si>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</si>
  <si>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</si>
  <si>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</si>
  <si>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</si>
  <si>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</si>
  <si>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</si>
  <si>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Всього на виконання 
Програми, грн.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</si>
  <si>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</si>
  <si>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</si>
  <si>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</si>
  <si>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</si>
  <si>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</si>
  <si>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</si>
  <si>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</si>
  <si>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</si>
  <si>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</si>
  <si>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</si>
  <si>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</si>
  <si>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t>Всього на виконання підпрограми 2, грн.</t>
  </si>
  <si>
    <t>Всього на виконання підпрограми 1,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</si>
  <si>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</si>
  <si>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</si>
  <si>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</si>
  <si>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>середні витрати на один людино-день участі у міських змаганнях з неолімпійських видів спорту, грн.</t>
  </si>
  <si>
    <t>0215011</t>
  </si>
  <si>
    <t>2021 рік (прогноз)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</si>
  <si>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</si>
  <si>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</si>
  <si>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</si>
  <si>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</si>
  <si>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</si>
  <si>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</si>
  <si>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</si>
  <si>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</si>
  <si>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</si>
  <si>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</si>
  <si>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</si>
  <si>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</si>
  <si>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</si>
  <si>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</si>
  <si>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</si>
  <si>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</si>
  <si>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</si>
  <si>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</si>
  <si>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</si>
  <si>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</si>
  <si>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</si>
  <si>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</si>
  <si>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</si>
  <si>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</si>
  <si>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</si>
  <si>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</si>
  <si>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КДЮСШ: МКЗ "ДЮСШ з вільної боротьби", КДЮСШ "Суми", КДЮСШ єдиноборств, грн.</t>
    </r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</si>
  <si>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</si>
  <si>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</si>
  <si>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</si>
  <si>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</si>
  <si>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</si>
  <si>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</si>
  <si>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</si>
  <si>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</si>
  <si>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</si>
  <si>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r>
      <t xml:space="preserve">КПКВК 0215061 </t>
    </r>
    <r>
      <rPr>
        <sz val="12"/>
        <rFont val="Times New Roman"/>
        <family val="1"/>
      </rPr>
      <t>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</si>
  <si>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t>кількість місцевих ЦФЗН "Спорт для всіх", од.</t>
  </si>
  <si>
    <t>Показник продукту:</t>
  </si>
  <si>
    <t>кількість штатних працівників ЦФЗН "Спорт для всіх", осіб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</si>
  <si>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</si>
  <si>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</si>
  <si>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</si>
  <si>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"Сумчанка")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</si>
  <si>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</si>
  <si>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</si>
  <si>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</si>
  <si>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</si>
  <si>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</si>
  <si>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</si>
  <si>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грн.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</si>
  <si>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</si>
  <si>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</si>
  <si>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</si>
  <si>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культруи та спорту" 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</si>
  <si>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</si>
  <si>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</si>
  <si>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грн., з них:</t>
    </r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</si>
  <si>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</si>
  <si>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</si>
  <si>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</si>
  <si>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</si>
  <si>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</si>
  <si>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</si>
  <si>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</si>
  <si>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</si>
  <si>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</si>
  <si>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</si>
  <si>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</si>
  <si>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</si>
  <si>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</si>
  <si>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</si>
  <si>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</si>
  <si>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</si>
  <si>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</si>
  <si>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</si>
  <si>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</si>
  <si>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</si>
  <si>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</si>
  <si>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у тому числі тренерів-викладачів, шт. од.</t>
  </si>
  <si>
    <t>середньомісячна заробітна плата працівника дитячо-юнацької спортивної школи,  видатки на утримання яких здійснюються з бюджету (СДЮСШОР), грн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</si>
  <si>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</si>
  <si>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</si>
  <si>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</si>
  <si>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</si>
  <si>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</si>
  <si>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штатних працівників комунальних дитячо-юнацьких спортивних шкіл в розрізі їх видів (ДЮСШ, КДЮСШ), шт. од.</t>
  </si>
  <si>
    <t>середньомісячна заробітна плата працівника дитячо-юнацької спортивної школи,  видатки на утримання яких здійснюються з бюджету (ДЮСШ, 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</si>
  <si>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</si>
  <si>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</si>
  <si>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</si>
  <si>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</si>
  <si>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</si>
  <si>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</si>
  <si>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</si>
  <si>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</si>
  <si>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</si>
  <si>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</si>
  <si>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</si>
  <si>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</si>
  <si>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</si>
  <si>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</si>
  <si>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</si>
  <si>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</si>
  <si>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</si>
  <si>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</si>
  <si>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</si>
  <si>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</si>
  <si>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</si>
  <si>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</si>
  <si>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</si>
  <si>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середньомісячна заробітна плата працівника дитячо-юнацької спортивної школи фізкультурно-спортивних товарств, якому надається фінансова підтримка з бюджету (ДЮСШ, КДЮСШ), грн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</si>
  <si>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</si>
  <si>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</si>
  <si>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</si>
  <si>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</si>
  <si>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</si>
  <si>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міста, грн.</t>
    </r>
  </si>
  <si>
    <r>
      <t xml:space="preserve">Завдання 1.4. </t>
    </r>
    <r>
      <rPr>
        <sz val="12"/>
        <rFont val="Times New Roman"/>
        <family val="1"/>
      </rPr>
      <t>Проведення капітального та поточного ремонту приміщень центру, грн.</t>
    </r>
  </si>
  <si>
    <t>кількість заходів, що проводяться ЦФЗН "Спорт для всіх", од.</t>
  </si>
  <si>
    <t>кількість фізкультурно-масових заходів для населення, що проводяться в місті, од.</t>
  </si>
  <si>
    <t>кількість людино-днів проведення заходів, що проводяться ЦФЗН "Спорт для всіх", людино-день</t>
  </si>
  <si>
    <t>кількість людино-днів проведення  фізкультурно-масових заходів для населення, що проводяться в місті, людино-день</t>
  </si>
  <si>
    <t>середні витрати на проведення одного заходу, що проводяться ЦФЗН "Спорт для всіх", грн.</t>
  </si>
  <si>
    <t>середні витрати на проведення одного фізкультурно-масових заходів для населення, що проводяться в місті, грн.</t>
  </si>
  <si>
    <t>середні витрати на один людино-день проведення  фізкультурно-масових заходів для населення, що проводяться в місті, грн.</t>
  </si>
  <si>
    <t>динаміка кількості населення міста, охопленого заходами ЦФЗН "Спорт для всіх",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</si>
  <si>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</si>
  <si>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заходів, проведених серед населення ЦФЗН "Спорт для всіх",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</si>
  <si>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</si>
  <si>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</si>
  <si>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рівнів, грн.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</si>
  <si>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</si>
  <si>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</si>
  <si>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</si>
  <si>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</si>
  <si>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</si>
  <si>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Академія", грн.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</si>
  <si>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</si>
  <si>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грн., в т.ч.: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</si>
  <si>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</si>
  <si>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t>середній розмір заохочення/винагороди (премія міського голови) для одного отримувача, грн.</t>
  </si>
  <si>
    <t>Разом, в т.ч.:</t>
  </si>
  <si>
    <t>спеціальний фонд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</si>
  <si>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грн.</t>
    </r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</si>
  <si>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</si>
  <si>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</si>
  <si>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</si>
  <si>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</si>
  <si>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</si>
  <si>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обсяг витрат на  утримання КП СМР «Муніципальний спортивний клуб «Тенісна Академія», грн.</t>
  </si>
  <si>
    <t>кількість штатних працівників, шт.од.</t>
  </si>
  <si>
    <t>у т.ч. спортсменів-інструкторів, шт.од.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</si>
  <si>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</si>
  <si>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</si>
  <si>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</si>
  <si>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</si>
  <si>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грн.</t>
    </r>
  </si>
  <si>
    <t>середні витрати на нагородження одного провідного спортсмена або тренера, грн.</t>
  </si>
  <si>
    <t>кількість нагороджених, од.</t>
  </si>
  <si>
    <t>обсяг витрат на нагородження провідних спортсменів та тренерів, грн.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</si>
  <si>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олімпійських видів спорту, грн.</t>
    </r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</si>
  <si>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</si>
  <si>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</si>
  <si>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</si>
  <si>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</si>
  <si>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</si>
  <si>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</si>
  <si>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</si>
  <si>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</si>
  <si>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</si>
  <si>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</si>
  <si>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</si>
  <si>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</si>
  <si>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</si>
  <si>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</si>
  <si>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обсяг витрат на утримання комунальних дитячо-юнацьких спортивних шкіл  (СДЮСШОР), видатки на утримання яких здійснюються з бюджету,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</si>
  <si>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(СДЮСШОР), осіб, </t>
  </si>
  <si>
    <t>в т.ч. дівчат, осіб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</si>
  <si>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рівнів, грн</t>
  </si>
  <si>
    <t>кількість штатних працівників комунальних дитячо-юнацьких спортивних шкіл (СДЮСШОР), шт. 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</si>
  <si>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</si>
  <si>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</si>
  <si>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працівника, грн.</t>
  </si>
  <si>
    <t>кількість комунальних дитячо-юнацьких спортивних шкіл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</si>
  <si>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 (ДЮСШ, 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</si>
  <si>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КДЮСШ), грн.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</si>
  <si>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КДЮСШ), од. 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</si>
  <si>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(ДЮСШ, КДЮСШ),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</si>
  <si>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</si>
  <si>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працівника, грн.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</si>
  <si>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</si>
  <si>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</si>
  <si>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</si>
  <si>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</si>
  <si>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</si>
  <si>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</si>
  <si>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середні витрати на один людино-день проведення заходів, що проводяться ЦФЗН "Спорт для всіх", грн.</t>
  </si>
  <si>
    <t>інші надход-ження</t>
  </si>
  <si>
    <t xml:space="preserve">                                                              Додаток 3</t>
  </si>
  <si>
    <t>Разом  в т.ч.:</t>
  </si>
  <si>
    <t>2019 рік (план)</t>
  </si>
  <si>
    <t>2020 рік (проект)</t>
  </si>
  <si>
    <t>кошти обласного бюджету</t>
  </si>
  <si>
    <t>спеціаль-ний фонд</t>
  </si>
  <si>
    <t>бюджет ОТГ</t>
  </si>
  <si>
    <t>обласний бюджет</t>
  </si>
  <si>
    <t>Результативні показники виконання завдань Програми розвитку фізичної культури і спорту
 Сумської міської об’єднаної територіальної громади на 2019 – 2021 роки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</si>
  <si>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</si>
  <si>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</si>
  <si>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</si>
  <si>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</si>
  <si>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</si>
  <si>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t>кількість спортсменів збірних команд та трнерів міста, які беруть участь в обласних, всеукраїнських змагань з олімпійських видів спорту, осіб.</t>
  </si>
  <si>
    <t>середні витрати на забезпечення участі одного спортсмена збірних команд  (тренера) міста у обласних, всеукраїнських змаганнях з олімпійських видів спорту, грн.</t>
  </si>
  <si>
    <t>кількість спортсменів міста, які протягом року посіли призові місця у обласних, всеукраїнських змаганнях з олімпійських видів спорту, осіб</t>
  </si>
  <si>
    <t>динаміка кількості спортсменів міста, які посіли призові місця у обласних, всеукраїнських змаганнях з олімпійських видів спорту, порівняно з минулим роком, %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</si>
  <si>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</si>
  <si>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обласних, всеукраїнських змагань з неолімпійських видів спорту, в яких беруть участь спортсмени збірних команд міста, од.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</si>
  <si>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тренера на змаганнях різних рівнів з олімпійських видів спорту (міжнародних змагань, чемпіонатів, кубків Європи та світу), грн.</t>
    </r>
  </si>
  <si>
    <t xml:space="preserve">до рішення Сумської міської ради «Про внесення змін до рішення Сумської міської ради від                                       28 листопада 2018 року № 4150-МР «Про Програму розвитку фізичної культури і спорту Сумської міської об’єднаної територіальної громади на 2019 – 2021 роки" (зі змінами)
від 26 лютого 2020 року  № 6399-МР  
                        </t>
  </si>
  <si>
    <t>Секретар Сумської міської ради</t>
  </si>
  <si>
    <t>А.В. Баранов</t>
  </si>
  <si>
    <t>Виконавець: Михальова Г.Ф.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</si>
</sst>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51" fillId="32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206" fontId="4" fillId="0" borderId="1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/>
    </xf>
    <xf numFmtId="0" fontId="0" fillId="0" borderId="12" xfId="0" applyBorder="1" applyAlignment="1">
      <alignment horizontal="justify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15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3" fillId="0" borderId="15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1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1"/>
  <sheetViews>
    <sheetView tabSelected="1" view="pageBreakPreview" zoomScale="70" zoomScaleNormal="70" zoomScaleSheetLayoutView="70" zoomScalePageLayoutView="0" workbookViewId="0" topLeftCell="A1">
      <selection activeCell="J367" sqref="J367"/>
    </sheetView>
  </sheetViews>
  <sheetFormatPr defaultColWidth="9.140625" defaultRowHeight="12.75"/>
  <cols>
    <col min="1" max="1" width="40.7109375" style="36" customWidth="1"/>
    <col min="2" max="2" width="12.00390625" style="38" customWidth="1"/>
    <col min="3" max="4" width="15.140625" style="34" customWidth="1"/>
    <col min="5" max="5" width="12.140625" style="34" customWidth="1"/>
    <col min="6" max="6" width="13.421875" style="34" customWidth="1"/>
    <col min="7" max="7" width="12.7109375" style="34" customWidth="1"/>
    <col min="8" max="8" width="14.57421875" style="34" customWidth="1"/>
    <col min="9" max="9" width="14.7109375" style="34" customWidth="1"/>
    <col min="10" max="10" width="14.00390625" style="34" customWidth="1"/>
    <col min="11" max="11" width="15.28125" style="34" customWidth="1"/>
    <col min="12" max="12" width="0.42578125" style="34" customWidth="1"/>
    <col min="13" max="13" width="10.140625" style="34" bestFit="1" customWidth="1"/>
    <col min="14" max="14" width="11.140625" style="34" bestFit="1" customWidth="1"/>
    <col min="15" max="15" width="15.421875" style="34" customWidth="1"/>
    <col min="16" max="16384" width="9.140625" style="34" customWidth="1"/>
  </cols>
  <sheetData>
    <row r="1" spans="1:11" ht="18.75">
      <c r="A1" s="65"/>
      <c r="B1" s="28"/>
      <c r="C1" s="7"/>
      <c r="D1" s="7"/>
      <c r="E1" s="7"/>
      <c r="F1" s="112" t="s">
        <v>228</v>
      </c>
      <c r="G1" s="113"/>
      <c r="H1" s="113"/>
      <c r="I1" s="113"/>
      <c r="J1" s="113"/>
      <c r="K1" s="113"/>
    </row>
    <row r="2" spans="1:12" ht="141.75" customHeight="1">
      <c r="A2" s="105"/>
      <c r="B2" s="105"/>
      <c r="C2" s="105"/>
      <c r="D2" s="105"/>
      <c r="E2" s="105"/>
      <c r="H2" s="115" t="s">
        <v>249</v>
      </c>
      <c r="I2" s="116"/>
      <c r="J2" s="116"/>
      <c r="K2" s="116"/>
      <c r="L2" s="64"/>
    </row>
    <row r="3" spans="1:11" ht="15.75" customHeight="1" hidden="1">
      <c r="A3" s="18"/>
      <c r="B3" s="28"/>
      <c r="C3" s="7"/>
      <c r="D3" s="7"/>
      <c r="E3" s="7"/>
      <c r="F3" s="7"/>
      <c r="G3" s="7"/>
      <c r="H3" s="7"/>
      <c r="I3" s="7"/>
      <c r="J3" s="8"/>
      <c r="K3" s="69"/>
    </row>
    <row r="4" spans="1:11" ht="39" customHeight="1">
      <c r="A4" s="106" t="s">
        <v>236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20.25" customHeight="1">
      <c r="A5" s="114" t="s">
        <v>99</v>
      </c>
      <c r="B5" s="135" t="s">
        <v>7</v>
      </c>
      <c r="C5" s="104" t="s">
        <v>230</v>
      </c>
      <c r="D5" s="104"/>
      <c r="E5" s="104"/>
      <c r="F5" s="104" t="s">
        <v>231</v>
      </c>
      <c r="G5" s="104"/>
      <c r="H5" s="104"/>
      <c r="I5" s="114" t="s">
        <v>28</v>
      </c>
      <c r="J5" s="114"/>
      <c r="K5" s="114"/>
    </row>
    <row r="6" spans="1:11" ht="15.75">
      <c r="A6" s="114"/>
      <c r="B6" s="135"/>
      <c r="C6" s="104" t="s">
        <v>0</v>
      </c>
      <c r="D6" s="104" t="s">
        <v>10</v>
      </c>
      <c r="E6" s="104"/>
      <c r="F6" s="104" t="s">
        <v>0</v>
      </c>
      <c r="G6" s="104" t="s">
        <v>10</v>
      </c>
      <c r="H6" s="104"/>
      <c r="I6" s="104" t="s">
        <v>0</v>
      </c>
      <c r="J6" s="114" t="s">
        <v>10</v>
      </c>
      <c r="K6" s="114"/>
    </row>
    <row r="7" spans="1:11" ht="48" customHeight="1">
      <c r="A7" s="114"/>
      <c r="B7" s="135"/>
      <c r="C7" s="104"/>
      <c r="D7" s="40" t="s">
        <v>1</v>
      </c>
      <c r="E7" s="40" t="s">
        <v>233</v>
      </c>
      <c r="F7" s="104"/>
      <c r="G7" s="40" t="s">
        <v>1</v>
      </c>
      <c r="H7" s="40" t="s">
        <v>172</v>
      </c>
      <c r="I7" s="104"/>
      <c r="J7" s="40" t="s">
        <v>1</v>
      </c>
      <c r="K7" s="39" t="s">
        <v>172</v>
      </c>
    </row>
    <row r="8" spans="1:11" ht="15.75">
      <c r="A8" s="41">
        <v>1</v>
      </c>
      <c r="B8" s="29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1">
        <v>11</v>
      </c>
    </row>
    <row r="9" spans="1:15" ht="33" customHeight="1">
      <c r="A9" s="117" t="s">
        <v>9</v>
      </c>
      <c r="B9" s="56" t="s">
        <v>17</v>
      </c>
      <c r="C9" s="9">
        <f>C17+C69+C122+C205+C237+C267</f>
        <v>44997248</v>
      </c>
      <c r="D9" s="9">
        <f>D17+D69+D122+D205+D237+D267+D347</f>
        <v>41955887</v>
      </c>
      <c r="E9" s="9">
        <f>E17+E69+E122+E205+E237+E267</f>
        <v>3041361</v>
      </c>
      <c r="F9" s="9">
        <f>F17+F69+F122+F205+F237+F267</f>
        <v>52173739</v>
      </c>
      <c r="G9" s="9">
        <f>G17+G69+G122+G205+G237+G267</f>
        <v>48295199</v>
      </c>
      <c r="H9" s="9">
        <f>H17+H69+H122+H205+H237+H267</f>
        <v>3878540</v>
      </c>
      <c r="I9" s="9">
        <f>J9+K9</f>
        <v>49623042</v>
      </c>
      <c r="J9" s="9">
        <f>J11</f>
        <v>47387951</v>
      </c>
      <c r="K9" s="9">
        <f>K11+K13</f>
        <v>2235091</v>
      </c>
      <c r="L9" s="9" t="e">
        <f>L17+#REF!+#REF!+L205+L240+L259</f>
        <v>#REF!</v>
      </c>
      <c r="N9" s="58"/>
      <c r="O9" s="58"/>
    </row>
    <row r="10" spans="1:14" ht="38.25" customHeight="1">
      <c r="A10" s="118"/>
      <c r="B10" s="54" t="s">
        <v>18</v>
      </c>
      <c r="C10" s="9">
        <f>D10+E10</f>
        <v>44680248</v>
      </c>
      <c r="D10" s="9">
        <f>D17+D70+D122+D237+D268+D347+D206</f>
        <v>41925887</v>
      </c>
      <c r="E10" s="9">
        <f>E123+E206+E238</f>
        <v>2754361</v>
      </c>
      <c r="F10" s="9"/>
      <c r="G10" s="9"/>
      <c r="H10" s="9"/>
      <c r="I10" s="9"/>
      <c r="J10" s="9"/>
      <c r="K10" s="9"/>
      <c r="N10" s="58"/>
    </row>
    <row r="11" spans="1:14" ht="31.5" customHeight="1">
      <c r="A11" s="118"/>
      <c r="B11" s="54" t="s">
        <v>234</v>
      </c>
      <c r="C11" s="96"/>
      <c r="D11" s="96"/>
      <c r="E11" s="96"/>
      <c r="F11" s="9">
        <f>F19+F72+F124+F207+F239+F269</f>
        <v>52061389</v>
      </c>
      <c r="G11" s="9">
        <f>G19+G72+G124+G207+G239+G269+G349</f>
        <v>48295199</v>
      </c>
      <c r="H11" s="9">
        <f>H19+H72+H124+H207+H239+H269</f>
        <v>3766190</v>
      </c>
      <c r="I11" s="9">
        <f>J11+K11</f>
        <v>49505072</v>
      </c>
      <c r="J11" s="9">
        <f>J19+J69+J122+J205+J237+J267</f>
        <v>47387951</v>
      </c>
      <c r="K11" s="9">
        <f>K122+K205+K237</f>
        <v>2117121</v>
      </c>
      <c r="N11" s="58"/>
    </row>
    <row r="12" spans="1:14" ht="38.25" customHeight="1">
      <c r="A12" s="118"/>
      <c r="B12" s="54" t="s">
        <v>232</v>
      </c>
      <c r="C12" s="9">
        <v>130000</v>
      </c>
      <c r="D12" s="9">
        <v>30000</v>
      </c>
      <c r="E12" s="9">
        <v>100000</v>
      </c>
      <c r="F12" s="9"/>
      <c r="G12" s="9"/>
      <c r="H12" s="9"/>
      <c r="I12" s="9"/>
      <c r="J12" s="9"/>
      <c r="K12" s="9"/>
      <c r="N12" s="58"/>
    </row>
    <row r="13" spans="1:11" ht="29.25" customHeight="1">
      <c r="A13" s="119"/>
      <c r="B13" s="54" t="s">
        <v>19</v>
      </c>
      <c r="C13" s="9">
        <f>E13</f>
        <v>187000</v>
      </c>
      <c r="D13" s="9"/>
      <c r="E13" s="9">
        <f>E125+E267</f>
        <v>187000</v>
      </c>
      <c r="F13" s="9">
        <f>F270</f>
        <v>112350</v>
      </c>
      <c r="G13" s="9"/>
      <c r="H13" s="9">
        <f>H270</f>
        <v>112350</v>
      </c>
      <c r="I13" s="9">
        <f>I270</f>
        <v>117970</v>
      </c>
      <c r="J13" s="9"/>
      <c r="K13" s="9">
        <f>K270</f>
        <v>117970</v>
      </c>
    </row>
    <row r="14" spans="1:11" ht="52.5" customHeight="1">
      <c r="A14" s="136" t="s">
        <v>98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8"/>
    </row>
    <row r="15" spans="1:11" ht="22.5" customHeight="1">
      <c r="A15" s="122" t="s">
        <v>30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22.5" customHeight="1">
      <c r="A16" s="124" t="s">
        <v>31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ht="36.75" customHeight="1">
      <c r="A17" s="109" t="s">
        <v>22</v>
      </c>
      <c r="B17" s="29" t="s">
        <v>17</v>
      </c>
      <c r="C17" s="9">
        <f>C22+C32+C45+C56</f>
        <v>1320000</v>
      </c>
      <c r="D17" s="9">
        <f>D22+D32+D45+D56</f>
        <v>1320000</v>
      </c>
      <c r="E17" s="9"/>
      <c r="F17" s="9">
        <f>F22+F32+F45+F56</f>
        <v>1821840</v>
      </c>
      <c r="G17" s="9">
        <f>G22+G32+G45+G56</f>
        <v>1821840</v>
      </c>
      <c r="H17" s="9"/>
      <c r="I17" s="9">
        <f>I22+I32+I45+I56</f>
        <v>1711042</v>
      </c>
      <c r="J17" s="9">
        <f>J22+J32+J45+J56</f>
        <v>1711042</v>
      </c>
      <c r="K17" s="9"/>
    </row>
    <row r="18" spans="1:11" ht="36.75" customHeight="1">
      <c r="A18" s="110"/>
      <c r="B18" s="54" t="s">
        <v>18</v>
      </c>
      <c r="C18" s="9">
        <v>1320000</v>
      </c>
      <c r="D18" s="9">
        <f>C18</f>
        <v>1320000</v>
      </c>
      <c r="E18" s="9"/>
      <c r="F18" s="9"/>
      <c r="G18" s="9"/>
      <c r="H18" s="9"/>
      <c r="I18" s="9"/>
      <c r="J18" s="9"/>
      <c r="K18" s="9"/>
    </row>
    <row r="19" spans="1:11" ht="36.75" customHeight="1">
      <c r="A19" s="111"/>
      <c r="B19" s="54" t="s">
        <v>234</v>
      </c>
      <c r="C19" s="9"/>
      <c r="D19" s="9"/>
      <c r="E19" s="9"/>
      <c r="F19" s="9">
        <f>G19</f>
        <v>1821840</v>
      </c>
      <c r="G19" s="9">
        <f>G22+G32+G45+G56</f>
        <v>1821840</v>
      </c>
      <c r="H19" s="9"/>
      <c r="I19" s="9">
        <v>1711042</v>
      </c>
      <c r="J19" s="9">
        <v>1711042</v>
      </c>
      <c r="K19" s="9"/>
    </row>
    <row r="20" spans="1:23" ht="66.75" customHeight="1">
      <c r="A20" s="55" t="s">
        <v>29</v>
      </c>
      <c r="B20" s="50" t="s">
        <v>27</v>
      </c>
      <c r="C20" s="11"/>
      <c r="D20" s="11"/>
      <c r="E20" s="11"/>
      <c r="F20" s="11"/>
      <c r="G20" s="11"/>
      <c r="H20" s="11"/>
      <c r="I20" s="11"/>
      <c r="J20" s="11"/>
      <c r="K20" s="9"/>
      <c r="O20" s="87"/>
      <c r="P20" s="88"/>
      <c r="Q20" s="88"/>
      <c r="R20" s="88"/>
      <c r="S20" s="88"/>
      <c r="T20" s="88"/>
      <c r="U20" s="88"/>
      <c r="V20" s="88"/>
      <c r="W20" s="88"/>
    </row>
    <row r="21" spans="1:11" ht="69" customHeight="1">
      <c r="A21" s="59" t="s">
        <v>24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02" customHeight="1">
      <c r="A22" s="60" t="s">
        <v>237</v>
      </c>
      <c r="B22" s="62"/>
      <c r="C22" s="11">
        <f>D22</f>
        <v>201964</v>
      </c>
      <c r="D22" s="11">
        <f>251964-50000</f>
        <v>201964</v>
      </c>
      <c r="E22" s="11"/>
      <c r="F22" s="11">
        <f>G22</f>
        <v>743647</v>
      </c>
      <c r="G22" s="11">
        <v>743647</v>
      </c>
      <c r="H22" s="11"/>
      <c r="I22" s="11">
        <v>283633</v>
      </c>
      <c r="J22" s="11">
        <v>283633</v>
      </c>
      <c r="K22" s="61"/>
    </row>
    <row r="23" spans="1:11" ht="19.5" customHeight="1">
      <c r="A23" s="19" t="s">
        <v>32</v>
      </c>
      <c r="B23" s="25"/>
      <c r="C23" s="45"/>
      <c r="D23" s="45"/>
      <c r="E23" s="9"/>
      <c r="F23" s="46"/>
      <c r="G23" s="46"/>
      <c r="H23" s="46"/>
      <c r="I23" s="46"/>
      <c r="J23" s="46"/>
      <c r="K23" s="46"/>
    </row>
    <row r="24" spans="1:11" ht="20.25" customHeight="1">
      <c r="A24" s="17" t="s">
        <v>6</v>
      </c>
      <c r="B24" s="25"/>
      <c r="C24" s="11"/>
      <c r="D24" s="11"/>
      <c r="E24" s="11"/>
      <c r="F24" s="11"/>
      <c r="G24" s="11"/>
      <c r="H24" s="11"/>
      <c r="I24" s="11"/>
      <c r="J24" s="11"/>
      <c r="K24" s="47"/>
    </row>
    <row r="25" spans="1:13" ht="92.25" customHeight="1">
      <c r="A25" s="68" t="s">
        <v>238</v>
      </c>
      <c r="B25" s="25"/>
      <c r="C25" s="11">
        <v>2</v>
      </c>
      <c r="D25" s="11">
        <v>2</v>
      </c>
      <c r="E25" s="11"/>
      <c r="F25" s="11">
        <v>5</v>
      </c>
      <c r="G25" s="11">
        <v>5</v>
      </c>
      <c r="H25" s="11"/>
      <c r="I25" s="11">
        <v>2</v>
      </c>
      <c r="J25" s="11">
        <v>2</v>
      </c>
      <c r="K25" s="11"/>
      <c r="M25" s="58"/>
    </row>
    <row r="26" spans="1:13" ht="29.25" customHeight="1">
      <c r="A26" s="17" t="s">
        <v>3</v>
      </c>
      <c r="B26" s="25"/>
      <c r="C26" s="11"/>
      <c r="D26" s="11"/>
      <c r="E26" s="11"/>
      <c r="F26" s="11"/>
      <c r="G26" s="11"/>
      <c r="H26" s="11"/>
      <c r="I26" s="11"/>
      <c r="J26" s="11"/>
      <c r="K26" s="47"/>
      <c r="M26" s="58"/>
    </row>
    <row r="27" spans="1:13" ht="96.75" customHeight="1">
      <c r="A27" s="68" t="s">
        <v>239</v>
      </c>
      <c r="B27" s="25"/>
      <c r="C27" s="11">
        <v>975</v>
      </c>
      <c r="D27" s="11">
        <v>975</v>
      </c>
      <c r="E27" s="11"/>
      <c r="F27" s="11">
        <v>2472</v>
      </c>
      <c r="G27" s="11">
        <v>2472</v>
      </c>
      <c r="H27" s="11"/>
      <c r="I27" s="11">
        <v>975</v>
      </c>
      <c r="J27" s="11">
        <v>975</v>
      </c>
      <c r="K27" s="47"/>
      <c r="M27" s="58"/>
    </row>
    <row r="28" spans="1:11" ht="29.25" customHeight="1">
      <c r="A28" s="17" t="s">
        <v>4</v>
      </c>
      <c r="B28" s="25"/>
      <c r="C28" s="11"/>
      <c r="D28" s="11"/>
      <c r="E28" s="11"/>
      <c r="F28" s="11"/>
      <c r="G28" s="11"/>
      <c r="H28" s="11"/>
      <c r="I28" s="11"/>
      <c r="J28" s="11"/>
      <c r="K28" s="10"/>
    </row>
    <row r="29" spans="1:11" ht="108" customHeight="1">
      <c r="A29" s="68" t="s">
        <v>240</v>
      </c>
      <c r="B29" s="25"/>
      <c r="C29" s="23">
        <f>C22/C27</f>
        <v>207.1425641025641</v>
      </c>
      <c r="D29" s="23">
        <f aca="true" t="shared" si="0" ref="D29:J29">D22/D27</f>
        <v>207.1425641025641</v>
      </c>
      <c r="E29" s="23"/>
      <c r="F29" s="23">
        <f t="shared" si="0"/>
        <v>300.828074433657</v>
      </c>
      <c r="G29" s="23">
        <f t="shared" si="0"/>
        <v>300.828074433657</v>
      </c>
      <c r="H29" s="23"/>
      <c r="I29" s="23">
        <f t="shared" si="0"/>
        <v>290.90564102564105</v>
      </c>
      <c r="J29" s="23">
        <f t="shared" si="0"/>
        <v>290.90564102564105</v>
      </c>
      <c r="K29" s="10"/>
    </row>
    <row r="30" spans="1:11" ht="26.25" customHeight="1">
      <c r="A30" s="17" t="s">
        <v>5</v>
      </c>
      <c r="B30" s="25"/>
      <c r="C30" s="11"/>
      <c r="D30" s="11"/>
      <c r="E30" s="11"/>
      <c r="F30" s="11"/>
      <c r="G30" s="11"/>
      <c r="H30" s="11"/>
      <c r="I30" s="11"/>
      <c r="J30" s="11"/>
      <c r="K30" s="10"/>
    </row>
    <row r="31" spans="1:11" ht="119.25" customHeight="1">
      <c r="A31" s="68" t="s">
        <v>241</v>
      </c>
      <c r="B31" s="25"/>
      <c r="C31" s="11">
        <v>33</v>
      </c>
      <c r="D31" s="11">
        <v>33</v>
      </c>
      <c r="E31" s="11"/>
      <c r="F31" s="11">
        <v>100</v>
      </c>
      <c r="G31" s="11">
        <v>100</v>
      </c>
      <c r="H31" s="11"/>
      <c r="I31" s="11">
        <v>100</v>
      </c>
      <c r="J31" s="11">
        <v>100</v>
      </c>
      <c r="K31" s="47"/>
    </row>
    <row r="32" spans="1:11" ht="57.75" customHeight="1">
      <c r="A32" s="73" t="s">
        <v>40</v>
      </c>
      <c r="B32" s="25"/>
      <c r="C32" s="11">
        <f>D32</f>
        <v>690903</v>
      </c>
      <c r="D32" s="11">
        <f>740903-50000</f>
        <v>690903</v>
      </c>
      <c r="E32" s="11"/>
      <c r="F32" s="11">
        <f>G32</f>
        <v>640544</v>
      </c>
      <c r="G32" s="11">
        <v>640544</v>
      </c>
      <c r="H32" s="11"/>
      <c r="I32" s="11">
        <v>834024</v>
      </c>
      <c r="J32" s="11">
        <v>834024</v>
      </c>
      <c r="K32" s="10"/>
    </row>
    <row r="33" spans="1:11" ht="24.75" customHeight="1">
      <c r="A33" s="19" t="s">
        <v>32</v>
      </c>
      <c r="B33" s="25"/>
      <c r="C33" s="11"/>
      <c r="D33" s="11"/>
      <c r="E33" s="11"/>
      <c r="F33" s="11"/>
      <c r="G33" s="11"/>
      <c r="H33" s="11"/>
      <c r="I33" s="11"/>
      <c r="J33" s="11"/>
      <c r="K33" s="10"/>
    </row>
    <row r="34" spans="1:11" ht="25.5" customHeight="1">
      <c r="A34" s="17" t="s">
        <v>6</v>
      </c>
      <c r="B34" s="25"/>
      <c r="C34" s="11"/>
      <c r="D34" s="11"/>
      <c r="E34" s="11"/>
      <c r="F34" s="11"/>
      <c r="G34" s="11"/>
      <c r="H34" s="11"/>
      <c r="I34" s="11"/>
      <c r="J34" s="11"/>
      <c r="K34" s="10"/>
    </row>
    <row r="35" spans="1:11" ht="38.25" customHeight="1">
      <c r="A35" s="68" t="s">
        <v>33</v>
      </c>
      <c r="B35" s="25"/>
      <c r="C35" s="11">
        <v>82</v>
      </c>
      <c r="D35" s="11">
        <v>82</v>
      </c>
      <c r="E35" s="11"/>
      <c r="F35" s="11">
        <v>86</v>
      </c>
      <c r="G35" s="11">
        <v>86</v>
      </c>
      <c r="H35" s="11"/>
      <c r="I35" s="11">
        <v>88</v>
      </c>
      <c r="J35" s="11">
        <v>88</v>
      </c>
      <c r="K35" s="10"/>
    </row>
    <row r="36" spans="1:11" ht="26.25" customHeight="1">
      <c r="A36" s="17" t="s">
        <v>3</v>
      </c>
      <c r="B36" s="25"/>
      <c r="C36" s="11"/>
      <c r="D36" s="11"/>
      <c r="E36" s="11"/>
      <c r="F36" s="11"/>
      <c r="G36" s="11"/>
      <c r="H36" s="11"/>
      <c r="I36" s="11"/>
      <c r="J36" s="11"/>
      <c r="K36" s="10"/>
    </row>
    <row r="37" spans="1:11" ht="53.25" customHeight="1">
      <c r="A37" s="68" t="s">
        <v>37</v>
      </c>
      <c r="B37" s="25"/>
      <c r="C37" s="11">
        <v>2160</v>
      </c>
      <c r="D37" s="11">
        <v>2160</v>
      </c>
      <c r="E37" s="11"/>
      <c r="F37" s="11">
        <v>2175</v>
      </c>
      <c r="G37" s="11">
        <v>2175</v>
      </c>
      <c r="H37" s="11"/>
      <c r="I37" s="11">
        <v>2190</v>
      </c>
      <c r="J37" s="11">
        <v>2190</v>
      </c>
      <c r="K37" s="10"/>
    </row>
    <row r="38" spans="1:11" ht="53.25" customHeight="1">
      <c r="A38" s="68" t="s">
        <v>38</v>
      </c>
      <c r="B38" s="25"/>
      <c r="C38" s="11">
        <v>3900</v>
      </c>
      <c r="D38" s="11">
        <v>3900</v>
      </c>
      <c r="E38" s="11"/>
      <c r="F38" s="11">
        <v>4010</v>
      </c>
      <c r="G38" s="11">
        <v>4010</v>
      </c>
      <c r="H38" s="11"/>
      <c r="I38" s="11">
        <v>4130</v>
      </c>
      <c r="J38" s="11">
        <v>4130</v>
      </c>
      <c r="K38" s="10"/>
    </row>
    <row r="39" spans="1:11" ht="53.25" customHeight="1">
      <c r="A39" s="68" t="s">
        <v>39</v>
      </c>
      <c r="B39" s="25"/>
      <c r="C39" s="11">
        <v>2450</v>
      </c>
      <c r="D39" s="11">
        <v>2450</v>
      </c>
      <c r="E39" s="11"/>
      <c r="F39" s="11">
        <v>2520</v>
      </c>
      <c r="G39" s="11">
        <v>2520</v>
      </c>
      <c r="H39" s="11"/>
      <c r="I39" s="11">
        <v>2600</v>
      </c>
      <c r="J39" s="11">
        <v>2600</v>
      </c>
      <c r="K39" s="10"/>
    </row>
    <row r="40" spans="1:11" ht="20.25" customHeight="1">
      <c r="A40" s="17" t="s">
        <v>4</v>
      </c>
      <c r="B40" s="25"/>
      <c r="C40" s="11"/>
      <c r="D40" s="11"/>
      <c r="E40" s="11"/>
      <c r="F40" s="11"/>
      <c r="G40" s="11"/>
      <c r="H40" s="11"/>
      <c r="I40" s="11"/>
      <c r="J40" s="11"/>
      <c r="K40" s="47"/>
    </row>
    <row r="41" spans="1:11" ht="49.5" customHeight="1">
      <c r="A41" s="16" t="s">
        <v>34</v>
      </c>
      <c r="B41" s="25"/>
      <c r="C41" s="23">
        <f>C32/C37</f>
        <v>319.8625</v>
      </c>
      <c r="D41" s="23">
        <f>D32/D37</f>
        <v>319.8625</v>
      </c>
      <c r="E41" s="23"/>
      <c r="F41" s="23">
        <f>F32/F37</f>
        <v>294.5029885057471</v>
      </c>
      <c r="G41" s="23">
        <f>G32/G37</f>
        <v>294.5029885057471</v>
      </c>
      <c r="H41" s="23"/>
      <c r="I41" s="23">
        <f>I32/I37</f>
        <v>380.83287671232875</v>
      </c>
      <c r="J41" s="23">
        <f>J32/J37</f>
        <v>380.83287671232875</v>
      </c>
      <c r="K41" s="23"/>
    </row>
    <row r="42" spans="1:11" ht="20.25" customHeight="1">
      <c r="A42" s="17" t="s">
        <v>5</v>
      </c>
      <c r="B42" s="25"/>
      <c r="C42" s="23"/>
      <c r="D42" s="23"/>
      <c r="E42" s="23"/>
      <c r="F42" s="23"/>
      <c r="G42" s="23"/>
      <c r="H42" s="23"/>
      <c r="I42" s="23"/>
      <c r="J42" s="23"/>
      <c r="K42" s="26"/>
    </row>
    <row r="43" spans="1:11" ht="58.5" customHeight="1">
      <c r="A43" s="16" t="s">
        <v>35</v>
      </c>
      <c r="B43" s="25"/>
      <c r="C43" s="48">
        <v>101.3</v>
      </c>
      <c r="D43" s="48">
        <v>101.3</v>
      </c>
      <c r="E43" s="23"/>
      <c r="F43" s="48">
        <v>102.8</v>
      </c>
      <c r="G43" s="48">
        <v>102.8</v>
      </c>
      <c r="H43" s="23"/>
      <c r="I43" s="48">
        <v>103</v>
      </c>
      <c r="J43" s="48">
        <v>103</v>
      </c>
      <c r="K43" s="26"/>
    </row>
    <row r="44" spans="1:11" ht="63" customHeight="1">
      <c r="A44" s="16" t="s">
        <v>36</v>
      </c>
      <c r="B44" s="25"/>
      <c r="C44" s="48">
        <v>101</v>
      </c>
      <c r="D44" s="48">
        <v>101</v>
      </c>
      <c r="E44" s="11"/>
      <c r="F44" s="48">
        <v>102.9</v>
      </c>
      <c r="G44" s="48">
        <v>102.9</v>
      </c>
      <c r="H44" s="11"/>
      <c r="I44" s="48">
        <v>103.2</v>
      </c>
      <c r="J44" s="48">
        <v>103.2</v>
      </c>
      <c r="K44" s="12"/>
    </row>
    <row r="45" spans="1:11" ht="87.75" customHeight="1">
      <c r="A45" s="74" t="s">
        <v>190</v>
      </c>
      <c r="B45" s="25"/>
      <c r="C45" s="11">
        <f>D45</f>
        <v>218067</v>
      </c>
      <c r="D45" s="11">
        <v>218067</v>
      </c>
      <c r="E45" s="11"/>
      <c r="F45" s="11">
        <f>G45</f>
        <v>357876</v>
      </c>
      <c r="G45" s="11">
        <v>357876</v>
      </c>
      <c r="H45" s="11"/>
      <c r="I45" s="11">
        <f>J45</f>
        <v>245474</v>
      </c>
      <c r="J45" s="11">
        <v>245474</v>
      </c>
      <c r="K45" s="11"/>
    </row>
    <row r="46" spans="1:11" ht="22.5" customHeight="1">
      <c r="A46" s="19" t="s">
        <v>32</v>
      </c>
      <c r="B46" s="25"/>
      <c r="C46" s="48"/>
      <c r="D46" s="48"/>
      <c r="E46" s="48"/>
      <c r="F46" s="48"/>
      <c r="G46" s="48"/>
      <c r="H46" s="48"/>
      <c r="I46" s="48"/>
      <c r="J46" s="48"/>
      <c r="K46" s="47"/>
    </row>
    <row r="47" spans="1:11" ht="24" customHeight="1">
      <c r="A47" s="17" t="s">
        <v>6</v>
      </c>
      <c r="B47" s="50"/>
      <c r="C47" s="9"/>
      <c r="D47" s="9"/>
      <c r="E47" s="9"/>
      <c r="F47" s="9"/>
      <c r="G47" s="9"/>
      <c r="H47" s="9"/>
      <c r="I47" s="9"/>
      <c r="J47" s="9"/>
      <c r="K47" s="9"/>
    </row>
    <row r="48" spans="1:11" ht="70.5" customHeight="1">
      <c r="A48" s="68" t="s">
        <v>41</v>
      </c>
      <c r="B48" s="50"/>
      <c r="C48" s="11">
        <v>18</v>
      </c>
      <c r="D48" s="11">
        <v>18</v>
      </c>
      <c r="E48" s="11"/>
      <c r="F48" s="11">
        <v>25</v>
      </c>
      <c r="G48" s="11">
        <v>25</v>
      </c>
      <c r="H48" s="11"/>
      <c r="I48" s="11">
        <v>23</v>
      </c>
      <c r="J48" s="11">
        <v>23</v>
      </c>
      <c r="K48" s="11"/>
    </row>
    <row r="49" spans="1:11" ht="21.75" customHeight="1">
      <c r="A49" s="17" t="s">
        <v>3</v>
      </c>
      <c r="B49" s="50"/>
      <c r="C49" s="11"/>
      <c r="D49" s="11"/>
      <c r="E49" s="11"/>
      <c r="F49" s="11"/>
      <c r="G49" s="11"/>
      <c r="H49" s="11"/>
      <c r="I49" s="11"/>
      <c r="J49" s="11"/>
      <c r="K49" s="9"/>
    </row>
    <row r="50" spans="1:11" s="36" customFormat="1" ht="67.5" customHeight="1">
      <c r="A50" s="68" t="s">
        <v>242</v>
      </c>
      <c r="B50" s="25"/>
      <c r="C50" s="11">
        <v>132</v>
      </c>
      <c r="D50" s="11">
        <v>132</v>
      </c>
      <c r="E50" s="11"/>
      <c r="F50" s="11">
        <v>135</v>
      </c>
      <c r="G50" s="11">
        <v>135</v>
      </c>
      <c r="H50" s="11"/>
      <c r="I50" s="11">
        <v>145</v>
      </c>
      <c r="J50" s="11">
        <v>145</v>
      </c>
      <c r="K50" s="35"/>
    </row>
    <row r="51" spans="1:15" s="36" customFormat="1" ht="27" customHeight="1">
      <c r="A51" s="17" t="s">
        <v>4</v>
      </c>
      <c r="B51" s="25"/>
      <c r="C51" s="11"/>
      <c r="D51" s="11"/>
      <c r="E51" s="11"/>
      <c r="F51" s="11"/>
      <c r="G51" s="11"/>
      <c r="H51" s="11"/>
      <c r="I51" s="11"/>
      <c r="J51" s="11"/>
      <c r="K51" s="10"/>
      <c r="M51" s="67"/>
      <c r="O51" s="67"/>
    </row>
    <row r="52" spans="1:15" s="36" customFormat="1" ht="79.5" customHeight="1">
      <c r="A52" s="68" t="s">
        <v>243</v>
      </c>
      <c r="B52" s="25"/>
      <c r="C52" s="23">
        <f>C45/C50</f>
        <v>1652.0227272727273</v>
      </c>
      <c r="D52" s="23">
        <f>D45/D50</f>
        <v>1652.0227272727273</v>
      </c>
      <c r="E52" s="23"/>
      <c r="F52" s="23">
        <f>F45/F50</f>
        <v>2650.9333333333334</v>
      </c>
      <c r="G52" s="23">
        <f>G45/G50</f>
        <v>2650.9333333333334</v>
      </c>
      <c r="H52" s="23"/>
      <c r="I52" s="23">
        <f>I45/I50</f>
        <v>1692.9241379310345</v>
      </c>
      <c r="J52" s="23">
        <f>J45/J50</f>
        <v>1692.9241379310345</v>
      </c>
      <c r="K52" s="10"/>
      <c r="O52" s="67"/>
    </row>
    <row r="53" spans="1:11" s="36" customFormat="1" ht="27.75" customHeight="1">
      <c r="A53" s="17" t="s">
        <v>5</v>
      </c>
      <c r="B53" s="25"/>
      <c r="C53" s="11"/>
      <c r="D53" s="11"/>
      <c r="E53" s="11"/>
      <c r="F53" s="11"/>
      <c r="G53" s="11"/>
      <c r="H53" s="11"/>
      <c r="I53" s="11"/>
      <c r="J53" s="11"/>
      <c r="K53" s="10"/>
    </row>
    <row r="54" spans="1:11" s="36" customFormat="1" ht="66" customHeight="1">
      <c r="A54" s="68" t="s">
        <v>244</v>
      </c>
      <c r="B54" s="25"/>
      <c r="C54" s="11">
        <v>45</v>
      </c>
      <c r="D54" s="11">
        <v>45</v>
      </c>
      <c r="E54" s="11"/>
      <c r="F54" s="11">
        <v>48</v>
      </c>
      <c r="G54" s="11">
        <v>48</v>
      </c>
      <c r="H54" s="11"/>
      <c r="I54" s="11">
        <v>50</v>
      </c>
      <c r="J54" s="11">
        <v>50</v>
      </c>
      <c r="K54" s="10"/>
    </row>
    <row r="55" spans="1:11" s="36" customFormat="1" ht="84" customHeight="1">
      <c r="A55" s="16" t="s">
        <v>245</v>
      </c>
      <c r="B55" s="25"/>
      <c r="C55" s="48">
        <v>104.6</v>
      </c>
      <c r="D55" s="48">
        <v>104.6</v>
      </c>
      <c r="E55" s="11"/>
      <c r="F55" s="48">
        <v>106.7</v>
      </c>
      <c r="G55" s="48">
        <v>106.7</v>
      </c>
      <c r="H55" s="11"/>
      <c r="I55" s="48">
        <v>104.2</v>
      </c>
      <c r="J55" s="48">
        <v>104.2</v>
      </c>
      <c r="K55" s="10"/>
    </row>
    <row r="56" spans="1:11" s="36" customFormat="1" ht="103.5" customHeight="1">
      <c r="A56" s="74" t="s">
        <v>248</v>
      </c>
      <c r="B56" s="25"/>
      <c r="C56" s="11">
        <f>D56</f>
        <v>209066</v>
      </c>
      <c r="D56" s="11">
        <v>209066</v>
      </c>
      <c r="E56" s="11"/>
      <c r="F56" s="11">
        <f>G56</f>
        <v>79773</v>
      </c>
      <c r="G56" s="11">
        <v>79773</v>
      </c>
      <c r="H56" s="11"/>
      <c r="I56" s="11">
        <f>J56</f>
        <v>347911</v>
      </c>
      <c r="J56" s="11">
        <v>347911</v>
      </c>
      <c r="K56" s="35"/>
    </row>
    <row r="57" spans="1:11" s="36" customFormat="1" ht="27" customHeight="1">
      <c r="A57" s="19" t="s">
        <v>32</v>
      </c>
      <c r="B57" s="25"/>
      <c r="C57" s="11"/>
      <c r="D57" s="11"/>
      <c r="E57" s="11"/>
      <c r="F57" s="11"/>
      <c r="G57" s="11"/>
      <c r="H57" s="11"/>
      <c r="I57" s="11"/>
      <c r="J57" s="11"/>
      <c r="K57" s="10"/>
    </row>
    <row r="58" spans="1:11" s="36" customFormat="1" ht="27.75" customHeight="1">
      <c r="A58" s="17" t="s">
        <v>6</v>
      </c>
      <c r="B58" s="25"/>
      <c r="C58" s="11"/>
      <c r="D58" s="11"/>
      <c r="E58" s="11"/>
      <c r="F58" s="11"/>
      <c r="G58" s="11"/>
      <c r="H58" s="11"/>
      <c r="I58" s="11"/>
      <c r="J58" s="11"/>
      <c r="K58" s="10"/>
    </row>
    <row r="59" spans="1:11" s="36" customFormat="1" ht="108" customHeight="1">
      <c r="A59" s="68" t="s">
        <v>42</v>
      </c>
      <c r="B59" s="25"/>
      <c r="C59" s="11">
        <v>2</v>
      </c>
      <c r="D59" s="11">
        <v>2</v>
      </c>
      <c r="E59" s="11"/>
      <c r="F59" s="11">
        <v>3</v>
      </c>
      <c r="G59" s="11">
        <v>3</v>
      </c>
      <c r="H59" s="11"/>
      <c r="I59" s="11">
        <v>4</v>
      </c>
      <c r="J59" s="11">
        <v>4</v>
      </c>
      <c r="K59" s="10"/>
    </row>
    <row r="60" spans="1:11" s="36" customFormat="1" ht="25.5" customHeight="1">
      <c r="A60" s="17" t="s">
        <v>3</v>
      </c>
      <c r="B60" s="25"/>
      <c r="C60" s="11"/>
      <c r="D60" s="11"/>
      <c r="E60" s="11"/>
      <c r="F60" s="11"/>
      <c r="G60" s="11"/>
      <c r="H60" s="11"/>
      <c r="I60" s="11"/>
      <c r="J60" s="11"/>
      <c r="K60" s="10"/>
    </row>
    <row r="61" spans="1:11" s="36" customFormat="1" ht="113.25" customHeight="1">
      <c r="A61" s="68" t="s">
        <v>191</v>
      </c>
      <c r="B61" s="25"/>
      <c r="C61" s="11">
        <v>18</v>
      </c>
      <c r="D61" s="11">
        <v>18</v>
      </c>
      <c r="E61" s="11"/>
      <c r="F61" s="11">
        <v>19</v>
      </c>
      <c r="G61" s="11">
        <v>19</v>
      </c>
      <c r="H61" s="11"/>
      <c r="I61" s="11">
        <v>20</v>
      </c>
      <c r="J61" s="11">
        <v>20</v>
      </c>
      <c r="K61" s="10"/>
    </row>
    <row r="62" spans="1:11" s="36" customFormat="1" ht="19.5" customHeight="1">
      <c r="A62" s="17" t="s">
        <v>4</v>
      </c>
      <c r="B62" s="25"/>
      <c r="C62" s="11"/>
      <c r="D62" s="11"/>
      <c r="E62" s="11"/>
      <c r="F62" s="11"/>
      <c r="G62" s="11"/>
      <c r="H62" s="11"/>
      <c r="I62" s="11"/>
      <c r="J62" s="11"/>
      <c r="K62" s="35"/>
    </row>
    <row r="63" spans="1:11" s="36" customFormat="1" ht="109.5" customHeight="1">
      <c r="A63" s="68" t="s">
        <v>192</v>
      </c>
      <c r="B63" s="25"/>
      <c r="C63" s="23">
        <f>C56/C61</f>
        <v>11614.777777777777</v>
      </c>
      <c r="D63" s="23">
        <f>D56/D61</f>
        <v>11614.777777777777</v>
      </c>
      <c r="E63" s="23"/>
      <c r="F63" s="23">
        <f>F56/F61</f>
        <v>4198.578947368421</v>
      </c>
      <c r="G63" s="23">
        <f>G56/G61</f>
        <v>4198.578947368421</v>
      </c>
      <c r="H63" s="23"/>
      <c r="I63" s="23">
        <f>I56/I61</f>
        <v>17395.55</v>
      </c>
      <c r="J63" s="23">
        <f>J56/J61</f>
        <v>17395.55</v>
      </c>
      <c r="K63" s="26"/>
    </row>
    <row r="64" spans="1:11" s="36" customFormat="1" ht="26.25" customHeight="1">
      <c r="A64" s="17" t="s">
        <v>5</v>
      </c>
      <c r="B64" s="25"/>
      <c r="C64" s="23"/>
      <c r="D64" s="23"/>
      <c r="E64" s="23"/>
      <c r="F64" s="23"/>
      <c r="G64" s="23"/>
      <c r="H64" s="23"/>
      <c r="I64" s="23"/>
      <c r="J64" s="23"/>
      <c r="K64" s="26"/>
    </row>
    <row r="65" spans="1:11" s="36" customFormat="1" ht="96" customHeight="1">
      <c r="A65" s="68" t="s">
        <v>100</v>
      </c>
      <c r="B65" s="25"/>
      <c r="C65" s="11">
        <v>4</v>
      </c>
      <c r="D65" s="11">
        <v>4</v>
      </c>
      <c r="E65" s="11"/>
      <c r="F65" s="11">
        <v>5</v>
      </c>
      <c r="G65" s="11">
        <v>5</v>
      </c>
      <c r="H65" s="11"/>
      <c r="I65" s="11">
        <v>6</v>
      </c>
      <c r="J65" s="11">
        <v>6</v>
      </c>
      <c r="K65" s="26"/>
    </row>
    <row r="66" spans="1:11" s="36" customFormat="1" ht="104.25" customHeight="1">
      <c r="A66" s="16" t="s">
        <v>43</v>
      </c>
      <c r="B66" s="25"/>
      <c r="C66" s="48">
        <v>101</v>
      </c>
      <c r="D66" s="48">
        <v>101</v>
      </c>
      <c r="E66" s="23"/>
      <c r="F66" s="48">
        <v>125</v>
      </c>
      <c r="G66" s="48">
        <v>125</v>
      </c>
      <c r="H66" s="23"/>
      <c r="I66" s="48">
        <v>120</v>
      </c>
      <c r="J66" s="48">
        <v>120</v>
      </c>
      <c r="K66" s="35"/>
    </row>
    <row r="67" spans="1:11" s="36" customFormat="1" ht="25.5" customHeight="1">
      <c r="A67" s="122" t="s">
        <v>44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s="36" customFormat="1" ht="27" customHeight="1">
      <c r="A68" s="124" t="s">
        <v>45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</row>
    <row r="69" spans="1:11" s="36" customFormat="1" ht="36" customHeight="1">
      <c r="A69" s="109" t="s">
        <v>21</v>
      </c>
      <c r="B69" s="29" t="s">
        <v>17</v>
      </c>
      <c r="C69" s="9">
        <f>C75+C85+C98+C109</f>
        <v>1685000</v>
      </c>
      <c r="D69" s="9">
        <f>D75+D85+D98+D109</f>
        <v>1685000</v>
      </c>
      <c r="E69" s="9"/>
      <c r="F69" s="9">
        <f>F75+F85+F98+F109</f>
        <v>2292000</v>
      </c>
      <c r="G69" s="9">
        <f>G75+G85+G98+G109</f>
        <v>2292000</v>
      </c>
      <c r="H69" s="9"/>
      <c r="I69" s="9">
        <f>I75+I85+I98+I109</f>
        <v>1891150</v>
      </c>
      <c r="J69" s="9">
        <f>J75+J85+J98+J109</f>
        <v>1891150</v>
      </c>
      <c r="K69" s="9"/>
    </row>
    <row r="70" spans="1:11" s="36" customFormat="1" ht="39.75" customHeight="1">
      <c r="A70" s="110"/>
      <c r="B70" s="54" t="s">
        <v>18</v>
      </c>
      <c r="C70" s="9">
        <v>1680000</v>
      </c>
      <c r="D70" s="9">
        <v>1680000</v>
      </c>
      <c r="E70" s="9"/>
      <c r="F70" s="9"/>
      <c r="G70" s="9"/>
      <c r="H70" s="9"/>
      <c r="I70" s="9"/>
      <c r="J70" s="9"/>
      <c r="K70" s="9"/>
    </row>
    <row r="71" spans="1:11" s="36" customFormat="1" ht="36" customHeight="1">
      <c r="A71" s="110"/>
      <c r="B71" s="54" t="s">
        <v>235</v>
      </c>
      <c r="C71" s="9">
        <v>5000</v>
      </c>
      <c r="D71" s="9">
        <v>5000</v>
      </c>
      <c r="E71" s="9"/>
      <c r="F71" s="9"/>
      <c r="G71" s="9"/>
      <c r="H71" s="9"/>
      <c r="I71" s="9"/>
      <c r="J71" s="9"/>
      <c r="K71" s="9"/>
    </row>
    <row r="72" spans="1:11" s="36" customFormat="1" ht="36" customHeight="1">
      <c r="A72" s="111"/>
      <c r="B72" s="54" t="s">
        <v>234</v>
      </c>
      <c r="C72" s="9"/>
      <c r="D72" s="9"/>
      <c r="E72" s="9"/>
      <c r="F72" s="9">
        <f>F69</f>
        <v>2292000</v>
      </c>
      <c r="G72" s="9">
        <f>G69</f>
        <v>2292000</v>
      </c>
      <c r="H72" s="9"/>
      <c r="I72" s="9">
        <f>I69</f>
        <v>1891150</v>
      </c>
      <c r="J72" s="9">
        <f>J69</f>
        <v>1891150</v>
      </c>
      <c r="K72" s="9"/>
    </row>
    <row r="73" spans="1:11" s="36" customFormat="1" ht="72" customHeight="1">
      <c r="A73" s="75" t="s">
        <v>46</v>
      </c>
      <c r="B73" s="50" t="s">
        <v>95</v>
      </c>
      <c r="C73" s="11"/>
      <c r="D73" s="11"/>
      <c r="E73" s="11"/>
      <c r="F73" s="11"/>
      <c r="G73" s="11"/>
      <c r="H73" s="11"/>
      <c r="I73" s="11"/>
      <c r="J73" s="11"/>
      <c r="K73" s="9"/>
    </row>
    <row r="74" spans="1:11" s="36" customFormat="1" ht="67.5" customHeight="1">
      <c r="A74" s="76" t="s">
        <v>24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11" s="36" customFormat="1" ht="102.75" customHeight="1">
      <c r="A75" s="77" t="s">
        <v>193</v>
      </c>
      <c r="B75" s="62"/>
      <c r="C75" s="11">
        <f>D75</f>
        <v>248686</v>
      </c>
      <c r="D75" s="11">
        <f>343686-100000+5000</f>
        <v>248686</v>
      </c>
      <c r="E75" s="11"/>
      <c r="F75" s="11">
        <f>G75</f>
        <v>167000</v>
      </c>
      <c r="G75" s="11">
        <v>167000</v>
      </c>
      <c r="H75" s="11"/>
      <c r="I75" s="11">
        <f>J75</f>
        <v>386882</v>
      </c>
      <c r="J75" s="11">
        <v>386882</v>
      </c>
      <c r="K75" s="61"/>
    </row>
    <row r="76" spans="1:11" s="36" customFormat="1" ht="21.75" customHeight="1">
      <c r="A76" s="19" t="s">
        <v>32</v>
      </c>
      <c r="B76" s="25"/>
      <c r="C76" s="45"/>
      <c r="D76" s="45"/>
      <c r="E76" s="9"/>
      <c r="F76" s="46"/>
      <c r="G76" s="46"/>
      <c r="H76" s="46"/>
      <c r="I76" s="46"/>
      <c r="J76" s="46"/>
      <c r="K76" s="46"/>
    </row>
    <row r="77" spans="1:11" s="36" customFormat="1" ht="21.75" customHeight="1">
      <c r="A77" s="17" t="s">
        <v>6</v>
      </c>
      <c r="B77" s="25"/>
      <c r="C77" s="11"/>
      <c r="D77" s="11"/>
      <c r="E77" s="11"/>
      <c r="F77" s="11"/>
      <c r="G77" s="11"/>
      <c r="H77" s="11"/>
      <c r="I77" s="11"/>
      <c r="J77" s="11"/>
      <c r="K77" s="47"/>
    </row>
    <row r="78" spans="1:11" s="36" customFormat="1" ht="96.75" customHeight="1">
      <c r="A78" s="68" t="s">
        <v>194</v>
      </c>
      <c r="B78" s="25"/>
      <c r="C78" s="11">
        <v>7</v>
      </c>
      <c r="D78" s="11">
        <v>7</v>
      </c>
      <c r="E78" s="11"/>
      <c r="F78" s="11">
        <v>4</v>
      </c>
      <c r="G78" s="11">
        <v>4</v>
      </c>
      <c r="H78" s="11"/>
      <c r="I78" s="11">
        <v>7</v>
      </c>
      <c r="J78" s="11">
        <v>7</v>
      </c>
      <c r="K78" s="11"/>
    </row>
    <row r="79" spans="1:11" s="36" customFormat="1" ht="25.5" customHeight="1">
      <c r="A79" s="17" t="s">
        <v>3</v>
      </c>
      <c r="B79" s="25"/>
      <c r="C79" s="11"/>
      <c r="D79" s="11"/>
      <c r="E79" s="11"/>
      <c r="F79" s="11"/>
      <c r="G79" s="11"/>
      <c r="H79" s="11"/>
      <c r="I79" s="11"/>
      <c r="J79" s="11"/>
      <c r="K79" s="47"/>
    </row>
    <row r="80" spans="1:11" s="36" customFormat="1" ht="94.5" customHeight="1">
      <c r="A80" s="68" t="s">
        <v>246</v>
      </c>
      <c r="B80" s="25"/>
      <c r="C80" s="11">
        <v>1404</v>
      </c>
      <c r="D80" s="11">
        <v>1404</v>
      </c>
      <c r="E80" s="11"/>
      <c r="F80" s="11">
        <v>784</v>
      </c>
      <c r="G80" s="11">
        <v>784</v>
      </c>
      <c r="H80" s="11"/>
      <c r="I80" s="11">
        <v>1415</v>
      </c>
      <c r="J80" s="11">
        <v>1415</v>
      </c>
      <c r="K80" s="47"/>
    </row>
    <row r="81" spans="1:11" s="36" customFormat="1" ht="27.75" customHeight="1">
      <c r="A81" s="17" t="s">
        <v>4</v>
      </c>
      <c r="B81" s="25"/>
      <c r="C81" s="11"/>
      <c r="D81" s="11"/>
      <c r="E81" s="11"/>
      <c r="F81" s="11"/>
      <c r="G81" s="11"/>
      <c r="H81" s="11"/>
      <c r="I81" s="11"/>
      <c r="J81" s="11"/>
      <c r="K81" s="10"/>
    </row>
    <row r="82" spans="1:11" s="36" customFormat="1" ht="117" customHeight="1">
      <c r="A82" s="68" t="s">
        <v>195</v>
      </c>
      <c r="B82" s="25"/>
      <c r="C82" s="23">
        <f>C75/C80</f>
        <v>177.12678062678063</v>
      </c>
      <c r="D82" s="23">
        <f>D75/D80</f>
        <v>177.12678062678063</v>
      </c>
      <c r="E82" s="23"/>
      <c r="F82" s="23">
        <f>F75/F80</f>
        <v>213.01020408163265</v>
      </c>
      <c r="G82" s="23">
        <f>G75/G80</f>
        <v>213.01020408163265</v>
      </c>
      <c r="H82" s="23"/>
      <c r="I82" s="23">
        <f>I75/I80</f>
        <v>273.4148409893993</v>
      </c>
      <c r="J82" s="23">
        <f>J75/J80</f>
        <v>273.4148409893993</v>
      </c>
      <c r="K82" s="10"/>
    </row>
    <row r="83" spans="1:11" s="36" customFormat="1" ht="23.25" customHeight="1">
      <c r="A83" s="17" t="s">
        <v>5</v>
      </c>
      <c r="B83" s="25"/>
      <c r="C83" s="11"/>
      <c r="D83" s="11"/>
      <c r="E83" s="11"/>
      <c r="F83" s="11"/>
      <c r="G83" s="11"/>
      <c r="H83" s="11"/>
      <c r="I83" s="11"/>
      <c r="J83" s="11"/>
      <c r="K83" s="10"/>
    </row>
    <row r="84" spans="1:11" s="36" customFormat="1" ht="117" customHeight="1">
      <c r="A84" s="68" t="s">
        <v>196</v>
      </c>
      <c r="B84" s="25"/>
      <c r="C84" s="11">
        <v>109</v>
      </c>
      <c r="D84" s="11">
        <v>109</v>
      </c>
      <c r="E84" s="11"/>
      <c r="F84" s="11">
        <v>110</v>
      </c>
      <c r="G84" s="11">
        <v>110</v>
      </c>
      <c r="H84" s="11"/>
      <c r="I84" s="11">
        <v>109</v>
      </c>
      <c r="J84" s="11">
        <v>109</v>
      </c>
      <c r="K84" s="47"/>
    </row>
    <row r="85" spans="1:11" s="36" customFormat="1" ht="57" customHeight="1">
      <c r="A85" s="73" t="s">
        <v>47</v>
      </c>
      <c r="B85" s="25"/>
      <c r="C85" s="11">
        <f>D85</f>
        <v>773505</v>
      </c>
      <c r="D85" s="11">
        <v>773505</v>
      </c>
      <c r="E85" s="11"/>
      <c r="F85" s="11">
        <f>G85</f>
        <v>660000</v>
      </c>
      <c r="G85" s="11">
        <v>660000</v>
      </c>
      <c r="H85" s="11"/>
      <c r="I85" s="11">
        <f>J85</f>
        <v>870723</v>
      </c>
      <c r="J85" s="11">
        <v>870723</v>
      </c>
      <c r="K85" s="10"/>
    </row>
    <row r="86" spans="1:11" s="36" customFormat="1" ht="28.5" customHeight="1">
      <c r="A86" s="19" t="s">
        <v>32</v>
      </c>
      <c r="B86" s="25"/>
      <c r="C86" s="11"/>
      <c r="D86" s="11"/>
      <c r="E86" s="11"/>
      <c r="F86" s="11"/>
      <c r="G86" s="11"/>
      <c r="H86" s="11"/>
      <c r="I86" s="11"/>
      <c r="J86" s="11"/>
      <c r="K86" s="10"/>
    </row>
    <row r="87" spans="1:11" s="36" customFormat="1" ht="26.25" customHeight="1">
      <c r="A87" s="17" t="s">
        <v>6</v>
      </c>
      <c r="B87" s="25"/>
      <c r="C87" s="11"/>
      <c r="D87" s="11"/>
      <c r="E87" s="11"/>
      <c r="F87" s="11"/>
      <c r="G87" s="11"/>
      <c r="H87" s="11"/>
      <c r="I87" s="11"/>
      <c r="J87" s="11"/>
      <c r="K87" s="10"/>
    </row>
    <row r="88" spans="1:11" s="36" customFormat="1" ht="38.25" customHeight="1">
      <c r="A88" s="68" t="s">
        <v>48</v>
      </c>
      <c r="B88" s="25"/>
      <c r="C88" s="11">
        <v>54</v>
      </c>
      <c r="D88" s="11">
        <v>54</v>
      </c>
      <c r="E88" s="11"/>
      <c r="F88" s="11">
        <v>60</v>
      </c>
      <c r="G88" s="11">
        <v>60</v>
      </c>
      <c r="H88" s="11"/>
      <c r="I88" s="11">
        <v>75</v>
      </c>
      <c r="J88" s="11">
        <v>75</v>
      </c>
      <c r="K88" s="10"/>
    </row>
    <row r="89" spans="1:11" s="36" customFormat="1" ht="29.25" customHeight="1">
      <c r="A89" s="17" t="s">
        <v>3</v>
      </c>
      <c r="B89" s="25"/>
      <c r="C89" s="11"/>
      <c r="D89" s="11"/>
      <c r="E89" s="11"/>
      <c r="F89" s="11"/>
      <c r="G89" s="11"/>
      <c r="H89" s="11"/>
      <c r="I89" s="11"/>
      <c r="J89" s="11"/>
      <c r="K89" s="10"/>
    </row>
    <row r="90" spans="1:11" s="36" customFormat="1" ht="60.75" customHeight="1">
      <c r="A90" s="68" t="s">
        <v>101</v>
      </c>
      <c r="B90" s="25"/>
      <c r="C90" s="11">
        <v>2100</v>
      </c>
      <c r="D90" s="11">
        <v>2100</v>
      </c>
      <c r="E90" s="11"/>
      <c r="F90" s="11">
        <v>2630</v>
      </c>
      <c r="G90" s="11">
        <v>2630</v>
      </c>
      <c r="H90" s="11"/>
      <c r="I90" s="11">
        <v>2680</v>
      </c>
      <c r="J90" s="11">
        <v>2680</v>
      </c>
      <c r="K90" s="10"/>
    </row>
    <row r="91" spans="1:11" s="36" customFormat="1" ht="49.5" customHeight="1">
      <c r="A91" s="68" t="s">
        <v>102</v>
      </c>
      <c r="B91" s="25"/>
      <c r="C91" s="11">
        <v>5800</v>
      </c>
      <c r="D91" s="11">
        <v>5800</v>
      </c>
      <c r="E91" s="11"/>
      <c r="F91" s="11">
        <v>6150</v>
      </c>
      <c r="G91" s="11">
        <v>6150</v>
      </c>
      <c r="H91" s="11"/>
      <c r="I91" s="11">
        <v>7100</v>
      </c>
      <c r="J91" s="11">
        <v>7100</v>
      </c>
      <c r="K91" s="10"/>
    </row>
    <row r="92" spans="1:11" s="36" customFormat="1" ht="49.5" customHeight="1">
      <c r="A92" s="68" t="s">
        <v>103</v>
      </c>
      <c r="B92" s="25"/>
      <c r="C92" s="11">
        <v>2420</v>
      </c>
      <c r="D92" s="11">
        <v>2420</v>
      </c>
      <c r="E92" s="11"/>
      <c r="F92" s="11">
        <v>2500</v>
      </c>
      <c r="G92" s="11">
        <v>2500</v>
      </c>
      <c r="H92" s="11"/>
      <c r="I92" s="11">
        <v>3100</v>
      </c>
      <c r="J92" s="11">
        <v>3100</v>
      </c>
      <c r="K92" s="10"/>
    </row>
    <row r="93" spans="1:11" s="36" customFormat="1" ht="19.5" customHeight="1">
      <c r="A93" s="17" t="s">
        <v>4</v>
      </c>
      <c r="B93" s="25"/>
      <c r="C93" s="11"/>
      <c r="D93" s="11"/>
      <c r="E93" s="11"/>
      <c r="F93" s="11"/>
      <c r="G93" s="11"/>
      <c r="H93" s="11"/>
      <c r="I93" s="11"/>
      <c r="J93" s="11"/>
      <c r="K93" s="47"/>
    </row>
    <row r="94" spans="1:11" s="36" customFormat="1" ht="51.75" customHeight="1">
      <c r="A94" s="68" t="s">
        <v>26</v>
      </c>
      <c r="B94" s="25"/>
      <c r="C94" s="23">
        <f>C85/C90</f>
        <v>368.3357142857143</v>
      </c>
      <c r="D94" s="23">
        <f>D85/D90</f>
        <v>368.3357142857143</v>
      </c>
      <c r="E94" s="23"/>
      <c r="F94" s="23">
        <f>F85/F90</f>
        <v>250.9505703422053</v>
      </c>
      <c r="G94" s="23">
        <f>G85/G90</f>
        <v>250.9505703422053</v>
      </c>
      <c r="H94" s="23"/>
      <c r="I94" s="23">
        <f>I85/I90</f>
        <v>324.8966417910448</v>
      </c>
      <c r="J94" s="23">
        <f>J85/J90</f>
        <v>324.8966417910448</v>
      </c>
      <c r="K94" s="23"/>
    </row>
    <row r="95" spans="1:11" s="36" customFormat="1" ht="20.25" customHeight="1">
      <c r="A95" s="17" t="s">
        <v>5</v>
      </c>
      <c r="B95" s="25"/>
      <c r="C95" s="23"/>
      <c r="D95" s="23"/>
      <c r="E95" s="23"/>
      <c r="F95" s="23"/>
      <c r="G95" s="23"/>
      <c r="H95" s="23"/>
      <c r="I95" s="23"/>
      <c r="J95" s="23"/>
      <c r="K95" s="26"/>
    </row>
    <row r="96" spans="1:11" s="36" customFormat="1" ht="53.25" customHeight="1">
      <c r="A96" s="16" t="s">
        <v>35</v>
      </c>
      <c r="B96" s="25"/>
      <c r="C96" s="48">
        <v>101.3</v>
      </c>
      <c r="D96" s="48">
        <v>101.3</v>
      </c>
      <c r="E96" s="23"/>
      <c r="F96" s="48">
        <v>102.8</v>
      </c>
      <c r="G96" s="48">
        <v>102.8</v>
      </c>
      <c r="H96" s="23"/>
      <c r="I96" s="48">
        <v>102</v>
      </c>
      <c r="J96" s="48">
        <v>102</v>
      </c>
      <c r="K96" s="26"/>
    </row>
    <row r="97" spans="1:11" s="36" customFormat="1" ht="65.25" customHeight="1">
      <c r="A97" s="16" t="s">
        <v>36</v>
      </c>
      <c r="B97" s="25"/>
      <c r="C97" s="48">
        <v>101</v>
      </c>
      <c r="D97" s="48">
        <v>101</v>
      </c>
      <c r="E97" s="11"/>
      <c r="F97" s="48">
        <v>101</v>
      </c>
      <c r="G97" s="48">
        <v>101</v>
      </c>
      <c r="H97" s="11"/>
      <c r="I97" s="48">
        <v>103</v>
      </c>
      <c r="J97" s="48">
        <v>103</v>
      </c>
      <c r="K97" s="12"/>
    </row>
    <row r="98" spans="1:11" s="36" customFormat="1" ht="78" customHeight="1">
      <c r="A98" s="74" t="s">
        <v>197</v>
      </c>
      <c r="B98" s="25"/>
      <c r="C98" s="11">
        <f>D98</f>
        <v>336721</v>
      </c>
      <c r="D98" s="11">
        <f>236721+100000</f>
        <v>336721</v>
      </c>
      <c r="E98" s="11"/>
      <c r="F98" s="11">
        <v>1017000</v>
      </c>
      <c r="G98" s="11">
        <v>1017000</v>
      </c>
      <c r="H98" s="11"/>
      <c r="I98" s="11">
        <f>J98</f>
        <v>266473</v>
      </c>
      <c r="J98" s="11">
        <v>266473</v>
      </c>
      <c r="K98" s="11"/>
    </row>
    <row r="99" spans="1:11" s="36" customFormat="1" ht="20.25" customHeight="1">
      <c r="A99" s="19" t="s">
        <v>32</v>
      </c>
      <c r="B99" s="25"/>
      <c r="C99" s="48"/>
      <c r="D99" s="48"/>
      <c r="E99" s="48"/>
      <c r="F99" s="48"/>
      <c r="G99" s="48"/>
      <c r="H99" s="48"/>
      <c r="I99" s="48"/>
      <c r="J99" s="48"/>
      <c r="K99" s="47"/>
    </row>
    <row r="100" spans="1:11" s="36" customFormat="1" ht="21.75" customHeight="1">
      <c r="A100" s="17" t="s">
        <v>6</v>
      </c>
      <c r="B100" s="78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1:11" s="36" customFormat="1" ht="66" customHeight="1">
      <c r="A101" s="68" t="s">
        <v>247</v>
      </c>
      <c r="B101" s="50"/>
      <c r="C101" s="11">
        <v>15</v>
      </c>
      <c r="D101" s="11">
        <v>15</v>
      </c>
      <c r="E101" s="11"/>
      <c r="F101" s="11">
        <v>47</v>
      </c>
      <c r="G101" s="11">
        <v>47</v>
      </c>
      <c r="H101" s="11"/>
      <c r="I101" s="11">
        <v>15</v>
      </c>
      <c r="J101" s="11">
        <v>15</v>
      </c>
      <c r="K101" s="71"/>
    </row>
    <row r="102" spans="1:11" s="36" customFormat="1" ht="20.25" customHeight="1">
      <c r="A102" s="17" t="s">
        <v>3</v>
      </c>
      <c r="B102" s="50"/>
      <c r="C102" s="11"/>
      <c r="D102" s="11"/>
      <c r="E102" s="11"/>
      <c r="F102" s="11"/>
      <c r="G102" s="11"/>
      <c r="H102" s="11"/>
      <c r="I102" s="11"/>
      <c r="J102" s="11"/>
      <c r="K102" s="9"/>
    </row>
    <row r="103" spans="1:11" s="36" customFormat="1" ht="63.75" customHeight="1">
      <c r="A103" s="68" t="s">
        <v>198</v>
      </c>
      <c r="B103" s="25"/>
      <c r="C103" s="11">
        <v>220</v>
      </c>
      <c r="D103" s="11">
        <v>220</v>
      </c>
      <c r="E103" s="11"/>
      <c r="F103" s="11">
        <v>727</v>
      </c>
      <c r="G103" s="11">
        <v>727</v>
      </c>
      <c r="H103" s="11"/>
      <c r="I103" s="11">
        <v>240</v>
      </c>
      <c r="J103" s="11">
        <v>240</v>
      </c>
      <c r="K103" s="35"/>
    </row>
    <row r="104" spans="1:11" s="36" customFormat="1" ht="18" customHeight="1">
      <c r="A104" s="17" t="s">
        <v>4</v>
      </c>
      <c r="B104" s="25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s="36" customFormat="1" ht="79.5" customHeight="1">
      <c r="A105" s="68" t="s">
        <v>199</v>
      </c>
      <c r="B105" s="25"/>
      <c r="C105" s="23">
        <f>C98/C103</f>
        <v>1530.55</v>
      </c>
      <c r="D105" s="23">
        <f>D98/D103</f>
        <v>1530.55</v>
      </c>
      <c r="E105" s="23"/>
      <c r="F105" s="23">
        <f>F98/F103</f>
        <v>1398.8995873452545</v>
      </c>
      <c r="G105" s="23">
        <f>G98/G103</f>
        <v>1398.8995873452545</v>
      </c>
      <c r="H105" s="23"/>
      <c r="I105" s="23">
        <f>I98/I103</f>
        <v>1110.3041666666666</v>
      </c>
      <c r="J105" s="23">
        <f>J98/J103</f>
        <v>1110.3041666666666</v>
      </c>
      <c r="K105" s="10"/>
    </row>
    <row r="106" spans="1:11" s="36" customFormat="1" ht="21" customHeight="1">
      <c r="A106" s="17" t="s">
        <v>5</v>
      </c>
      <c r="B106" s="25"/>
      <c r="C106" s="11"/>
      <c r="D106" s="11"/>
      <c r="E106" s="11"/>
      <c r="F106" s="11"/>
      <c r="G106" s="11"/>
      <c r="H106" s="11"/>
      <c r="I106" s="11"/>
      <c r="J106" s="11"/>
      <c r="K106" s="10"/>
    </row>
    <row r="107" spans="1:11" s="36" customFormat="1" ht="70.5" customHeight="1">
      <c r="A107" s="68" t="s">
        <v>200</v>
      </c>
      <c r="B107" s="25"/>
      <c r="C107" s="11">
        <v>45</v>
      </c>
      <c r="D107" s="11">
        <v>45</v>
      </c>
      <c r="E107" s="11"/>
      <c r="F107" s="11">
        <v>48</v>
      </c>
      <c r="G107" s="11">
        <v>48</v>
      </c>
      <c r="H107" s="11"/>
      <c r="I107" s="11">
        <v>50</v>
      </c>
      <c r="J107" s="11">
        <v>50</v>
      </c>
      <c r="K107" s="10"/>
    </row>
    <row r="108" spans="1:11" s="36" customFormat="1" ht="87.75" customHeight="1">
      <c r="A108" s="68" t="s">
        <v>201</v>
      </c>
      <c r="B108" s="25"/>
      <c r="C108" s="48">
        <v>104.6</v>
      </c>
      <c r="D108" s="48">
        <v>104.6</v>
      </c>
      <c r="E108" s="11"/>
      <c r="F108" s="48">
        <v>106.7</v>
      </c>
      <c r="G108" s="48">
        <v>106.7</v>
      </c>
      <c r="H108" s="11"/>
      <c r="I108" s="48">
        <v>104.2</v>
      </c>
      <c r="J108" s="48">
        <v>104.2</v>
      </c>
      <c r="K108" s="10"/>
    </row>
    <row r="109" spans="1:11" s="36" customFormat="1" ht="108.75" customHeight="1">
      <c r="A109" s="74" t="s">
        <v>202</v>
      </c>
      <c r="B109" s="25"/>
      <c r="C109" s="11">
        <f>D109</f>
        <v>326088</v>
      </c>
      <c r="D109" s="11">
        <v>326088</v>
      </c>
      <c r="E109" s="11"/>
      <c r="F109" s="11">
        <f>G109</f>
        <v>448000</v>
      </c>
      <c r="G109" s="11">
        <v>448000</v>
      </c>
      <c r="H109" s="11"/>
      <c r="I109" s="11">
        <f>J109</f>
        <v>367072</v>
      </c>
      <c r="J109" s="11">
        <v>367072</v>
      </c>
      <c r="K109" s="35"/>
    </row>
    <row r="110" spans="1:11" s="36" customFormat="1" ht="21" customHeight="1">
      <c r="A110" s="19" t="s">
        <v>32</v>
      </c>
      <c r="B110" s="25"/>
      <c r="C110" s="11"/>
      <c r="D110" s="11"/>
      <c r="E110" s="11"/>
      <c r="F110" s="11"/>
      <c r="G110" s="11"/>
      <c r="H110" s="11"/>
      <c r="I110" s="11"/>
      <c r="J110" s="11"/>
      <c r="K110" s="10"/>
    </row>
    <row r="111" spans="1:11" s="36" customFormat="1" ht="19.5" customHeight="1">
      <c r="A111" s="17" t="s">
        <v>6</v>
      </c>
      <c r="B111" s="25"/>
      <c r="C111" s="11"/>
      <c r="D111" s="11"/>
      <c r="E111" s="11"/>
      <c r="F111" s="11"/>
      <c r="G111" s="11"/>
      <c r="H111" s="11"/>
      <c r="I111" s="11"/>
      <c r="J111" s="11"/>
      <c r="K111" s="10"/>
    </row>
    <row r="112" spans="1:11" s="36" customFormat="1" ht="110.25" customHeight="1">
      <c r="A112" s="68" t="s">
        <v>104</v>
      </c>
      <c r="B112" s="25"/>
      <c r="C112" s="11">
        <v>7</v>
      </c>
      <c r="D112" s="11">
        <v>7</v>
      </c>
      <c r="E112" s="11"/>
      <c r="F112" s="11">
        <f>G112</f>
        <v>11</v>
      </c>
      <c r="G112" s="11">
        <v>11</v>
      </c>
      <c r="H112" s="11"/>
      <c r="I112" s="11">
        <v>7</v>
      </c>
      <c r="J112" s="11">
        <v>7</v>
      </c>
      <c r="K112" s="10"/>
    </row>
    <row r="113" spans="1:11" s="36" customFormat="1" ht="26.25" customHeight="1">
      <c r="A113" s="17" t="s">
        <v>3</v>
      </c>
      <c r="B113" s="25"/>
      <c r="C113" s="11"/>
      <c r="D113" s="11"/>
      <c r="E113" s="11"/>
      <c r="F113" s="11"/>
      <c r="G113" s="11"/>
      <c r="H113" s="11"/>
      <c r="I113" s="11"/>
      <c r="J113" s="11"/>
      <c r="K113" s="10"/>
    </row>
    <row r="114" spans="1:11" s="36" customFormat="1" ht="105" customHeight="1">
      <c r="A114" s="68" t="s">
        <v>105</v>
      </c>
      <c r="B114" s="25"/>
      <c r="C114" s="11">
        <v>35</v>
      </c>
      <c r="D114" s="11">
        <v>35</v>
      </c>
      <c r="E114" s="11"/>
      <c r="F114" s="11">
        <v>35</v>
      </c>
      <c r="G114" s="11">
        <v>35</v>
      </c>
      <c r="H114" s="11"/>
      <c r="I114" s="11">
        <v>35</v>
      </c>
      <c r="J114" s="11">
        <v>35</v>
      </c>
      <c r="K114" s="10"/>
    </row>
    <row r="115" spans="1:11" s="36" customFormat="1" ht="23.25" customHeight="1">
      <c r="A115" s="17" t="s">
        <v>4</v>
      </c>
      <c r="B115" s="25"/>
      <c r="C115" s="11"/>
      <c r="D115" s="11"/>
      <c r="E115" s="11"/>
      <c r="F115" s="11"/>
      <c r="G115" s="11"/>
      <c r="H115" s="11"/>
      <c r="I115" s="11"/>
      <c r="J115" s="11"/>
      <c r="K115" s="35"/>
    </row>
    <row r="116" spans="1:11" s="36" customFormat="1" ht="114" customHeight="1">
      <c r="A116" s="68" t="s">
        <v>203</v>
      </c>
      <c r="B116" s="25"/>
      <c r="C116" s="23">
        <f>C109/C114</f>
        <v>9316.8</v>
      </c>
      <c r="D116" s="23">
        <f>D109/D114</f>
        <v>9316.8</v>
      </c>
      <c r="E116" s="23"/>
      <c r="F116" s="23">
        <f>F109/F114</f>
        <v>12800</v>
      </c>
      <c r="G116" s="23">
        <f>G109/G114</f>
        <v>12800</v>
      </c>
      <c r="H116" s="23"/>
      <c r="I116" s="23">
        <f>I109/I114</f>
        <v>10487.771428571428</v>
      </c>
      <c r="J116" s="23">
        <f>J109/J114</f>
        <v>10487.771428571428</v>
      </c>
      <c r="K116" s="26"/>
    </row>
    <row r="117" spans="1:11" s="36" customFormat="1" ht="23.25" customHeight="1">
      <c r="A117" s="17" t="s">
        <v>5</v>
      </c>
      <c r="B117" s="25"/>
      <c r="C117" s="23"/>
      <c r="D117" s="23"/>
      <c r="E117" s="23"/>
      <c r="F117" s="23"/>
      <c r="G117" s="23"/>
      <c r="H117" s="23"/>
      <c r="I117" s="23"/>
      <c r="J117" s="23"/>
      <c r="K117" s="26"/>
    </row>
    <row r="118" spans="1:11" s="36" customFormat="1" ht="86.25" customHeight="1">
      <c r="A118" s="68" t="s">
        <v>204</v>
      </c>
      <c r="B118" s="25"/>
      <c r="C118" s="11">
        <v>10</v>
      </c>
      <c r="D118" s="11">
        <v>10</v>
      </c>
      <c r="E118" s="11"/>
      <c r="F118" s="11">
        <v>12</v>
      </c>
      <c r="G118" s="11">
        <v>12</v>
      </c>
      <c r="H118" s="11"/>
      <c r="I118" s="11">
        <v>13</v>
      </c>
      <c r="J118" s="11">
        <v>13</v>
      </c>
      <c r="K118" s="90"/>
    </row>
    <row r="119" spans="1:11" s="36" customFormat="1" ht="101.25" customHeight="1">
      <c r="A119" s="68" t="s">
        <v>49</v>
      </c>
      <c r="B119" s="25"/>
      <c r="C119" s="48">
        <v>101</v>
      </c>
      <c r="D119" s="48">
        <v>101</v>
      </c>
      <c r="E119" s="23"/>
      <c r="F119" s="48">
        <v>120</v>
      </c>
      <c r="G119" s="48">
        <v>120</v>
      </c>
      <c r="H119" s="23"/>
      <c r="I119" s="48">
        <v>108.3</v>
      </c>
      <c r="J119" s="48">
        <v>108.3</v>
      </c>
      <c r="K119" s="35"/>
    </row>
    <row r="120" spans="1:11" s="36" customFormat="1" ht="31.5" customHeight="1">
      <c r="A120" s="122" t="s">
        <v>50</v>
      </c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</row>
    <row r="121" spans="1:11" s="36" customFormat="1" ht="42" customHeight="1">
      <c r="A121" s="102" t="s">
        <v>51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</row>
    <row r="122" spans="1:14" s="36" customFormat="1" ht="37.5" customHeight="1">
      <c r="A122" s="130" t="s">
        <v>52</v>
      </c>
      <c r="B122" s="29" t="s">
        <v>229</v>
      </c>
      <c r="C122" s="9">
        <f>C128+C152+C179</f>
        <v>18606391</v>
      </c>
      <c r="D122" s="9">
        <f aca="true" t="shared" si="1" ref="D122:K122">D128+D152+D179</f>
        <v>17387915</v>
      </c>
      <c r="E122" s="9">
        <f t="shared" si="1"/>
        <v>1218476</v>
      </c>
      <c r="F122" s="9">
        <f t="shared" si="1"/>
        <v>22007851</v>
      </c>
      <c r="G122" s="9">
        <f t="shared" si="1"/>
        <v>20362851</v>
      </c>
      <c r="H122" s="9">
        <f t="shared" si="1"/>
        <v>1645000</v>
      </c>
      <c r="I122" s="9">
        <f t="shared" si="1"/>
        <v>20467707</v>
      </c>
      <c r="J122" s="9">
        <f t="shared" si="1"/>
        <v>19372707</v>
      </c>
      <c r="K122" s="9">
        <f t="shared" si="1"/>
        <v>1095000</v>
      </c>
      <c r="N122" s="67">
        <f>C122+F122+I122</f>
        <v>61081949</v>
      </c>
    </row>
    <row r="123" spans="1:14" s="36" customFormat="1" ht="48" customHeight="1">
      <c r="A123" s="118"/>
      <c r="B123" s="56" t="s">
        <v>18</v>
      </c>
      <c r="C123" s="9">
        <f>D123+E123</f>
        <v>18526391</v>
      </c>
      <c r="D123" s="9">
        <v>17387915</v>
      </c>
      <c r="E123" s="9">
        <v>1138476</v>
      </c>
      <c r="F123" s="9"/>
      <c r="G123" s="9"/>
      <c r="H123" s="9"/>
      <c r="I123" s="9"/>
      <c r="J123" s="9"/>
      <c r="K123" s="9"/>
      <c r="N123" s="67"/>
    </row>
    <row r="124" spans="1:14" s="36" customFormat="1" ht="33.75" customHeight="1">
      <c r="A124" s="118"/>
      <c r="B124" s="56" t="s">
        <v>234</v>
      </c>
      <c r="C124" s="9"/>
      <c r="D124" s="9"/>
      <c r="E124" s="9"/>
      <c r="F124" s="9">
        <f aca="true" t="shared" si="2" ref="F124:K124">F122</f>
        <v>22007851</v>
      </c>
      <c r="G124" s="9">
        <f t="shared" si="2"/>
        <v>20362851</v>
      </c>
      <c r="H124" s="9">
        <f t="shared" si="2"/>
        <v>1645000</v>
      </c>
      <c r="I124" s="9">
        <f t="shared" si="2"/>
        <v>20467707</v>
      </c>
      <c r="J124" s="9">
        <f t="shared" si="2"/>
        <v>19372707</v>
      </c>
      <c r="K124" s="9">
        <f t="shared" si="2"/>
        <v>1095000</v>
      </c>
      <c r="N124" s="67"/>
    </row>
    <row r="125" spans="1:14" s="36" customFormat="1" ht="48.75" customHeight="1">
      <c r="A125" s="119"/>
      <c r="B125" s="54" t="s">
        <v>19</v>
      </c>
      <c r="C125" s="9">
        <f>E125</f>
        <v>80000</v>
      </c>
      <c r="D125" s="9"/>
      <c r="E125" s="9">
        <f>E155</f>
        <v>80000</v>
      </c>
      <c r="F125" s="9"/>
      <c r="G125" s="9"/>
      <c r="H125" s="9"/>
      <c r="I125" s="9"/>
      <c r="J125" s="9"/>
      <c r="K125" s="9"/>
      <c r="N125" s="67"/>
    </row>
    <row r="126" spans="1:11" s="36" customFormat="1" ht="66" customHeight="1">
      <c r="A126" s="80" t="s">
        <v>53</v>
      </c>
      <c r="B126" s="30" t="s">
        <v>94</v>
      </c>
      <c r="C126" s="23"/>
      <c r="D126" s="23"/>
      <c r="E126" s="23"/>
      <c r="F126" s="23"/>
      <c r="G126" s="23"/>
      <c r="H126" s="23"/>
      <c r="I126" s="23"/>
      <c r="J126" s="23"/>
      <c r="K126" s="24"/>
    </row>
    <row r="127" spans="1:11" s="36" customFormat="1" ht="66" customHeight="1">
      <c r="A127" s="76" t="s">
        <v>24</v>
      </c>
      <c r="B127" s="25"/>
      <c r="C127" s="11"/>
      <c r="D127" s="11"/>
      <c r="E127" s="11"/>
      <c r="F127" s="11"/>
      <c r="G127" s="11"/>
      <c r="H127" s="11"/>
      <c r="I127" s="11"/>
      <c r="J127" s="11"/>
      <c r="K127" s="12"/>
    </row>
    <row r="128" spans="1:11" s="36" customFormat="1" ht="66.75" customHeight="1">
      <c r="A128" s="80" t="s">
        <v>54</v>
      </c>
      <c r="B128" s="25"/>
      <c r="C128" s="9">
        <f>C132+C133+C134</f>
        <v>3104520</v>
      </c>
      <c r="D128" s="9">
        <f aca="true" t="shared" si="3" ref="D128:K128">D132+D133+D134</f>
        <v>3014520</v>
      </c>
      <c r="E128" s="9">
        <f t="shared" si="3"/>
        <v>90000</v>
      </c>
      <c r="F128" s="9">
        <f t="shared" si="3"/>
        <v>3458600</v>
      </c>
      <c r="G128" s="9">
        <f t="shared" si="3"/>
        <v>3458600</v>
      </c>
      <c r="H128" s="9">
        <f t="shared" si="3"/>
        <v>0</v>
      </c>
      <c r="I128" s="9">
        <f t="shared" si="3"/>
        <v>3511078</v>
      </c>
      <c r="J128" s="9">
        <f t="shared" si="3"/>
        <v>3511078</v>
      </c>
      <c r="K128" s="9">
        <f t="shared" si="3"/>
        <v>0</v>
      </c>
    </row>
    <row r="129" spans="1:11" s="36" customFormat="1" ht="30" customHeight="1">
      <c r="A129" s="19" t="s">
        <v>32</v>
      </c>
      <c r="B129" s="25"/>
      <c r="C129" s="11"/>
      <c r="D129" s="11"/>
      <c r="E129" s="11"/>
      <c r="F129" s="11"/>
      <c r="G129" s="11"/>
      <c r="H129" s="11"/>
      <c r="I129" s="11"/>
      <c r="J129" s="11"/>
      <c r="K129" s="12"/>
    </row>
    <row r="130" spans="1:11" s="36" customFormat="1" ht="23.25" customHeight="1">
      <c r="A130" s="17" t="s">
        <v>6</v>
      </c>
      <c r="B130" s="25"/>
      <c r="C130" s="11"/>
      <c r="D130" s="11"/>
      <c r="E130" s="11"/>
      <c r="F130" s="11"/>
      <c r="G130" s="11"/>
      <c r="H130" s="11"/>
      <c r="I130" s="11"/>
      <c r="J130" s="11"/>
      <c r="K130" s="12"/>
    </row>
    <row r="131" spans="1:11" s="36" customFormat="1" ht="71.25" customHeight="1">
      <c r="A131" s="16" t="s">
        <v>106</v>
      </c>
      <c r="B131" s="25"/>
      <c r="C131" s="11">
        <v>1</v>
      </c>
      <c r="D131" s="11">
        <v>1</v>
      </c>
      <c r="E131" s="11">
        <v>1</v>
      </c>
      <c r="F131" s="11">
        <v>1</v>
      </c>
      <c r="G131" s="11">
        <v>1</v>
      </c>
      <c r="H131" s="11">
        <v>1</v>
      </c>
      <c r="I131" s="11">
        <v>1</v>
      </c>
      <c r="J131" s="11">
        <v>1</v>
      </c>
      <c r="K131" s="11">
        <v>1</v>
      </c>
    </row>
    <row r="132" spans="1:11" s="36" customFormat="1" ht="73.5" customHeight="1">
      <c r="A132" s="16" t="s">
        <v>205</v>
      </c>
      <c r="B132" s="25"/>
      <c r="C132" s="11">
        <f>D132+E132</f>
        <v>2665175</v>
      </c>
      <c r="D132" s="11">
        <v>2575175</v>
      </c>
      <c r="E132" s="11">
        <v>90000</v>
      </c>
      <c r="F132" s="11">
        <f>G132+H132</f>
        <v>3308600</v>
      </c>
      <c r="G132" s="11">
        <v>3308600</v>
      </c>
      <c r="H132" s="11"/>
      <c r="I132" s="11">
        <f>J132+K132</f>
        <v>3016514</v>
      </c>
      <c r="J132" s="11">
        <v>3016514</v>
      </c>
      <c r="K132" s="11"/>
    </row>
    <row r="133" spans="1:11" s="36" customFormat="1" ht="84.75" customHeight="1">
      <c r="A133" s="68" t="s">
        <v>107</v>
      </c>
      <c r="B133" s="25"/>
      <c r="C133" s="11">
        <f>D133+E133</f>
        <v>164967</v>
      </c>
      <c r="D133" s="11">
        <v>164967</v>
      </c>
      <c r="E133" s="11"/>
      <c r="F133" s="11">
        <f>G133+H133</f>
        <v>50000</v>
      </c>
      <c r="G133" s="11">
        <v>50000</v>
      </c>
      <c r="H133" s="11"/>
      <c r="I133" s="11">
        <f>J133+K133</f>
        <v>185701</v>
      </c>
      <c r="J133" s="11">
        <v>185701</v>
      </c>
      <c r="K133" s="12"/>
    </row>
    <row r="134" spans="1:11" s="36" customFormat="1" ht="108" customHeight="1">
      <c r="A134" s="68" t="s">
        <v>208</v>
      </c>
      <c r="B134" s="25"/>
      <c r="C134" s="11">
        <f>D134+E134</f>
        <v>274378</v>
      </c>
      <c r="D134" s="11">
        <v>274378</v>
      </c>
      <c r="E134" s="11"/>
      <c r="F134" s="11">
        <f>G134+H134</f>
        <v>100000</v>
      </c>
      <c r="G134" s="11">
        <v>100000</v>
      </c>
      <c r="H134" s="11"/>
      <c r="I134" s="11">
        <f>J134+K134</f>
        <v>308863</v>
      </c>
      <c r="J134" s="11">
        <v>308863</v>
      </c>
      <c r="K134" s="12"/>
    </row>
    <row r="135" spans="1:11" s="36" customFormat="1" ht="58.5" customHeight="1">
      <c r="A135" s="16" t="s">
        <v>209</v>
      </c>
      <c r="B135" s="25"/>
      <c r="C135" s="48">
        <f>D135</f>
        <v>23</v>
      </c>
      <c r="D135" s="48">
        <v>23</v>
      </c>
      <c r="E135" s="48"/>
      <c r="F135" s="48">
        <f>G135</f>
        <v>23</v>
      </c>
      <c r="G135" s="48">
        <v>23</v>
      </c>
      <c r="H135" s="48"/>
      <c r="I135" s="48">
        <f>J135</f>
        <v>23</v>
      </c>
      <c r="J135" s="48">
        <v>23</v>
      </c>
      <c r="K135" s="81"/>
    </row>
    <row r="136" spans="1:11" s="36" customFormat="1" ht="30.75" customHeight="1">
      <c r="A136" s="16" t="s">
        <v>108</v>
      </c>
      <c r="B136" s="70"/>
      <c r="C136" s="48">
        <v>16</v>
      </c>
      <c r="D136" s="48">
        <v>16</v>
      </c>
      <c r="E136" s="71"/>
      <c r="F136" s="48">
        <v>16</v>
      </c>
      <c r="G136" s="48">
        <v>16</v>
      </c>
      <c r="H136" s="71"/>
      <c r="I136" s="48">
        <v>16</v>
      </c>
      <c r="J136" s="48">
        <v>16</v>
      </c>
      <c r="K136" s="72"/>
    </row>
    <row r="137" spans="1:11" s="36" customFormat="1" ht="19.5" customHeight="1">
      <c r="A137" s="17" t="s">
        <v>3</v>
      </c>
      <c r="B137" s="50"/>
      <c r="C137" s="9"/>
      <c r="D137" s="9"/>
      <c r="E137" s="9"/>
      <c r="F137" s="9"/>
      <c r="G137" s="9"/>
      <c r="H137" s="9"/>
      <c r="I137" s="9"/>
      <c r="J137" s="9"/>
      <c r="K137" s="9"/>
    </row>
    <row r="138" spans="1:11" s="36" customFormat="1" ht="78.75">
      <c r="A138" s="68" t="s">
        <v>206</v>
      </c>
      <c r="B138" s="63"/>
      <c r="C138" s="11">
        <v>260</v>
      </c>
      <c r="D138" s="11">
        <v>260</v>
      </c>
      <c r="E138" s="11"/>
      <c r="F138" s="11">
        <v>260</v>
      </c>
      <c r="G138" s="11">
        <v>260</v>
      </c>
      <c r="H138" s="11"/>
      <c r="I138" s="11">
        <v>260</v>
      </c>
      <c r="J138" s="11">
        <v>260</v>
      </c>
      <c r="K138" s="11"/>
    </row>
    <row r="139" spans="1:11" s="36" customFormat="1" ht="15.75">
      <c r="A139" s="68" t="s">
        <v>207</v>
      </c>
      <c r="B139" s="63"/>
      <c r="C139" s="11">
        <v>118</v>
      </c>
      <c r="D139" s="11">
        <v>118</v>
      </c>
      <c r="E139" s="11"/>
      <c r="F139" s="11">
        <v>120</v>
      </c>
      <c r="G139" s="11">
        <v>120</v>
      </c>
      <c r="H139" s="11"/>
      <c r="I139" s="11">
        <v>120</v>
      </c>
      <c r="J139" s="11">
        <v>120</v>
      </c>
      <c r="K139" s="11"/>
    </row>
    <row r="140" spans="1:11" s="36" customFormat="1" ht="97.5" customHeight="1">
      <c r="A140" s="68" t="s">
        <v>210</v>
      </c>
      <c r="B140" s="50"/>
      <c r="C140" s="11">
        <f>D140</f>
        <v>139</v>
      </c>
      <c r="D140" s="11">
        <v>139</v>
      </c>
      <c r="E140" s="11"/>
      <c r="F140" s="11">
        <f>G140</f>
        <v>139</v>
      </c>
      <c r="G140" s="11">
        <v>139</v>
      </c>
      <c r="H140" s="11"/>
      <c r="I140" s="11">
        <f>J140</f>
        <v>139</v>
      </c>
      <c r="J140" s="11">
        <v>139</v>
      </c>
      <c r="K140" s="9"/>
    </row>
    <row r="141" spans="1:11" s="36" customFormat="1" ht="120.75" customHeight="1">
      <c r="A141" s="68" t="s">
        <v>211</v>
      </c>
      <c r="B141" s="25"/>
      <c r="C141" s="11">
        <v>4</v>
      </c>
      <c r="D141" s="11"/>
      <c r="E141" s="11">
        <v>4</v>
      </c>
      <c r="F141" s="11"/>
      <c r="G141" s="11"/>
      <c r="H141" s="11"/>
      <c r="I141" s="11"/>
      <c r="J141" s="11"/>
      <c r="K141" s="12"/>
    </row>
    <row r="142" spans="1:11" s="36" customFormat="1" ht="21.75" customHeight="1">
      <c r="A142" s="17" t="s">
        <v>4</v>
      </c>
      <c r="B142" s="25"/>
      <c r="C142" s="11"/>
      <c r="D142" s="11"/>
      <c r="E142" s="11"/>
      <c r="F142" s="11"/>
      <c r="G142" s="11"/>
      <c r="H142" s="11"/>
      <c r="I142" s="11"/>
      <c r="J142" s="11"/>
      <c r="K142" s="12"/>
    </row>
    <row r="143" spans="1:11" s="36" customFormat="1" ht="112.5" customHeight="1">
      <c r="A143" s="68" t="s">
        <v>212</v>
      </c>
      <c r="B143" s="25"/>
      <c r="C143" s="11">
        <f>C132/C135</f>
        <v>115877.17391304347</v>
      </c>
      <c r="D143" s="11">
        <f>D132/D135</f>
        <v>111964.13043478261</v>
      </c>
      <c r="E143" s="11">
        <f>E132/D135</f>
        <v>3913.0434782608695</v>
      </c>
      <c r="F143" s="11">
        <f>F132/F135</f>
        <v>143852.1739130435</v>
      </c>
      <c r="G143" s="11">
        <f>G132/G135</f>
        <v>143852.1739130435</v>
      </c>
      <c r="H143" s="11"/>
      <c r="I143" s="11">
        <f>I132/I135</f>
        <v>131152.78260869565</v>
      </c>
      <c r="J143" s="11">
        <f>J132/J135</f>
        <v>131152.78260869565</v>
      </c>
      <c r="K143" s="11"/>
    </row>
    <row r="144" spans="1:11" s="36" customFormat="1" ht="93.75" customHeight="1">
      <c r="A144" s="68" t="s">
        <v>109</v>
      </c>
      <c r="B144" s="25"/>
      <c r="C144" s="11">
        <f>D144</f>
        <v>6919.355072463768</v>
      </c>
      <c r="D144" s="11">
        <f>1909742/D135/12</f>
        <v>6919.355072463768</v>
      </c>
      <c r="E144" s="11"/>
      <c r="F144" s="11">
        <f>G144</f>
        <v>7569.528985507247</v>
      </c>
      <c r="G144" s="11">
        <f>2089190/G135/12</f>
        <v>7569.528985507247</v>
      </c>
      <c r="H144" s="11"/>
      <c r="I144" s="11">
        <f>J144</f>
        <v>8142.753623188405</v>
      </c>
      <c r="J144" s="11">
        <f>2247400/J135/12</f>
        <v>8142.753623188405</v>
      </c>
      <c r="K144" s="11"/>
    </row>
    <row r="145" spans="1:11" s="36" customFormat="1" ht="113.25" customHeight="1">
      <c r="A145" s="68" t="s">
        <v>110</v>
      </c>
      <c r="B145" s="25"/>
      <c r="C145" s="23">
        <f>D145</f>
        <v>634.4884615384616</v>
      </c>
      <c r="D145" s="23">
        <f>D133/D138</f>
        <v>634.4884615384616</v>
      </c>
      <c r="E145" s="23"/>
      <c r="F145" s="23">
        <f>G145</f>
        <v>192.30769230769232</v>
      </c>
      <c r="G145" s="23">
        <f>G133/G138</f>
        <v>192.30769230769232</v>
      </c>
      <c r="H145" s="23"/>
      <c r="I145" s="23">
        <f>J145</f>
        <v>714.2346153846154</v>
      </c>
      <c r="J145" s="23">
        <f>J133/J138</f>
        <v>714.2346153846154</v>
      </c>
      <c r="K145" s="12"/>
    </row>
    <row r="146" spans="1:11" s="36" customFormat="1" ht="114.75" customHeight="1">
      <c r="A146" s="68" t="s">
        <v>182</v>
      </c>
      <c r="B146" s="25"/>
      <c r="C146" s="23">
        <f>D146</f>
        <v>1973.9424460431655</v>
      </c>
      <c r="D146" s="23">
        <f>D134/D140</f>
        <v>1973.9424460431655</v>
      </c>
      <c r="E146" s="23"/>
      <c r="F146" s="23">
        <f>G146</f>
        <v>719.4244604316547</v>
      </c>
      <c r="G146" s="23">
        <f>G134/G140</f>
        <v>719.4244604316547</v>
      </c>
      <c r="H146" s="23"/>
      <c r="I146" s="23">
        <f>J146</f>
        <v>2222.0359712230215</v>
      </c>
      <c r="J146" s="23">
        <f>J134/J140</f>
        <v>2222.0359712230215</v>
      </c>
      <c r="K146" s="12"/>
    </row>
    <row r="147" spans="1:11" s="36" customFormat="1" ht="111.75" customHeight="1">
      <c r="A147" s="68" t="s">
        <v>111</v>
      </c>
      <c r="B147" s="25"/>
      <c r="C147" s="11">
        <v>22500</v>
      </c>
      <c r="D147" s="11"/>
      <c r="E147" s="11">
        <v>22500</v>
      </c>
      <c r="F147" s="11"/>
      <c r="G147" s="11"/>
      <c r="H147" s="11"/>
      <c r="I147" s="11"/>
      <c r="J147" s="11"/>
      <c r="K147" s="11"/>
    </row>
    <row r="148" spans="1:11" s="36" customFormat="1" ht="21.75" customHeight="1">
      <c r="A148" s="17" t="s">
        <v>5</v>
      </c>
      <c r="B148" s="25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s="36" customFormat="1" ht="116.25" customHeight="1">
      <c r="A149" s="68" t="s">
        <v>112</v>
      </c>
      <c r="B149" s="25"/>
      <c r="C149" s="11">
        <v>2</v>
      </c>
      <c r="D149" s="11">
        <v>2</v>
      </c>
      <c r="E149" s="11"/>
      <c r="F149" s="11">
        <v>3</v>
      </c>
      <c r="G149" s="11">
        <v>3</v>
      </c>
      <c r="H149" s="11"/>
      <c r="I149" s="11">
        <v>4</v>
      </c>
      <c r="J149" s="11">
        <v>4</v>
      </c>
      <c r="K149" s="12"/>
    </row>
    <row r="150" spans="1:11" s="36" customFormat="1" ht="107.25" customHeight="1">
      <c r="A150" s="68" t="s">
        <v>113</v>
      </c>
      <c r="B150" s="25"/>
      <c r="C150" s="11">
        <v>60</v>
      </c>
      <c r="D150" s="11">
        <v>60</v>
      </c>
      <c r="E150" s="11"/>
      <c r="F150" s="11">
        <v>65</v>
      </c>
      <c r="G150" s="11">
        <v>65</v>
      </c>
      <c r="H150" s="11"/>
      <c r="I150" s="11">
        <v>68</v>
      </c>
      <c r="J150" s="11">
        <v>68</v>
      </c>
      <c r="K150" s="11"/>
    </row>
    <row r="151" spans="1:11" s="36" customFormat="1" ht="87" customHeight="1">
      <c r="A151" s="68" t="s">
        <v>114</v>
      </c>
      <c r="B151" s="25"/>
      <c r="C151" s="15">
        <v>109.1</v>
      </c>
      <c r="D151" s="15">
        <v>109.1</v>
      </c>
      <c r="E151" s="26"/>
      <c r="F151" s="15">
        <v>100</v>
      </c>
      <c r="G151" s="15">
        <v>100</v>
      </c>
      <c r="H151" s="26"/>
      <c r="I151" s="15">
        <v>100</v>
      </c>
      <c r="J151" s="15">
        <v>100</v>
      </c>
      <c r="K151" s="27"/>
    </row>
    <row r="152" spans="1:14" s="36" customFormat="1" ht="45.75" customHeight="1">
      <c r="A152" s="97" t="s">
        <v>55</v>
      </c>
      <c r="B152" s="29" t="s">
        <v>229</v>
      </c>
      <c r="C152" s="9">
        <f>C159+C160+C161</f>
        <v>10001871</v>
      </c>
      <c r="D152" s="9">
        <f aca="true" t="shared" si="4" ref="D152:K152">D159+D160+D161</f>
        <v>9073395</v>
      </c>
      <c r="E152" s="9">
        <f t="shared" si="4"/>
        <v>928476</v>
      </c>
      <c r="F152" s="9">
        <f t="shared" si="4"/>
        <v>11034251</v>
      </c>
      <c r="G152" s="9">
        <f t="shared" si="4"/>
        <v>10139251</v>
      </c>
      <c r="H152" s="9">
        <f t="shared" si="4"/>
        <v>895000</v>
      </c>
      <c r="I152" s="9">
        <f t="shared" si="4"/>
        <v>10913379</v>
      </c>
      <c r="J152" s="9">
        <f t="shared" si="4"/>
        <v>10018379</v>
      </c>
      <c r="K152" s="9">
        <f t="shared" si="4"/>
        <v>895000</v>
      </c>
      <c r="N152" s="67">
        <f>C152+F152+I152</f>
        <v>31949501</v>
      </c>
    </row>
    <row r="153" spans="1:14" s="36" customFormat="1" ht="53.25" customHeight="1">
      <c r="A153" s="126"/>
      <c r="B153" s="56" t="s">
        <v>18</v>
      </c>
      <c r="C153" s="9">
        <f>D153+E153</f>
        <v>9921871</v>
      </c>
      <c r="D153" s="9">
        <f>D159+D160+D161</f>
        <v>9073395</v>
      </c>
      <c r="E153" s="9">
        <v>848476</v>
      </c>
      <c r="F153" s="9"/>
      <c r="G153" s="9"/>
      <c r="H153" s="9"/>
      <c r="I153" s="9"/>
      <c r="J153" s="9"/>
      <c r="K153" s="9"/>
      <c r="N153" s="67"/>
    </row>
    <row r="154" spans="1:14" s="36" customFormat="1" ht="53.25" customHeight="1">
      <c r="A154" s="126"/>
      <c r="B154" s="56" t="s">
        <v>234</v>
      </c>
      <c r="C154" s="9"/>
      <c r="D154" s="9"/>
      <c r="E154" s="9"/>
      <c r="F154" s="9">
        <f aca="true" t="shared" si="5" ref="F154:K154">F152</f>
        <v>11034251</v>
      </c>
      <c r="G154" s="9">
        <f t="shared" si="5"/>
        <v>10139251</v>
      </c>
      <c r="H154" s="9">
        <f t="shared" si="5"/>
        <v>895000</v>
      </c>
      <c r="I154" s="9">
        <f t="shared" si="5"/>
        <v>10913379</v>
      </c>
      <c r="J154" s="9">
        <f t="shared" si="5"/>
        <v>10018379</v>
      </c>
      <c r="K154" s="9">
        <f t="shared" si="5"/>
        <v>895000</v>
      </c>
      <c r="N154" s="67"/>
    </row>
    <row r="155" spans="1:14" s="36" customFormat="1" ht="35.25" customHeight="1">
      <c r="A155" s="127"/>
      <c r="B155" s="56" t="s">
        <v>227</v>
      </c>
      <c r="C155" s="9">
        <f>E155</f>
        <v>80000</v>
      </c>
      <c r="D155" s="9"/>
      <c r="E155" s="9">
        <f>55000+25000</f>
        <v>80000</v>
      </c>
      <c r="F155" s="9"/>
      <c r="G155" s="9"/>
      <c r="H155" s="9"/>
      <c r="I155" s="9"/>
      <c r="J155" s="9"/>
      <c r="K155" s="9"/>
      <c r="N155" s="67"/>
    </row>
    <row r="156" spans="1:11" s="36" customFormat="1" ht="24.75" customHeight="1">
      <c r="A156" s="19" t="s">
        <v>32</v>
      </c>
      <c r="B156" s="25"/>
      <c r="C156" s="11"/>
      <c r="D156" s="11"/>
      <c r="E156" s="11"/>
      <c r="F156" s="11"/>
      <c r="G156" s="11"/>
      <c r="H156" s="11"/>
      <c r="I156" s="11"/>
      <c r="J156" s="11"/>
      <c r="K156" s="12"/>
    </row>
    <row r="157" spans="1:11" s="36" customFormat="1" ht="21.75" customHeight="1">
      <c r="A157" s="17" t="s">
        <v>6</v>
      </c>
      <c r="B157" s="25"/>
      <c r="C157" s="11"/>
      <c r="D157" s="11"/>
      <c r="E157" s="11"/>
      <c r="F157" s="11"/>
      <c r="G157" s="11"/>
      <c r="H157" s="11"/>
      <c r="I157" s="11"/>
      <c r="J157" s="11"/>
      <c r="K157" s="12"/>
    </row>
    <row r="158" spans="1:11" s="36" customFormat="1" ht="78" customHeight="1">
      <c r="A158" s="68" t="s">
        <v>213</v>
      </c>
      <c r="B158" s="25"/>
      <c r="C158" s="11">
        <v>3</v>
      </c>
      <c r="D158" s="11">
        <v>3</v>
      </c>
      <c r="E158" s="11">
        <v>3</v>
      </c>
      <c r="F158" s="11">
        <v>3</v>
      </c>
      <c r="G158" s="11">
        <v>3</v>
      </c>
      <c r="H158" s="11">
        <v>3</v>
      </c>
      <c r="I158" s="11">
        <v>3</v>
      </c>
      <c r="J158" s="11">
        <v>3</v>
      </c>
      <c r="K158" s="11">
        <v>3</v>
      </c>
    </row>
    <row r="159" spans="1:11" s="36" customFormat="1" ht="85.5" customHeight="1">
      <c r="A159" s="68" t="s">
        <v>214</v>
      </c>
      <c r="B159" s="25"/>
      <c r="C159" s="11">
        <f>D159+E159</f>
        <v>9324641</v>
      </c>
      <c r="D159" s="11">
        <f>1987902+3895476+2617787-50000</f>
        <v>8451165</v>
      </c>
      <c r="E159" s="11">
        <f>186410+292066+105000+290000</f>
        <v>873476</v>
      </c>
      <c r="F159" s="11">
        <f>G159+H159</f>
        <v>10423682</v>
      </c>
      <c r="G159" s="11">
        <f>9939251-105569-505000+200000</f>
        <v>9528682</v>
      </c>
      <c r="H159" s="11">
        <f>895000</f>
        <v>895000</v>
      </c>
      <c r="I159" s="11">
        <f>J159+K159</f>
        <v>10269229</v>
      </c>
      <c r="J159" s="11">
        <f>2127630+4347704+2898895</f>
        <v>9374229</v>
      </c>
      <c r="K159" s="11">
        <f>85000+600000+210000</f>
        <v>895000</v>
      </c>
    </row>
    <row r="160" spans="1:11" s="36" customFormat="1" ht="97.5" customHeight="1">
      <c r="A160" s="68" t="s">
        <v>215</v>
      </c>
      <c r="B160" s="25"/>
      <c r="C160" s="11">
        <f>D160+E160</f>
        <v>203940</v>
      </c>
      <c r="D160" s="11">
        <f>63324+23616+12000+50000</f>
        <v>148940</v>
      </c>
      <c r="E160" s="11">
        <v>55000</v>
      </c>
      <c r="F160" s="11">
        <f>G160+H160</f>
        <v>105569</v>
      </c>
      <c r="G160" s="11">
        <f>67567+25198+12804</f>
        <v>105569</v>
      </c>
      <c r="H160" s="11"/>
      <c r="I160" s="11">
        <f>J160+K160</f>
        <v>111375</v>
      </c>
      <c r="J160" s="11">
        <f>71283+26584+13508</f>
        <v>111375</v>
      </c>
      <c r="K160" s="12"/>
    </row>
    <row r="161" spans="1:11" s="36" customFormat="1" ht="110.25" customHeight="1">
      <c r="A161" s="68" t="s">
        <v>183</v>
      </c>
      <c r="B161" s="25"/>
      <c r="C161" s="11">
        <f>D161+E161</f>
        <v>473290</v>
      </c>
      <c r="D161" s="11">
        <f>119182+217058+137050</f>
        <v>473290</v>
      </c>
      <c r="E161" s="11"/>
      <c r="F161" s="11">
        <f>G161+H161</f>
        <v>505000</v>
      </c>
      <c r="G161" s="11">
        <f>127167+231601+146232</f>
        <v>505000</v>
      </c>
      <c r="H161" s="11"/>
      <c r="I161" s="11">
        <f>J161+K161</f>
        <v>532775</v>
      </c>
      <c r="J161" s="11">
        <f>134161+244339+154275</f>
        <v>532775</v>
      </c>
      <c r="K161" s="12"/>
    </row>
    <row r="162" spans="1:11" s="36" customFormat="1" ht="73.5" customHeight="1">
      <c r="A162" s="16" t="s">
        <v>115</v>
      </c>
      <c r="B162" s="25"/>
      <c r="C162" s="48">
        <f>D162</f>
        <v>74</v>
      </c>
      <c r="D162" s="48">
        <v>74</v>
      </c>
      <c r="E162" s="48"/>
      <c r="F162" s="48">
        <f>G162</f>
        <v>74</v>
      </c>
      <c r="G162" s="48">
        <v>74</v>
      </c>
      <c r="H162" s="48"/>
      <c r="I162" s="48">
        <f>J162</f>
        <v>74</v>
      </c>
      <c r="J162" s="48">
        <v>74</v>
      </c>
      <c r="K162" s="81"/>
    </row>
    <row r="163" spans="1:11" s="36" customFormat="1" ht="28.5" customHeight="1">
      <c r="A163" s="16" t="s">
        <v>108</v>
      </c>
      <c r="B163" s="70"/>
      <c r="C163" s="48">
        <v>52.5</v>
      </c>
      <c r="D163" s="48">
        <v>52.2</v>
      </c>
      <c r="E163" s="71"/>
      <c r="F163" s="48">
        <v>52.5</v>
      </c>
      <c r="G163" s="48">
        <v>52.5</v>
      </c>
      <c r="H163" s="71"/>
      <c r="I163" s="48">
        <v>52.5</v>
      </c>
      <c r="J163" s="48">
        <v>52.5</v>
      </c>
      <c r="K163" s="72"/>
    </row>
    <row r="164" spans="1:11" s="36" customFormat="1" ht="26.25" customHeight="1">
      <c r="A164" s="17" t="s">
        <v>3</v>
      </c>
      <c r="B164" s="50"/>
      <c r="C164" s="9"/>
      <c r="D164" s="9"/>
      <c r="E164" s="9"/>
      <c r="F164" s="9"/>
      <c r="G164" s="9"/>
      <c r="H164" s="9"/>
      <c r="I164" s="9"/>
      <c r="J164" s="9"/>
      <c r="K164" s="9"/>
    </row>
    <row r="165" spans="1:11" s="36" customFormat="1" ht="84" customHeight="1">
      <c r="A165" s="68" t="s">
        <v>217</v>
      </c>
      <c r="B165" s="63"/>
      <c r="C165" s="11">
        <v>1030</v>
      </c>
      <c r="D165" s="11">
        <v>1030</v>
      </c>
      <c r="E165" s="11"/>
      <c r="F165" s="11">
        <v>1030</v>
      </c>
      <c r="G165" s="11">
        <v>1030</v>
      </c>
      <c r="H165" s="11"/>
      <c r="I165" s="11">
        <v>1030</v>
      </c>
      <c r="J165" s="11">
        <v>1030</v>
      </c>
      <c r="K165" s="11"/>
    </row>
    <row r="166" spans="1:11" s="36" customFormat="1" ht="24.75" customHeight="1">
      <c r="A166" s="68" t="s">
        <v>207</v>
      </c>
      <c r="B166" s="63"/>
      <c r="C166" s="11">
        <v>96</v>
      </c>
      <c r="D166" s="11">
        <v>96</v>
      </c>
      <c r="E166" s="11"/>
      <c r="F166" s="11">
        <v>100</v>
      </c>
      <c r="G166" s="11">
        <v>100</v>
      </c>
      <c r="H166" s="11"/>
      <c r="I166" s="11">
        <v>100</v>
      </c>
      <c r="J166" s="11">
        <v>100</v>
      </c>
      <c r="K166" s="11"/>
    </row>
    <row r="167" spans="1:11" s="36" customFormat="1" ht="97.5" customHeight="1">
      <c r="A167" s="16" t="s">
        <v>218</v>
      </c>
      <c r="B167" s="50"/>
      <c r="C167" s="11">
        <f>D167</f>
        <v>946</v>
      </c>
      <c r="D167" s="11">
        <f>78+728+140</f>
        <v>946</v>
      </c>
      <c r="E167" s="11"/>
      <c r="F167" s="11">
        <f>G167</f>
        <v>946</v>
      </c>
      <c r="G167" s="11">
        <v>946</v>
      </c>
      <c r="H167" s="11"/>
      <c r="I167" s="11">
        <f>J167</f>
        <v>946</v>
      </c>
      <c r="J167" s="11">
        <v>946</v>
      </c>
      <c r="K167" s="9"/>
    </row>
    <row r="168" spans="1:11" s="36" customFormat="1" ht="116.25" customHeight="1">
      <c r="A168" s="68" t="s">
        <v>216</v>
      </c>
      <c r="B168" s="25"/>
      <c r="C168" s="11">
        <f>E168</f>
        <v>10</v>
      </c>
      <c r="D168" s="11"/>
      <c r="E168" s="11">
        <f>4+3+3</f>
        <v>10</v>
      </c>
      <c r="F168" s="11">
        <f>H168</f>
        <v>5</v>
      </c>
      <c r="G168" s="11"/>
      <c r="H168" s="11">
        <f>1+1+3</f>
        <v>5</v>
      </c>
      <c r="I168" s="11">
        <f>K168</f>
        <v>16</v>
      </c>
      <c r="J168" s="11"/>
      <c r="K168" s="11">
        <f>1+1+14</f>
        <v>16</v>
      </c>
    </row>
    <row r="169" spans="1:11" s="36" customFormat="1" ht="23.25" customHeight="1">
      <c r="A169" s="17" t="s">
        <v>4</v>
      </c>
      <c r="B169" s="25"/>
      <c r="C169" s="11"/>
      <c r="D169" s="11"/>
      <c r="E169" s="11"/>
      <c r="F169" s="11"/>
      <c r="G169" s="11"/>
      <c r="H169" s="11"/>
      <c r="I169" s="11"/>
      <c r="J169" s="11"/>
      <c r="K169" s="12"/>
    </row>
    <row r="170" spans="1:11" s="36" customFormat="1" ht="105" customHeight="1">
      <c r="A170" s="68" t="s">
        <v>219</v>
      </c>
      <c r="B170" s="25"/>
      <c r="C170" s="11">
        <f>D170</f>
        <v>114204.93243243243</v>
      </c>
      <c r="D170" s="11">
        <f>D159/D162</f>
        <v>114204.93243243243</v>
      </c>
      <c r="E170" s="11"/>
      <c r="F170" s="11">
        <f>G170</f>
        <v>128765.97297297297</v>
      </c>
      <c r="G170" s="11">
        <f>G159/G162</f>
        <v>128765.97297297297</v>
      </c>
      <c r="H170" s="11"/>
      <c r="I170" s="11">
        <f>J170</f>
        <v>126678.77027027027</v>
      </c>
      <c r="J170" s="11">
        <f>J159/J162</f>
        <v>126678.77027027027</v>
      </c>
      <c r="K170" s="11"/>
    </row>
    <row r="171" spans="1:11" s="36" customFormat="1" ht="81.75" customHeight="1">
      <c r="A171" s="68" t="s">
        <v>116</v>
      </c>
      <c r="B171" s="25"/>
      <c r="C171" s="11">
        <f>D171</f>
        <v>6213.8378378378375</v>
      </c>
      <c r="D171" s="11">
        <f>(1353523+2367217+1797148)/D162/12</f>
        <v>6213.8378378378375</v>
      </c>
      <c r="E171" s="11"/>
      <c r="F171" s="11">
        <f>G171</f>
        <v>6806.29954954955</v>
      </c>
      <c r="G171" s="11">
        <f>(1479874+2614337+1949783)/G162/12</f>
        <v>6806.29954954955</v>
      </c>
      <c r="H171" s="11"/>
      <c r="I171" s="11">
        <f>J171</f>
        <v>7327.443693693694</v>
      </c>
      <c r="J171" s="11">
        <f>(1591769+2811167+2103834)/J162/12</f>
        <v>7327.443693693694</v>
      </c>
      <c r="K171" s="11"/>
    </row>
    <row r="172" spans="1:11" s="36" customFormat="1" ht="112.5" customHeight="1">
      <c r="A172" s="68" t="s">
        <v>117</v>
      </c>
      <c r="B172" s="25"/>
      <c r="C172" s="23">
        <v>2036.8</v>
      </c>
      <c r="D172" s="23">
        <f>D160/D165</f>
        <v>144.60194174757282</v>
      </c>
      <c r="E172" s="23">
        <v>3929</v>
      </c>
      <c r="F172" s="23">
        <f>G172</f>
        <v>102.49417475728156</v>
      </c>
      <c r="G172" s="23">
        <f>G160/G165</f>
        <v>102.49417475728156</v>
      </c>
      <c r="H172" s="23"/>
      <c r="I172" s="23">
        <f>J172</f>
        <v>108.13106796116504</v>
      </c>
      <c r="J172" s="23">
        <f>J160/J165</f>
        <v>108.13106796116504</v>
      </c>
      <c r="K172" s="12"/>
    </row>
    <row r="173" spans="1:11" s="36" customFormat="1" ht="109.5" customHeight="1">
      <c r="A173" s="68" t="s">
        <v>184</v>
      </c>
      <c r="B173" s="25"/>
      <c r="C173" s="23">
        <f>D173</f>
        <v>500.30655391120507</v>
      </c>
      <c r="D173" s="23">
        <f>D161/D167</f>
        <v>500.30655391120507</v>
      </c>
      <c r="E173" s="23"/>
      <c r="F173" s="23">
        <f>G173</f>
        <v>533.8266384778012</v>
      </c>
      <c r="G173" s="23">
        <f>G161/G167</f>
        <v>533.8266384778012</v>
      </c>
      <c r="H173" s="23"/>
      <c r="I173" s="23">
        <f>J173</f>
        <v>563.1871035940803</v>
      </c>
      <c r="J173" s="23">
        <f>J161/J167</f>
        <v>563.1871035940803</v>
      </c>
      <c r="K173" s="12"/>
    </row>
    <row r="174" spans="1:11" s="36" customFormat="1" ht="104.25" customHeight="1">
      <c r="A174" s="68" t="s">
        <v>119</v>
      </c>
      <c r="B174" s="25"/>
      <c r="C174" s="11">
        <f>E174</f>
        <v>87347.6</v>
      </c>
      <c r="D174" s="11"/>
      <c r="E174" s="11">
        <f>E159/E168</f>
        <v>87347.6</v>
      </c>
      <c r="F174" s="11">
        <f>H174</f>
        <v>179000</v>
      </c>
      <c r="G174" s="11"/>
      <c r="H174" s="11">
        <f>H159/H168</f>
        <v>179000</v>
      </c>
      <c r="I174" s="11">
        <f>K174</f>
        <v>55937.5</v>
      </c>
      <c r="J174" s="11"/>
      <c r="K174" s="11">
        <f>K159/K168</f>
        <v>55937.5</v>
      </c>
    </row>
    <row r="175" spans="1:11" s="36" customFormat="1" ht="21" customHeight="1">
      <c r="A175" s="17" t="s">
        <v>5</v>
      </c>
      <c r="B175" s="25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s="36" customFormat="1" ht="116.25" customHeight="1">
      <c r="A176" s="68" t="s">
        <v>118</v>
      </c>
      <c r="B176" s="25"/>
      <c r="C176" s="11">
        <v>35</v>
      </c>
      <c r="D176" s="11">
        <v>35</v>
      </c>
      <c r="E176" s="11"/>
      <c r="F176" s="11">
        <v>40</v>
      </c>
      <c r="G176" s="11">
        <v>40</v>
      </c>
      <c r="H176" s="11"/>
      <c r="I176" s="11">
        <v>42</v>
      </c>
      <c r="J176" s="11">
        <v>42</v>
      </c>
      <c r="K176" s="12"/>
    </row>
    <row r="177" spans="1:11" s="36" customFormat="1" ht="99.75" customHeight="1">
      <c r="A177" s="68" t="s">
        <v>120</v>
      </c>
      <c r="B177" s="25"/>
      <c r="C177" s="11">
        <v>380</v>
      </c>
      <c r="D177" s="11">
        <v>380</v>
      </c>
      <c r="E177" s="11"/>
      <c r="F177" s="11">
        <v>390</v>
      </c>
      <c r="G177" s="11">
        <v>390</v>
      </c>
      <c r="H177" s="11"/>
      <c r="I177" s="11">
        <v>400</v>
      </c>
      <c r="J177" s="11">
        <v>400</v>
      </c>
      <c r="K177" s="11"/>
    </row>
    <row r="178" spans="1:11" s="36" customFormat="1" ht="99.75" customHeight="1">
      <c r="A178" s="68" t="s">
        <v>121</v>
      </c>
      <c r="B178" s="25"/>
      <c r="C178" s="15">
        <v>1.3</v>
      </c>
      <c r="D178" s="15">
        <v>1.3</v>
      </c>
      <c r="E178" s="26"/>
      <c r="F178" s="15">
        <v>2.6</v>
      </c>
      <c r="G178" s="15">
        <v>2.6</v>
      </c>
      <c r="H178" s="26"/>
      <c r="I178" s="15">
        <v>2.6</v>
      </c>
      <c r="J178" s="15">
        <v>2.6</v>
      </c>
      <c r="K178" s="27"/>
    </row>
    <row r="179" spans="1:11" s="36" customFormat="1" ht="57.75" customHeight="1">
      <c r="A179" s="43" t="s">
        <v>56</v>
      </c>
      <c r="B179" s="25"/>
      <c r="C179" s="9">
        <v>5500000</v>
      </c>
      <c r="D179" s="9">
        <v>5300000</v>
      </c>
      <c r="E179" s="9">
        <v>200000</v>
      </c>
      <c r="F179" s="9">
        <f>G179+H179</f>
        <v>7515000</v>
      </c>
      <c r="G179" s="9">
        <f>2390000+4375000</f>
        <v>6765000</v>
      </c>
      <c r="H179" s="9">
        <f>H183</f>
        <v>750000</v>
      </c>
      <c r="I179" s="9">
        <v>6043250</v>
      </c>
      <c r="J179" s="9">
        <v>5843250</v>
      </c>
      <c r="K179" s="9">
        <v>200000</v>
      </c>
    </row>
    <row r="180" spans="1:11" s="36" customFormat="1" ht="24.75" customHeight="1">
      <c r="A180" s="19" t="s">
        <v>32</v>
      </c>
      <c r="B180" s="25"/>
      <c r="C180" s="11"/>
      <c r="D180" s="11"/>
      <c r="E180" s="11"/>
      <c r="F180" s="11"/>
      <c r="G180" s="11"/>
      <c r="H180" s="11"/>
      <c r="I180" s="11"/>
      <c r="J180" s="11"/>
      <c r="K180" s="12"/>
    </row>
    <row r="181" spans="1:11" s="36" customFormat="1" ht="27.75" customHeight="1">
      <c r="A181" s="17" t="s">
        <v>6</v>
      </c>
      <c r="B181" s="25"/>
      <c r="C181" s="11"/>
      <c r="D181" s="11"/>
      <c r="E181" s="11"/>
      <c r="F181" s="11"/>
      <c r="G181" s="11"/>
      <c r="H181" s="11"/>
      <c r="I181" s="11"/>
      <c r="J181" s="11"/>
      <c r="K181" s="12"/>
    </row>
    <row r="182" spans="1:11" s="36" customFormat="1" ht="75" customHeight="1">
      <c r="A182" s="68" t="s">
        <v>220</v>
      </c>
      <c r="B182" s="25"/>
      <c r="C182" s="11">
        <v>2</v>
      </c>
      <c r="D182" s="11">
        <v>2</v>
      </c>
      <c r="E182" s="11"/>
      <c r="F182" s="11">
        <v>2</v>
      </c>
      <c r="G182" s="11">
        <v>2</v>
      </c>
      <c r="H182" s="11"/>
      <c r="I182" s="11">
        <v>2</v>
      </c>
      <c r="J182" s="11">
        <v>2</v>
      </c>
      <c r="K182" s="12"/>
    </row>
    <row r="183" spans="1:11" s="36" customFormat="1" ht="84.75" customHeight="1">
      <c r="A183" s="68" t="s">
        <v>221</v>
      </c>
      <c r="B183" s="25"/>
      <c r="C183" s="11">
        <f>C179-C184-C185</f>
        <v>5280000</v>
      </c>
      <c r="D183" s="11">
        <f>D179-D184-D185</f>
        <v>5080000</v>
      </c>
      <c r="E183" s="11">
        <v>100000</v>
      </c>
      <c r="F183" s="11">
        <f>G183+H183</f>
        <v>7270000</v>
      </c>
      <c r="G183" s="11">
        <f>G179-G184-G185</f>
        <v>6520000</v>
      </c>
      <c r="H183" s="11">
        <v>750000</v>
      </c>
      <c r="I183" s="11">
        <f>I179-I184-I185</f>
        <v>5783250</v>
      </c>
      <c r="J183" s="11">
        <f>J179-J184-J185</f>
        <v>5583250</v>
      </c>
      <c r="K183" s="11">
        <v>100000</v>
      </c>
    </row>
    <row r="184" spans="1:11" s="36" customFormat="1" ht="95.25" customHeight="1">
      <c r="A184" s="68" t="s">
        <v>122</v>
      </c>
      <c r="B184" s="25"/>
      <c r="C184" s="11">
        <v>40000</v>
      </c>
      <c r="D184" s="11">
        <v>40000</v>
      </c>
      <c r="E184" s="11"/>
      <c r="F184" s="11">
        <v>45000</v>
      </c>
      <c r="G184" s="11">
        <v>45000</v>
      </c>
      <c r="H184" s="11"/>
      <c r="I184" s="11">
        <v>50000</v>
      </c>
      <c r="J184" s="11">
        <v>50000</v>
      </c>
      <c r="K184" s="12"/>
    </row>
    <row r="185" spans="1:11" s="36" customFormat="1" ht="102" customHeight="1">
      <c r="A185" s="68" t="s">
        <v>123</v>
      </c>
      <c r="B185" s="25"/>
      <c r="C185" s="11">
        <v>180000</v>
      </c>
      <c r="D185" s="11">
        <v>180000</v>
      </c>
      <c r="E185" s="11"/>
      <c r="F185" s="11">
        <v>200000</v>
      </c>
      <c r="G185" s="11">
        <v>200000</v>
      </c>
      <c r="H185" s="11"/>
      <c r="I185" s="11">
        <v>210000</v>
      </c>
      <c r="J185" s="11">
        <v>210000</v>
      </c>
      <c r="K185" s="12"/>
    </row>
    <row r="186" spans="1:11" s="36" customFormat="1" ht="63.75" customHeight="1">
      <c r="A186" s="68" t="s">
        <v>222</v>
      </c>
      <c r="B186" s="25"/>
      <c r="C186" s="23">
        <v>58.29</v>
      </c>
      <c r="D186" s="23">
        <v>58.29</v>
      </c>
      <c r="E186" s="23"/>
      <c r="F186" s="23">
        <v>52.25</v>
      </c>
      <c r="G186" s="23">
        <v>52.25</v>
      </c>
      <c r="H186" s="23"/>
      <c r="I186" s="23">
        <v>52.25</v>
      </c>
      <c r="J186" s="23">
        <v>52.25</v>
      </c>
      <c r="K186" s="81"/>
    </row>
    <row r="187" spans="1:13" s="36" customFormat="1" ht="27.75" customHeight="1">
      <c r="A187" s="16" t="s">
        <v>108</v>
      </c>
      <c r="B187" s="25"/>
      <c r="C187" s="23">
        <v>42.25</v>
      </c>
      <c r="D187" s="23">
        <v>42.25</v>
      </c>
      <c r="E187" s="23"/>
      <c r="F187" s="23">
        <v>42.25</v>
      </c>
      <c r="G187" s="23">
        <v>42.25</v>
      </c>
      <c r="H187" s="23"/>
      <c r="I187" s="23">
        <v>42.25</v>
      </c>
      <c r="J187" s="23">
        <v>42.25</v>
      </c>
      <c r="K187" s="12"/>
      <c r="M187" s="67"/>
    </row>
    <row r="188" spans="1:11" s="36" customFormat="1" ht="30.75" customHeight="1">
      <c r="A188" s="17" t="s">
        <v>3</v>
      </c>
      <c r="B188" s="50"/>
      <c r="C188" s="9"/>
      <c r="D188" s="9"/>
      <c r="E188" s="9"/>
      <c r="F188" s="9"/>
      <c r="G188" s="9"/>
      <c r="H188" s="9"/>
      <c r="I188" s="9"/>
      <c r="J188" s="9"/>
      <c r="K188" s="9"/>
    </row>
    <row r="189" spans="1:11" s="36" customFormat="1" ht="90" customHeight="1">
      <c r="A189" s="68" t="s">
        <v>124</v>
      </c>
      <c r="B189" s="63"/>
      <c r="C189" s="11">
        <v>930</v>
      </c>
      <c r="D189" s="11">
        <v>930</v>
      </c>
      <c r="E189" s="11"/>
      <c r="F189" s="11">
        <v>930</v>
      </c>
      <c r="G189" s="11">
        <v>930</v>
      </c>
      <c r="H189" s="11"/>
      <c r="I189" s="11">
        <v>930</v>
      </c>
      <c r="J189" s="11">
        <v>930</v>
      </c>
      <c r="K189" s="11"/>
    </row>
    <row r="190" spans="1:11" s="36" customFormat="1" ht="24" customHeight="1">
      <c r="A190" s="68" t="s">
        <v>207</v>
      </c>
      <c r="B190" s="63"/>
      <c r="C190" s="11">
        <v>435</v>
      </c>
      <c r="D190" s="11">
        <v>435</v>
      </c>
      <c r="E190" s="11"/>
      <c r="F190" s="11">
        <v>440</v>
      </c>
      <c r="G190" s="11">
        <v>440</v>
      </c>
      <c r="H190" s="11"/>
      <c r="I190" s="11">
        <v>440</v>
      </c>
      <c r="J190" s="11">
        <v>440</v>
      </c>
      <c r="K190" s="11"/>
    </row>
    <row r="191" spans="1:11" s="36" customFormat="1" ht="102" customHeight="1">
      <c r="A191" s="68" t="s">
        <v>223</v>
      </c>
      <c r="B191" s="50"/>
      <c r="C191" s="11">
        <v>780</v>
      </c>
      <c r="D191" s="11">
        <v>780</v>
      </c>
      <c r="E191" s="11"/>
      <c r="F191" s="11">
        <v>785</v>
      </c>
      <c r="G191" s="11">
        <v>785</v>
      </c>
      <c r="H191" s="11"/>
      <c r="I191" s="11">
        <v>790</v>
      </c>
      <c r="J191" s="11">
        <v>790</v>
      </c>
      <c r="K191" s="9"/>
    </row>
    <row r="192" spans="1:11" s="36" customFormat="1" ht="101.25" customHeight="1">
      <c r="A192" s="68" t="s">
        <v>224</v>
      </c>
      <c r="B192" s="25"/>
      <c r="C192" s="11">
        <v>2</v>
      </c>
      <c r="D192" s="11"/>
      <c r="E192" s="11">
        <v>2</v>
      </c>
      <c r="F192" s="11">
        <v>1</v>
      </c>
      <c r="G192" s="11"/>
      <c r="H192" s="11">
        <v>1</v>
      </c>
      <c r="I192" s="11">
        <v>3</v>
      </c>
      <c r="J192" s="11"/>
      <c r="K192" s="11">
        <v>3</v>
      </c>
    </row>
    <row r="193" spans="1:11" s="36" customFormat="1" ht="24.75" customHeight="1">
      <c r="A193" s="17" t="s">
        <v>4</v>
      </c>
      <c r="B193" s="25"/>
      <c r="C193" s="11"/>
      <c r="D193" s="11"/>
      <c r="E193" s="11"/>
      <c r="F193" s="11"/>
      <c r="G193" s="11"/>
      <c r="H193" s="11"/>
      <c r="I193" s="11"/>
      <c r="J193" s="11"/>
      <c r="K193" s="12"/>
    </row>
    <row r="194" spans="1:11" s="36" customFormat="1" ht="117.75" customHeight="1">
      <c r="A194" s="68" t="s">
        <v>225</v>
      </c>
      <c r="B194" s="25"/>
      <c r="C194" s="11">
        <f>C183/C186</f>
        <v>90581.5748841997</v>
      </c>
      <c r="D194" s="11">
        <f>C194</f>
        <v>90581.5748841997</v>
      </c>
      <c r="E194" s="11"/>
      <c r="F194" s="11">
        <f>F183/F186</f>
        <v>139138.75598086126</v>
      </c>
      <c r="G194" s="11">
        <f>G183/G186</f>
        <v>124784.68899521531</v>
      </c>
      <c r="H194" s="11"/>
      <c r="I194" s="11">
        <f>I183/I186</f>
        <v>110684.21052631579</v>
      </c>
      <c r="J194" s="11">
        <f>J183/J186</f>
        <v>106856.45933014354</v>
      </c>
      <c r="K194" s="11"/>
    </row>
    <row r="195" spans="1:11" s="36" customFormat="1" ht="84" customHeight="1">
      <c r="A195" s="68" t="s">
        <v>125</v>
      </c>
      <c r="B195" s="25"/>
      <c r="C195" s="11">
        <v>6200</v>
      </c>
      <c r="D195" s="11">
        <v>6200</v>
      </c>
      <c r="E195" s="11"/>
      <c r="F195" s="11">
        <v>6800</v>
      </c>
      <c r="G195" s="11">
        <v>6800</v>
      </c>
      <c r="H195" s="11"/>
      <c r="I195" s="11">
        <v>7300</v>
      </c>
      <c r="J195" s="11">
        <v>7300</v>
      </c>
      <c r="K195" s="11"/>
    </row>
    <row r="196" spans="1:11" s="36" customFormat="1" ht="114" customHeight="1">
      <c r="A196" s="68" t="s">
        <v>126</v>
      </c>
      <c r="B196" s="25"/>
      <c r="C196" s="23">
        <f>C184/C189</f>
        <v>43.01075268817204</v>
      </c>
      <c r="D196" s="23">
        <f>D184/D189</f>
        <v>43.01075268817204</v>
      </c>
      <c r="E196" s="23"/>
      <c r="F196" s="23">
        <f>F184/F189</f>
        <v>48.38709677419355</v>
      </c>
      <c r="G196" s="23">
        <f>G184/G189</f>
        <v>48.38709677419355</v>
      </c>
      <c r="H196" s="23"/>
      <c r="I196" s="23">
        <f>I184/I189</f>
        <v>53.763440860215056</v>
      </c>
      <c r="J196" s="23">
        <f>J184/J189</f>
        <v>53.763440860215056</v>
      </c>
      <c r="K196" s="12"/>
    </row>
    <row r="197" spans="1:11" s="36" customFormat="1" ht="111" customHeight="1">
      <c r="A197" s="68" t="s">
        <v>127</v>
      </c>
      <c r="B197" s="25"/>
      <c r="C197" s="23">
        <f>C185/C191</f>
        <v>230.76923076923077</v>
      </c>
      <c r="D197" s="23">
        <f>D185/D191</f>
        <v>230.76923076923077</v>
      </c>
      <c r="E197" s="23"/>
      <c r="F197" s="23">
        <f>F185/F191</f>
        <v>254.77707006369425</v>
      </c>
      <c r="G197" s="23">
        <f>G185/G191</f>
        <v>254.77707006369425</v>
      </c>
      <c r="H197" s="23"/>
      <c r="I197" s="23">
        <f>I185/I191</f>
        <v>265.82278481012656</v>
      </c>
      <c r="J197" s="23">
        <f>J185/J191</f>
        <v>265.82278481012656</v>
      </c>
      <c r="K197" s="12"/>
    </row>
    <row r="198" spans="1:11" s="36" customFormat="1" ht="119.25" customHeight="1">
      <c r="A198" s="68" t="s">
        <v>128</v>
      </c>
      <c r="B198" s="25"/>
      <c r="C198" s="11">
        <f>E183/C192</f>
        <v>50000</v>
      </c>
      <c r="D198" s="11"/>
      <c r="E198" s="11">
        <v>50000</v>
      </c>
      <c r="F198" s="11">
        <v>750000</v>
      </c>
      <c r="G198" s="11"/>
      <c r="H198" s="11">
        <v>750000</v>
      </c>
      <c r="I198" s="11">
        <v>33333</v>
      </c>
      <c r="J198" s="11"/>
      <c r="K198" s="11">
        <v>33333</v>
      </c>
    </row>
    <row r="199" spans="1:11" s="36" customFormat="1" ht="30.75" customHeight="1">
      <c r="A199" s="17" t="s">
        <v>5</v>
      </c>
      <c r="B199" s="25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08.75" customHeight="1">
      <c r="A200" s="68" t="s">
        <v>129</v>
      </c>
      <c r="B200" s="25"/>
      <c r="C200" s="11">
        <v>12</v>
      </c>
      <c r="D200" s="11">
        <v>12</v>
      </c>
      <c r="E200" s="11"/>
      <c r="F200" s="11">
        <v>15</v>
      </c>
      <c r="G200" s="11">
        <v>15</v>
      </c>
      <c r="H200" s="11"/>
      <c r="I200" s="11">
        <v>18</v>
      </c>
      <c r="J200" s="11">
        <v>18</v>
      </c>
      <c r="K200" s="12"/>
    </row>
    <row r="201" spans="1:11" ht="100.5" customHeight="1">
      <c r="A201" s="68" t="s">
        <v>130</v>
      </c>
      <c r="B201" s="25"/>
      <c r="C201" s="11">
        <v>240</v>
      </c>
      <c r="D201" s="11">
        <v>240</v>
      </c>
      <c r="E201" s="11"/>
      <c r="F201" s="11">
        <v>245</v>
      </c>
      <c r="G201" s="11">
        <v>245</v>
      </c>
      <c r="H201" s="11"/>
      <c r="I201" s="11">
        <v>250</v>
      </c>
      <c r="J201" s="11">
        <v>250</v>
      </c>
      <c r="K201" s="11"/>
    </row>
    <row r="202" spans="1:11" ht="87.75" customHeight="1">
      <c r="A202" s="68" t="s">
        <v>131</v>
      </c>
      <c r="B202" s="25"/>
      <c r="C202" s="15">
        <v>2.1</v>
      </c>
      <c r="D202" s="15">
        <v>2.1</v>
      </c>
      <c r="E202" s="26"/>
      <c r="F202" s="15">
        <v>2.1</v>
      </c>
      <c r="G202" s="15">
        <v>2.1</v>
      </c>
      <c r="H202" s="26"/>
      <c r="I202" s="15">
        <v>2</v>
      </c>
      <c r="J202" s="15">
        <v>2</v>
      </c>
      <c r="K202" s="27"/>
    </row>
    <row r="203" spans="1:11" ht="30.75" customHeight="1">
      <c r="A203" s="122" t="s">
        <v>57</v>
      </c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</row>
    <row r="204" spans="1:11" ht="30" customHeight="1">
      <c r="A204" s="102" t="s">
        <v>58</v>
      </c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</row>
    <row r="205" spans="1:11" ht="35.25" customHeight="1">
      <c r="A205" s="130" t="s">
        <v>59</v>
      </c>
      <c r="B205" s="51" t="s">
        <v>17</v>
      </c>
      <c r="C205" s="93">
        <f>C206+C208</f>
        <v>11772394</v>
      </c>
      <c r="D205" s="93">
        <f>D206+D208</f>
        <v>10977899</v>
      </c>
      <c r="E205" s="93">
        <f>E206+E208</f>
        <v>794495</v>
      </c>
      <c r="F205" s="93">
        <f aca="true" t="shared" si="6" ref="F205:K205">F215+F216+F217</f>
        <v>12567518</v>
      </c>
      <c r="G205" s="93">
        <f t="shared" si="6"/>
        <v>12012601</v>
      </c>
      <c r="H205" s="93">
        <f t="shared" si="6"/>
        <v>554917</v>
      </c>
      <c r="I205" s="93">
        <f t="shared" si="6"/>
        <v>13282908</v>
      </c>
      <c r="J205" s="93">
        <f t="shared" si="6"/>
        <v>12541100</v>
      </c>
      <c r="K205" s="93">
        <f t="shared" si="6"/>
        <v>741808</v>
      </c>
    </row>
    <row r="206" spans="1:11" ht="49.5" customHeight="1">
      <c r="A206" s="118"/>
      <c r="B206" s="95" t="s">
        <v>18</v>
      </c>
      <c r="C206" s="93">
        <v>11647394</v>
      </c>
      <c r="D206" s="93">
        <v>10952899</v>
      </c>
      <c r="E206" s="93">
        <v>694495</v>
      </c>
      <c r="F206" s="93"/>
      <c r="G206" s="93"/>
      <c r="H206" s="93"/>
      <c r="I206" s="93"/>
      <c r="J206" s="93"/>
      <c r="K206" s="93"/>
    </row>
    <row r="207" spans="1:11" ht="49.5" customHeight="1">
      <c r="A207" s="118"/>
      <c r="B207" s="95" t="s">
        <v>234</v>
      </c>
      <c r="C207" s="93"/>
      <c r="D207" s="93"/>
      <c r="E207" s="93"/>
      <c r="F207" s="93">
        <f aca="true" t="shared" si="7" ref="F207:K207">F205</f>
        <v>12567518</v>
      </c>
      <c r="G207" s="93">
        <f t="shared" si="7"/>
        <v>12012601</v>
      </c>
      <c r="H207" s="93">
        <f t="shared" si="7"/>
        <v>554917</v>
      </c>
      <c r="I207" s="93">
        <f t="shared" si="7"/>
        <v>13282908</v>
      </c>
      <c r="J207" s="93">
        <f t="shared" si="7"/>
        <v>12541100</v>
      </c>
      <c r="K207" s="93">
        <f t="shared" si="7"/>
        <v>741808</v>
      </c>
    </row>
    <row r="208" spans="1:11" ht="48" customHeight="1">
      <c r="A208" s="119"/>
      <c r="B208" s="95" t="s">
        <v>232</v>
      </c>
      <c r="C208" s="93">
        <v>125000</v>
      </c>
      <c r="D208" s="93">
        <v>25000</v>
      </c>
      <c r="E208" s="93">
        <v>100000</v>
      </c>
      <c r="F208" s="93"/>
      <c r="G208" s="93"/>
      <c r="H208" s="93"/>
      <c r="I208" s="93"/>
      <c r="J208" s="93"/>
      <c r="K208" s="93"/>
    </row>
    <row r="209" spans="1:11" ht="54.75" customHeight="1">
      <c r="A209" s="68" t="s">
        <v>60</v>
      </c>
      <c r="B209" s="25"/>
      <c r="C209" s="11"/>
      <c r="D209" s="11"/>
      <c r="E209" s="11"/>
      <c r="F209" s="11"/>
      <c r="G209" s="11"/>
      <c r="H209" s="11"/>
      <c r="I209" s="11"/>
      <c r="J209" s="11"/>
      <c r="K209" s="12"/>
    </row>
    <row r="210" spans="1:11" ht="68.25" customHeight="1">
      <c r="A210" s="76" t="s">
        <v>24</v>
      </c>
      <c r="B210" s="25"/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1:11" ht="132" customHeight="1">
      <c r="A211" s="80" t="s">
        <v>61</v>
      </c>
      <c r="B211" s="25"/>
      <c r="C211" s="11">
        <f>D211+E211</f>
        <v>11772394</v>
      </c>
      <c r="D211" s="11">
        <f>D205</f>
        <v>10977899</v>
      </c>
      <c r="E211" s="11">
        <f>E205</f>
        <v>794495</v>
      </c>
      <c r="F211" s="11">
        <f aca="true" t="shared" si="8" ref="F211:K211">F215+F216+F217</f>
        <v>12567518</v>
      </c>
      <c r="G211" s="11">
        <f t="shared" si="8"/>
        <v>12012601</v>
      </c>
      <c r="H211" s="11">
        <v>554917</v>
      </c>
      <c r="I211" s="11">
        <f t="shared" si="8"/>
        <v>13282908</v>
      </c>
      <c r="J211" s="11">
        <f t="shared" si="8"/>
        <v>12541100</v>
      </c>
      <c r="K211" s="11">
        <f t="shared" si="8"/>
        <v>741808</v>
      </c>
    </row>
    <row r="212" spans="1:11" ht="21" customHeight="1">
      <c r="A212" s="19" t="s">
        <v>32</v>
      </c>
      <c r="B212" s="25"/>
      <c r="C212" s="11"/>
      <c r="D212" s="11"/>
      <c r="E212" s="11"/>
      <c r="F212" s="11"/>
      <c r="G212" s="11"/>
      <c r="H212" s="11"/>
      <c r="I212" s="11"/>
      <c r="J212" s="11"/>
      <c r="K212" s="12"/>
    </row>
    <row r="213" spans="1:11" ht="27" customHeight="1">
      <c r="A213" s="17" t="s">
        <v>6</v>
      </c>
      <c r="B213" s="25"/>
      <c r="C213" s="11"/>
      <c r="D213" s="11"/>
      <c r="E213" s="11"/>
      <c r="F213" s="11"/>
      <c r="G213" s="11"/>
      <c r="H213" s="11"/>
      <c r="I213" s="11"/>
      <c r="J213" s="11"/>
      <c r="K213" s="12"/>
    </row>
    <row r="214" spans="1:11" ht="84.75" customHeight="1">
      <c r="A214" s="68" t="s">
        <v>132</v>
      </c>
      <c r="B214" s="25"/>
      <c r="C214" s="11">
        <v>5</v>
      </c>
      <c r="D214" s="11">
        <v>5</v>
      </c>
      <c r="E214" s="11">
        <v>5</v>
      </c>
      <c r="F214" s="11">
        <v>5</v>
      </c>
      <c r="G214" s="11">
        <v>5</v>
      </c>
      <c r="H214" s="11">
        <v>5</v>
      </c>
      <c r="I214" s="11">
        <v>5</v>
      </c>
      <c r="J214" s="11">
        <v>5</v>
      </c>
      <c r="K214" s="11">
        <v>5</v>
      </c>
    </row>
    <row r="215" spans="1:11" ht="73.5" customHeight="1">
      <c r="A215" s="68" t="s">
        <v>133</v>
      </c>
      <c r="B215" s="25"/>
      <c r="C215" s="11">
        <f>D215+E215</f>
        <v>11193250</v>
      </c>
      <c r="D215" s="11">
        <f>D211-D216-D217</f>
        <v>10398755</v>
      </c>
      <c r="E215" s="11">
        <f>E211</f>
        <v>794495</v>
      </c>
      <c r="F215" s="11">
        <f>G215+H215</f>
        <v>12147212</v>
      </c>
      <c r="G215" s="11">
        <v>11592295</v>
      </c>
      <c r="H215" s="11">
        <v>554917</v>
      </c>
      <c r="I215" s="11">
        <f>J215+K215</f>
        <v>12212602</v>
      </c>
      <c r="J215" s="11">
        <v>11470794</v>
      </c>
      <c r="K215" s="11">
        <v>741808</v>
      </c>
    </row>
    <row r="216" spans="1:14" ht="94.5" customHeight="1">
      <c r="A216" s="68" t="s">
        <v>134</v>
      </c>
      <c r="B216" s="25"/>
      <c r="C216" s="11">
        <f>D216+E216</f>
        <v>82982</v>
      </c>
      <c r="D216" s="11">
        <f>16800+13560+18000+14130+13500+1992+5000</f>
        <v>82982</v>
      </c>
      <c r="E216" s="11"/>
      <c r="F216" s="11">
        <f>G216+H216</f>
        <v>77982</v>
      </c>
      <c r="G216" s="11">
        <v>77982</v>
      </c>
      <c r="H216" s="11"/>
      <c r="I216" s="11">
        <f>J216+K216</f>
        <v>77982</v>
      </c>
      <c r="J216" s="11">
        <v>77982</v>
      </c>
      <c r="K216" s="12"/>
      <c r="N216" s="58"/>
    </row>
    <row r="217" spans="1:14" ht="117" customHeight="1">
      <c r="A217" s="68" t="s">
        <v>135</v>
      </c>
      <c r="B217" s="25"/>
      <c r="C217" s="11">
        <f>D217+E217</f>
        <v>496162</v>
      </c>
      <c r="D217" s="11">
        <v>496162</v>
      </c>
      <c r="E217" s="11"/>
      <c r="F217" s="11">
        <f>G217+H217</f>
        <v>342324</v>
      </c>
      <c r="G217" s="11">
        <v>342324</v>
      </c>
      <c r="H217" s="11"/>
      <c r="I217" s="11">
        <f>J217+K217</f>
        <v>992324</v>
      </c>
      <c r="J217" s="11">
        <v>992324</v>
      </c>
      <c r="K217" s="12"/>
      <c r="N217" s="58"/>
    </row>
    <row r="218" spans="1:11" ht="85.5" customHeight="1">
      <c r="A218" s="68" t="s">
        <v>136</v>
      </c>
      <c r="B218" s="25"/>
      <c r="C218" s="23">
        <f>D218</f>
        <v>94.34</v>
      </c>
      <c r="D218" s="23">
        <v>94.34</v>
      </c>
      <c r="E218" s="48"/>
      <c r="F218" s="23">
        <f>G218</f>
        <v>94.34</v>
      </c>
      <c r="G218" s="23">
        <v>94.34</v>
      </c>
      <c r="H218" s="48"/>
      <c r="I218" s="23">
        <f>J218</f>
        <v>94.34</v>
      </c>
      <c r="J218" s="23">
        <v>94.34</v>
      </c>
      <c r="K218" s="81"/>
    </row>
    <row r="219" spans="1:11" ht="30" customHeight="1">
      <c r="A219" s="16" t="s">
        <v>108</v>
      </c>
      <c r="B219" s="25"/>
      <c r="C219" s="23">
        <v>64.34</v>
      </c>
      <c r="D219" s="23">
        <v>64.34</v>
      </c>
      <c r="E219" s="11"/>
      <c r="F219" s="23">
        <v>64.34</v>
      </c>
      <c r="G219" s="23">
        <v>64.34</v>
      </c>
      <c r="H219" s="11"/>
      <c r="I219" s="23">
        <v>64.34</v>
      </c>
      <c r="J219" s="23">
        <v>64.34</v>
      </c>
      <c r="K219" s="12"/>
    </row>
    <row r="220" spans="1:11" ht="17.25" customHeight="1">
      <c r="A220" s="17" t="s">
        <v>3</v>
      </c>
      <c r="B220" s="50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93" customHeight="1">
      <c r="A221" s="68" t="s">
        <v>137</v>
      </c>
      <c r="B221" s="63"/>
      <c r="C221" s="11">
        <v>1017</v>
      </c>
      <c r="D221" s="11">
        <v>1017</v>
      </c>
      <c r="E221" s="11"/>
      <c r="F221" s="11">
        <v>1017</v>
      </c>
      <c r="G221" s="11">
        <v>1017</v>
      </c>
      <c r="H221" s="11"/>
      <c r="I221" s="11">
        <v>1017</v>
      </c>
      <c r="J221" s="11">
        <v>1017</v>
      </c>
      <c r="K221" s="11"/>
    </row>
    <row r="222" spans="1:11" ht="23.25" customHeight="1">
      <c r="A222" s="68" t="s">
        <v>207</v>
      </c>
      <c r="B222" s="63"/>
      <c r="C222" s="11">
        <v>244</v>
      </c>
      <c r="D222" s="11">
        <v>244</v>
      </c>
      <c r="E222" s="11"/>
      <c r="F222" s="11">
        <v>245</v>
      </c>
      <c r="G222" s="11">
        <v>245</v>
      </c>
      <c r="H222" s="11"/>
      <c r="I222" s="11">
        <v>245</v>
      </c>
      <c r="J222" s="11">
        <v>245</v>
      </c>
      <c r="K222" s="11"/>
    </row>
    <row r="223" spans="1:11" ht="96.75" customHeight="1">
      <c r="A223" s="68" t="s">
        <v>138</v>
      </c>
      <c r="B223" s="50"/>
      <c r="C223" s="11">
        <v>850</v>
      </c>
      <c r="D223" s="11">
        <v>850</v>
      </c>
      <c r="E223" s="11"/>
      <c r="F223" s="11">
        <v>850</v>
      </c>
      <c r="G223" s="11">
        <v>850</v>
      </c>
      <c r="H223" s="11"/>
      <c r="I223" s="11">
        <v>850</v>
      </c>
      <c r="J223" s="11">
        <v>850</v>
      </c>
      <c r="K223" s="9"/>
    </row>
    <row r="224" spans="1:11" ht="113.25" customHeight="1">
      <c r="A224" s="68" t="s">
        <v>177</v>
      </c>
      <c r="B224" s="25"/>
      <c r="C224" s="11">
        <v>23</v>
      </c>
      <c r="D224" s="11"/>
      <c r="E224" s="11">
        <v>23</v>
      </c>
      <c r="F224" s="11">
        <f>H224</f>
        <v>41</v>
      </c>
      <c r="G224" s="11"/>
      <c r="H224" s="11">
        <f>6+1+2+8+24</f>
        <v>41</v>
      </c>
      <c r="I224" s="11">
        <f>K224</f>
        <v>39</v>
      </c>
      <c r="J224" s="11"/>
      <c r="K224" s="11">
        <f>6+1+2+6+24</f>
        <v>39</v>
      </c>
    </row>
    <row r="225" spans="1:11" ht="18" customHeight="1">
      <c r="A225" s="17" t="s">
        <v>4</v>
      </c>
      <c r="B225" s="25"/>
      <c r="C225" s="71"/>
      <c r="D225" s="71"/>
      <c r="E225" s="71"/>
      <c r="F225" s="71"/>
      <c r="G225" s="71"/>
      <c r="H225" s="71"/>
      <c r="I225" s="71"/>
      <c r="J225" s="71"/>
      <c r="K225" s="72"/>
    </row>
    <row r="226" spans="1:11" ht="116.25" customHeight="1">
      <c r="A226" s="68" t="s">
        <v>139</v>
      </c>
      <c r="B226" s="25"/>
      <c r="C226" s="11">
        <f>C215/C218</f>
        <v>118647.97540809837</v>
      </c>
      <c r="D226" s="11">
        <f>D215/D218</f>
        <v>110226.36209455162</v>
      </c>
      <c r="E226" s="11">
        <f>E215/D218</f>
        <v>8421.613313546746</v>
      </c>
      <c r="F226" s="11">
        <f>F215/F218</f>
        <v>128759.93216027136</v>
      </c>
      <c r="G226" s="11">
        <f>G215/G218</f>
        <v>122877.83548865803</v>
      </c>
      <c r="H226" s="11">
        <f>H215/G218</f>
        <v>5882.096671613313</v>
      </c>
      <c r="I226" s="11">
        <f>I215/I218</f>
        <v>129453.06338774644</v>
      </c>
      <c r="J226" s="11">
        <f>J215/J218</f>
        <v>121589.93004027984</v>
      </c>
      <c r="K226" s="11">
        <f>K215/J218</f>
        <v>7863.13334746661</v>
      </c>
    </row>
    <row r="227" spans="1:11" ht="100.5" customHeight="1">
      <c r="A227" s="68" t="s">
        <v>140</v>
      </c>
      <c r="B227" s="25"/>
      <c r="C227" s="11">
        <f>D227</f>
        <v>6298.175923962971</v>
      </c>
      <c r="D227" s="11">
        <f>(1073013+1838424+1394016+1347241+1477345)/D218/12</f>
        <v>6298.175923962971</v>
      </c>
      <c r="E227" s="11"/>
      <c r="F227" s="11">
        <f>G227</f>
        <v>6874.460285492191</v>
      </c>
      <c r="G227" s="11">
        <f>(1171192+2000233+1522362+1473161+1615491)/G218/12</f>
        <v>6874.460285492191</v>
      </c>
      <c r="H227" s="11"/>
      <c r="I227" s="11">
        <f>J227</f>
        <v>7365.952052858454</v>
      </c>
      <c r="J227" s="11">
        <f>(1252181+2144096+1636097+1592058+1714415)/I218/12</f>
        <v>7365.952052858454</v>
      </c>
      <c r="K227" s="11"/>
    </row>
    <row r="228" spans="1:11" ht="111.75" customHeight="1">
      <c r="A228" s="68" t="s">
        <v>141</v>
      </c>
      <c r="B228" s="25"/>
      <c r="C228" s="23">
        <f>D228</f>
        <v>81.59488692232055</v>
      </c>
      <c r="D228" s="23">
        <f>D216/D221</f>
        <v>81.59488692232055</v>
      </c>
      <c r="E228" s="23"/>
      <c r="F228" s="23">
        <f>G228</f>
        <v>76.67846607669617</v>
      </c>
      <c r="G228" s="23">
        <f>G216/G221</f>
        <v>76.67846607669617</v>
      </c>
      <c r="H228" s="23"/>
      <c r="I228" s="23">
        <f>J228</f>
        <v>76.67846607669617</v>
      </c>
      <c r="J228" s="23">
        <f>J216/J221</f>
        <v>76.67846607669617</v>
      </c>
      <c r="K228" s="12"/>
    </row>
    <row r="229" spans="1:11" ht="111.75" customHeight="1">
      <c r="A229" s="68" t="s">
        <v>142</v>
      </c>
      <c r="B229" s="25"/>
      <c r="C229" s="23">
        <f>C217/C223</f>
        <v>583.72</v>
      </c>
      <c r="D229" s="23">
        <f>D217/D223</f>
        <v>583.72</v>
      </c>
      <c r="E229" s="23"/>
      <c r="F229" s="23">
        <f>F217/F223</f>
        <v>402.73411764705884</v>
      </c>
      <c r="G229" s="23">
        <f>G217/G223</f>
        <v>402.73411764705884</v>
      </c>
      <c r="H229" s="23"/>
      <c r="I229" s="23">
        <f>I217/I223</f>
        <v>1167.44</v>
      </c>
      <c r="J229" s="23">
        <f>J217/J223</f>
        <v>1167.44</v>
      </c>
      <c r="K229" s="12"/>
    </row>
    <row r="230" spans="1:11" ht="117" customHeight="1">
      <c r="A230" s="68" t="s">
        <v>178</v>
      </c>
      <c r="B230" s="25"/>
      <c r="C230" s="11">
        <f>E230</f>
        <v>34543.260869565216</v>
      </c>
      <c r="D230" s="11"/>
      <c r="E230" s="11">
        <f>E215/E224</f>
        <v>34543.260869565216</v>
      </c>
      <c r="F230" s="11">
        <f>H230</f>
        <v>13534.560975609756</v>
      </c>
      <c r="G230" s="11"/>
      <c r="H230" s="11">
        <f>H215/H224</f>
        <v>13534.560975609756</v>
      </c>
      <c r="I230" s="11">
        <f>K230</f>
        <v>19020.71794871795</v>
      </c>
      <c r="J230" s="11"/>
      <c r="K230" s="11">
        <f>K215/K224</f>
        <v>19020.71794871795</v>
      </c>
    </row>
    <row r="231" spans="1:11" ht="18" customHeight="1">
      <c r="A231" s="17" t="s">
        <v>5</v>
      </c>
      <c r="B231" s="25"/>
      <c r="C231" s="71"/>
      <c r="D231" s="71"/>
      <c r="E231" s="71"/>
      <c r="F231" s="71"/>
      <c r="G231" s="71"/>
      <c r="H231" s="71"/>
      <c r="I231" s="71"/>
      <c r="J231" s="71"/>
      <c r="K231" s="71"/>
    </row>
    <row r="232" spans="1:11" ht="117.75" customHeight="1">
      <c r="A232" s="68" t="s">
        <v>143</v>
      </c>
      <c r="B232" s="25"/>
      <c r="C232" s="11">
        <v>12</v>
      </c>
      <c r="D232" s="11">
        <v>12</v>
      </c>
      <c r="E232" s="11"/>
      <c r="F232" s="11">
        <v>14</v>
      </c>
      <c r="G232" s="11">
        <v>14</v>
      </c>
      <c r="H232" s="11"/>
      <c r="I232" s="11">
        <v>15</v>
      </c>
      <c r="J232" s="11">
        <v>15</v>
      </c>
      <c r="K232" s="12"/>
    </row>
    <row r="233" spans="1:11" ht="114.75" customHeight="1">
      <c r="A233" s="68" t="s">
        <v>144</v>
      </c>
      <c r="B233" s="25"/>
      <c r="C233" s="11">
        <v>250</v>
      </c>
      <c r="D233" s="11">
        <v>250</v>
      </c>
      <c r="E233" s="11"/>
      <c r="F233" s="11">
        <v>255</v>
      </c>
      <c r="G233" s="11">
        <v>255</v>
      </c>
      <c r="H233" s="11"/>
      <c r="I233" s="11">
        <v>260</v>
      </c>
      <c r="J233" s="11">
        <v>260</v>
      </c>
      <c r="K233" s="11"/>
    </row>
    <row r="234" spans="1:11" ht="98.25" customHeight="1">
      <c r="A234" s="68" t="s">
        <v>145</v>
      </c>
      <c r="B234" s="25"/>
      <c r="C234" s="15">
        <v>102</v>
      </c>
      <c r="D234" s="15">
        <v>102</v>
      </c>
      <c r="E234" s="26"/>
      <c r="F234" s="15">
        <v>102</v>
      </c>
      <c r="G234" s="15">
        <v>102</v>
      </c>
      <c r="H234" s="26"/>
      <c r="I234" s="15">
        <v>102</v>
      </c>
      <c r="J234" s="15">
        <v>102</v>
      </c>
      <c r="K234" s="27"/>
    </row>
    <row r="235" spans="1:11" ht="20.25" customHeight="1">
      <c r="A235" s="100" t="s">
        <v>62</v>
      </c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</row>
    <row r="236" spans="1:11" ht="32.25" customHeight="1">
      <c r="A236" s="102" t="s">
        <v>63</v>
      </c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</row>
    <row r="237" spans="1:18" ht="36.75" customHeight="1">
      <c r="A237" s="128" t="s">
        <v>64</v>
      </c>
      <c r="B237" s="51" t="s">
        <v>17</v>
      </c>
      <c r="C237" s="9">
        <f>C242</f>
        <v>4662515</v>
      </c>
      <c r="D237" s="9">
        <f aca="true" t="shared" si="9" ref="D237:K237">D242</f>
        <v>3741125</v>
      </c>
      <c r="E237" s="9">
        <f t="shared" si="9"/>
        <v>921390</v>
      </c>
      <c r="F237" s="9">
        <f t="shared" si="9"/>
        <v>5195636</v>
      </c>
      <c r="G237" s="9">
        <f t="shared" si="9"/>
        <v>4029363</v>
      </c>
      <c r="H237" s="9">
        <f t="shared" si="9"/>
        <v>1166273</v>
      </c>
      <c r="I237" s="9">
        <f t="shared" si="9"/>
        <v>3931027</v>
      </c>
      <c r="J237" s="9">
        <f t="shared" si="9"/>
        <v>3650714</v>
      </c>
      <c r="K237" s="9">
        <f t="shared" si="9"/>
        <v>280313</v>
      </c>
      <c r="R237" s="52" t="s">
        <v>15</v>
      </c>
    </row>
    <row r="238" spans="1:18" ht="48.75" customHeight="1">
      <c r="A238" s="110"/>
      <c r="B238" s="95" t="s">
        <v>18</v>
      </c>
      <c r="C238" s="9">
        <f>C237</f>
        <v>4662515</v>
      </c>
      <c r="D238" s="9">
        <f>D237</f>
        <v>3741125</v>
      </c>
      <c r="E238" s="9">
        <f>E237</f>
        <v>921390</v>
      </c>
      <c r="F238" s="9"/>
      <c r="G238" s="9"/>
      <c r="H238" s="9"/>
      <c r="I238" s="9"/>
      <c r="J238" s="9"/>
      <c r="K238" s="9"/>
      <c r="R238" s="52"/>
    </row>
    <row r="239" spans="1:18" ht="36.75" customHeight="1">
      <c r="A239" s="111"/>
      <c r="B239" s="95" t="s">
        <v>234</v>
      </c>
      <c r="C239" s="9"/>
      <c r="D239" s="9"/>
      <c r="E239" s="9"/>
      <c r="F239" s="9">
        <f aca="true" t="shared" si="10" ref="F239:K239">F237</f>
        <v>5195636</v>
      </c>
      <c r="G239" s="9">
        <f t="shared" si="10"/>
        <v>4029363</v>
      </c>
      <c r="H239" s="9">
        <f t="shared" si="10"/>
        <v>1166273</v>
      </c>
      <c r="I239" s="9">
        <f t="shared" si="10"/>
        <v>3931027</v>
      </c>
      <c r="J239" s="9">
        <f t="shared" si="10"/>
        <v>3650714</v>
      </c>
      <c r="K239" s="9">
        <f t="shared" si="10"/>
        <v>280313</v>
      </c>
      <c r="R239" s="52"/>
    </row>
    <row r="240" spans="1:11" ht="81" customHeight="1">
      <c r="A240" s="53" t="s">
        <v>65</v>
      </c>
      <c r="B240" s="50" t="s">
        <v>91</v>
      </c>
      <c r="C240" s="71"/>
      <c r="D240" s="71"/>
      <c r="E240" s="71"/>
      <c r="F240" s="71"/>
      <c r="G240" s="71"/>
      <c r="H240" s="71"/>
      <c r="I240" s="71"/>
      <c r="J240" s="71"/>
      <c r="K240" s="71"/>
    </row>
    <row r="241" spans="1:11" ht="69" customHeight="1">
      <c r="A241" s="43" t="s">
        <v>25</v>
      </c>
      <c r="B241" s="25"/>
      <c r="C241" s="71"/>
      <c r="D241" s="71"/>
      <c r="E241" s="71"/>
      <c r="F241" s="71"/>
      <c r="G241" s="71"/>
      <c r="H241" s="71"/>
      <c r="I241" s="71"/>
      <c r="J241" s="71"/>
      <c r="K241" s="72"/>
    </row>
    <row r="242" spans="1:11" ht="69" customHeight="1">
      <c r="A242" s="49" t="s">
        <v>174</v>
      </c>
      <c r="B242" s="25"/>
      <c r="C242" s="11">
        <f aca="true" t="shared" si="11" ref="C242:K242">C243+C244+C245</f>
        <v>4662515</v>
      </c>
      <c r="D242" s="11">
        <f t="shared" si="11"/>
        <v>3741125</v>
      </c>
      <c r="E242" s="11">
        <f t="shared" si="11"/>
        <v>921390</v>
      </c>
      <c r="F242" s="11">
        <f t="shared" si="11"/>
        <v>5195636</v>
      </c>
      <c r="G242" s="11">
        <f t="shared" si="11"/>
        <v>4029363</v>
      </c>
      <c r="H242" s="11">
        <f t="shared" si="11"/>
        <v>1166273</v>
      </c>
      <c r="I242" s="11">
        <f t="shared" si="11"/>
        <v>3931027</v>
      </c>
      <c r="J242" s="11">
        <f t="shared" si="11"/>
        <v>3650714</v>
      </c>
      <c r="K242" s="11">
        <f t="shared" si="11"/>
        <v>280313</v>
      </c>
    </row>
    <row r="243" spans="1:11" ht="86.25" customHeight="1">
      <c r="A243" s="80" t="s">
        <v>173</v>
      </c>
      <c r="B243" s="25"/>
      <c r="C243" s="11">
        <f>D243+E243</f>
        <v>3759285</v>
      </c>
      <c r="D243" s="11">
        <f>3029044+100000+208851</f>
        <v>3337895</v>
      </c>
      <c r="E243" s="11">
        <v>421390</v>
      </c>
      <c r="F243" s="11">
        <f>G243+H243</f>
        <v>4196159</v>
      </c>
      <c r="G243" s="11">
        <f>3104602+225284+500000+100000</f>
        <v>3929886</v>
      </c>
      <c r="H243" s="11">
        <v>266273</v>
      </c>
      <c r="I243" s="11">
        <f>J243+K243</f>
        <v>3826079</v>
      </c>
      <c r="J243" s="11">
        <f>3308826+236940</f>
        <v>3545766</v>
      </c>
      <c r="K243" s="94">
        <v>280313</v>
      </c>
    </row>
    <row r="244" spans="1:11" ht="59.25" customHeight="1">
      <c r="A244" s="68" t="s">
        <v>146</v>
      </c>
      <c r="B244" s="25"/>
      <c r="C244" s="11">
        <v>93230</v>
      </c>
      <c r="D244" s="11">
        <f>C244-E244</f>
        <v>93230</v>
      </c>
      <c r="E244" s="11"/>
      <c r="F244" s="11">
        <v>99477</v>
      </c>
      <c r="G244" s="11">
        <f>F244-H244</f>
        <v>99477</v>
      </c>
      <c r="H244" s="11"/>
      <c r="I244" s="11">
        <v>104948</v>
      </c>
      <c r="J244" s="11">
        <f>I244-K244</f>
        <v>104948</v>
      </c>
      <c r="K244" s="71"/>
    </row>
    <row r="245" spans="1:11" ht="51" customHeight="1">
      <c r="A245" s="80" t="s">
        <v>147</v>
      </c>
      <c r="B245" s="25"/>
      <c r="C245" s="11">
        <f>D245+E245</f>
        <v>810000</v>
      </c>
      <c r="D245" s="11">
        <v>310000</v>
      </c>
      <c r="E245" s="11">
        <v>500000</v>
      </c>
      <c r="F245" s="11">
        <v>900000</v>
      </c>
      <c r="G245" s="11">
        <v>0</v>
      </c>
      <c r="H245" s="11">
        <v>900000</v>
      </c>
      <c r="I245" s="11">
        <v>0</v>
      </c>
      <c r="J245" s="11">
        <v>0</v>
      </c>
      <c r="K245" s="71"/>
    </row>
    <row r="246" spans="1:11" ht="23.25" customHeight="1">
      <c r="A246" s="19" t="s">
        <v>32</v>
      </c>
      <c r="B246" s="25"/>
      <c r="C246" s="71"/>
      <c r="D246" s="71"/>
      <c r="E246" s="71"/>
      <c r="F246" s="71"/>
      <c r="G246" s="71"/>
      <c r="H246" s="71"/>
      <c r="I246" s="71"/>
      <c r="J246" s="71"/>
      <c r="K246" s="71"/>
    </row>
    <row r="247" spans="1:11" ht="21" customHeight="1">
      <c r="A247" s="17" t="s">
        <v>6</v>
      </c>
      <c r="B247" s="25"/>
      <c r="C247" s="71"/>
      <c r="D247" s="71"/>
      <c r="E247" s="71"/>
      <c r="F247" s="71"/>
      <c r="G247" s="71"/>
      <c r="H247" s="71"/>
      <c r="I247" s="71"/>
      <c r="J247" s="71"/>
      <c r="K247" s="71"/>
    </row>
    <row r="248" spans="1:11" ht="31.5" customHeight="1">
      <c r="A248" s="43" t="s">
        <v>66</v>
      </c>
      <c r="B248" s="25"/>
      <c r="C248" s="11">
        <v>1</v>
      </c>
      <c r="D248" s="11">
        <v>1</v>
      </c>
      <c r="E248" s="11">
        <v>1</v>
      </c>
      <c r="F248" s="11">
        <v>1</v>
      </c>
      <c r="G248" s="11">
        <v>1</v>
      </c>
      <c r="H248" s="11">
        <v>1</v>
      </c>
      <c r="I248" s="11">
        <v>1</v>
      </c>
      <c r="J248" s="11">
        <v>1</v>
      </c>
      <c r="K248" s="11">
        <v>1</v>
      </c>
    </row>
    <row r="249" spans="1:11" ht="39.75" customHeight="1">
      <c r="A249" s="43" t="s">
        <v>148</v>
      </c>
      <c r="B249" s="25"/>
      <c r="C249" s="11">
        <v>10</v>
      </c>
      <c r="D249" s="11">
        <v>10</v>
      </c>
      <c r="E249" s="11"/>
      <c r="F249" s="11">
        <v>10</v>
      </c>
      <c r="G249" s="11">
        <v>10</v>
      </c>
      <c r="H249" s="11"/>
      <c r="I249" s="11">
        <v>10</v>
      </c>
      <c r="J249" s="11">
        <v>10</v>
      </c>
      <c r="K249" s="24"/>
    </row>
    <row r="250" spans="1:11" ht="51" customHeight="1">
      <c r="A250" s="43" t="s">
        <v>149</v>
      </c>
      <c r="B250" s="25"/>
      <c r="C250" s="11">
        <v>39</v>
      </c>
      <c r="D250" s="11">
        <v>39</v>
      </c>
      <c r="E250" s="11"/>
      <c r="F250" s="11">
        <v>39</v>
      </c>
      <c r="G250" s="11">
        <v>39</v>
      </c>
      <c r="H250" s="11"/>
      <c r="I250" s="11">
        <v>39</v>
      </c>
      <c r="J250" s="11">
        <v>39</v>
      </c>
      <c r="K250" s="12"/>
    </row>
    <row r="251" spans="1:11" ht="38.25" customHeight="1">
      <c r="A251" s="43" t="s">
        <v>68</v>
      </c>
      <c r="B251" s="25"/>
      <c r="C251" s="15">
        <f>D251+E251</f>
        <v>35</v>
      </c>
      <c r="D251" s="15">
        <v>32</v>
      </c>
      <c r="E251" s="15">
        <v>3</v>
      </c>
      <c r="F251" s="15">
        <f>G251+H251</f>
        <v>35</v>
      </c>
      <c r="G251" s="15">
        <v>32</v>
      </c>
      <c r="H251" s="15">
        <v>3</v>
      </c>
      <c r="I251" s="15">
        <f>J251+K251</f>
        <v>35</v>
      </c>
      <c r="J251" s="15">
        <v>32</v>
      </c>
      <c r="K251" s="15">
        <v>3</v>
      </c>
    </row>
    <row r="252" spans="1:11" ht="28.5" customHeight="1">
      <c r="A252" s="17" t="s">
        <v>67</v>
      </c>
      <c r="B252" s="25"/>
      <c r="C252" s="11"/>
      <c r="D252" s="11"/>
      <c r="E252" s="11"/>
      <c r="F252" s="11"/>
      <c r="G252" s="11"/>
      <c r="H252" s="11"/>
      <c r="I252" s="11"/>
      <c r="J252" s="11"/>
      <c r="K252" s="12"/>
    </row>
    <row r="253" spans="1:13" ht="54" customHeight="1">
      <c r="A253" s="68" t="s">
        <v>150</v>
      </c>
      <c r="B253" s="25"/>
      <c r="C253" s="11">
        <f>D253</f>
        <v>113</v>
      </c>
      <c r="D253" s="11">
        <v>113</v>
      </c>
      <c r="E253" s="11"/>
      <c r="F253" s="11">
        <f>G253</f>
        <v>120</v>
      </c>
      <c r="G253" s="11">
        <v>120</v>
      </c>
      <c r="H253" s="11"/>
      <c r="I253" s="11">
        <f>J253</f>
        <v>127</v>
      </c>
      <c r="J253" s="11">
        <v>127</v>
      </c>
      <c r="K253" s="12"/>
      <c r="M253" s="34">
        <f>7+8+9+16+14+9+10+9+17+14</f>
        <v>113</v>
      </c>
    </row>
    <row r="254" spans="1:11" ht="70.5" customHeight="1">
      <c r="A254" s="68" t="s">
        <v>151</v>
      </c>
      <c r="B254" s="25"/>
      <c r="C254" s="11">
        <f>D254</f>
        <v>396</v>
      </c>
      <c r="D254" s="11">
        <v>396</v>
      </c>
      <c r="E254" s="11"/>
      <c r="F254" s="11">
        <f>G254</f>
        <v>403</v>
      </c>
      <c r="G254" s="11">
        <v>403</v>
      </c>
      <c r="H254" s="11"/>
      <c r="I254" s="11">
        <f>J254</f>
        <v>410</v>
      </c>
      <c r="J254" s="11">
        <v>410</v>
      </c>
      <c r="K254" s="12"/>
    </row>
    <row r="255" spans="1:11" ht="21" customHeight="1">
      <c r="A255" s="17" t="s">
        <v>4</v>
      </c>
      <c r="B255" s="25"/>
      <c r="C255" s="23"/>
      <c r="D255" s="23"/>
      <c r="E255" s="23"/>
      <c r="F255" s="23"/>
      <c r="G255" s="23"/>
      <c r="H255" s="23"/>
      <c r="I255" s="23"/>
      <c r="J255" s="23"/>
      <c r="K255" s="24"/>
    </row>
    <row r="256" spans="1:11" ht="69.75" customHeight="1">
      <c r="A256" s="68" t="s">
        <v>152</v>
      </c>
      <c r="B256" s="25"/>
      <c r="C256" s="23">
        <f>D256</f>
        <v>1344</v>
      </c>
      <c r="D256" s="23">
        <f>13440/D249</f>
        <v>1344</v>
      </c>
      <c r="E256" s="23"/>
      <c r="F256" s="23">
        <f>G256</f>
        <v>1434.1</v>
      </c>
      <c r="G256" s="23">
        <f>14341/G249</f>
        <v>1434.1</v>
      </c>
      <c r="H256" s="23"/>
      <c r="I256" s="23">
        <f>J256</f>
        <v>1512.9</v>
      </c>
      <c r="J256" s="23">
        <f>15129/J249</f>
        <v>1512.9</v>
      </c>
      <c r="K256" s="12"/>
    </row>
    <row r="257" spans="1:11" ht="66.75" customHeight="1">
      <c r="A257" s="68" t="s">
        <v>153</v>
      </c>
      <c r="B257" s="25"/>
      <c r="C257" s="23">
        <f>D257</f>
        <v>1556.923076923077</v>
      </c>
      <c r="D257" s="23">
        <f>60720/D250</f>
        <v>1556.923076923077</v>
      </c>
      <c r="E257" s="23"/>
      <c r="F257" s="23">
        <f>G257</f>
        <v>1661.2307692307693</v>
      </c>
      <c r="G257" s="23">
        <f>64788/G250</f>
        <v>1661.2307692307693</v>
      </c>
      <c r="H257" s="23"/>
      <c r="I257" s="23">
        <f>J257</f>
        <v>1752.6153846153845</v>
      </c>
      <c r="J257" s="23">
        <f>68352/J250</f>
        <v>1752.6153846153845</v>
      </c>
      <c r="K257" s="12"/>
    </row>
    <row r="258" spans="1:11" ht="69" customHeight="1">
      <c r="A258" s="68" t="s">
        <v>226</v>
      </c>
      <c r="B258" s="25"/>
      <c r="C258" s="23">
        <f>D258</f>
        <v>118.93805309734513</v>
      </c>
      <c r="D258" s="23">
        <f>13440/D253</f>
        <v>118.93805309734513</v>
      </c>
      <c r="E258" s="23"/>
      <c r="F258" s="23">
        <f>G258</f>
        <v>119.50833333333334</v>
      </c>
      <c r="G258" s="23">
        <f>14341/G253</f>
        <v>119.50833333333334</v>
      </c>
      <c r="H258" s="23"/>
      <c r="I258" s="23">
        <f>J258</f>
        <v>119.1259842519685</v>
      </c>
      <c r="J258" s="23">
        <f>15129/J253</f>
        <v>119.1259842519685</v>
      </c>
      <c r="K258" s="12"/>
    </row>
    <row r="259" spans="1:11" ht="70.5" customHeight="1">
      <c r="A259" s="68" t="s">
        <v>154</v>
      </c>
      <c r="B259" s="57"/>
      <c r="C259" s="23">
        <f>D259</f>
        <v>153.33333333333334</v>
      </c>
      <c r="D259" s="23">
        <f>60720/D254</f>
        <v>153.33333333333334</v>
      </c>
      <c r="E259" s="23"/>
      <c r="F259" s="23">
        <f>G259</f>
        <v>160.76426799007444</v>
      </c>
      <c r="G259" s="23">
        <f>64788/G254</f>
        <v>160.76426799007444</v>
      </c>
      <c r="H259" s="23"/>
      <c r="I259" s="23">
        <f>J259</f>
        <v>166.71219512195123</v>
      </c>
      <c r="J259" s="23">
        <f>68352/J254</f>
        <v>166.71219512195123</v>
      </c>
      <c r="K259" s="9"/>
    </row>
    <row r="260" spans="1:11" ht="21.75" customHeight="1">
      <c r="A260" s="17" t="s">
        <v>5</v>
      </c>
      <c r="B260" s="25"/>
      <c r="C260" s="71"/>
      <c r="D260" s="71"/>
      <c r="E260" s="71"/>
      <c r="F260" s="71"/>
      <c r="G260" s="71"/>
      <c r="H260" s="71"/>
      <c r="I260" s="71"/>
      <c r="J260" s="71"/>
      <c r="K260" s="71"/>
    </row>
    <row r="261" spans="1:11" ht="63.75" customHeight="1">
      <c r="A261" s="68" t="s">
        <v>155</v>
      </c>
      <c r="B261" s="25"/>
      <c r="C261" s="48">
        <v>102.9</v>
      </c>
      <c r="D261" s="48">
        <v>102.9</v>
      </c>
      <c r="E261" s="48"/>
      <c r="F261" s="48">
        <v>103</v>
      </c>
      <c r="G261" s="48">
        <v>103</v>
      </c>
      <c r="H261" s="48"/>
      <c r="I261" s="48">
        <v>103.1</v>
      </c>
      <c r="J261" s="48">
        <v>103.1</v>
      </c>
      <c r="K261" s="71"/>
    </row>
    <row r="262" spans="1:11" ht="68.25" customHeight="1">
      <c r="A262" s="68" t="s">
        <v>156</v>
      </c>
      <c r="B262" s="25"/>
      <c r="C262" s="48">
        <v>101</v>
      </c>
      <c r="D262" s="48">
        <v>101</v>
      </c>
      <c r="E262" s="62"/>
      <c r="F262" s="48">
        <v>101.1</v>
      </c>
      <c r="G262" s="48">
        <v>101.1</v>
      </c>
      <c r="H262" s="62"/>
      <c r="I262" s="48">
        <v>102</v>
      </c>
      <c r="J262" s="48">
        <v>102</v>
      </c>
      <c r="K262" s="71"/>
    </row>
    <row r="263" spans="1:11" ht="57.75" customHeight="1">
      <c r="A263" s="68" t="s">
        <v>157</v>
      </c>
      <c r="B263" s="25"/>
      <c r="C263" s="48">
        <v>108.2</v>
      </c>
      <c r="D263" s="48">
        <v>108.2</v>
      </c>
      <c r="E263" s="48"/>
      <c r="F263" s="48">
        <v>110</v>
      </c>
      <c r="G263" s="48">
        <v>110</v>
      </c>
      <c r="H263" s="48"/>
      <c r="I263" s="48">
        <v>109</v>
      </c>
      <c r="J263" s="48">
        <v>109</v>
      </c>
      <c r="K263" s="71"/>
    </row>
    <row r="264" spans="1:11" ht="54" customHeight="1">
      <c r="A264" s="68" t="s">
        <v>158</v>
      </c>
      <c r="B264" s="25"/>
      <c r="C264" s="48">
        <v>102.7</v>
      </c>
      <c r="D264" s="48">
        <v>102.7</v>
      </c>
      <c r="E264" s="48"/>
      <c r="F264" s="48">
        <v>102.6</v>
      </c>
      <c r="G264" s="48">
        <v>102.6</v>
      </c>
      <c r="H264" s="48"/>
      <c r="I264" s="48">
        <v>102.5</v>
      </c>
      <c r="J264" s="48">
        <v>102.5</v>
      </c>
      <c r="K264" s="92"/>
    </row>
    <row r="265" spans="1:11" ht="20.25" customHeight="1">
      <c r="A265" s="107" t="s">
        <v>69</v>
      </c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</row>
    <row r="266" spans="1:11" ht="36" customHeight="1">
      <c r="A266" s="102" t="s">
        <v>70</v>
      </c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</row>
    <row r="267" spans="1:11" ht="30.75" customHeight="1">
      <c r="A267" s="120" t="s">
        <v>71</v>
      </c>
      <c r="B267" s="82" t="s">
        <v>171</v>
      </c>
      <c r="C267" s="83">
        <f>C273+C291+C312+C323+C334</f>
        <v>6950948</v>
      </c>
      <c r="D267" s="83">
        <f>D273+D291+D312+D323+D334</f>
        <v>6843948</v>
      </c>
      <c r="E267" s="83">
        <f>E273+E291+E312+E323</f>
        <v>107000</v>
      </c>
      <c r="F267" s="83">
        <f>G267+H267</f>
        <v>8288894</v>
      </c>
      <c r="G267" s="83">
        <f>G273+G291+G312+G323+G334</f>
        <v>7776544</v>
      </c>
      <c r="H267" s="83">
        <f>H269+H270</f>
        <v>512350</v>
      </c>
      <c r="I267" s="83">
        <f>I273+I291+I312+I323+I334</f>
        <v>8339208</v>
      </c>
      <c r="J267" s="83">
        <f>J273+J291+J312+J323+J334</f>
        <v>8221238</v>
      </c>
      <c r="K267" s="83">
        <f>K273+K291+K312+K323</f>
        <v>117970</v>
      </c>
    </row>
    <row r="268" spans="1:11" ht="45.75" customHeight="1">
      <c r="A268" s="120"/>
      <c r="B268" s="56" t="s">
        <v>18</v>
      </c>
      <c r="C268" s="9">
        <f>C273+C292+C312+C323+C334</f>
        <v>6843948</v>
      </c>
      <c r="D268" s="9">
        <f>D273+D292+D312+D323+D334</f>
        <v>6843948</v>
      </c>
      <c r="E268" s="9"/>
      <c r="F268" s="9"/>
      <c r="G268" s="9"/>
      <c r="H268" s="9"/>
      <c r="I268" s="9"/>
      <c r="J268" s="9"/>
      <c r="K268" s="9"/>
    </row>
    <row r="269" spans="1:11" ht="30.75" customHeight="1">
      <c r="A269" s="120"/>
      <c r="B269" s="56" t="s">
        <v>234</v>
      </c>
      <c r="C269" s="9"/>
      <c r="D269" s="9"/>
      <c r="E269" s="9"/>
      <c r="F269" s="9">
        <f>F273+F293+F312+F323+F334</f>
        <v>8176544</v>
      </c>
      <c r="G269" s="9">
        <f>G273+G293+G312+G323+G334</f>
        <v>7776544</v>
      </c>
      <c r="H269" s="9">
        <f>H274</f>
        <v>400000</v>
      </c>
      <c r="I269" s="9">
        <f>I273+I293+I312+I323+I334</f>
        <v>8339208</v>
      </c>
      <c r="J269" s="9">
        <f>J273+J293+J312+J323+J334</f>
        <v>8221238</v>
      </c>
      <c r="K269" s="9">
        <f>K273+K293+K312+K323+K334</f>
        <v>117970</v>
      </c>
    </row>
    <row r="270" spans="1:11" ht="40.5" customHeight="1">
      <c r="A270" s="121"/>
      <c r="B270" s="56" t="s">
        <v>227</v>
      </c>
      <c r="C270" s="9">
        <f>C294</f>
        <v>107000</v>
      </c>
      <c r="D270" s="9"/>
      <c r="E270" s="9">
        <f aca="true" t="shared" si="12" ref="E270:K270">E294</f>
        <v>107000</v>
      </c>
      <c r="F270" s="9">
        <f t="shared" si="12"/>
        <v>112350</v>
      </c>
      <c r="G270" s="9"/>
      <c r="H270" s="9">
        <f t="shared" si="12"/>
        <v>112350</v>
      </c>
      <c r="I270" s="9">
        <f t="shared" si="12"/>
        <v>117970</v>
      </c>
      <c r="J270" s="9"/>
      <c r="K270" s="9">
        <f t="shared" si="12"/>
        <v>117970</v>
      </c>
    </row>
    <row r="271" spans="1:11" ht="73.5" customHeight="1">
      <c r="A271" s="84" t="s">
        <v>159</v>
      </c>
      <c r="B271" s="29" t="s">
        <v>92</v>
      </c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19.25" customHeight="1">
      <c r="A272" s="68" t="s">
        <v>72</v>
      </c>
      <c r="B272" s="25"/>
      <c r="C272" s="11"/>
      <c r="D272" s="11"/>
      <c r="E272" s="11"/>
      <c r="F272" s="11"/>
      <c r="G272" s="11"/>
      <c r="H272" s="11"/>
      <c r="I272" s="11"/>
      <c r="J272" s="11"/>
      <c r="K272" s="10"/>
    </row>
    <row r="273" spans="1:12" ht="89.25" customHeight="1">
      <c r="A273" s="80" t="s">
        <v>73</v>
      </c>
      <c r="B273" s="25"/>
      <c r="C273" s="9">
        <f>C274+C275</f>
        <v>4014480</v>
      </c>
      <c r="D273" s="9">
        <f aca="true" t="shared" si="13" ref="D273:L273">D274+D275</f>
        <v>4014480</v>
      </c>
      <c r="E273" s="9"/>
      <c r="F273" s="9">
        <f t="shared" si="13"/>
        <v>4972851</v>
      </c>
      <c r="G273" s="9">
        <f t="shared" si="13"/>
        <v>4572851</v>
      </c>
      <c r="H273" s="9">
        <f>H274</f>
        <v>400000</v>
      </c>
      <c r="I273" s="9">
        <f t="shared" si="13"/>
        <v>4445714</v>
      </c>
      <c r="J273" s="9">
        <f t="shared" si="13"/>
        <v>4445714</v>
      </c>
      <c r="K273" s="9"/>
      <c r="L273" s="9">
        <f t="shared" si="13"/>
        <v>0</v>
      </c>
    </row>
    <row r="274" spans="1:11" ht="49.5" customHeight="1">
      <c r="A274" s="89" t="s">
        <v>176</v>
      </c>
      <c r="B274" s="25"/>
      <c r="C274" s="91">
        <f>D274</f>
        <v>2591604</v>
      </c>
      <c r="D274" s="91">
        <f>2441604+150000</f>
        <v>2591604</v>
      </c>
      <c r="E274" s="91"/>
      <c r="F274" s="91">
        <f>G274+H274</f>
        <v>3600000</v>
      </c>
      <c r="G274" s="91">
        <v>3200000</v>
      </c>
      <c r="H274" s="91">
        <v>400000</v>
      </c>
      <c r="I274" s="91">
        <f>J274</f>
        <v>2844004</v>
      </c>
      <c r="J274" s="91">
        <v>2844004</v>
      </c>
      <c r="K274" s="91"/>
    </row>
    <row r="275" spans="1:11" ht="64.5" customHeight="1">
      <c r="A275" s="89" t="s">
        <v>160</v>
      </c>
      <c r="B275" s="25"/>
      <c r="C275" s="91">
        <f>D275</f>
        <v>1422876</v>
      </c>
      <c r="D275" s="91">
        <v>1422876</v>
      </c>
      <c r="E275" s="91"/>
      <c r="F275" s="91">
        <f>G275</f>
        <v>1372851</v>
      </c>
      <c r="G275" s="91">
        <v>1372851</v>
      </c>
      <c r="H275" s="91"/>
      <c r="I275" s="91">
        <f>J275</f>
        <v>1601710</v>
      </c>
      <c r="J275" s="91">
        <v>1601710</v>
      </c>
      <c r="K275" s="91"/>
    </row>
    <row r="276" spans="1:11" ht="22.5" customHeight="1">
      <c r="A276" s="19" t="s">
        <v>32</v>
      </c>
      <c r="B276" s="25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21" customHeight="1">
      <c r="A277" s="17" t="s">
        <v>6</v>
      </c>
      <c r="B277" s="25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32.25" customHeight="1">
      <c r="A278" s="43" t="s">
        <v>8</v>
      </c>
      <c r="B278" s="25"/>
      <c r="C278" s="11">
        <v>1</v>
      </c>
      <c r="D278" s="11">
        <v>1</v>
      </c>
      <c r="E278" s="11"/>
      <c r="F278" s="11">
        <v>1</v>
      </c>
      <c r="G278" s="11">
        <v>1</v>
      </c>
      <c r="H278" s="11"/>
      <c r="I278" s="11">
        <v>1</v>
      </c>
      <c r="J278" s="11">
        <v>1</v>
      </c>
      <c r="K278" s="12"/>
    </row>
    <row r="279" spans="1:11" ht="54" customHeight="1">
      <c r="A279" s="43" t="s">
        <v>175</v>
      </c>
      <c r="B279" s="25"/>
      <c r="C279" s="91">
        <f>D279</f>
        <v>2591604</v>
      </c>
      <c r="D279" s="91">
        <f>2441604+150000</f>
        <v>2591604</v>
      </c>
      <c r="E279" s="91"/>
      <c r="F279" s="91">
        <f>G279+H279</f>
        <v>3454642</v>
      </c>
      <c r="G279" s="91">
        <f>2654642+400000</f>
        <v>3054642</v>
      </c>
      <c r="H279" s="91">
        <v>400000</v>
      </c>
      <c r="I279" s="91">
        <f>J279</f>
        <v>2844004</v>
      </c>
      <c r="J279" s="91">
        <v>2844004</v>
      </c>
      <c r="K279" s="11"/>
    </row>
    <row r="280" spans="1:11" ht="42" customHeight="1">
      <c r="A280" s="43" t="s">
        <v>75</v>
      </c>
      <c r="B280" s="25"/>
      <c r="C280" s="91">
        <f>D280</f>
        <v>1422876</v>
      </c>
      <c r="D280" s="91">
        <v>1422876</v>
      </c>
      <c r="E280" s="91"/>
      <c r="F280" s="91">
        <f>G280</f>
        <v>1518209</v>
      </c>
      <c r="G280" s="91">
        <v>1518209</v>
      </c>
      <c r="H280" s="91"/>
      <c r="I280" s="91">
        <f>J280</f>
        <v>1601710</v>
      </c>
      <c r="J280" s="91">
        <v>1601710</v>
      </c>
      <c r="K280" s="11"/>
    </row>
    <row r="281" spans="1:11" ht="19.5" customHeight="1">
      <c r="A281" s="43" t="s">
        <v>161</v>
      </c>
      <c r="B281" s="25"/>
      <c r="C281" s="15">
        <v>25.5</v>
      </c>
      <c r="D281" s="15">
        <v>25.5</v>
      </c>
      <c r="E281" s="26"/>
      <c r="F281" s="15">
        <v>25.5</v>
      </c>
      <c r="G281" s="15">
        <v>25.5</v>
      </c>
      <c r="H281" s="26"/>
      <c r="I281" s="15">
        <v>25.5</v>
      </c>
      <c r="J281" s="15">
        <v>25.5</v>
      </c>
      <c r="K281" s="27"/>
    </row>
    <row r="282" spans="1:11" ht="23.25" customHeight="1">
      <c r="A282" s="43" t="s">
        <v>162</v>
      </c>
      <c r="B282" s="25"/>
      <c r="C282" s="15">
        <v>14.5</v>
      </c>
      <c r="D282" s="15">
        <v>14.5</v>
      </c>
      <c r="E282" s="26"/>
      <c r="F282" s="15">
        <v>14.5</v>
      </c>
      <c r="G282" s="15">
        <v>14.5</v>
      </c>
      <c r="H282" s="26"/>
      <c r="I282" s="15">
        <v>14.5</v>
      </c>
      <c r="J282" s="15">
        <v>14.5</v>
      </c>
      <c r="K282" s="27"/>
    </row>
    <row r="283" spans="1:11" ht="23.25" customHeight="1">
      <c r="A283" s="17" t="s">
        <v>3</v>
      </c>
      <c r="B283" s="25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ht="32.25" customHeight="1">
      <c r="A284" s="43" t="s">
        <v>74</v>
      </c>
      <c r="B284" s="25"/>
      <c r="C284" s="11">
        <v>5</v>
      </c>
      <c r="D284" s="11">
        <v>5</v>
      </c>
      <c r="E284" s="11"/>
      <c r="F284" s="11">
        <v>5</v>
      </c>
      <c r="G284" s="11">
        <v>5</v>
      </c>
      <c r="H284" s="11"/>
      <c r="I284" s="11">
        <v>5</v>
      </c>
      <c r="J284" s="11">
        <v>5</v>
      </c>
      <c r="K284" s="11"/>
    </row>
    <row r="285" spans="1:11" ht="23.25" customHeight="1">
      <c r="A285" s="17" t="s">
        <v>4</v>
      </c>
      <c r="B285" s="25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53.25" customHeight="1">
      <c r="A286" s="68" t="s">
        <v>16</v>
      </c>
      <c r="B286" s="25"/>
      <c r="C286" s="11">
        <f>C280/C284</f>
        <v>284575.2</v>
      </c>
      <c r="D286" s="11">
        <f>D280/D284</f>
        <v>284575.2</v>
      </c>
      <c r="E286" s="11"/>
      <c r="F286" s="11">
        <f>F280/F284</f>
        <v>303641.8</v>
      </c>
      <c r="G286" s="11">
        <f>G280/G284</f>
        <v>303641.8</v>
      </c>
      <c r="H286" s="11"/>
      <c r="I286" s="11">
        <f>I280/I284</f>
        <v>320342</v>
      </c>
      <c r="J286" s="11">
        <f>J280/J284</f>
        <v>320342</v>
      </c>
      <c r="K286" s="11"/>
    </row>
    <row r="287" spans="1:11" ht="26.25" customHeight="1">
      <c r="A287" s="17" t="s">
        <v>5</v>
      </c>
      <c r="B287" s="25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73.5" customHeight="1">
      <c r="A288" s="68" t="s">
        <v>163</v>
      </c>
      <c r="B288" s="25"/>
      <c r="C288" s="48">
        <v>114.5</v>
      </c>
      <c r="D288" s="48">
        <v>114.5</v>
      </c>
      <c r="E288" s="48"/>
      <c r="F288" s="48">
        <v>100</v>
      </c>
      <c r="G288" s="48">
        <v>100</v>
      </c>
      <c r="H288" s="48"/>
      <c r="I288" s="48">
        <v>100</v>
      </c>
      <c r="J288" s="48">
        <v>100</v>
      </c>
      <c r="K288" s="11"/>
    </row>
    <row r="289" spans="1:11" ht="51.75" customHeight="1">
      <c r="A289" s="68" t="s">
        <v>164</v>
      </c>
      <c r="B289" s="25"/>
      <c r="C289" s="11">
        <v>11</v>
      </c>
      <c r="D289" s="11">
        <v>11</v>
      </c>
      <c r="E289" s="11"/>
      <c r="F289" s="11">
        <v>12</v>
      </c>
      <c r="G289" s="11">
        <v>12</v>
      </c>
      <c r="H289" s="11"/>
      <c r="I289" s="11">
        <v>14</v>
      </c>
      <c r="J289" s="11">
        <v>14</v>
      </c>
      <c r="K289" s="11"/>
    </row>
    <row r="290" spans="1:11" ht="59.25" customHeight="1">
      <c r="A290" s="68" t="s">
        <v>165</v>
      </c>
      <c r="B290" s="25"/>
      <c r="C290" s="48">
        <v>110</v>
      </c>
      <c r="D290" s="48">
        <v>110</v>
      </c>
      <c r="E290" s="11"/>
      <c r="F290" s="48">
        <v>109.1</v>
      </c>
      <c r="G290" s="48">
        <v>109.1</v>
      </c>
      <c r="H290" s="11"/>
      <c r="I290" s="48">
        <v>116.7</v>
      </c>
      <c r="J290" s="48">
        <v>116.7</v>
      </c>
      <c r="K290" s="11"/>
    </row>
    <row r="291" spans="1:11" ht="32.25" customHeight="1">
      <c r="A291" s="97" t="s">
        <v>168</v>
      </c>
      <c r="B291" s="29" t="s">
        <v>171</v>
      </c>
      <c r="C291" s="86">
        <f>C292+C294</f>
        <v>2183220</v>
      </c>
      <c r="D291" s="86">
        <f>D292+D294</f>
        <v>2076220</v>
      </c>
      <c r="E291" s="86">
        <f>E292+E294</f>
        <v>107000</v>
      </c>
      <c r="F291" s="86">
        <f>F293+F294</f>
        <v>2510667</v>
      </c>
      <c r="G291" s="86">
        <f>G292+G293</f>
        <v>2398317</v>
      </c>
      <c r="H291" s="86">
        <f>H294</f>
        <v>112350</v>
      </c>
      <c r="I291" s="86">
        <f>I292+I293</f>
        <v>3042038</v>
      </c>
      <c r="J291" s="86">
        <f>J292+J293</f>
        <v>2924068</v>
      </c>
      <c r="K291" s="86">
        <f>K292+K293</f>
        <v>117970</v>
      </c>
    </row>
    <row r="292" spans="1:11" ht="48" customHeight="1">
      <c r="A292" s="98"/>
      <c r="B292" s="56" t="s">
        <v>18</v>
      </c>
      <c r="C292" s="9">
        <f>D292</f>
        <v>2076220</v>
      </c>
      <c r="D292" s="9">
        <f>D295+D296</f>
        <v>2076220</v>
      </c>
      <c r="E292" s="9"/>
      <c r="F292" s="9"/>
      <c r="G292" s="9"/>
      <c r="H292" s="9"/>
      <c r="I292" s="9"/>
      <c r="J292" s="9"/>
      <c r="K292" s="9"/>
    </row>
    <row r="293" spans="1:11" ht="48" customHeight="1">
      <c r="A293" s="98"/>
      <c r="B293" s="56" t="s">
        <v>234</v>
      </c>
      <c r="C293" s="9"/>
      <c r="D293" s="9"/>
      <c r="E293" s="9"/>
      <c r="F293" s="9">
        <f>G293</f>
        <v>2398317</v>
      </c>
      <c r="G293" s="9">
        <f>G295+G296</f>
        <v>2398317</v>
      </c>
      <c r="H293" s="9"/>
      <c r="I293" s="9">
        <f>I295+I296</f>
        <v>3042038</v>
      </c>
      <c r="J293" s="9">
        <f>J295+J296</f>
        <v>2924068</v>
      </c>
      <c r="K293" s="9">
        <f>K295+K296</f>
        <v>117970</v>
      </c>
    </row>
    <row r="294" spans="1:11" ht="53.25" customHeight="1">
      <c r="A294" s="99"/>
      <c r="B294" s="56" t="s">
        <v>227</v>
      </c>
      <c r="C294" s="9">
        <f>E294</f>
        <v>107000</v>
      </c>
      <c r="D294" s="9"/>
      <c r="E294" s="9">
        <f>E295</f>
        <v>107000</v>
      </c>
      <c r="F294" s="9">
        <f>H294</f>
        <v>112350</v>
      </c>
      <c r="G294" s="9"/>
      <c r="H294" s="9">
        <f>H295</f>
        <v>112350</v>
      </c>
      <c r="I294" s="9">
        <f>K294</f>
        <v>117970</v>
      </c>
      <c r="J294" s="9"/>
      <c r="K294" s="9">
        <f>K295</f>
        <v>117970</v>
      </c>
    </row>
    <row r="295" spans="1:11" ht="53.25" customHeight="1">
      <c r="A295" s="80" t="s">
        <v>166</v>
      </c>
      <c r="B295" s="56"/>
      <c r="C295" s="11">
        <f>D295+E295</f>
        <v>1869740</v>
      </c>
      <c r="D295" s="11">
        <f>1912740-150000</f>
        <v>1762740</v>
      </c>
      <c r="E295" s="11">
        <v>107000</v>
      </c>
      <c r="F295" s="11">
        <f>G295+H295</f>
        <v>2176184</v>
      </c>
      <c r="G295" s="11">
        <v>2063834</v>
      </c>
      <c r="H295" s="11">
        <v>112350</v>
      </c>
      <c r="I295" s="11">
        <f>J295+K295</f>
        <v>2684577</v>
      </c>
      <c r="J295" s="11">
        <v>2566607</v>
      </c>
      <c r="K295" s="11">
        <v>117970</v>
      </c>
    </row>
    <row r="296" spans="1:11" ht="53.25" customHeight="1">
      <c r="A296" s="80" t="s">
        <v>167</v>
      </c>
      <c r="B296" s="56"/>
      <c r="C296" s="11">
        <f>D296</f>
        <v>313480</v>
      </c>
      <c r="D296" s="11">
        <v>313480</v>
      </c>
      <c r="E296" s="11"/>
      <c r="F296" s="11">
        <f>G296</f>
        <v>334483</v>
      </c>
      <c r="G296" s="11">
        <v>334483</v>
      </c>
      <c r="H296" s="11"/>
      <c r="I296" s="11">
        <f>J296</f>
        <v>357461</v>
      </c>
      <c r="J296" s="11">
        <v>357461</v>
      </c>
      <c r="K296" s="11"/>
    </row>
    <row r="297" spans="1:11" ht="23.25" customHeight="1">
      <c r="A297" s="19" t="s">
        <v>32</v>
      </c>
      <c r="B297" s="25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22.5" customHeight="1">
      <c r="A298" s="17" t="s">
        <v>6</v>
      </c>
      <c r="B298" s="25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32.25" customHeight="1">
      <c r="A299" s="43" t="s">
        <v>76</v>
      </c>
      <c r="B299" s="25"/>
      <c r="C299" s="11">
        <v>1</v>
      </c>
      <c r="D299" s="11">
        <v>1</v>
      </c>
      <c r="E299" s="11"/>
      <c r="F299" s="11">
        <v>1</v>
      </c>
      <c r="G299" s="11">
        <v>1</v>
      </c>
      <c r="H299" s="11"/>
      <c r="I299" s="11">
        <v>1</v>
      </c>
      <c r="J299" s="11">
        <v>1</v>
      </c>
      <c r="K299" s="12"/>
    </row>
    <row r="300" spans="1:11" ht="57" customHeight="1">
      <c r="A300" s="43" t="s">
        <v>179</v>
      </c>
      <c r="B300" s="25"/>
      <c r="C300" s="11">
        <f>D300+E300</f>
        <v>1869740</v>
      </c>
      <c r="D300" s="11">
        <f>1912740-150000</f>
        <v>1762740</v>
      </c>
      <c r="E300" s="11">
        <v>107000</v>
      </c>
      <c r="F300" s="11">
        <f>G300+H300</f>
        <v>2176184</v>
      </c>
      <c r="G300" s="11">
        <v>2063834</v>
      </c>
      <c r="H300" s="11">
        <v>112350</v>
      </c>
      <c r="I300" s="11">
        <f>J300+K300</f>
        <v>2684577</v>
      </c>
      <c r="J300" s="11">
        <v>2566607</v>
      </c>
      <c r="K300" s="11">
        <v>117970</v>
      </c>
    </row>
    <row r="301" spans="1:11" ht="32.25" customHeight="1">
      <c r="A301" s="43" t="s">
        <v>75</v>
      </c>
      <c r="B301" s="25"/>
      <c r="C301" s="11">
        <f>D301</f>
        <v>313480</v>
      </c>
      <c r="D301" s="11">
        <v>313480</v>
      </c>
      <c r="E301" s="11"/>
      <c r="F301" s="11">
        <f>G301</f>
        <v>334483</v>
      </c>
      <c r="G301" s="11">
        <v>334483</v>
      </c>
      <c r="H301" s="11"/>
      <c r="I301" s="11">
        <f>J301</f>
        <v>357461</v>
      </c>
      <c r="J301" s="11">
        <v>357461</v>
      </c>
      <c r="K301" s="11"/>
    </row>
    <row r="302" spans="1:11" ht="32.25" customHeight="1">
      <c r="A302" s="43" t="s">
        <v>180</v>
      </c>
      <c r="B302" s="25"/>
      <c r="C302" s="48">
        <v>19.5</v>
      </c>
      <c r="D302" s="48">
        <v>19.5</v>
      </c>
      <c r="E302" s="48"/>
      <c r="F302" s="48">
        <v>19.5</v>
      </c>
      <c r="G302" s="48">
        <v>19.5</v>
      </c>
      <c r="H302" s="48"/>
      <c r="I302" s="48">
        <v>19.5</v>
      </c>
      <c r="J302" s="48">
        <v>19.5</v>
      </c>
      <c r="K302" s="27"/>
    </row>
    <row r="303" spans="1:11" ht="26.25" customHeight="1">
      <c r="A303" s="43" t="s">
        <v>181</v>
      </c>
      <c r="B303" s="25"/>
      <c r="C303" s="15">
        <v>4</v>
      </c>
      <c r="D303" s="15">
        <v>4</v>
      </c>
      <c r="E303" s="26"/>
      <c r="F303" s="15">
        <v>4</v>
      </c>
      <c r="G303" s="15">
        <v>4</v>
      </c>
      <c r="H303" s="26"/>
      <c r="I303" s="15">
        <v>4</v>
      </c>
      <c r="J303" s="15">
        <v>4</v>
      </c>
      <c r="K303" s="27"/>
    </row>
    <row r="304" spans="1:11" ht="25.5" customHeight="1">
      <c r="A304" s="17" t="s">
        <v>3</v>
      </c>
      <c r="B304" s="25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32.25" customHeight="1">
      <c r="A305" s="43" t="s">
        <v>74</v>
      </c>
      <c r="B305" s="25"/>
      <c r="C305" s="11">
        <v>12</v>
      </c>
      <c r="D305" s="11">
        <v>12</v>
      </c>
      <c r="E305" s="11"/>
      <c r="F305" s="11">
        <v>12</v>
      </c>
      <c r="G305" s="11">
        <v>12</v>
      </c>
      <c r="H305" s="11"/>
      <c r="I305" s="11">
        <v>12</v>
      </c>
      <c r="J305" s="11">
        <v>12</v>
      </c>
      <c r="K305" s="11"/>
    </row>
    <row r="306" spans="1:11" ht="26.25" customHeight="1">
      <c r="A306" s="17" t="s">
        <v>4</v>
      </c>
      <c r="B306" s="25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1:11" ht="32.25" customHeight="1">
      <c r="A307" s="68" t="s">
        <v>16</v>
      </c>
      <c r="B307" s="25"/>
      <c r="C307" s="11">
        <f>C301/C305</f>
        <v>26123.333333333332</v>
      </c>
      <c r="D307" s="11">
        <f>D301/D305</f>
        <v>26123.333333333332</v>
      </c>
      <c r="E307" s="11"/>
      <c r="F307" s="11">
        <f>F301/F305</f>
        <v>27873.583333333332</v>
      </c>
      <c r="G307" s="11">
        <f>G301/G305</f>
        <v>27873.583333333332</v>
      </c>
      <c r="H307" s="11"/>
      <c r="I307" s="11">
        <f>I301/I305</f>
        <v>29788.416666666668</v>
      </c>
      <c r="J307" s="11">
        <f>J301/J305</f>
        <v>29788.416666666668</v>
      </c>
      <c r="K307" s="11"/>
    </row>
    <row r="308" spans="1:11" ht="23.25" customHeight="1">
      <c r="A308" s="17" t="s">
        <v>5</v>
      </c>
      <c r="B308" s="25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ht="62.25" customHeight="1">
      <c r="A309" s="68" t="s">
        <v>163</v>
      </c>
      <c r="B309" s="25"/>
      <c r="C309" s="48">
        <v>100</v>
      </c>
      <c r="D309" s="48">
        <v>100</v>
      </c>
      <c r="E309" s="48"/>
      <c r="F309" s="48">
        <v>100</v>
      </c>
      <c r="G309" s="48">
        <v>100</v>
      </c>
      <c r="H309" s="48"/>
      <c r="I309" s="48">
        <v>100</v>
      </c>
      <c r="J309" s="48">
        <v>100</v>
      </c>
      <c r="K309" s="11"/>
    </row>
    <row r="310" spans="1:11" ht="51" customHeight="1">
      <c r="A310" s="68" t="s">
        <v>164</v>
      </c>
      <c r="B310" s="25"/>
      <c r="C310" s="11">
        <v>4</v>
      </c>
      <c r="D310" s="11">
        <v>4</v>
      </c>
      <c r="E310" s="11"/>
      <c r="F310" s="11">
        <v>4</v>
      </c>
      <c r="G310" s="11">
        <v>4</v>
      </c>
      <c r="H310" s="11"/>
      <c r="I310" s="11">
        <v>4</v>
      </c>
      <c r="J310" s="11">
        <v>4</v>
      </c>
      <c r="K310" s="11"/>
    </row>
    <row r="311" spans="1:11" ht="50.25" customHeight="1">
      <c r="A311" s="68" t="s">
        <v>165</v>
      </c>
      <c r="B311" s="25"/>
      <c r="C311" s="48">
        <v>100</v>
      </c>
      <c r="D311" s="48">
        <v>100</v>
      </c>
      <c r="E311" s="11"/>
      <c r="F311" s="48">
        <v>100</v>
      </c>
      <c r="G311" s="48">
        <v>100</v>
      </c>
      <c r="H311" s="11"/>
      <c r="I311" s="48">
        <v>100</v>
      </c>
      <c r="J311" s="48">
        <v>100</v>
      </c>
      <c r="K311" s="11"/>
    </row>
    <row r="312" spans="1:11" ht="97.5" customHeight="1">
      <c r="A312" s="80" t="s">
        <v>169</v>
      </c>
      <c r="B312" s="25"/>
      <c r="C312" s="9">
        <v>553248</v>
      </c>
      <c r="D312" s="9">
        <v>553248</v>
      </c>
      <c r="E312" s="9"/>
      <c r="F312" s="9">
        <f>G312</f>
        <v>605376</v>
      </c>
      <c r="G312" s="9">
        <v>605376</v>
      </c>
      <c r="H312" s="9"/>
      <c r="I312" s="9">
        <f>J312</f>
        <v>651456</v>
      </c>
      <c r="J312" s="9">
        <v>651456</v>
      </c>
      <c r="K312" s="11"/>
    </row>
    <row r="313" spans="1:11" ht="74.25" customHeight="1">
      <c r="A313" s="59" t="s">
        <v>24</v>
      </c>
      <c r="B313" s="25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1:11" ht="27" customHeight="1">
      <c r="A314" s="19" t="s">
        <v>32</v>
      </c>
      <c r="B314" s="25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1:11" ht="19.5" customHeight="1">
      <c r="A315" s="17" t="s">
        <v>6</v>
      </c>
      <c r="B315" s="25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32.25" customHeight="1">
      <c r="A316" s="16" t="s">
        <v>185</v>
      </c>
      <c r="B316" s="25"/>
      <c r="C316" s="11">
        <v>1</v>
      </c>
      <c r="D316" s="11">
        <v>1</v>
      </c>
      <c r="E316" s="11"/>
      <c r="F316" s="11">
        <v>1</v>
      </c>
      <c r="G316" s="11">
        <v>1</v>
      </c>
      <c r="H316" s="11"/>
      <c r="I316" s="11">
        <v>1</v>
      </c>
      <c r="J316" s="11">
        <v>1</v>
      </c>
      <c r="K316" s="11"/>
    </row>
    <row r="317" spans="1:11" ht="32.25" customHeight="1">
      <c r="A317" s="17" t="s">
        <v>3</v>
      </c>
      <c r="B317" s="25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32.25" customHeight="1">
      <c r="A318" s="43" t="s">
        <v>77</v>
      </c>
      <c r="B318" s="25"/>
      <c r="C318" s="11">
        <v>30</v>
      </c>
      <c r="D318" s="11">
        <v>30</v>
      </c>
      <c r="E318" s="11"/>
      <c r="F318" s="11">
        <v>30</v>
      </c>
      <c r="G318" s="11">
        <v>30</v>
      </c>
      <c r="H318" s="11"/>
      <c r="I318" s="11">
        <v>30</v>
      </c>
      <c r="J318" s="11">
        <v>30</v>
      </c>
      <c r="K318" s="11"/>
    </row>
    <row r="319" spans="1:11" ht="32.25" customHeight="1">
      <c r="A319" s="17" t="s">
        <v>4</v>
      </c>
      <c r="B319" s="25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ht="61.5" customHeight="1">
      <c r="A320" s="68" t="s">
        <v>97</v>
      </c>
      <c r="B320" s="25"/>
      <c r="C320" s="11">
        <f>C312/C318/12</f>
        <v>1536.8</v>
      </c>
      <c r="D320" s="11">
        <f aca="true" t="shared" si="14" ref="D320:J320">D312/D318/12</f>
        <v>1536.8</v>
      </c>
      <c r="E320" s="11"/>
      <c r="F320" s="11">
        <f t="shared" si="14"/>
        <v>1681.6000000000001</v>
      </c>
      <c r="G320" s="11">
        <f t="shared" si="14"/>
        <v>1681.6000000000001</v>
      </c>
      <c r="H320" s="11"/>
      <c r="I320" s="11">
        <f t="shared" si="14"/>
        <v>1809.6000000000001</v>
      </c>
      <c r="J320" s="11">
        <f t="shared" si="14"/>
        <v>1809.6000000000001</v>
      </c>
      <c r="K320" s="11"/>
    </row>
    <row r="321" spans="1:11" ht="21" customHeight="1">
      <c r="A321" s="17" t="s">
        <v>5</v>
      </c>
      <c r="B321" s="25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32.25" customHeight="1">
      <c r="A322" s="68" t="s">
        <v>78</v>
      </c>
      <c r="B322" s="25"/>
      <c r="C322" s="11">
        <v>50</v>
      </c>
      <c r="D322" s="11">
        <v>50</v>
      </c>
      <c r="E322" s="11"/>
      <c r="F322" s="11">
        <v>1</v>
      </c>
      <c r="G322" s="11">
        <v>1</v>
      </c>
      <c r="H322" s="11"/>
      <c r="I322" s="11">
        <v>1</v>
      </c>
      <c r="J322" s="11">
        <v>1</v>
      </c>
      <c r="K322" s="11"/>
    </row>
    <row r="323" spans="1:11" ht="69" customHeight="1">
      <c r="A323" s="80" t="s">
        <v>79</v>
      </c>
      <c r="B323" s="25"/>
      <c r="C323" s="9">
        <v>50000</v>
      </c>
      <c r="D323" s="9">
        <v>50000</v>
      </c>
      <c r="E323" s="9"/>
      <c r="F323" s="9">
        <v>50000</v>
      </c>
      <c r="G323" s="9">
        <v>50000</v>
      </c>
      <c r="H323" s="9"/>
      <c r="I323" s="9">
        <v>50000</v>
      </c>
      <c r="J323" s="9">
        <v>50000</v>
      </c>
      <c r="K323" s="9"/>
    </row>
    <row r="324" spans="1:11" ht="71.25" customHeight="1">
      <c r="A324" s="59" t="s">
        <v>24</v>
      </c>
      <c r="B324" s="25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1:11" ht="25.5" customHeight="1">
      <c r="A325" s="19" t="s">
        <v>32</v>
      </c>
      <c r="B325" s="25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1:11" ht="24" customHeight="1">
      <c r="A326" s="17" t="s">
        <v>6</v>
      </c>
      <c r="B326" s="25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ht="32.25" customHeight="1">
      <c r="A327" s="16" t="s">
        <v>185</v>
      </c>
      <c r="B327" s="25"/>
      <c r="C327" s="11">
        <v>1</v>
      </c>
      <c r="D327" s="11">
        <v>1</v>
      </c>
      <c r="E327" s="11"/>
      <c r="F327" s="11">
        <v>1</v>
      </c>
      <c r="G327" s="11">
        <v>1</v>
      </c>
      <c r="H327" s="11"/>
      <c r="I327" s="11">
        <v>1</v>
      </c>
      <c r="J327" s="11">
        <v>1</v>
      </c>
      <c r="K327" s="11"/>
    </row>
    <row r="328" spans="1:11" ht="32.25" customHeight="1">
      <c r="A328" s="17" t="s">
        <v>3</v>
      </c>
      <c r="B328" s="25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32.25" customHeight="1">
      <c r="A329" s="43" t="s">
        <v>96</v>
      </c>
      <c r="B329" s="25"/>
      <c r="C329" s="11">
        <v>5</v>
      </c>
      <c r="D329" s="11">
        <v>5</v>
      </c>
      <c r="E329" s="11"/>
      <c r="F329" s="11">
        <v>5</v>
      </c>
      <c r="G329" s="11">
        <v>5</v>
      </c>
      <c r="H329" s="11"/>
      <c r="I329" s="11">
        <v>5</v>
      </c>
      <c r="J329" s="11">
        <v>5</v>
      </c>
      <c r="K329" s="11"/>
    </row>
    <row r="330" spans="1:11" ht="32.25" customHeight="1">
      <c r="A330" s="17" t="s">
        <v>4</v>
      </c>
      <c r="B330" s="25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 ht="53.25" customHeight="1">
      <c r="A331" s="68" t="s">
        <v>170</v>
      </c>
      <c r="B331" s="25"/>
      <c r="C331" s="11">
        <f>C323/C329</f>
        <v>10000</v>
      </c>
      <c r="D331" s="11">
        <f aca="true" t="shared" si="15" ref="D331:J331">D323/D329</f>
        <v>10000</v>
      </c>
      <c r="E331" s="11"/>
      <c r="F331" s="11">
        <f t="shared" si="15"/>
        <v>10000</v>
      </c>
      <c r="G331" s="11">
        <f t="shared" si="15"/>
        <v>10000</v>
      </c>
      <c r="H331" s="11"/>
      <c r="I331" s="11">
        <f t="shared" si="15"/>
        <v>10000</v>
      </c>
      <c r="J331" s="11">
        <f t="shared" si="15"/>
        <v>10000</v>
      </c>
      <c r="K331" s="11"/>
    </row>
    <row r="332" spans="1:11" ht="32.25" customHeight="1">
      <c r="A332" s="17" t="s">
        <v>5</v>
      </c>
      <c r="B332" s="25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32.25" customHeight="1">
      <c r="A333" s="68" t="s">
        <v>78</v>
      </c>
      <c r="B333" s="25"/>
      <c r="C333" s="11">
        <v>100</v>
      </c>
      <c r="D333" s="11">
        <v>100</v>
      </c>
      <c r="E333" s="11"/>
      <c r="F333" s="11">
        <v>100</v>
      </c>
      <c r="G333" s="11">
        <v>100</v>
      </c>
      <c r="H333" s="11"/>
      <c r="I333" s="11">
        <v>100</v>
      </c>
      <c r="J333" s="11">
        <v>100</v>
      </c>
      <c r="K333" s="11"/>
    </row>
    <row r="334" spans="1:11" ht="47.25">
      <c r="A334" s="80" t="s">
        <v>186</v>
      </c>
      <c r="B334" s="25"/>
      <c r="C334" s="9">
        <f>D334</f>
        <v>150000</v>
      </c>
      <c r="D334" s="9">
        <v>150000</v>
      </c>
      <c r="E334" s="9"/>
      <c r="F334" s="9">
        <f>G334</f>
        <v>150000</v>
      </c>
      <c r="G334" s="9">
        <v>150000</v>
      </c>
      <c r="H334" s="9"/>
      <c r="I334" s="9">
        <f>J334</f>
        <v>150000</v>
      </c>
      <c r="J334" s="9">
        <v>150000</v>
      </c>
      <c r="K334" s="9"/>
    </row>
    <row r="335" spans="1:11" ht="71.25" customHeight="1">
      <c r="A335" s="59" t="s">
        <v>24</v>
      </c>
      <c r="B335" s="25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1:11" ht="25.5" customHeight="1">
      <c r="A336" s="19" t="s">
        <v>32</v>
      </c>
      <c r="B336" s="25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24" customHeight="1">
      <c r="A337" s="17" t="s">
        <v>6</v>
      </c>
      <c r="B337" s="25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47.25">
      <c r="A338" s="16" t="s">
        <v>189</v>
      </c>
      <c r="B338" s="25"/>
      <c r="C338" s="11">
        <f>D338</f>
        <v>150000</v>
      </c>
      <c r="D338" s="11">
        <v>150000</v>
      </c>
      <c r="E338" s="11"/>
      <c r="F338" s="11">
        <f>G338</f>
        <v>150000</v>
      </c>
      <c r="G338" s="11">
        <v>150000</v>
      </c>
      <c r="H338" s="11"/>
      <c r="I338" s="11">
        <f>J338</f>
        <v>150000</v>
      </c>
      <c r="J338" s="11">
        <v>150000</v>
      </c>
      <c r="K338" s="11"/>
    </row>
    <row r="339" spans="1:11" ht="32.25" customHeight="1">
      <c r="A339" s="17" t="s">
        <v>3</v>
      </c>
      <c r="B339" s="25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32.25" customHeight="1">
      <c r="A340" s="43" t="s">
        <v>188</v>
      </c>
      <c r="B340" s="25"/>
      <c r="C340" s="11">
        <f>D340</f>
        <v>50</v>
      </c>
      <c r="D340" s="11">
        <v>50</v>
      </c>
      <c r="E340" s="11"/>
      <c r="F340" s="11">
        <f>G340</f>
        <v>50</v>
      </c>
      <c r="G340" s="11">
        <v>50</v>
      </c>
      <c r="H340" s="11"/>
      <c r="I340" s="11">
        <f>J340</f>
        <v>50</v>
      </c>
      <c r="J340" s="11">
        <v>50</v>
      </c>
      <c r="K340" s="11"/>
    </row>
    <row r="341" spans="1:11" ht="32.25" customHeight="1">
      <c r="A341" s="17" t="s">
        <v>4</v>
      </c>
      <c r="B341" s="25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1:11" ht="47.25">
      <c r="A342" s="16" t="s">
        <v>187</v>
      </c>
      <c r="B342" s="25"/>
      <c r="C342" s="11">
        <f>C334/C340</f>
        <v>3000</v>
      </c>
      <c r="D342" s="11">
        <f>D334/D340</f>
        <v>3000</v>
      </c>
      <c r="E342" s="11"/>
      <c r="F342" s="11">
        <f>F334/F340</f>
        <v>3000</v>
      </c>
      <c r="G342" s="11">
        <f>G334/G340</f>
        <v>3000</v>
      </c>
      <c r="H342" s="11"/>
      <c r="I342" s="11">
        <f>I334/I340</f>
        <v>3000</v>
      </c>
      <c r="J342" s="11">
        <f>J334/J340</f>
        <v>3000</v>
      </c>
      <c r="K342" s="11"/>
    </row>
    <row r="343" spans="1:11" ht="32.25" customHeight="1">
      <c r="A343" s="17" t="s">
        <v>5</v>
      </c>
      <c r="B343" s="25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32.25" customHeight="1">
      <c r="A344" s="68" t="s">
        <v>78</v>
      </c>
      <c r="B344" s="25"/>
      <c r="C344" s="11">
        <v>100</v>
      </c>
      <c r="D344" s="11">
        <v>100</v>
      </c>
      <c r="E344" s="11"/>
      <c r="F344" s="11">
        <v>100</v>
      </c>
      <c r="G344" s="11">
        <v>100</v>
      </c>
      <c r="H344" s="11"/>
      <c r="I344" s="11">
        <v>100</v>
      </c>
      <c r="J344" s="11">
        <v>100</v>
      </c>
      <c r="K344" s="11"/>
    </row>
    <row r="345" spans="1:11" ht="32.25" customHeight="1">
      <c r="A345" s="100" t="s">
        <v>80</v>
      </c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</row>
    <row r="346" spans="1:11" ht="32.25" customHeight="1">
      <c r="A346" s="102" t="s">
        <v>81</v>
      </c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</row>
    <row r="347" spans="1:11" ht="32.25" customHeight="1">
      <c r="A347" s="128" t="s">
        <v>82</v>
      </c>
      <c r="B347" s="29" t="s">
        <v>171</v>
      </c>
      <c r="C347" s="9">
        <f>C352</f>
        <v>13500000</v>
      </c>
      <c r="D347" s="9"/>
      <c r="E347" s="9">
        <f>E352</f>
        <v>13500000</v>
      </c>
      <c r="F347" s="9">
        <f>H347</f>
        <v>9200000</v>
      </c>
      <c r="G347" s="9"/>
      <c r="H347" s="9">
        <f>H349</f>
        <v>9200000</v>
      </c>
      <c r="I347" s="9">
        <v>7000000</v>
      </c>
      <c r="J347" s="9"/>
      <c r="K347" s="9">
        <v>7000000</v>
      </c>
    </row>
    <row r="348" spans="1:11" ht="50.25" customHeight="1">
      <c r="A348" s="110"/>
      <c r="B348" s="56" t="s">
        <v>18</v>
      </c>
      <c r="C348" s="9">
        <v>13500000</v>
      </c>
      <c r="D348" s="9"/>
      <c r="E348" s="9">
        <v>13500000</v>
      </c>
      <c r="F348" s="9"/>
      <c r="G348" s="9"/>
      <c r="H348" s="9"/>
      <c r="I348" s="9"/>
      <c r="J348" s="9"/>
      <c r="K348" s="9"/>
    </row>
    <row r="349" spans="1:11" ht="32.25" customHeight="1">
      <c r="A349" s="111"/>
      <c r="B349" s="56" t="s">
        <v>234</v>
      </c>
      <c r="C349" s="9"/>
      <c r="D349" s="9"/>
      <c r="E349" s="9"/>
      <c r="F349" s="9">
        <f>H349</f>
        <v>9200000</v>
      </c>
      <c r="G349" s="9"/>
      <c r="H349" s="9">
        <f>H352</f>
        <v>9200000</v>
      </c>
      <c r="I349" s="9">
        <v>7000000</v>
      </c>
      <c r="J349" s="9"/>
      <c r="K349" s="9">
        <v>7000000</v>
      </c>
    </row>
    <row r="350" spans="1:11" ht="54.75" customHeight="1">
      <c r="A350" s="16" t="s">
        <v>83</v>
      </c>
      <c r="B350" s="30" t="s">
        <v>93</v>
      </c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1:11" ht="86.25" customHeight="1">
      <c r="A351" s="43" t="s">
        <v>20</v>
      </c>
      <c r="B351" s="25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1:11" ht="72" customHeight="1">
      <c r="A352" s="80" t="s">
        <v>86</v>
      </c>
      <c r="B352" s="56"/>
      <c r="C352" s="61">
        <f>C353+C354</f>
        <v>13500000</v>
      </c>
      <c r="D352" s="61"/>
      <c r="E352" s="61">
        <f>E353+E354</f>
        <v>13500000</v>
      </c>
      <c r="F352" s="61">
        <f>H352</f>
        <v>9200000</v>
      </c>
      <c r="G352" s="61"/>
      <c r="H352" s="61">
        <f>H353+H354</f>
        <v>9200000</v>
      </c>
      <c r="I352" s="61">
        <f>I347</f>
        <v>7000000</v>
      </c>
      <c r="J352" s="61"/>
      <c r="K352" s="61">
        <f>K347</f>
        <v>7000000</v>
      </c>
    </row>
    <row r="353" spans="1:11" ht="32.25" customHeight="1">
      <c r="A353" s="17" t="s">
        <v>84</v>
      </c>
      <c r="B353" s="56"/>
      <c r="C353" s="11">
        <f>E353</f>
        <v>9500000</v>
      </c>
      <c r="D353" s="11"/>
      <c r="E353" s="11">
        <v>9500000</v>
      </c>
      <c r="F353" s="11">
        <f>H353</f>
        <v>8700000</v>
      </c>
      <c r="G353" s="11"/>
      <c r="H353" s="11">
        <v>8700000</v>
      </c>
      <c r="I353" s="11">
        <v>5000000</v>
      </c>
      <c r="J353" s="11"/>
      <c r="K353" s="11">
        <v>5000000</v>
      </c>
    </row>
    <row r="354" spans="1:11" ht="32.25" customHeight="1">
      <c r="A354" s="17" t="s">
        <v>85</v>
      </c>
      <c r="B354" s="85"/>
      <c r="C354" s="61">
        <v>4000000</v>
      </c>
      <c r="D354" s="61"/>
      <c r="E354" s="61">
        <v>4000000</v>
      </c>
      <c r="F354" s="61">
        <f>H354</f>
        <v>500000</v>
      </c>
      <c r="G354" s="61"/>
      <c r="H354" s="61">
        <v>500000</v>
      </c>
      <c r="I354" s="61">
        <v>2000000</v>
      </c>
      <c r="J354" s="61"/>
      <c r="K354" s="61">
        <v>2000000</v>
      </c>
    </row>
    <row r="355" spans="1:11" ht="32.25" customHeight="1">
      <c r="A355" s="19" t="s">
        <v>2</v>
      </c>
      <c r="B355" s="25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1:11" ht="32.25" customHeight="1">
      <c r="A356" s="17" t="s">
        <v>6</v>
      </c>
      <c r="B356" s="25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1:11" ht="32.25" customHeight="1">
      <c r="A357" s="16" t="s">
        <v>87</v>
      </c>
      <c r="B357" s="25"/>
      <c r="C357" s="23">
        <v>4.03</v>
      </c>
      <c r="D357" s="23"/>
      <c r="E357" s="23">
        <v>4.03</v>
      </c>
      <c r="F357" s="23">
        <v>3.03</v>
      </c>
      <c r="G357" s="23"/>
      <c r="H357" s="23">
        <v>3.03</v>
      </c>
      <c r="I357" s="23">
        <v>1</v>
      </c>
      <c r="J357" s="23"/>
      <c r="K357" s="23">
        <v>1</v>
      </c>
    </row>
    <row r="358" spans="1:11" ht="32.25" customHeight="1">
      <c r="A358" s="16" t="s">
        <v>88</v>
      </c>
      <c r="B358" s="25"/>
      <c r="C358" s="23">
        <v>2.21</v>
      </c>
      <c r="D358" s="11"/>
      <c r="E358" s="23">
        <v>2.21</v>
      </c>
      <c r="F358" s="23">
        <v>1.03</v>
      </c>
      <c r="G358" s="23"/>
      <c r="H358" s="23">
        <v>1.03</v>
      </c>
      <c r="I358" s="23">
        <v>1</v>
      </c>
      <c r="J358" s="23"/>
      <c r="K358" s="23">
        <v>1</v>
      </c>
    </row>
    <row r="359" spans="1:11" ht="32.25" customHeight="1">
      <c r="A359" s="17" t="s">
        <v>11</v>
      </c>
      <c r="B359" s="25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1:11" ht="32.25" customHeight="1">
      <c r="A360" s="16" t="s">
        <v>14</v>
      </c>
      <c r="B360" s="25"/>
      <c r="C360" s="11">
        <v>2</v>
      </c>
      <c r="D360" s="11"/>
      <c r="E360" s="11">
        <v>2</v>
      </c>
      <c r="F360" s="11">
        <v>2</v>
      </c>
      <c r="G360" s="11"/>
      <c r="H360" s="11">
        <v>2</v>
      </c>
      <c r="I360" s="11">
        <v>2</v>
      </c>
      <c r="J360" s="11"/>
      <c r="K360" s="11">
        <v>2</v>
      </c>
    </row>
    <row r="361" spans="1:11" ht="32.25" customHeight="1">
      <c r="A361" s="17" t="s">
        <v>12</v>
      </c>
      <c r="B361" s="25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1:11" ht="32.25" customHeight="1">
      <c r="A362" s="16" t="s">
        <v>89</v>
      </c>
      <c r="B362" s="25"/>
      <c r="C362" s="11">
        <f>C352/C357</f>
        <v>3349875.9305210914</v>
      </c>
      <c r="D362" s="11"/>
      <c r="E362" s="11">
        <f aca="true" t="shared" si="16" ref="E362:K362">E352/E357</f>
        <v>3349875.9305210914</v>
      </c>
      <c r="F362" s="11">
        <f t="shared" si="16"/>
        <v>3036303.6303630364</v>
      </c>
      <c r="G362" s="11"/>
      <c r="H362" s="11">
        <f t="shared" si="16"/>
        <v>3036303.6303630364</v>
      </c>
      <c r="I362" s="11">
        <f t="shared" si="16"/>
        <v>7000000</v>
      </c>
      <c r="J362" s="11"/>
      <c r="K362" s="11">
        <f t="shared" si="16"/>
        <v>7000000</v>
      </c>
    </row>
    <row r="363" spans="1:11" ht="32.25" customHeight="1">
      <c r="A363" s="17" t="s">
        <v>13</v>
      </c>
      <c r="B363" s="25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1:11" ht="32.25" customHeight="1">
      <c r="A364" s="16" t="s">
        <v>90</v>
      </c>
      <c r="B364" s="25"/>
      <c r="C364" s="48">
        <v>54.8</v>
      </c>
      <c r="D364" s="48"/>
      <c r="E364" s="48">
        <v>54.8</v>
      </c>
      <c r="F364" s="48">
        <v>67</v>
      </c>
      <c r="G364" s="48"/>
      <c r="H364" s="48">
        <v>67</v>
      </c>
      <c r="I364" s="48">
        <v>100</v>
      </c>
      <c r="J364" s="48"/>
      <c r="K364" s="48">
        <v>100</v>
      </c>
    </row>
    <row r="365" spans="1:11" ht="37.5" customHeight="1">
      <c r="A365" s="44"/>
      <c r="B365" s="37"/>
      <c r="C365" s="5"/>
      <c r="D365" s="5"/>
      <c r="E365" s="5"/>
      <c r="F365" s="5"/>
      <c r="G365" s="133"/>
      <c r="H365" s="134"/>
      <c r="I365" s="134"/>
      <c r="J365" s="134"/>
      <c r="K365" s="134"/>
    </row>
    <row r="366" spans="1:11" ht="120.75" customHeight="1">
      <c r="A366" s="44" t="s">
        <v>250</v>
      </c>
      <c r="B366" s="37"/>
      <c r="C366" s="5"/>
      <c r="D366" s="5"/>
      <c r="E366" s="5"/>
      <c r="F366" s="5"/>
      <c r="G366" s="131" t="s">
        <v>251</v>
      </c>
      <c r="H366" s="132"/>
      <c r="I366" s="132"/>
      <c r="J366" s="132"/>
      <c r="K366" s="132"/>
    </row>
    <row r="367" spans="1:11" ht="21" customHeight="1">
      <c r="A367" s="44" t="s">
        <v>252</v>
      </c>
      <c r="B367" s="37"/>
      <c r="C367" s="5"/>
      <c r="D367" s="5"/>
      <c r="E367" s="5"/>
      <c r="F367" s="5"/>
      <c r="G367" s="5"/>
      <c r="H367" s="1"/>
      <c r="I367" s="5"/>
      <c r="J367" s="1"/>
      <c r="K367" s="13"/>
    </row>
    <row r="368" spans="1:11" ht="18.75">
      <c r="A368" s="129" t="s">
        <v>23</v>
      </c>
      <c r="B368" s="129"/>
      <c r="C368" s="129"/>
      <c r="D368" s="129"/>
      <c r="E368" s="129"/>
      <c r="F368" s="1"/>
      <c r="G368" s="2"/>
      <c r="H368" s="1"/>
      <c r="I368" s="1"/>
      <c r="J368" s="14"/>
      <c r="K368" s="6"/>
    </row>
    <row r="369" spans="1:11" ht="18.75">
      <c r="A369" s="20"/>
      <c r="B369" s="31"/>
      <c r="C369" s="4"/>
      <c r="D369" s="3"/>
      <c r="E369" s="1"/>
      <c r="F369" s="3"/>
      <c r="G369" s="2"/>
      <c r="H369" s="1"/>
      <c r="I369" s="3"/>
      <c r="J369" s="14"/>
      <c r="K369" s="6"/>
    </row>
    <row r="370" spans="1:5" ht="18">
      <c r="A370" s="21"/>
      <c r="B370" s="32"/>
      <c r="E370" s="14"/>
    </row>
    <row r="371" spans="1:2" ht="18.75">
      <c r="A371" s="22"/>
      <c r="B371" s="33"/>
    </row>
  </sheetData>
  <sheetProtection/>
  <mergeCells count="43">
    <mergeCell ref="A347:A349"/>
    <mergeCell ref="G365:K365"/>
    <mergeCell ref="D6:E6"/>
    <mergeCell ref="B5:B7"/>
    <mergeCell ref="C6:C7"/>
    <mergeCell ref="A14:K14"/>
    <mergeCell ref="A203:K203"/>
    <mergeCell ref="A235:K235"/>
    <mergeCell ref="A205:A208"/>
    <mergeCell ref="A368:E368"/>
    <mergeCell ref="J6:K6"/>
    <mergeCell ref="A5:A7"/>
    <mergeCell ref="A16:K16"/>
    <mergeCell ref="A204:K204"/>
    <mergeCell ref="A121:K121"/>
    <mergeCell ref="A122:A125"/>
    <mergeCell ref="A236:K236"/>
    <mergeCell ref="A15:K15"/>
    <mergeCell ref="G366:K366"/>
    <mergeCell ref="A9:A13"/>
    <mergeCell ref="A267:A270"/>
    <mergeCell ref="A67:K67"/>
    <mergeCell ref="A68:K68"/>
    <mergeCell ref="A120:K120"/>
    <mergeCell ref="A152:A155"/>
    <mergeCell ref="A237:A239"/>
    <mergeCell ref="A69:A72"/>
    <mergeCell ref="F1:K1"/>
    <mergeCell ref="F5:H5"/>
    <mergeCell ref="F6:F7"/>
    <mergeCell ref="G6:H6"/>
    <mergeCell ref="I5:K5"/>
    <mergeCell ref="H2:K2"/>
    <mergeCell ref="A291:A294"/>
    <mergeCell ref="A345:K345"/>
    <mergeCell ref="A346:K346"/>
    <mergeCell ref="C5:E5"/>
    <mergeCell ref="A2:E2"/>
    <mergeCell ref="A4:K4"/>
    <mergeCell ref="I6:I7"/>
    <mergeCell ref="A265:K265"/>
    <mergeCell ref="A266:K266"/>
    <mergeCell ref="A17:A19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33" manualBreakCount="33">
    <brk id="18" max="10" man="1"/>
    <brk id="27" max="10" man="1"/>
    <brk id="39" max="10" man="1"/>
    <brk id="52" max="10" man="1"/>
    <brk id="61" max="10" man="1"/>
    <brk id="73" max="10" man="1"/>
    <brk id="82" max="10" man="1"/>
    <brk id="96" max="10" man="1"/>
    <brk id="108" max="10" man="1"/>
    <brk id="118" max="10" man="1"/>
    <brk id="128" max="10" man="1"/>
    <brk id="138" max="10" man="1"/>
    <brk id="145" max="10" man="1"/>
    <brk id="151" max="10" man="1"/>
    <brk id="161" max="10" man="1"/>
    <brk id="171" max="10" man="1"/>
    <brk id="177" max="10" man="1"/>
    <brk id="187" max="10" man="1"/>
    <brk id="195" max="10" man="1"/>
    <brk id="201" max="10" man="1"/>
    <brk id="211" max="10" man="1"/>
    <brk id="221" max="10" man="1"/>
    <brk id="228" max="10" man="1"/>
    <brk id="234" max="10" man="1"/>
    <brk id="245" max="10" man="1"/>
    <brk id="259" max="10" man="1"/>
    <brk id="271" max="10" man="1"/>
    <brk id="284" max="10" man="1"/>
    <brk id="299" max="10" man="1"/>
    <brk id="313" max="10" man="1"/>
    <brk id="329" max="10" man="1"/>
    <brk id="344" max="10" man="1"/>
    <brk id="3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Пасиленко Ганна Михайлівна</cp:lastModifiedBy>
  <cp:lastPrinted>2020-03-03T08:47:05Z</cp:lastPrinted>
  <dcterms:created xsi:type="dcterms:W3CDTF">1996-10-08T23:32:33Z</dcterms:created>
  <dcterms:modified xsi:type="dcterms:W3CDTF">2020-03-11T11:46:40Z</dcterms:modified>
  <cp:category/>
  <cp:version/>
  <cp:contentType/>
  <cp:contentStatus/>
</cp:coreProperties>
</file>