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'Sheet1'!$A$1:$P$929</definedName>
  </definedNames>
  <calcPr fullCalcOnLoad="1"/>
</workbook>
</file>

<file path=xl/sharedStrings.xml><?xml version="1.0" encoding="utf-8"?>
<sst xmlns="http://schemas.openxmlformats.org/spreadsheetml/2006/main" count="939" uniqueCount="536">
  <si>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</si>
  <si>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</si>
  <si>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</si>
  <si>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</si>
  <si>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</si>
  <si>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</si>
  <si>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</si>
  <si>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</si>
  <si>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</si>
  <si>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</si>
  <si>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</si>
  <si>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</si>
  <si>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</si>
  <si>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</si>
  <si>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</si>
  <si>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</si>
  <si>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</si>
  <si>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</si>
  <si>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</si>
  <si>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</si>
  <si>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</si>
  <si>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</si>
  <si>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</si>
  <si>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</si>
  <si>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</si>
  <si>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</si>
  <si>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</si>
  <si>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</si>
  <si>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</si>
  <si>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</si>
  <si>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</si>
  <si>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</si>
  <si>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</si>
  <si>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</si>
  <si>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</si>
  <si>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</si>
  <si>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</si>
  <si>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</si>
  <si>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</si>
  <si>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</si>
  <si>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</si>
  <si>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</si>
  <si>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</si>
  <si>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</si>
  <si>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</si>
  <si>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</si>
  <si>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</si>
  <si>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</si>
  <si>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</si>
  <si>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</si>
  <si>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</si>
  <si>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</si>
  <si>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</si>
  <si>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</si>
  <si>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</si>
  <si>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</si>
  <si>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</si>
  <si>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</si>
  <si>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</si>
  <si>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</si>
  <si>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</si>
  <si>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</si>
  <si>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</si>
  <si>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</si>
  <si>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</si>
  <si>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</si>
  <si>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</si>
  <si>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</si>
  <si>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</si>
  <si>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</si>
  <si>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</si>
  <si>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</si>
  <si>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</si>
  <si>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</si>
  <si>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</si>
  <si>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</si>
  <si>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</si>
  <si>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</si>
  <si>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</si>
  <si>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</si>
  <si>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</si>
  <si>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</si>
  <si>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</si>
  <si>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</si>
  <si>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</si>
  <si>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</si>
  <si>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</si>
  <si>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</si>
  <si>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</si>
  <si>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</si>
  <si>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</si>
  <si>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</si>
  <si>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</si>
  <si>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</si>
  <si>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</si>
  <si>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</si>
  <si>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</si>
  <si>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</si>
  <si>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</si>
  <si>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</si>
  <si>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</si>
  <si>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</si>
  <si>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</si>
  <si>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</si>
  <si>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</si>
  <si>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</si>
  <si>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</si>
  <si>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</si>
  <si>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</si>
  <si>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</si>
  <si>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</si>
  <si>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</si>
  <si>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</si>
  <si>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</si>
  <si>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</si>
  <si>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</si>
  <si>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</si>
  <si>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</si>
  <si>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</si>
  <si>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</si>
  <si>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</si>
  <si>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</si>
  <si>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</si>
  <si>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</si>
  <si>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</si>
  <si>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</si>
  <si>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</si>
  <si>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</si>
  <si>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</si>
  <si>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</si>
  <si>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</si>
  <si>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</si>
  <si>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</si>
  <si>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</si>
  <si>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</si>
  <si>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</si>
  <si>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</si>
  <si>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</si>
  <si>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</si>
  <si>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</si>
  <si>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</si>
  <si>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</si>
  <si>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</si>
  <si>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</si>
  <si>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</si>
  <si>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</si>
  <si>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</si>
  <si>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</si>
  <si>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</si>
  <si>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</si>
  <si>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</si>
  <si>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</si>
  <si>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</si>
  <si>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</si>
  <si>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</si>
  <si>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</si>
  <si>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</si>
  <si>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</si>
  <si>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</si>
  <si>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</si>
  <si>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</si>
  <si>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</si>
  <si>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</si>
  <si>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</si>
  <si>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</si>
  <si>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</si>
  <si>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</si>
  <si>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</si>
  <si>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</si>
  <si>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</si>
  <si>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</si>
  <si>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</si>
  <si>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</si>
  <si>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</si>
  <si>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</si>
  <si>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</si>
  <si>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</si>
  <si>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</si>
  <si>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</si>
  <si>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</si>
  <si>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</si>
  <si>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</si>
  <si>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</si>
  <si>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Додаток 23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</si>
  <si>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</si>
  <si>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</si>
  <si>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</si>
  <si>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</si>
  <si>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</si>
  <si>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</si>
  <si>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</si>
  <si>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</si>
  <si>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</si>
  <si>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</si>
  <si>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</si>
  <si>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</si>
  <si>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</si>
  <si>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</si>
  <si>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</si>
  <si>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</si>
  <si>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</si>
  <si>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</si>
  <si>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</si>
  <si>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</si>
  <si>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</si>
  <si>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</si>
  <si>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</si>
  <si>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</si>
  <si>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</si>
  <si>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</si>
  <si>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</si>
  <si>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</si>
  <si>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</si>
  <si>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</si>
  <si>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</si>
  <si>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</si>
  <si>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</si>
  <si>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</si>
  <si>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</si>
  <si>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</si>
  <si>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</si>
  <si>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</si>
  <si>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</si>
  <si>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</si>
  <si>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</si>
  <si>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</si>
  <si>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</si>
  <si>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</si>
  <si>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</si>
  <si>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</si>
  <si>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</si>
  <si>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</si>
  <si>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</si>
  <si>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</si>
  <si>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</si>
  <si>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</si>
  <si>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</si>
  <si>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</si>
  <si>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</si>
  <si>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</si>
  <si>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</si>
  <si>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</si>
  <si>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</si>
  <si>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</si>
  <si>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</si>
  <si>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</si>
  <si>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</si>
  <si>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</si>
  <si>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</si>
  <si>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</si>
  <si>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</si>
  <si>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</si>
  <si>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</si>
  <si>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</si>
  <si>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</si>
  <si>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</si>
  <si>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</si>
  <si>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</si>
  <si>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</si>
  <si>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</si>
  <si>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</si>
  <si>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</si>
  <si>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</si>
  <si>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</si>
  <si>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</si>
  <si>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</si>
  <si>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</si>
  <si>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</si>
  <si>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</si>
  <si>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</si>
  <si>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</si>
  <si>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</si>
  <si>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</si>
  <si>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</si>
  <si>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</si>
  <si>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</si>
  <si>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</si>
  <si>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</si>
  <si>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</si>
  <si>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</si>
  <si>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</si>
  <si>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</si>
  <si>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</si>
  <si>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</si>
  <si>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</si>
  <si>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</si>
  <si>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</si>
  <si>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</si>
  <si>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</si>
  <si>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</si>
  <si>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</si>
  <si>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</si>
  <si>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</si>
  <si>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</si>
  <si>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</si>
  <si>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</si>
  <si>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</si>
  <si>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</si>
  <si>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</si>
  <si>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</si>
  <si>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</si>
  <si>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</si>
  <si>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</si>
  <si>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</si>
  <si>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</si>
  <si>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</si>
  <si>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</si>
  <si>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</si>
  <si>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</si>
  <si>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</si>
  <si>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</si>
  <si>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</si>
  <si>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</si>
  <si>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</si>
  <si>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</si>
  <si>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</si>
  <si>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</si>
  <si>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</si>
  <si>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</si>
  <si>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</si>
  <si>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</si>
  <si>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</si>
  <si>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</si>
  <si>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</si>
  <si>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</si>
  <si>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</si>
  <si>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</si>
  <si>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</si>
  <si>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</si>
  <si>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</si>
  <si>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</si>
  <si>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</si>
  <si>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</si>
  <si>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</si>
  <si>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</si>
  <si>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</si>
  <si>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</si>
  <si>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</si>
  <si>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</si>
  <si>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</si>
  <si>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</si>
  <si>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</si>
  <si>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</si>
  <si>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</si>
  <si>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</si>
  <si>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</si>
  <si>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</si>
  <si>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</si>
  <si>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</si>
  <si>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</si>
  <si>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</si>
  <si>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</si>
  <si>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</si>
  <si>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</si>
  <si>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</si>
  <si>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</si>
  <si>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</si>
  <si>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</si>
  <si>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</si>
  <si>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</si>
  <si>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</si>
  <si>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</si>
  <si>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</si>
  <si>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</si>
  <si>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</si>
  <si>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</si>
  <si>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</si>
  <si>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</si>
  <si>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</si>
  <si>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</si>
  <si>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</si>
  <si>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</si>
  <si>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</si>
  <si>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</si>
  <si>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</si>
  <si>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</si>
  <si>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</si>
  <si>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</si>
  <si>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</si>
  <si>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</si>
  <si>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</si>
  <si>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</si>
  <si>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</si>
  <si>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</si>
  <si>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</si>
  <si>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</si>
  <si>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</si>
  <si>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</si>
  <si>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</si>
  <si>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</si>
  <si>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</si>
  <si>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</si>
  <si>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</si>
  <si>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</si>
  <si>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</si>
  <si>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</si>
  <si>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</si>
  <si>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</si>
  <si>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</si>
  <si>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</si>
  <si>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</si>
  <si>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</si>
  <si>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</si>
  <si>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</si>
  <si>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</si>
  <si>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</si>
  <si>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</si>
  <si>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</si>
  <si>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</si>
  <si>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</si>
  <si>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</si>
  <si>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</si>
  <si>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</si>
  <si>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</si>
  <si>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</si>
  <si>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</si>
  <si>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</si>
  <si>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</si>
  <si>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</si>
  <si>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</si>
  <si>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</si>
  <si>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</si>
  <si>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</si>
  <si>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</si>
  <si>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</si>
  <si>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</si>
  <si>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</si>
  <si>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</si>
  <si>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</si>
  <si>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</si>
  <si>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</si>
  <si>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</si>
  <si>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</si>
  <si>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</si>
  <si>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</si>
  <si>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</si>
  <si>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</si>
  <si>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6.1. Технічне обслуговування насосної станції по вул.Круговій та по вул.Тихорецька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</si>
  <si>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</si>
  <si>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6.3. Оплата за спожиту електроенергію насосною станцією по вул.Тихорецька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</si>
  <si>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</si>
  <si>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</si>
  <si>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</si>
  <si>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</si>
  <si>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</si>
  <si>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</si>
  <si>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</si>
  <si>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</si>
  <si>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</si>
  <si>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</si>
  <si>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</si>
  <si>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</si>
  <si>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</si>
  <si>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</si>
  <si>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</si>
  <si>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</si>
  <si>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Завдання: 13. Виконання заходів за рахунок цільових фондів </t>
  </si>
  <si>
    <t xml:space="preserve">  Завдання: 13.2. Кошти ОСББ/співвласників передбачені на співфінансування капітального ремонту житлового фонду</t>
  </si>
  <si>
    <t xml:space="preserve">  Завдання: 14. Забезпечення функціонування об'єктів житлово-комунального господарства</t>
  </si>
  <si>
    <t xml:space="preserve">  Завдання: 15.1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</si>
  <si>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 xml:space="preserve"> Завдання: 15.2 Фінансова підтримка КП «Міськводоканал» СМР (погашення заборгованості за електроенергію)</t>
  </si>
  <si>
    <t>Завдання: 16. Впровадження енергозберігаючих заходів</t>
  </si>
  <si>
    <t>Завдання: 16.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</si>
  <si>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16.2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</si>
  <si>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17. Забезпечення зміцнення матеріально-технічної бази підприємств комунальної форми власності</t>
  </si>
  <si>
    <t xml:space="preserve">  Завдання: 18. Створення сприятливих умов проживання населення та забезпечення надання життєво необхідних послуг</t>
  </si>
  <si>
    <t xml:space="preserve">  Завдання: 19. Забезпечення надійного та безперебійного функціонування житлово-експлуатаційного господарства</t>
  </si>
  <si>
    <t xml:space="preserve">  Завдання: 20. Організація та проведення громадських робіт</t>
  </si>
  <si>
    <t xml:space="preserve">  Завдання: 21.Заходи з будівництва, реставрації  та реконструкції</t>
  </si>
  <si>
    <t xml:space="preserve">  Завдання: 22.Заходи з будівництва, реставрації  та реконструкції  інших об'єктів комунальної власності </t>
  </si>
  <si>
    <t xml:space="preserve">  Завдання: 23.Заходи з будівництва, реставрації  та реконструкції пам'яток архітектури</t>
  </si>
  <si>
    <t xml:space="preserve">  Завдання: 24. Повернення бюджетних позичок на поворотній основі</t>
  </si>
  <si>
    <t xml:space="preserve">  Завдання: 25. Повернення бюджетних позичок на поворотній основі</t>
  </si>
  <si>
    <t xml:space="preserve"> Завдання: 15.3 Фінансова підтримка КП «Міськводоканал» СМР (погашення заборгованості за судовим рішенням)</t>
  </si>
  <si>
    <t xml:space="preserve">  Завдання: 15.4. Вимоги пожежної безпеки</t>
  </si>
  <si>
    <t>Завдання: 15.5. Фінансова підтримка КП «Міськводоканал» СМР (придбання водопровідних та каналізаційних люків)</t>
  </si>
  <si>
    <t>Завдання: 15.6. Проведення капітального та поточного ремонту колекторів та каналізаційних мереж</t>
  </si>
  <si>
    <t>Завдання: 15.7 Надання послуг по обстеженню води</t>
  </si>
  <si>
    <t>Завдання: 15.8. Капітальний ремонт інших об'єктів - заміна насосного обладнання</t>
  </si>
  <si>
    <t xml:space="preserve">Завдання: 15.9. Надання послуг з поточного ремонту та утримання водонапірних башт та свердловин </t>
  </si>
  <si>
    <t xml:space="preserve">  Завдання: 15.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</si>
  <si>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</si>
  <si>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</si>
  <si>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</si>
  <si>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</si>
  <si>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</si>
  <si>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</si>
  <si>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</si>
  <si>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</si>
  <si>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</si>
  <si>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</si>
  <si>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</si>
  <si>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</si>
  <si>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</si>
  <si>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</si>
  <si>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</si>
  <si>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</si>
  <si>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</si>
  <si>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</si>
  <si>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</si>
  <si>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</si>
  <si>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</si>
  <si>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</si>
  <si>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</si>
  <si>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</si>
  <si>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</si>
  <si>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</si>
  <si>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6.9 Забезпечення технічного обслуговування  камер відеоспостереження </t>
  </si>
  <si>
    <t xml:space="preserve">  Завдання: 6.10. Забезпечення функціонування громадських вбиралень</t>
  </si>
  <si>
    <t>Завдання: 6.11. Забезпечення поточного ремонту малих архітектурних форм на території Сумської міської територіальної громади</t>
  </si>
  <si>
    <t>Завдання: 6.12. Створення електронної мапи благоустрою міста Суми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</si>
  <si>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</si>
  <si>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</si>
  <si>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</si>
  <si>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</si>
  <si>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</si>
  <si>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</si>
  <si>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</si>
  <si>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</si>
  <si>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</si>
  <si>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</si>
  <si>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</si>
  <si>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</si>
  <si>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</si>
  <si>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</si>
  <si>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</si>
  <si>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</si>
  <si>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13.1. Садіння нових дерев і кущів за рахунок цільового фонду </t>
  </si>
  <si>
    <t xml:space="preserve">  Завдання: 11.18. Надання послуги з розробки проекту: організація дорожнього руху </t>
  </si>
  <si>
    <t>"Про затвердження Комплексної цільової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</si>
  <si>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</si>
  <si>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</si>
  <si>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</si>
  <si>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</si>
  <si>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</si>
  <si>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 xml:space="preserve">від 24 грудня 2020 року № 84 - МР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</si>
</sst>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2259533"/>
        <c:axId val="43226934"/>
      </c:bar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9533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A1026"/>
  <sheetViews>
    <sheetView tabSelected="1" view="pageBreakPreview" zoomScale="130" zoomScaleNormal="85" zoomScaleSheetLayoutView="130" workbookViewId="0" topLeftCell="A1">
      <pane ySplit="15" topLeftCell="A16" activePane="bottomLeft" state="frozen"/>
      <selection pane="topLeft" activeCell="A2" sqref="A2"/>
      <selection pane="bottomLeft" activeCell="N9" sqref="N9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49" width="10.33203125" style="16" customWidth="1"/>
    <col min="150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70"/>
      <c r="K2" s="270"/>
      <c r="L2" s="270"/>
      <c r="M2" s="62"/>
      <c r="N2" s="270" t="s">
        <v>183</v>
      </c>
      <c r="O2" s="270"/>
      <c r="P2" s="270"/>
      <c r="Q2" s="62"/>
      <c r="R2" s="62"/>
      <c r="S2" s="62"/>
    </row>
    <row r="3" spans="1:19" ht="14.25" customHeight="1">
      <c r="A3" s="66"/>
      <c r="B3" s="66"/>
      <c r="C3" s="66"/>
      <c r="D3" s="271"/>
      <c r="E3" s="271"/>
      <c r="F3" s="271"/>
      <c r="G3" s="271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71"/>
      <c r="E4" s="271"/>
      <c r="F4" s="271"/>
      <c r="G4" s="271"/>
      <c r="H4" s="71"/>
      <c r="I4" s="71"/>
      <c r="J4" s="62"/>
      <c r="K4" s="62"/>
      <c r="L4" s="62"/>
      <c r="M4" s="62"/>
      <c r="N4" s="62" t="s">
        <v>529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71"/>
      <c r="E5" s="271"/>
      <c r="F5" s="271"/>
      <c r="G5" s="271"/>
      <c r="H5" s="73"/>
      <c r="I5" s="73"/>
      <c r="J5" s="62"/>
      <c r="K5" s="62"/>
      <c r="L5" s="62"/>
      <c r="M5" s="62"/>
      <c r="N5" s="62" t="s">
        <v>530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71"/>
      <c r="E6" s="271"/>
      <c r="F6" s="271"/>
      <c r="G6" s="271"/>
      <c r="H6" s="73"/>
      <c r="I6" s="73"/>
      <c r="J6" s="62"/>
      <c r="K6" s="62"/>
      <c r="L6" s="62"/>
      <c r="M6" s="62"/>
      <c r="N6" s="62" t="s">
        <v>191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71"/>
      <c r="E7" s="271"/>
      <c r="F7" s="271"/>
      <c r="G7" s="271"/>
      <c r="H7" s="73"/>
      <c r="I7" s="73"/>
      <c r="J7" s="62"/>
      <c r="K7" s="62"/>
      <c r="L7" s="62"/>
      <c r="M7" s="62"/>
      <c r="N7" s="62" t="s">
        <v>531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71"/>
      <c r="E8" s="271"/>
      <c r="F8" s="271"/>
      <c r="G8" s="271"/>
      <c r="H8" s="73"/>
      <c r="I8" s="73"/>
      <c r="J8" s="62"/>
      <c r="K8" s="62"/>
      <c r="L8" s="62"/>
      <c r="M8" s="62"/>
      <c r="N8" s="62" t="s">
        <v>535</v>
      </c>
      <c r="O8" s="62"/>
      <c r="P8" s="62"/>
      <c r="Q8" s="62"/>
      <c r="R8" s="62"/>
      <c r="S8" s="62"/>
    </row>
    <row r="9" spans="1:16" ht="9.75" customHeight="1">
      <c r="A9" s="72"/>
      <c r="B9" s="72"/>
      <c r="C9" s="72"/>
      <c r="D9" s="73"/>
      <c r="E9" s="73"/>
      <c r="F9" s="73"/>
      <c r="G9" s="73"/>
      <c r="H9" s="73"/>
      <c r="I9" s="73"/>
      <c r="J9" s="62"/>
      <c r="K9" s="62"/>
      <c r="L9" s="62"/>
      <c r="M9" s="62"/>
      <c r="N9" s="62"/>
      <c r="O9" s="62"/>
      <c r="P9" s="62"/>
    </row>
    <row r="10" spans="1:16" ht="33.75" customHeight="1">
      <c r="A10" s="274" t="s">
        <v>532</v>
      </c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</row>
    <row r="11" spans="1:16" ht="16.5" customHeight="1">
      <c r="A11" s="74"/>
      <c r="B11" s="74"/>
      <c r="C11" s="74"/>
      <c r="D11" s="75"/>
      <c r="E11" s="75"/>
      <c r="F11" s="273" t="s">
        <v>192</v>
      </c>
      <c r="G11" s="273"/>
      <c r="H11" s="75"/>
      <c r="I11" s="75"/>
      <c r="J11" s="71"/>
      <c r="K11" s="75"/>
      <c r="L11" s="71"/>
      <c r="M11" s="71"/>
      <c r="N11" s="71"/>
      <c r="O11" s="71"/>
      <c r="P11" s="94" t="s">
        <v>21</v>
      </c>
    </row>
    <row r="12" spans="1:155" ht="20.25" customHeight="1">
      <c r="A12" s="289"/>
      <c r="B12" s="289" t="s">
        <v>17</v>
      </c>
      <c r="C12" s="289" t="s">
        <v>18</v>
      </c>
      <c r="D12" s="276">
        <v>2021</v>
      </c>
      <c r="E12" s="277"/>
      <c r="F12" s="278"/>
      <c r="G12" s="292">
        <v>2022</v>
      </c>
      <c r="H12" s="292"/>
      <c r="I12" s="292"/>
      <c r="J12" s="292"/>
      <c r="K12" s="22"/>
      <c r="L12" s="22"/>
      <c r="M12" s="22"/>
      <c r="N12" s="276">
        <v>2023</v>
      </c>
      <c r="O12" s="277"/>
      <c r="P12" s="278"/>
      <c r="ET12" s="16"/>
      <c r="EU12" s="16"/>
      <c r="EV12" s="16"/>
      <c r="EW12" s="16"/>
      <c r="EX12" s="16"/>
      <c r="EY12" s="16"/>
    </row>
    <row r="13" spans="1:155" ht="15.75" customHeight="1">
      <c r="A13" s="290"/>
      <c r="B13" s="290"/>
      <c r="C13" s="290"/>
      <c r="D13" s="279" t="s">
        <v>19</v>
      </c>
      <c r="E13" s="280"/>
      <c r="F13" s="281" t="s">
        <v>16</v>
      </c>
      <c r="G13" s="285" t="s">
        <v>19</v>
      </c>
      <c r="H13" s="285"/>
      <c r="I13" s="285"/>
      <c r="J13" s="283" t="s">
        <v>16</v>
      </c>
      <c r="K13" s="286" t="s">
        <v>15</v>
      </c>
      <c r="L13" s="287"/>
      <c r="M13" s="288"/>
      <c r="N13" s="279" t="s">
        <v>19</v>
      </c>
      <c r="O13" s="280"/>
      <c r="P13" s="281" t="s">
        <v>16</v>
      </c>
      <c r="ET13" s="16"/>
      <c r="EU13" s="16"/>
      <c r="EV13" s="16"/>
      <c r="EW13" s="16"/>
      <c r="EX13" s="16"/>
      <c r="EY13" s="16"/>
    </row>
    <row r="14" spans="1:155" ht="24.75" customHeight="1">
      <c r="A14" s="291"/>
      <c r="B14" s="291"/>
      <c r="C14" s="291"/>
      <c r="D14" s="22" t="s">
        <v>0</v>
      </c>
      <c r="E14" s="22" t="s">
        <v>1</v>
      </c>
      <c r="F14" s="282"/>
      <c r="G14" s="22" t="s">
        <v>0</v>
      </c>
      <c r="H14" s="22" t="s">
        <v>1</v>
      </c>
      <c r="I14" s="22" t="s">
        <v>103</v>
      </c>
      <c r="J14" s="283"/>
      <c r="K14" s="22" t="s">
        <v>0</v>
      </c>
      <c r="L14" s="22" t="s">
        <v>1</v>
      </c>
      <c r="M14" s="22" t="s">
        <v>16</v>
      </c>
      <c r="N14" s="22" t="s">
        <v>0</v>
      </c>
      <c r="O14" s="22" t="s">
        <v>1</v>
      </c>
      <c r="P14" s="282"/>
      <c r="ET14" s="16"/>
      <c r="EU14" s="16"/>
      <c r="EV14" s="16"/>
      <c r="EW14" s="16"/>
      <c r="EX14" s="16"/>
      <c r="EY14" s="16"/>
    </row>
    <row r="15" spans="1:155" s="70" customFormat="1" ht="12.75">
      <c r="A15" s="76">
        <v>1</v>
      </c>
      <c r="B15" s="76"/>
      <c r="C15" s="76"/>
      <c r="D15" s="76">
        <v>2</v>
      </c>
      <c r="E15" s="76">
        <v>3</v>
      </c>
      <c r="F15" s="76">
        <v>4</v>
      </c>
      <c r="G15" s="76">
        <v>5</v>
      </c>
      <c r="H15" s="76">
        <v>6</v>
      </c>
      <c r="I15" s="76">
        <v>10</v>
      </c>
      <c r="J15" s="76">
        <v>7</v>
      </c>
      <c r="K15" s="76">
        <v>12</v>
      </c>
      <c r="L15" s="76">
        <v>13</v>
      </c>
      <c r="M15" s="76">
        <v>14</v>
      </c>
      <c r="N15" s="76">
        <v>8</v>
      </c>
      <c r="O15" s="76">
        <v>9</v>
      </c>
      <c r="P15" s="76">
        <v>10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</row>
    <row r="16" spans="1:16" s="16" customFormat="1" ht="28.5" customHeight="1">
      <c r="A16" s="21" t="s">
        <v>24</v>
      </c>
      <c r="B16" s="21"/>
      <c r="C16" s="21"/>
      <c r="D16" s="22">
        <f aca="true" t="shared" si="0" ref="D16:I16">D21+D454+D474+D670+D687+D697+D816+D833+D842+D860+D870+D878+D887+D896+D905+D914</f>
        <v>478217095.38099205</v>
      </c>
      <c r="E16" s="22">
        <f t="shared" si="0"/>
        <v>257487357.99822</v>
      </c>
      <c r="F16" s="22">
        <f t="shared" si="0"/>
        <v>735704453.379212</v>
      </c>
      <c r="G16" s="22">
        <f t="shared" si="0"/>
        <v>437171229.0068245</v>
      </c>
      <c r="H16" s="22">
        <f t="shared" si="0"/>
        <v>194714200.0013</v>
      </c>
      <c r="I16" s="22" t="e">
        <f t="shared" si="0"/>
        <v>#REF!</v>
      </c>
      <c r="J16" s="22">
        <f>G16+H16</f>
        <v>631885429.0081245</v>
      </c>
      <c r="K16" s="22" t="e">
        <f>K21+K454+K474+K670+K687+K697+K816+K833+K842+K860+K870+K878+K887+K896+K905+K914</f>
        <v>#REF!</v>
      </c>
      <c r="L16" s="22" t="e">
        <f>L21+L454+L474+L670+L687+L697+L816+L833+L842+L860+L870+L878+L887+L896+L905+L914</f>
        <v>#REF!</v>
      </c>
      <c r="M16" s="22" t="e">
        <f>M21+M454+M474+M670+M687+M697+M816+M833+M842+M860+M870+M878+M887+M896+M905+M914</f>
        <v>#REF!</v>
      </c>
      <c r="N16" s="22">
        <f>N21+N454+N474+N670+N687+N697+N816+N833+N842+N860+N870+N878+N887+N896+N905+N914</f>
        <v>475117608.0026548</v>
      </c>
      <c r="O16" s="22">
        <f>O21+O454+O474+O670+O687+O697+O816+O833+O842+O860+O870+O878+O887+O896+O905+O914</f>
        <v>200608499.9968</v>
      </c>
      <c r="P16" s="22">
        <f>N16+O16</f>
        <v>675726107.9994547</v>
      </c>
    </row>
    <row r="17" spans="1:16" s="16" customFormat="1" ht="41.25" customHeight="1">
      <c r="A17" s="21" t="s">
        <v>22</v>
      </c>
      <c r="B17" s="21"/>
      <c r="C17" s="21"/>
      <c r="D17" s="22">
        <f>D22</f>
        <v>0</v>
      </c>
      <c r="E17" s="22">
        <f>E22</f>
        <v>90000000</v>
      </c>
      <c r="F17" s="22">
        <f>F22</f>
        <v>90000000</v>
      </c>
      <c r="G17" s="22">
        <f>G22</f>
        <v>0</v>
      </c>
      <c r="H17" s="22">
        <f>H22</f>
        <v>96030000</v>
      </c>
      <c r="I17" s="22" t="e">
        <f aca="true" t="shared" si="1" ref="I17:O17">I22</f>
        <v>#REF!</v>
      </c>
      <c r="J17" s="22">
        <f>SUM(G17)+H17</f>
        <v>96030000</v>
      </c>
      <c r="K17" s="22" t="e">
        <f t="shared" si="1"/>
        <v>#REF!</v>
      </c>
      <c r="L17" s="22" t="e">
        <f t="shared" si="1"/>
        <v>#REF!</v>
      </c>
      <c r="M17" s="22" t="e">
        <f t="shared" si="1"/>
        <v>#REF!</v>
      </c>
      <c r="N17" s="22">
        <f>N22</f>
        <v>0</v>
      </c>
      <c r="O17" s="22">
        <f t="shared" si="1"/>
        <v>101791800</v>
      </c>
      <c r="P17" s="22">
        <f>P22</f>
        <v>101791800</v>
      </c>
    </row>
    <row r="18" spans="1:17" ht="40.5" customHeight="1">
      <c r="A18" s="21" t="s">
        <v>105</v>
      </c>
      <c r="B18" s="21"/>
      <c r="C18" s="21"/>
      <c r="D18" s="22">
        <f>D475</f>
        <v>305240</v>
      </c>
      <c r="E18" s="22">
        <f aca="true" t="shared" si="2" ref="E18:Q18">E475</f>
        <v>594540</v>
      </c>
      <c r="F18" s="22">
        <f t="shared" si="2"/>
        <v>899780</v>
      </c>
      <c r="G18" s="22">
        <f t="shared" si="2"/>
        <v>313730</v>
      </c>
      <c r="H18" s="22">
        <f t="shared" si="2"/>
        <v>630370</v>
      </c>
      <c r="I18" s="22">
        <f t="shared" si="2"/>
        <v>0</v>
      </c>
      <c r="J18" s="22">
        <f t="shared" si="2"/>
        <v>944100</v>
      </c>
      <c r="K18" s="22" t="e">
        <f t="shared" si="2"/>
        <v>#REF!</v>
      </c>
      <c r="L18" s="22" t="e">
        <f t="shared" si="2"/>
        <v>#REF!</v>
      </c>
      <c r="M18" s="22" t="e">
        <f t="shared" si="2"/>
        <v>#REF!</v>
      </c>
      <c r="N18" s="22">
        <f t="shared" si="2"/>
        <v>322010</v>
      </c>
      <c r="O18" s="22">
        <f t="shared" si="2"/>
        <v>664380</v>
      </c>
      <c r="P18" s="22">
        <f t="shared" si="2"/>
        <v>986390</v>
      </c>
      <c r="Q18" s="22">
        <f t="shared" si="2"/>
        <v>0</v>
      </c>
    </row>
    <row r="19" spans="1:149" s="256" customFormat="1" ht="20.25" customHeight="1">
      <c r="A19" s="253" t="s">
        <v>69</v>
      </c>
      <c r="B19" s="253"/>
      <c r="C19" s="253"/>
      <c r="D19" s="254">
        <f>D16+D17+D18</f>
        <v>478522335.38099205</v>
      </c>
      <c r="E19" s="254">
        <f aca="true" t="shared" si="3" ref="E19:Q19">E16+E17+E18</f>
        <v>348081897.99821997</v>
      </c>
      <c r="F19" s="254">
        <f>F16+F17+F18</f>
        <v>826604233.379212</v>
      </c>
      <c r="G19" s="254">
        <f>G16+G17+G18</f>
        <v>437484959.0068245</v>
      </c>
      <c r="H19" s="254">
        <f>H16+H17+H18</f>
        <v>291374570.0013</v>
      </c>
      <c r="I19" s="254" t="e">
        <f t="shared" si="3"/>
        <v>#REF!</v>
      </c>
      <c r="J19" s="254">
        <f>J16+J17+J18</f>
        <v>728859529.0081245</v>
      </c>
      <c r="K19" s="254" t="e">
        <f t="shared" si="3"/>
        <v>#REF!</v>
      </c>
      <c r="L19" s="254" t="e">
        <f t="shared" si="3"/>
        <v>#REF!</v>
      </c>
      <c r="M19" s="254" t="e">
        <f t="shared" si="3"/>
        <v>#REF!</v>
      </c>
      <c r="N19" s="254">
        <f>N16+N17+N18</f>
        <v>475439618.0026548</v>
      </c>
      <c r="O19" s="254">
        <f t="shared" si="3"/>
        <v>303064679.9968</v>
      </c>
      <c r="P19" s="254">
        <f>P16+P17+P18</f>
        <v>778504297.9994547</v>
      </c>
      <c r="Q19" s="254">
        <f t="shared" si="3"/>
        <v>0</v>
      </c>
      <c r="R19" s="268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  <c r="BS19" s="255"/>
      <c r="BT19" s="255"/>
      <c r="BU19" s="255"/>
      <c r="BV19" s="255"/>
      <c r="BW19" s="255"/>
      <c r="BX19" s="255"/>
      <c r="BY19" s="255"/>
      <c r="BZ19" s="255"/>
      <c r="CA19" s="255"/>
      <c r="CB19" s="255"/>
      <c r="CC19" s="255"/>
      <c r="CD19" s="255"/>
      <c r="CE19" s="255"/>
      <c r="CF19" s="255"/>
      <c r="CG19" s="255"/>
      <c r="CH19" s="255"/>
      <c r="CI19" s="255"/>
      <c r="CJ19" s="255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5"/>
      <c r="CV19" s="255"/>
      <c r="CW19" s="255"/>
      <c r="CX19" s="255"/>
      <c r="CY19" s="255"/>
      <c r="CZ19" s="255"/>
      <c r="DA19" s="255"/>
      <c r="DB19" s="255"/>
      <c r="DC19" s="255"/>
      <c r="DD19" s="255"/>
      <c r="DE19" s="255"/>
      <c r="DF19" s="255"/>
      <c r="DG19" s="255"/>
      <c r="DH19" s="255"/>
      <c r="DI19" s="255"/>
      <c r="DJ19" s="255"/>
      <c r="DK19" s="255"/>
      <c r="DL19" s="255"/>
      <c r="DM19" s="255"/>
      <c r="DN19" s="255"/>
      <c r="DO19" s="255"/>
      <c r="DP19" s="255"/>
      <c r="DQ19" s="255"/>
      <c r="DR19" s="255"/>
      <c r="DS19" s="255"/>
      <c r="DT19" s="255"/>
      <c r="DU19" s="255"/>
      <c r="DV19" s="255"/>
      <c r="DW19" s="255"/>
      <c r="DX19" s="255"/>
      <c r="DY19" s="255"/>
      <c r="DZ19" s="255"/>
      <c r="EA19" s="255"/>
      <c r="EB19" s="255"/>
      <c r="EC19" s="255"/>
      <c r="ED19" s="255"/>
      <c r="EE19" s="255"/>
      <c r="EF19" s="255"/>
      <c r="EG19" s="255"/>
      <c r="EH19" s="255"/>
      <c r="EI19" s="255"/>
      <c r="EJ19" s="255"/>
      <c r="EK19" s="255"/>
      <c r="EL19" s="255"/>
      <c r="EM19" s="255"/>
      <c r="EN19" s="255"/>
      <c r="EO19" s="255"/>
      <c r="EP19" s="255"/>
      <c r="EQ19" s="255"/>
      <c r="ER19" s="255"/>
      <c r="ES19" s="255"/>
    </row>
    <row r="20" spans="1:149" s="82" customFormat="1" ht="30.75" customHeight="1">
      <c r="A20" s="204" t="s">
        <v>445</v>
      </c>
      <c r="B20" s="193"/>
      <c r="C20" s="193"/>
      <c r="D20" s="205">
        <f>D23+D153+D177+D247+D297+D340+D439+D447</f>
        <v>420972566.38099205</v>
      </c>
      <c r="E20" s="205">
        <f>E23+E153+E177+E247+E297+E340+E439+E447</f>
        <v>208844099.99822</v>
      </c>
      <c r="F20" s="205">
        <f>D20+E20</f>
        <v>629816666.379212</v>
      </c>
      <c r="G20" s="205">
        <f>G23+G153+G177+G247+G297+G340+G439+G447</f>
        <v>421937300.0068245</v>
      </c>
      <c r="H20" s="205">
        <f>H23+H153+H177+H247+H297+H340+H439+H447</f>
        <v>192440000.0013</v>
      </c>
      <c r="I20" s="205">
        <f>I23+I153+I177+I247+I297+I340+I439+I447</f>
        <v>0</v>
      </c>
      <c r="J20" s="205">
        <f>G20+H20</f>
        <v>614377300.0081245</v>
      </c>
      <c r="K20" s="205" t="e">
        <f>K23+K153+K177+K247+K297+K340+K439+K447</f>
        <v>#REF!</v>
      </c>
      <c r="L20" s="205" t="e">
        <f>L23+L153+L177+L247+L297+L340+L439+L447</f>
        <v>#REF!</v>
      </c>
      <c r="M20" s="205" t="e">
        <f>M23+M153+M177+M247+M297+M340+M439+M447</f>
        <v>#REF!</v>
      </c>
      <c r="N20" s="205">
        <f>N23+N153+N177+N247+N297+N340+N439+N447</f>
        <v>459139000.0026548</v>
      </c>
      <c r="O20" s="205">
        <f>O23+O153+O177+O247+O297+O340+O439+O447</f>
        <v>203385899.9968</v>
      </c>
      <c r="P20" s="205">
        <f>N20+O20</f>
        <v>662524899.9994547</v>
      </c>
      <c r="Q20" s="85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</row>
    <row r="21" spans="1:149" s="82" customFormat="1" ht="15" customHeight="1">
      <c r="A21" s="86" t="s">
        <v>32</v>
      </c>
      <c r="B21" s="86"/>
      <c r="C21" s="86"/>
      <c r="D21" s="84">
        <f>D20-D22</f>
        <v>420972566.38099205</v>
      </c>
      <c r="E21" s="84">
        <f>E20-E22</f>
        <v>118844099.99822</v>
      </c>
      <c r="F21" s="84">
        <f>D21+E21</f>
        <v>539816666.379212</v>
      </c>
      <c r="G21" s="84">
        <f>G20-G22</f>
        <v>421937300.0068245</v>
      </c>
      <c r="H21" s="84">
        <f>H20-H22</f>
        <v>96410000.0013</v>
      </c>
      <c r="I21" s="84" t="e">
        <f>I89+#REF!+I105+#REF!+I153+I178+#REF!+#REF!+#REF!+I439+I447</f>
        <v>#REF!</v>
      </c>
      <c r="J21" s="84">
        <f>G21+H21</f>
        <v>518347300.0081245</v>
      </c>
      <c r="K21" s="84" t="e">
        <f>K89+#REF!+K105+#REF!+K153+K178+#REF!+#REF!+#REF!+K439+K447</f>
        <v>#REF!</v>
      </c>
      <c r="L21" s="84" t="e">
        <f>L89+#REF!+L105+#REF!+L153+L178+#REF!+#REF!+#REF!+L439+L447</f>
        <v>#REF!</v>
      </c>
      <c r="M21" s="84" t="e">
        <f>M89+#REF!+M105+#REF!+M153+M178+#REF!+#REF!+#REF!+M439+M447</f>
        <v>#REF!</v>
      </c>
      <c r="N21" s="84">
        <f>N20-N22</f>
        <v>459139000.0026548</v>
      </c>
      <c r="O21" s="84">
        <f>O20-O22</f>
        <v>101594099.9968</v>
      </c>
      <c r="P21" s="84">
        <f>N21+O21</f>
        <v>560733099.9994547</v>
      </c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</row>
    <row r="22" spans="1:149" s="82" customFormat="1" ht="28.5" customHeight="1">
      <c r="A22" s="86" t="s">
        <v>33</v>
      </c>
      <c r="B22" s="86"/>
      <c r="C22" s="86"/>
      <c r="D22" s="84">
        <f>D24</f>
        <v>0</v>
      </c>
      <c r="E22" s="84">
        <f>E24</f>
        <v>90000000</v>
      </c>
      <c r="F22" s="84">
        <f>SUM(D22)+E22</f>
        <v>90000000</v>
      </c>
      <c r="G22" s="84">
        <f>G24</f>
        <v>0</v>
      </c>
      <c r="H22" s="84">
        <f>H24</f>
        <v>96030000</v>
      </c>
      <c r="I22" s="84" t="e">
        <f>I24+I33+#REF!+#REF!+#REF!-2000000</f>
        <v>#REF!</v>
      </c>
      <c r="J22" s="84">
        <f>G22+H22</f>
        <v>96030000</v>
      </c>
      <c r="K22" s="84" t="e">
        <f>K24+K33+#REF!+#REF!+#REF!-2000000</f>
        <v>#REF!</v>
      </c>
      <c r="L22" s="84" t="e">
        <f>L24+L33+#REF!+#REF!+#REF!-2000000</f>
        <v>#REF!</v>
      </c>
      <c r="M22" s="84" t="e">
        <f>M24+M33+#REF!+#REF!+#REF!-2000000</f>
        <v>#REF!</v>
      </c>
      <c r="N22" s="84">
        <f>N24</f>
        <v>0</v>
      </c>
      <c r="O22" s="84">
        <f>O24</f>
        <v>101791800</v>
      </c>
      <c r="P22" s="84">
        <f>N22+O22</f>
        <v>101791800</v>
      </c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</row>
    <row r="23" spans="1:149" s="82" customFormat="1" ht="28.5" customHeight="1">
      <c r="A23" s="194" t="s">
        <v>411</v>
      </c>
      <c r="B23" s="86"/>
      <c r="C23" s="86"/>
      <c r="D23" s="195">
        <f>D24+D33+D42+D59+D66+D73+D82+D89+D98+D105+D118+D125+D132+D139+D146</f>
        <v>273782266.3718</v>
      </c>
      <c r="E23" s="195">
        <f aca="true" t="shared" si="4" ref="E23:P23">E24+E33+E42+E59+E66+E73+E82+E89+E98+E105+E118+E125+E132+E139+E146</f>
        <v>139377400.0013</v>
      </c>
      <c r="F23" s="195">
        <f t="shared" si="4"/>
        <v>413159666.3731</v>
      </c>
      <c r="G23" s="195">
        <f t="shared" si="4"/>
        <v>270401099.999815</v>
      </c>
      <c r="H23" s="195">
        <f t="shared" si="4"/>
        <v>143060600.0013</v>
      </c>
      <c r="I23" s="195">
        <f t="shared" si="4"/>
        <v>0</v>
      </c>
      <c r="J23" s="195">
        <f t="shared" si="4"/>
        <v>413461700.00111496</v>
      </c>
      <c r="K23" s="195">
        <f t="shared" si="4"/>
        <v>0</v>
      </c>
      <c r="L23" s="195">
        <f t="shared" si="4"/>
        <v>0</v>
      </c>
      <c r="M23" s="195">
        <f t="shared" si="4"/>
        <v>0</v>
      </c>
      <c r="N23" s="195">
        <f t="shared" si="4"/>
        <v>296913000.00081503</v>
      </c>
      <c r="O23" s="195">
        <f t="shared" si="4"/>
        <v>151643800.0008</v>
      </c>
      <c r="P23" s="195">
        <f t="shared" si="4"/>
        <v>448556800.00161505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s="123" customFormat="1" ht="33.75">
      <c r="A24" s="91" t="s">
        <v>481</v>
      </c>
      <c r="B24" s="83"/>
      <c r="C24" s="83"/>
      <c r="D24" s="87"/>
      <c r="E24" s="87">
        <v>90000000</v>
      </c>
      <c r="F24" s="87">
        <f>SUM(D24)+E24</f>
        <v>90000000</v>
      </c>
      <c r="G24" s="87"/>
      <c r="H24" s="87">
        <v>96030000</v>
      </c>
      <c r="I24" s="87"/>
      <c r="J24" s="87">
        <f>H24</f>
        <v>96030000</v>
      </c>
      <c r="K24" s="87"/>
      <c r="L24" s="87"/>
      <c r="M24" s="87"/>
      <c r="N24" s="87"/>
      <c r="O24" s="87">
        <v>101791800</v>
      </c>
      <c r="P24" s="87">
        <f>(P30*P28)</f>
        <v>101791800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</row>
    <row r="25" spans="1:16" ht="11.25">
      <c r="A25" s="171" t="s">
        <v>2</v>
      </c>
      <c r="B25" s="89"/>
      <c r="C25" s="89"/>
      <c r="D25" s="87"/>
      <c r="E25" s="87"/>
      <c r="F25" s="87"/>
      <c r="G25" s="87"/>
      <c r="H25" s="87"/>
      <c r="I25" s="87"/>
      <c r="J25" s="87"/>
      <c r="K25" s="80"/>
      <c r="L25" s="80"/>
      <c r="M25" s="80"/>
      <c r="N25" s="87"/>
      <c r="O25" s="87"/>
      <c r="P25" s="87"/>
    </row>
    <row r="26" spans="1:16" ht="27" customHeight="1">
      <c r="A26" s="78" t="s">
        <v>6</v>
      </c>
      <c r="B26" s="79"/>
      <c r="C26" s="79"/>
      <c r="D26" s="80"/>
      <c r="E26" s="80">
        <v>270000</v>
      </c>
      <c r="F26" s="80">
        <f>E26</f>
        <v>270000</v>
      </c>
      <c r="G26" s="80"/>
      <c r="H26" s="80">
        <v>270000</v>
      </c>
      <c r="I26" s="80"/>
      <c r="J26" s="80">
        <f>H26</f>
        <v>270000</v>
      </c>
      <c r="K26" s="80"/>
      <c r="L26" s="80"/>
      <c r="M26" s="80"/>
      <c r="N26" s="80"/>
      <c r="O26" s="80">
        <v>270000</v>
      </c>
      <c r="P26" s="80">
        <f>O26</f>
        <v>270000</v>
      </c>
    </row>
    <row r="27" spans="1:16" ht="11.25">
      <c r="A27" s="171" t="s">
        <v>3</v>
      </c>
      <c r="B27" s="89"/>
      <c r="C27" s="89"/>
      <c r="D27" s="80"/>
      <c r="E27" s="87"/>
      <c r="F27" s="87"/>
      <c r="G27" s="80"/>
      <c r="H27" s="87"/>
      <c r="I27" s="87"/>
      <c r="J27" s="87"/>
      <c r="K27" s="80"/>
      <c r="L27" s="80"/>
      <c r="M27" s="80"/>
      <c r="N27" s="80"/>
      <c r="O27" s="87"/>
      <c r="P27" s="87"/>
    </row>
    <row r="28" spans="1:16" ht="22.5">
      <c r="A28" s="78" t="s">
        <v>9</v>
      </c>
      <c r="B28" s="79"/>
      <c r="C28" s="79"/>
      <c r="D28" s="80"/>
      <c r="E28" s="80">
        <f>E24/E30</f>
        <v>74005.2461496715</v>
      </c>
      <c r="F28" s="80">
        <f>E28</f>
        <v>74005.2461496715</v>
      </c>
      <c r="G28" s="80"/>
      <c r="H28" s="80">
        <f>H24/H30</f>
        <v>74005.28664236558</v>
      </c>
      <c r="I28" s="80"/>
      <c r="J28" s="80">
        <f>H28</f>
        <v>74005.28664236558</v>
      </c>
      <c r="K28" s="80"/>
      <c r="L28" s="80"/>
      <c r="M28" s="80"/>
      <c r="N28" s="80"/>
      <c r="O28" s="80">
        <f>O24/O30</f>
        <v>74005.10371000458</v>
      </c>
      <c r="P28" s="80">
        <f>O28</f>
        <v>74005.10371000458</v>
      </c>
    </row>
    <row r="29" spans="1:16" ht="11.25">
      <c r="A29" s="171" t="s">
        <v>5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10</v>
      </c>
      <c r="B30" s="79"/>
      <c r="C30" s="79"/>
      <c r="D30" s="80"/>
      <c r="E30" s="80">
        <v>1216.13</v>
      </c>
      <c r="F30" s="80">
        <f>E30</f>
        <v>1216.13</v>
      </c>
      <c r="G30" s="80"/>
      <c r="H30" s="80">
        <v>1297.61</v>
      </c>
      <c r="I30" s="80"/>
      <c r="J30" s="80">
        <f>H30</f>
        <v>1297.61</v>
      </c>
      <c r="K30" s="80"/>
      <c r="L30" s="80"/>
      <c r="M30" s="80"/>
      <c r="N30" s="80"/>
      <c r="O30" s="80">
        <v>1375.47</v>
      </c>
      <c r="P30" s="80">
        <f>O30</f>
        <v>1375.47</v>
      </c>
    </row>
    <row r="31" spans="1:16" ht="11.25">
      <c r="A31" s="4" t="s">
        <v>4</v>
      </c>
      <c r="B31" s="26"/>
      <c r="C31" s="26"/>
      <c r="D31" s="6"/>
      <c r="E31" s="25"/>
      <c r="F31" s="25"/>
      <c r="G31" s="6"/>
      <c r="H31" s="25"/>
      <c r="I31" s="25"/>
      <c r="J31" s="25"/>
      <c r="K31" s="6"/>
      <c r="L31" s="6"/>
      <c r="M31" s="6"/>
      <c r="N31" s="6"/>
      <c r="O31" s="25"/>
      <c r="P31" s="25"/>
    </row>
    <row r="32" spans="1:16" ht="22.5">
      <c r="A32" s="7" t="s">
        <v>14</v>
      </c>
      <c r="B32" s="5"/>
      <c r="C32" s="5"/>
      <c r="D32" s="6"/>
      <c r="E32" s="6">
        <f>E28/E26*100</f>
        <v>27.409350425804256</v>
      </c>
      <c r="F32" s="6">
        <f>F28/F26*100</f>
        <v>27.409350425804256</v>
      </c>
      <c r="G32" s="6"/>
      <c r="H32" s="6">
        <f>H28/H26*100</f>
        <v>27.409365423098365</v>
      </c>
      <c r="I32" s="6" t="e">
        <f>I28/I26*100</f>
        <v>#DIV/0!</v>
      </c>
      <c r="J32" s="6">
        <f>J28/J26*100</f>
        <v>27.409365423098365</v>
      </c>
      <c r="K32" s="6"/>
      <c r="L32" s="6"/>
      <c r="M32" s="6"/>
      <c r="N32" s="6"/>
      <c r="O32" s="6">
        <f>O28/O26*100</f>
        <v>27.40929767037207</v>
      </c>
      <c r="P32" s="6">
        <f>P28/P26*100</f>
        <v>27.40929767037207</v>
      </c>
    </row>
    <row r="33" spans="1:149" s="123" customFormat="1" ht="35.25" customHeight="1">
      <c r="A33" s="91" t="s">
        <v>412</v>
      </c>
      <c r="B33" s="83"/>
      <c r="C33" s="83"/>
      <c r="D33" s="87">
        <v>156000000</v>
      </c>
      <c r="E33" s="87"/>
      <c r="F33" s="87">
        <f>F39*F37</f>
        <v>156000000</v>
      </c>
      <c r="G33" s="87">
        <v>165000000</v>
      </c>
      <c r="H33" s="87"/>
      <c r="I33" s="87"/>
      <c r="J33" s="87">
        <f>G33</f>
        <v>165000000</v>
      </c>
      <c r="K33" s="87"/>
      <c r="L33" s="87"/>
      <c r="M33" s="87"/>
      <c r="N33" s="87">
        <v>181500000</v>
      </c>
      <c r="O33" s="87"/>
      <c r="P33" s="87">
        <f>N33</f>
        <v>181500000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</row>
    <row r="34" spans="1:16" ht="11.25">
      <c r="A34" s="171" t="s">
        <v>2</v>
      </c>
      <c r="B34" s="89"/>
      <c r="C34" s="89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</row>
    <row r="35" spans="1:16" ht="22.5">
      <c r="A35" s="78" t="s">
        <v>7</v>
      </c>
      <c r="B35" s="79"/>
      <c r="C35" s="79"/>
      <c r="D35" s="80">
        <v>292000</v>
      </c>
      <c r="E35" s="80"/>
      <c r="F35" s="80">
        <f>D35</f>
        <v>292000</v>
      </c>
      <c r="G35" s="80">
        <v>292000</v>
      </c>
      <c r="H35" s="80"/>
      <c r="I35" s="80"/>
      <c r="J35" s="80">
        <f>G35</f>
        <v>292000</v>
      </c>
      <c r="K35" s="80"/>
      <c r="L35" s="80"/>
      <c r="M35" s="80"/>
      <c r="N35" s="80">
        <v>300000</v>
      </c>
      <c r="O35" s="80"/>
      <c r="P35" s="80">
        <f>N35</f>
        <v>300000</v>
      </c>
    </row>
    <row r="36" spans="1:16" ht="11.25">
      <c r="A36" s="171" t="s">
        <v>3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8</v>
      </c>
      <c r="B37" s="79"/>
      <c r="C37" s="79"/>
      <c r="D37" s="80">
        <f>D33/D39</f>
        <v>96189.41916389197</v>
      </c>
      <c r="E37" s="80"/>
      <c r="F37" s="80">
        <f>D37</f>
        <v>96189.41916389197</v>
      </c>
      <c r="G37" s="80">
        <f>G33/G39</f>
        <v>95350.36926597552</v>
      </c>
      <c r="H37" s="80"/>
      <c r="I37" s="80"/>
      <c r="J37" s="80">
        <f>G37</f>
        <v>95350.36926597552</v>
      </c>
      <c r="K37" s="80"/>
      <c r="L37" s="80"/>
      <c r="M37" s="80"/>
      <c r="N37" s="80">
        <f>N33/N39</f>
        <v>98948.36694306789</v>
      </c>
      <c r="O37" s="80"/>
      <c r="P37" s="80">
        <f>N37</f>
        <v>98948.36694306789</v>
      </c>
    </row>
    <row r="38" spans="1:16" ht="11.25">
      <c r="A38" s="171" t="s">
        <v>5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4" customHeight="1">
      <c r="A39" s="78" t="s">
        <v>12</v>
      </c>
      <c r="B39" s="79"/>
      <c r="C39" s="79"/>
      <c r="D39" s="80">
        <v>1621.8</v>
      </c>
      <c r="E39" s="80"/>
      <c r="F39" s="80">
        <f>D39</f>
        <v>1621.8</v>
      </c>
      <c r="G39" s="80">
        <v>1730.46</v>
      </c>
      <c r="H39" s="80"/>
      <c r="I39" s="80"/>
      <c r="J39" s="80">
        <f>G39</f>
        <v>1730.46</v>
      </c>
      <c r="K39" s="80"/>
      <c r="L39" s="80"/>
      <c r="M39" s="80"/>
      <c r="N39" s="80">
        <v>1834.29</v>
      </c>
      <c r="O39" s="80"/>
      <c r="P39" s="80">
        <f>N39</f>
        <v>1834.29</v>
      </c>
    </row>
    <row r="40" spans="1:16" ht="11.25">
      <c r="A40" s="4" t="s">
        <v>4</v>
      </c>
      <c r="B40" s="26"/>
      <c r="C40" s="2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21.75" customHeight="1">
      <c r="A41" s="7" t="s">
        <v>13</v>
      </c>
      <c r="B41" s="5"/>
      <c r="C41" s="5"/>
      <c r="D41" s="6">
        <f>D37/D35*100</f>
        <v>32.941581905442455</v>
      </c>
      <c r="E41" s="6"/>
      <c r="F41" s="6">
        <f>F37/F35*100</f>
        <v>32.941581905442455</v>
      </c>
      <c r="G41" s="6">
        <f>G37/G35*100</f>
        <v>32.65423604999162</v>
      </c>
      <c r="H41" s="6"/>
      <c r="I41" s="6"/>
      <c r="J41" s="6">
        <f>J37/J35*100</f>
        <v>32.65423604999162</v>
      </c>
      <c r="K41" s="6"/>
      <c r="L41" s="6"/>
      <c r="M41" s="6"/>
      <c r="N41" s="6">
        <f>N37/N35*100</f>
        <v>32.98278898102262</v>
      </c>
      <c r="O41" s="6"/>
      <c r="P41" s="6">
        <f>P37/P35*100</f>
        <v>32.98278898102262</v>
      </c>
    </row>
    <row r="42" spans="1:149" s="123" customFormat="1" ht="48" customHeight="1">
      <c r="A42" s="91" t="s">
        <v>482</v>
      </c>
      <c r="B42" s="83"/>
      <c r="C42" s="83"/>
      <c r="D42" s="87">
        <f>(D46*D48)+(D56*D54)+0.02</f>
        <v>82682166.37179999</v>
      </c>
      <c r="E42" s="87"/>
      <c r="F42" s="87">
        <f>D42</f>
        <v>82682166.37179999</v>
      </c>
      <c r="G42" s="87">
        <f>G46*G48+G54*G56-0.01</f>
        <v>90950599.999815</v>
      </c>
      <c r="H42" s="87"/>
      <c r="I42" s="87"/>
      <c r="J42" s="87">
        <f>G42</f>
        <v>90950599.999815</v>
      </c>
      <c r="K42" s="87"/>
      <c r="L42" s="87"/>
      <c r="M42" s="87"/>
      <c r="N42" s="87">
        <f>N46*N48+N54*N56</f>
        <v>100045700.000815</v>
      </c>
      <c r="O42" s="87"/>
      <c r="P42" s="87">
        <f>N42</f>
        <v>100045700.000815</v>
      </c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2"/>
      <c r="EN42" s="122"/>
      <c r="EO42" s="122"/>
      <c r="EP42" s="122"/>
      <c r="EQ42" s="122"/>
      <c r="ER42" s="122"/>
      <c r="ES42" s="122"/>
    </row>
    <row r="43" spans="1:16" ht="11.25">
      <c r="A43" s="4" t="s">
        <v>2</v>
      </c>
      <c r="B43" s="26"/>
      <c r="C43" s="2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22.5">
      <c r="A44" s="7" t="s">
        <v>28</v>
      </c>
      <c r="B44" s="5"/>
      <c r="C44" s="5"/>
      <c r="D44" s="6">
        <v>3372600</v>
      </c>
      <c r="E44" s="6"/>
      <c r="F44" s="6">
        <f>D44</f>
        <v>3372600</v>
      </c>
      <c r="G44" s="6">
        <v>3372600</v>
      </c>
      <c r="H44" s="6"/>
      <c r="I44" s="6"/>
      <c r="J44" s="6">
        <f>G44</f>
        <v>3372600</v>
      </c>
      <c r="K44" s="6"/>
      <c r="L44" s="6"/>
      <c r="M44" s="6"/>
      <c r="N44" s="6">
        <v>3372600</v>
      </c>
      <c r="O44" s="6"/>
      <c r="P44" s="6">
        <f>N44</f>
        <v>3372600</v>
      </c>
    </row>
    <row r="45" spans="1:16" ht="11.25">
      <c r="A45" s="4" t="s">
        <v>3</v>
      </c>
      <c r="B45" s="2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1.75" customHeight="1">
      <c r="A46" s="7" t="s">
        <v>29</v>
      </c>
      <c r="B46" s="5"/>
      <c r="C46" s="5"/>
      <c r="D46" s="6">
        <v>2134700</v>
      </c>
      <c r="E46" s="6"/>
      <c r="F46" s="6">
        <f>D46</f>
        <v>2134700</v>
      </c>
      <c r="G46" s="6">
        <v>2202395</v>
      </c>
      <c r="H46" s="6"/>
      <c r="I46" s="6"/>
      <c r="J46" s="6">
        <f>G46</f>
        <v>2202395</v>
      </c>
      <c r="K46" s="6">
        <f>H46</f>
        <v>0</v>
      </c>
      <c r="L46" s="6">
        <f>I46</f>
        <v>0</v>
      </c>
      <c r="M46" s="6">
        <f>J46</f>
        <v>2202395</v>
      </c>
      <c r="N46" s="6">
        <v>2287393</v>
      </c>
      <c r="O46" s="6"/>
      <c r="P46" s="6">
        <f>N46</f>
        <v>2287393</v>
      </c>
    </row>
    <row r="47" spans="1:16" ht="11.25">
      <c r="A47" s="4" t="s">
        <v>5</v>
      </c>
      <c r="B47" s="26"/>
      <c r="C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>
      <c r="A48" s="7" t="s">
        <v>11</v>
      </c>
      <c r="B48" s="5"/>
      <c r="C48" s="5"/>
      <c r="D48" s="6">
        <v>37.72</v>
      </c>
      <c r="E48" s="6"/>
      <c r="F48" s="6">
        <f>D48</f>
        <v>37.72</v>
      </c>
      <c r="G48" s="6">
        <v>40.25</v>
      </c>
      <c r="H48" s="6"/>
      <c r="I48" s="6"/>
      <c r="J48" s="6">
        <f>G48</f>
        <v>40.25</v>
      </c>
      <c r="K48" s="6"/>
      <c r="L48" s="6"/>
      <c r="M48" s="6"/>
      <c r="N48" s="6">
        <v>42.67</v>
      </c>
      <c r="O48" s="6"/>
      <c r="P48" s="6">
        <f>N48</f>
        <v>42.67</v>
      </c>
    </row>
    <row r="49" spans="1:16" ht="11.25">
      <c r="A49" s="4" t="s">
        <v>4</v>
      </c>
      <c r="B49" s="26"/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34.5" customHeight="1">
      <c r="A50" s="7" t="s">
        <v>30</v>
      </c>
      <c r="B50" s="5"/>
      <c r="C50" s="5"/>
      <c r="D50" s="6">
        <f>D46/D44*100</f>
        <v>63.29538041866809</v>
      </c>
      <c r="E50" s="6"/>
      <c r="F50" s="6">
        <f>F46/F44*100</f>
        <v>63.29538041866809</v>
      </c>
      <c r="G50" s="6">
        <f>G46/G44*100</f>
        <v>65.30258554231156</v>
      </c>
      <c r="H50" s="6"/>
      <c r="I50" s="6"/>
      <c r="J50" s="6">
        <f>J46/J44*100</f>
        <v>65.30258554231156</v>
      </c>
      <c r="K50" s="6"/>
      <c r="L50" s="6"/>
      <c r="M50" s="6"/>
      <c r="N50" s="6">
        <f>N46/N44*100</f>
        <v>67.82283698037122</v>
      </c>
      <c r="O50" s="6"/>
      <c r="P50" s="6">
        <f>P46/P44*100</f>
        <v>67.82283698037122</v>
      </c>
    </row>
    <row r="51" spans="1:16" ht="11.25">
      <c r="A51" s="4" t="s">
        <v>2</v>
      </c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3.75">
      <c r="A52" s="7" t="s">
        <v>144</v>
      </c>
      <c r="B52" s="5"/>
      <c r="C52" s="5"/>
      <c r="D52" s="6">
        <v>446550</v>
      </c>
      <c r="E52" s="6"/>
      <c r="F52" s="6">
        <v>446550</v>
      </c>
      <c r="G52" s="6">
        <v>446550</v>
      </c>
      <c r="H52" s="6"/>
      <c r="I52" s="6"/>
      <c r="J52" s="6">
        <v>446550</v>
      </c>
      <c r="K52" s="6"/>
      <c r="L52" s="6"/>
      <c r="M52" s="6"/>
      <c r="N52" s="6">
        <v>446550</v>
      </c>
      <c r="O52" s="6"/>
      <c r="P52" s="6">
        <v>446550</v>
      </c>
    </row>
    <row r="53" spans="1:16" ht="11.25">
      <c r="A53" s="4" t="s">
        <v>3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3.75">
      <c r="A54" s="7" t="s">
        <v>143</v>
      </c>
      <c r="B54" s="5"/>
      <c r="C54" s="5"/>
      <c r="D54" s="6">
        <v>446550</v>
      </c>
      <c r="E54" s="6"/>
      <c r="F54" s="6">
        <v>446550</v>
      </c>
      <c r="G54" s="6">
        <v>446550</v>
      </c>
      <c r="H54" s="6"/>
      <c r="I54" s="6"/>
      <c r="J54" s="6">
        <v>446550</v>
      </c>
      <c r="K54" s="6">
        <v>446550</v>
      </c>
      <c r="L54" s="6">
        <v>446550</v>
      </c>
      <c r="M54" s="6">
        <v>446550</v>
      </c>
      <c r="N54" s="6">
        <v>446550</v>
      </c>
      <c r="O54" s="6"/>
      <c r="P54" s="6">
        <f>N54</f>
        <v>446550</v>
      </c>
    </row>
    <row r="55" spans="1:16" ht="11.25">
      <c r="A55" s="4" t="s">
        <v>5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22.5">
      <c r="A56" s="7" t="s">
        <v>11</v>
      </c>
      <c r="B56" s="5"/>
      <c r="C56" s="5"/>
      <c r="D56" s="6">
        <v>4.839956</v>
      </c>
      <c r="E56" s="6"/>
      <c r="F56" s="6">
        <f>D56</f>
        <v>4.839956</v>
      </c>
      <c r="G56" s="6">
        <v>5.1600073</v>
      </c>
      <c r="H56" s="6"/>
      <c r="I56" s="6"/>
      <c r="J56" s="6">
        <f>G56</f>
        <v>5.1600073</v>
      </c>
      <c r="K56" s="6"/>
      <c r="L56" s="6"/>
      <c r="M56" s="6"/>
      <c r="N56" s="6">
        <v>5.4700273</v>
      </c>
      <c r="O56" s="6"/>
      <c r="P56" s="6">
        <f>N56</f>
        <v>5.4700273</v>
      </c>
    </row>
    <row r="57" spans="1:16" ht="11.25">
      <c r="A57" s="4" t="s">
        <v>4</v>
      </c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31.5" customHeight="1">
      <c r="A58" s="7" t="s">
        <v>30</v>
      </c>
      <c r="B58" s="5"/>
      <c r="C58" s="5"/>
      <c r="D58" s="6">
        <v>100</v>
      </c>
      <c r="E58" s="6"/>
      <c r="F58" s="6">
        <v>100</v>
      </c>
      <c r="G58" s="6">
        <v>100</v>
      </c>
      <c r="H58" s="6"/>
      <c r="I58" s="6"/>
      <c r="J58" s="6">
        <v>100</v>
      </c>
      <c r="K58" s="6"/>
      <c r="L58" s="6"/>
      <c r="M58" s="6"/>
      <c r="N58" s="6">
        <v>100</v>
      </c>
      <c r="O58" s="6"/>
      <c r="P58" s="6">
        <v>100</v>
      </c>
    </row>
    <row r="59" spans="1:155" s="124" customFormat="1" ht="30" customHeight="1">
      <c r="A59" s="91" t="s">
        <v>491</v>
      </c>
      <c r="B59" s="83"/>
      <c r="C59" s="83"/>
      <c r="D59" s="87">
        <v>1000000</v>
      </c>
      <c r="E59" s="87"/>
      <c r="F59" s="87">
        <f>D59</f>
        <v>1000000</v>
      </c>
      <c r="G59" s="87">
        <v>1200000</v>
      </c>
      <c r="H59" s="87"/>
      <c r="I59" s="87"/>
      <c r="J59" s="87">
        <f>G59</f>
        <v>1200000</v>
      </c>
      <c r="K59" s="87"/>
      <c r="L59" s="87"/>
      <c r="M59" s="87"/>
      <c r="N59" s="87">
        <v>1300000</v>
      </c>
      <c r="O59" s="87"/>
      <c r="P59" s="87">
        <f>N59</f>
        <v>1300000</v>
      </c>
      <c r="ET59" s="93"/>
      <c r="EU59" s="93"/>
      <c r="EV59" s="93"/>
      <c r="EW59" s="93"/>
      <c r="EX59" s="93"/>
      <c r="EY59" s="93"/>
    </row>
    <row r="60" spans="1:155" s="16" customFormat="1" ht="18.75" customHeight="1">
      <c r="A60" s="4" t="s">
        <v>77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ET60" s="35"/>
      <c r="EU60" s="35"/>
      <c r="EV60" s="35"/>
      <c r="EW60" s="35"/>
      <c r="EX60" s="35"/>
      <c r="EY60" s="35"/>
    </row>
    <row r="61" spans="1:155" s="16" customFormat="1" ht="24" customHeight="1">
      <c r="A61" s="7" t="s">
        <v>296</v>
      </c>
      <c r="B61" s="5"/>
      <c r="C61" s="5"/>
      <c r="D61" s="6">
        <f>D59</f>
        <v>1000000</v>
      </c>
      <c r="E61" s="6"/>
      <c r="F61" s="6">
        <f>D61</f>
        <v>1000000</v>
      </c>
      <c r="G61" s="6">
        <f>G59</f>
        <v>1200000</v>
      </c>
      <c r="H61" s="6"/>
      <c r="I61" s="6"/>
      <c r="J61" s="6">
        <f>G61</f>
        <v>1200000</v>
      </c>
      <c r="K61" s="6"/>
      <c r="L61" s="6"/>
      <c r="M61" s="6"/>
      <c r="N61" s="6">
        <f>N59</f>
        <v>1300000</v>
      </c>
      <c r="O61" s="6"/>
      <c r="P61" s="6">
        <f>N61</f>
        <v>1300000</v>
      </c>
      <c r="ET61" s="35"/>
      <c r="EU61" s="35"/>
      <c r="EV61" s="35"/>
      <c r="EW61" s="35"/>
      <c r="EX61" s="35"/>
      <c r="EY61" s="35"/>
    </row>
    <row r="62" spans="1:155" s="16" customFormat="1" ht="18.75" customHeight="1">
      <c r="A62" s="4" t="s">
        <v>238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T62" s="35"/>
      <c r="EU62" s="35"/>
      <c r="EV62" s="35"/>
      <c r="EW62" s="35"/>
      <c r="EX62" s="35"/>
      <c r="EY62" s="35"/>
    </row>
    <row r="63" spans="1:155" s="16" customFormat="1" ht="18" customHeight="1">
      <c r="A63" s="51" t="s">
        <v>297</v>
      </c>
      <c r="B63" s="5"/>
      <c r="C63" s="5"/>
      <c r="D63" s="6">
        <f>D61/D65</f>
        <v>5</v>
      </c>
      <c r="E63" s="6"/>
      <c r="F63" s="6">
        <f>D63</f>
        <v>5</v>
      </c>
      <c r="G63" s="95">
        <v>5</v>
      </c>
      <c r="H63" s="6"/>
      <c r="I63" s="6"/>
      <c r="J63" s="95">
        <f>G63</f>
        <v>5</v>
      </c>
      <c r="K63" s="6"/>
      <c r="L63" s="6"/>
      <c r="M63" s="6"/>
      <c r="N63" s="6">
        <v>5</v>
      </c>
      <c r="O63" s="6"/>
      <c r="P63" s="6">
        <f>N63</f>
        <v>5</v>
      </c>
      <c r="ET63" s="35"/>
      <c r="EU63" s="35"/>
      <c r="EV63" s="35"/>
      <c r="EW63" s="35"/>
      <c r="EX63" s="35"/>
      <c r="EY63" s="35"/>
    </row>
    <row r="64" spans="1:155" s="16" customFormat="1" ht="16.5" customHeight="1">
      <c r="A64" s="4" t="s">
        <v>233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ET64" s="35"/>
      <c r="EU64" s="35"/>
      <c r="EV64" s="35"/>
      <c r="EW64" s="35"/>
      <c r="EX64" s="35"/>
      <c r="EY64" s="35"/>
    </row>
    <row r="65" spans="1:155" s="16" customFormat="1" ht="27" customHeight="1">
      <c r="A65" s="7" t="s">
        <v>298</v>
      </c>
      <c r="B65" s="5"/>
      <c r="C65" s="5"/>
      <c r="D65" s="6">
        <v>200000</v>
      </c>
      <c r="E65" s="6"/>
      <c r="F65" s="6">
        <f>D65</f>
        <v>200000</v>
      </c>
      <c r="G65" s="6">
        <f>G61/G63</f>
        <v>240000</v>
      </c>
      <c r="H65" s="6"/>
      <c r="I65" s="6"/>
      <c r="J65" s="6">
        <f>G65</f>
        <v>240000</v>
      </c>
      <c r="K65" s="6"/>
      <c r="L65" s="6"/>
      <c r="M65" s="6"/>
      <c r="N65" s="6">
        <f>N61/N63</f>
        <v>260000</v>
      </c>
      <c r="O65" s="6"/>
      <c r="P65" s="6">
        <f>N65</f>
        <v>260000</v>
      </c>
      <c r="ET65" s="35"/>
      <c r="EU65" s="35"/>
      <c r="EV65" s="35"/>
      <c r="EW65" s="35"/>
      <c r="EX65" s="35"/>
      <c r="EY65" s="35"/>
    </row>
    <row r="66" spans="1:155" s="124" customFormat="1" ht="27" customHeight="1">
      <c r="A66" s="91" t="s">
        <v>492</v>
      </c>
      <c r="B66" s="83"/>
      <c r="C66" s="83"/>
      <c r="D66" s="87">
        <f>D68</f>
        <v>1495000</v>
      </c>
      <c r="E66" s="87">
        <f aca="true" t="shared" si="5" ref="E66:O66">E68</f>
        <v>7327400</v>
      </c>
      <c r="F66" s="87">
        <f t="shared" si="5"/>
        <v>8822400</v>
      </c>
      <c r="G66" s="87">
        <f t="shared" si="5"/>
        <v>1595200</v>
      </c>
      <c r="H66" s="87">
        <f t="shared" si="5"/>
        <v>7818300</v>
      </c>
      <c r="I66" s="87">
        <f t="shared" si="5"/>
        <v>0</v>
      </c>
      <c r="J66" s="87">
        <f t="shared" si="5"/>
        <v>9413500</v>
      </c>
      <c r="K66" s="87">
        <f t="shared" si="5"/>
        <v>0</v>
      </c>
      <c r="L66" s="87">
        <f t="shared" si="5"/>
        <v>0</v>
      </c>
      <c r="M66" s="87">
        <f t="shared" si="5"/>
        <v>0</v>
      </c>
      <c r="N66" s="87">
        <f t="shared" si="5"/>
        <v>1690900</v>
      </c>
      <c r="O66" s="87">
        <f t="shared" si="5"/>
        <v>8287400</v>
      </c>
      <c r="P66" s="87">
        <f>P68</f>
        <v>9978300</v>
      </c>
      <c r="ET66" s="93"/>
      <c r="EU66" s="93"/>
      <c r="EV66" s="93"/>
      <c r="EW66" s="93"/>
      <c r="EX66" s="93"/>
      <c r="EY66" s="93"/>
    </row>
    <row r="67" spans="1:155" s="16" customFormat="1" ht="19.5" customHeight="1">
      <c r="A67" s="4" t="s">
        <v>77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T67" s="35"/>
      <c r="EU67" s="35"/>
      <c r="EV67" s="35"/>
      <c r="EW67" s="35"/>
      <c r="EX67" s="35"/>
      <c r="EY67" s="35"/>
    </row>
    <row r="68" spans="1:155" s="16" customFormat="1" ht="27" customHeight="1">
      <c r="A68" s="7" t="s">
        <v>299</v>
      </c>
      <c r="B68" s="5"/>
      <c r="C68" s="5"/>
      <c r="D68" s="6">
        <v>1495000</v>
      </c>
      <c r="E68" s="6">
        <v>7327400</v>
      </c>
      <c r="F68" s="6">
        <f>D68+E68</f>
        <v>8822400</v>
      </c>
      <c r="G68" s="6">
        <v>1595200</v>
      </c>
      <c r="H68" s="6">
        <v>7818300</v>
      </c>
      <c r="I68" s="6"/>
      <c r="J68" s="6">
        <f>G68+H68</f>
        <v>9413500</v>
      </c>
      <c r="K68" s="6"/>
      <c r="L68" s="6"/>
      <c r="M68" s="6"/>
      <c r="N68" s="6">
        <v>1690900</v>
      </c>
      <c r="O68" s="6">
        <v>8287400</v>
      </c>
      <c r="P68" s="6">
        <f>N68+O68</f>
        <v>9978300</v>
      </c>
      <c r="ET68" s="35"/>
      <c r="EU68" s="35"/>
      <c r="EV68" s="35"/>
      <c r="EW68" s="35"/>
      <c r="EX68" s="35"/>
      <c r="EY68" s="35"/>
    </row>
    <row r="69" spans="1:155" s="16" customFormat="1" ht="21.75" customHeight="1">
      <c r="A69" s="4" t="s">
        <v>238</v>
      </c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ET69" s="35"/>
      <c r="EU69" s="35"/>
      <c r="EV69" s="35"/>
      <c r="EW69" s="35"/>
      <c r="EX69" s="35"/>
      <c r="EY69" s="35"/>
    </row>
    <row r="70" spans="1:155" s="16" customFormat="1" ht="21" customHeight="1">
      <c r="A70" s="51" t="s">
        <v>300</v>
      </c>
      <c r="B70" s="5"/>
      <c r="C70" s="5"/>
      <c r="D70" s="95">
        <f>D68/D72</f>
        <v>9.966666666666667</v>
      </c>
      <c r="E70" s="95">
        <f>E68/E72</f>
        <v>14.6548</v>
      </c>
      <c r="F70" s="95">
        <f>D70+E70</f>
        <v>24.621466666666667</v>
      </c>
      <c r="G70" s="95">
        <f>G68/G72</f>
        <v>9.97</v>
      </c>
      <c r="H70" s="95">
        <f>H68/H72</f>
        <v>14.654732895970008</v>
      </c>
      <c r="I70" s="6"/>
      <c r="J70" s="95">
        <f>G70+H70</f>
        <v>24.62473289597001</v>
      </c>
      <c r="K70" s="6"/>
      <c r="L70" s="6"/>
      <c r="M70" s="6"/>
      <c r="N70" s="95">
        <f>N68/N72</f>
        <v>9.952324896998235</v>
      </c>
      <c r="O70" s="95">
        <f>O68/O72</f>
        <v>14.65473643260066</v>
      </c>
      <c r="P70" s="95">
        <f>N70+O70</f>
        <v>24.607061329598896</v>
      </c>
      <c r="ET70" s="35"/>
      <c r="EU70" s="35"/>
      <c r="EV70" s="35"/>
      <c r="EW70" s="35"/>
      <c r="EX70" s="35"/>
      <c r="EY70" s="35"/>
    </row>
    <row r="71" spans="1:155" s="16" customFormat="1" ht="22.5" customHeight="1">
      <c r="A71" s="4" t="s">
        <v>233</v>
      </c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ET71" s="35"/>
      <c r="EU71" s="35"/>
      <c r="EV71" s="35"/>
      <c r="EW71" s="35"/>
      <c r="EX71" s="35"/>
      <c r="EY71" s="35"/>
    </row>
    <row r="72" spans="1:155" s="16" customFormat="1" ht="30" customHeight="1">
      <c r="A72" s="7" t="s">
        <v>301</v>
      </c>
      <c r="B72" s="5"/>
      <c r="C72" s="5"/>
      <c r="D72" s="6">
        <v>150000</v>
      </c>
      <c r="E72" s="6">
        <v>500000</v>
      </c>
      <c r="F72" s="6">
        <f>D72+E72</f>
        <v>650000</v>
      </c>
      <c r="G72" s="6">
        <v>160000</v>
      </c>
      <c r="H72" s="6">
        <v>533500</v>
      </c>
      <c r="I72" s="6"/>
      <c r="J72" s="6">
        <f>G72+H72</f>
        <v>693500</v>
      </c>
      <c r="K72" s="6"/>
      <c r="L72" s="6"/>
      <c r="M72" s="6"/>
      <c r="N72" s="6">
        <v>169900</v>
      </c>
      <c r="O72" s="6">
        <v>565510</v>
      </c>
      <c r="P72" s="6">
        <f>N72+O72</f>
        <v>735410</v>
      </c>
      <c r="ET72" s="35"/>
      <c r="EU72" s="35"/>
      <c r="EV72" s="35"/>
      <c r="EW72" s="35"/>
      <c r="EX72" s="35"/>
      <c r="EY72" s="35"/>
    </row>
    <row r="73" spans="1:149" s="123" customFormat="1" ht="24.75" customHeight="1">
      <c r="A73" s="91" t="s">
        <v>493</v>
      </c>
      <c r="B73" s="83"/>
      <c r="C73" s="83"/>
      <c r="D73" s="87">
        <f>D75</f>
        <v>15000000</v>
      </c>
      <c r="E73" s="87"/>
      <c r="F73" s="87">
        <f>D73</f>
        <v>15000000</v>
      </c>
      <c r="G73" s="87">
        <f>G75</f>
        <v>7469000</v>
      </c>
      <c r="H73" s="87"/>
      <c r="I73" s="87"/>
      <c r="J73" s="87">
        <f>G73+H73</f>
        <v>7469000</v>
      </c>
      <c r="K73" s="87"/>
      <c r="L73" s="87"/>
      <c r="M73" s="87"/>
      <c r="N73" s="87">
        <f>N75</f>
        <v>7917000</v>
      </c>
      <c r="O73" s="87"/>
      <c r="P73" s="87">
        <f>N73</f>
        <v>7917000</v>
      </c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122"/>
      <c r="DH73" s="122"/>
      <c r="DI73" s="122"/>
      <c r="DJ73" s="122"/>
      <c r="DK73" s="122"/>
      <c r="DL73" s="122"/>
      <c r="DM73" s="122"/>
      <c r="DN73" s="122"/>
      <c r="DO73" s="122"/>
      <c r="DP73" s="122"/>
      <c r="DQ73" s="122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</row>
    <row r="74" spans="1:16" ht="11.25">
      <c r="A74" s="4" t="s">
        <v>2</v>
      </c>
      <c r="B74" s="26"/>
      <c r="C74" s="2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33" customHeight="1">
      <c r="A75" s="7" t="s">
        <v>483</v>
      </c>
      <c r="B75" s="5"/>
      <c r="C75" s="5"/>
      <c r="D75" s="6">
        <f>9000000+6000000</f>
        <v>15000000</v>
      </c>
      <c r="E75" s="6"/>
      <c r="F75" s="6">
        <f>D75</f>
        <v>15000000</v>
      </c>
      <c r="G75" s="6">
        <v>7469000</v>
      </c>
      <c r="H75" s="6"/>
      <c r="I75" s="6"/>
      <c r="J75" s="6">
        <f>G75</f>
        <v>7469000</v>
      </c>
      <c r="K75" s="6"/>
      <c r="L75" s="6"/>
      <c r="M75" s="6"/>
      <c r="N75" s="6">
        <v>7917000</v>
      </c>
      <c r="O75" s="6"/>
      <c r="P75" s="6">
        <f>N75</f>
        <v>7917000</v>
      </c>
    </row>
    <row r="76" spans="1:16" ht="11.25">
      <c r="A76" s="4" t="s">
        <v>3</v>
      </c>
      <c r="B76" s="2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4.5" customHeight="1">
      <c r="A77" s="7" t="s">
        <v>484</v>
      </c>
      <c r="B77" s="5"/>
      <c r="C77" s="5"/>
      <c r="D77" s="6">
        <f>D75/D79</f>
        <v>18518.51851851852</v>
      </c>
      <c r="E77" s="6"/>
      <c r="F77" s="6">
        <f>D77</f>
        <v>18518.51851851852</v>
      </c>
      <c r="G77" s="6">
        <f>G75/G79</f>
        <v>8644.675925925925</v>
      </c>
      <c r="H77" s="6"/>
      <c r="I77" s="6"/>
      <c r="J77" s="6">
        <f>G77</f>
        <v>8644.675925925925</v>
      </c>
      <c r="K77" s="6"/>
      <c r="L77" s="6"/>
      <c r="M77" s="6"/>
      <c r="N77" s="6">
        <f>N75/N79</f>
        <v>8643.013100436681</v>
      </c>
      <c r="O77" s="6"/>
      <c r="P77" s="6">
        <f>N77</f>
        <v>8643.013100436681</v>
      </c>
    </row>
    <row r="78" spans="1:16" ht="11.25">
      <c r="A78" s="4" t="s">
        <v>5</v>
      </c>
      <c r="B78" s="26"/>
      <c r="C78" s="2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22.5">
      <c r="A79" s="7" t="s">
        <v>485</v>
      </c>
      <c r="B79" s="5"/>
      <c r="C79" s="5"/>
      <c r="D79" s="80">
        <v>810</v>
      </c>
      <c r="E79" s="80"/>
      <c r="F79" s="80">
        <f>D79</f>
        <v>810</v>
      </c>
      <c r="G79" s="80">
        <v>864</v>
      </c>
      <c r="H79" s="80"/>
      <c r="I79" s="80"/>
      <c r="J79" s="80">
        <f>G79</f>
        <v>864</v>
      </c>
      <c r="K79" s="80"/>
      <c r="L79" s="80"/>
      <c r="M79" s="80"/>
      <c r="N79" s="80">
        <v>916</v>
      </c>
      <c r="O79" s="80"/>
      <c r="P79" s="80">
        <f>N79</f>
        <v>916</v>
      </c>
    </row>
    <row r="80" spans="1:16" ht="11.25">
      <c r="A80" s="4" t="s">
        <v>4</v>
      </c>
      <c r="B80" s="26"/>
      <c r="C80" s="2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33.75">
      <c r="A81" s="7" t="s">
        <v>486</v>
      </c>
      <c r="B81" s="5"/>
      <c r="C81" s="5"/>
      <c r="D81" s="6">
        <f>D77/D75*100</f>
        <v>0.12345679012345678</v>
      </c>
      <c r="E81" s="6"/>
      <c r="F81" s="6">
        <f>F77/F75*100</f>
        <v>0.12345679012345678</v>
      </c>
      <c r="G81" s="6">
        <f>G77/G75*100</f>
        <v>0.11574074074074073</v>
      </c>
      <c r="H81" s="6"/>
      <c r="I81" s="6"/>
      <c r="J81" s="6">
        <f>J77/J75*100</f>
        <v>0.11574074074074073</v>
      </c>
      <c r="K81" s="6"/>
      <c r="L81" s="6"/>
      <c r="M81" s="6"/>
      <c r="N81" s="6">
        <f>N77/N75*100</f>
        <v>0.10917030567685589</v>
      </c>
      <c r="O81" s="6"/>
      <c r="P81" s="6">
        <f>P77/P75*100</f>
        <v>0.10917030567685589</v>
      </c>
    </row>
    <row r="82" spans="1:155" s="81" customFormat="1" ht="37.5" customHeight="1">
      <c r="A82" s="91" t="s">
        <v>494</v>
      </c>
      <c r="B82" s="79"/>
      <c r="C82" s="79"/>
      <c r="D82" s="87">
        <f>D84</f>
        <v>851000</v>
      </c>
      <c r="E82" s="87"/>
      <c r="F82" s="87">
        <f>D82</f>
        <v>851000</v>
      </c>
      <c r="G82" s="87">
        <f>G84</f>
        <v>894600</v>
      </c>
      <c r="H82" s="87"/>
      <c r="I82" s="87"/>
      <c r="J82" s="87">
        <f>G82</f>
        <v>894600</v>
      </c>
      <c r="K82" s="87"/>
      <c r="L82" s="87"/>
      <c r="M82" s="87"/>
      <c r="N82" s="87">
        <f>N84</f>
        <v>936300</v>
      </c>
      <c r="O82" s="87"/>
      <c r="P82" s="87">
        <f>N82</f>
        <v>936300</v>
      </c>
      <c r="ET82" s="82"/>
      <c r="EU82" s="82"/>
      <c r="EV82" s="82"/>
      <c r="EW82" s="82"/>
      <c r="EX82" s="82"/>
      <c r="EY82" s="82"/>
    </row>
    <row r="83" spans="1:155" s="16" customFormat="1" ht="24" customHeight="1">
      <c r="A83" s="4" t="s">
        <v>77</v>
      </c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ET83" s="35"/>
      <c r="EU83" s="35"/>
      <c r="EV83" s="35"/>
      <c r="EW83" s="35"/>
      <c r="EX83" s="35"/>
      <c r="EY83" s="35"/>
    </row>
    <row r="84" spans="1:155" s="16" customFormat="1" ht="37.5" customHeight="1">
      <c r="A84" s="7" t="s">
        <v>317</v>
      </c>
      <c r="B84" s="5"/>
      <c r="C84" s="5"/>
      <c r="D84" s="6">
        <v>851000</v>
      </c>
      <c r="E84" s="6"/>
      <c r="F84" s="6">
        <f>D84</f>
        <v>851000</v>
      </c>
      <c r="G84" s="6">
        <v>894600</v>
      </c>
      <c r="H84" s="6"/>
      <c r="I84" s="6"/>
      <c r="J84" s="6">
        <f>G84</f>
        <v>894600</v>
      </c>
      <c r="K84" s="6"/>
      <c r="L84" s="6"/>
      <c r="M84" s="6"/>
      <c r="N84" s="6">
        <v>936300</v>
      </c>
      <c r="O84" s="6"/>
      <c r="P84" s="6">
        <f>N84</f>
        <v>936300</v>
      </c>
      <c r="ET84" s="35"/>
      <c r="EU84" s="35"/>
      <c r="EV84" s="35"/>
      <c r="EW84" s="35"/>
      <c r="EX84" s="35"/>
      <c r="EY84" s="35"/>
    </row>
    <row r="85" spans="1:155" s="16" customFormat="1" ht="18.75" customHeight="1">
      <c r="A85" s="4" t="s">
        <v>238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ET85" s="35"/>
      <c r="EU85" s="35"/>
      <c r="EV85" s="35"/>
      <c r="EW85" s="35"/>
      <c r="EX85" s="35"/>
      <c r="EY85" s="35"/>
    </row>
    <row r="86" spans="1:155" s="16" customFormat="1" ht="19.5" customHeight="1">
      <c r="A86" s="51" t="s">
        <v>319</v>
      </c>
      <c r="B86" s="5"/>
      <c r="C86" s="5"/>
      <c r="D86" s="95">
        <v>16</v>
      </c>
      <c r="E86" s="95"/>
      <c r="F86" s="95">
        <f>D86</f>
        <v>16</v>
      </c>
      <c r="G86" s="95">
        <f>G84/G88</f>
        <v>15.76358221326615</v>
      </c>
      <c r="H86" s="95"/>
      <c r="I86" s="95"/>
      <c r="J86" s="95">
        <f>G86</f>
        <v>15.76358221326615</v>
      </c>
      <c r="K86" s="95"/>
      <c r="L86" s="95"/>
      <c r="M86" s="95"/>
      <c r="N86" s="95">
        <f>N84/N88</f>
        <v>15.564498580610156</v>
      </c>
      <c r="O86" s="95"/>
      <c r="P86" s="95">
        <f>N86</f>
        <v>15.564498580610156</v>
      </c>
      <c r="ET86" s="35"/>
      <c r="EU86" s="35"/>
      <c r="EV86" s="35"/>
      <c r="EW86" s="35"/>
      <c r="EX86" s="35"/>
      <c r="EY86" s="35"/>
    </row>
    <row r="87" spans="1:155" s="16" customFormat="1" ht="24" customHeight="1">
      <c r="A87" s="4" t="s">
        <v>233</v>
      </c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ET87" s="35"/>
      <c r="EU87" s="35"/>
      <c r="EV87" s="35"/>
      <c r="EW87" s="35"/>
      <c r="EX87" s="35"/>
      <c r="EY87" s="35"/>
    </row>
    <row r="88" spans="1:155" s="16" customFormat="1" ht="33" customHeight="1">
      <c r="A88" s="7" t="s">
        <v>318</v>
      </c>
      <c r="B88" s="5"/>
      <c r="C88" s="5"/>
      <c r="D88" s="6">
        <f>D84/D86</f>
        <v>53187.5</v>
      </c>
      <c r="E88" s="6"/>
      <c r="F88" s="6">
        <f>D88</f>
        <v>53187.5</v>
      </c>
      <c r="G88" s="6">
        <v>56751.06</v>
      </c>
      <c r="H88" s="6"/>
      <c r="I88" s="6"/>
      <c r="J88" s="6">
        <f>G88</f>
        <v>56751.06</v>
      </c>
      <c r="K88" s="6"/>
      <c r="L88" s="6"/>
      <c r="M88" s="6"/>
      <c r="N88" s="6">
        <v>60156.13</v>
      </c>
      <c r="O88" s="6"/>
      <c r="P88" s="6">
        <f>N88</f>
        <v>60156.13</v>
      </c>
      <c r="ET88" s="35"/>
      <c r="EU88" s="35"/>
      <c r="EV88" s="35"/>
      <c r="EW88" s="35"/>
      <c r="EX88" s="35"/>
      <c r="EY88" s="35"/>
    </row>
    <row r="89" spans="1:149" s="28" customFormat="1" ht="27" customHeight="1">
      <c r="A89" s="91" t="s">
        <v>495</v>
      </c>
      <c r="B89" s="83"/>
      <c r="C89" s="83"/>
      <c r="D89" s="87">
        <v>2754100</v>
      </c>
      <c r="E89" s="87">
        <v>20000000</v>
      </c>
      <c r="F89" s="87">
        <f>E89+D89</f>
        <v>22754100</v>
      </c>
      <c r="G89" s="87">
        <v>2191700</v>
      </c>
      <c r="H89" s="87">
        <v>21340000</v>
      </c>
      <c r="I89" s="87"/>
      <c r="J89" s="87">
        <f>G89+H89</f>
        <v>23531700</v>
      </c>
      <c r="K89" s="87"/>
      <c r="L89" s="87"/>
      <c r="M89" s="87"/>
      <c r="N89" s="87">
        <v>2323100</v>
      </c>
      <c r="O89" s="87">
        <v>22620000</v>
      </c>
      <c r="P89" s="87">
        <f>O89+N89</f>
        <v>24943100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</row>
    <row r="90" spans="1:16" ht="11.25">
      <c r="A90" s="4" t="s">
        <v>2</v>
      </c>
      <c r="B90" s="26"/>
      <c r="C90" s="2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22.5">
      <c r="A91" s="7" t="s">
        <v>116</v>
      </c>
      <c r="B91" s="5"/>
      <c r="C91" s="5"/>
      <c r="D91" s="6">
        <v>5</v>
      </c>
      <c r="E91" s="6">
        <v>2</v>
      </c>
      <c r="F91" s="6">
        <f>E91+D91</f>
        <v>7</v>
      </c>
      <c r="G91" s="6">
        <v>4</v>
      </c>
      <c r="H91" s="6">
        <v>2</v>
      </c>
      <c r="I91" s="6"/>
      <c r="J91" s="6">
        <f>G91+H91</f>
        <v>6</v>
      </c>
      <c r="K91" s="6"/>
      <c r="L91" s="6"/>
      <c r="M91" s="6"/>
      <c r="N91" s="95">
        <f>N93</f>
        <v>3.728958296213898</v>
      </c>
      <c r="O91" s="6">
        <v>2</v>
      </c>
      <c r="P91" s="95">
        <f>O91+N91</f>
        <v>5.728958296213898</v>
      </c>
    </row>
    <row r="92" spans="1:16" ht="11.25">
      <c r="A92" s="4" t="s">
        <v>3</v>
      </c>
      <c r="B92" s="26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295</v>
      </c>
      <c r="B93" s="5"/>
      <c r="C93" s="5"/>
      <c r="D93" s="6">
        <v>5</v>
      </c>
      <c r="E93" s="6">
        <v>2</v>
      </c>
      <c r="F93" s="6">
        <f>E93+D93</f>
        <v>7</v>
      </c>
      <c r="G93" s="95">
        <f>G89/G95</f>
        <v>3.729125015951338</v>
      </c>
      <c r="H93" s="6">
        <v>2</v>
      </c>
      <c r="I93" s="6"/>
      <c r="J93" s="95">
        <f>G93+H93</f>
        <v>5.729125015951338</v>
      </c>
      <c r="K93" s="6"/>
      <c r="L93" s="6"/>
      <c r="M93" s="6"/>
      <c r="N93" s="95">
        <f>N89/N95</f>
        <v>3.728958296213898</v>
      </c>
      <c r="O93" s="6">
        <v>2</v>
      </c>
      <c r="P93" s="95">
        <f>O93+N93</f>
        <v>5.728958296213898</v>
      </c>
    </row>
    <row r="94" spans="1:16" ht="11.25">
      <c r="A94" s="4" t="s">
        <v>5</v>
      </c>
      <c r="B94" s="2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1.25">
      <c r="A95" s="78" t="s">
        <v>107</v>
      </c>
      <c r="B95" s="79"/>
      <c r="C95" s="79"/>
      <c r="D95" s="80">
        <f>D89/D93</f>
        <v>550820</v>
      </c>
      <c r="E95" s="80">
        <f>E89/E93</f>
        <v>10000000</v>
      </c>
      <c r="F95" s="80">
        <f>E95+D95</f>
        <v>10550820</v>
      </c>
      <c r="G95" s="80">
        <v>587725</v>
      </c>
      <c r="H95" s="80">
        <f>H89/H93</f>
        <v>10670000</v>
      </c>
      <c r="I95" s="80"/>
      <c r="J95" s="80">
        <f>G95+H95</f>
        <v>11257725</v>
      </c>
      <c r="K95" s="80"/>
      <c r="L95" s="80"/>
      <c r="M95" s="80"/>
      <c r="N95" s="80">
        <v>622989</v>
      </c>
      <c r="O95" s="80">
        <v>14550000</v>
      </c>
      <c r="P95" s="80">
        <f>N95+O95</f>
        <v>15172989</v>
      </c>
    </row>
    <row r="96" spans="1:16" ht="11.25">
      <c r="A96" s="171" t="s">
        <v>4</v>
      </c>
      <c r="B96" s="89"/>
      <c r="C96" s="89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ht="21.75" customHeight="1">
      <c r="A97" s="78" t="s">
        <v>117</v>
      </c>
      <c r="B97" s="79"/>
      <c r="C97" s="79"/>
      <c r="D97" s="80">
        <f>D93/D91*100</f>
        <v>100</v>
      </c>
      <c r="E97" s="80">
        <f>E93/E91*100</f>
        <v>100</v>
      </c>
      <c r="F97" s="80">
        <f>F93/F91*100</f>
        <v>100</v>
      </c>
      <c r="G97" s="80">
        <v>100</v>
      </c>
      <c r="H97" s="80">
        <f>H93/H91*100</f>
        <v>100</v>
      </c>
      <c r="I97" s="80"/>
      <c r="J97" s="80">
        <v>100</v>
      </c>
      <c r="K97" s="80"/>
      <c r="L97" s="80"/>
      <c r="M97" s="80"/>
      <c r="N97" s="80">
        <f>N93/N91*100</f>
        <v>100</v>
      </c>
      <c r="O97" s="80">
        <f>O93/O91*100</f>
        <v>100</v>
      </c>
      <c r="P97" s="80">
        <f>P93/P91*100</f>
        <v>100</v>
      </c>
    </row>
    <row r="98" spans="1:155" s="81" customFormat="1" ht="38.25" customHeight="1">
      <c r="A98" s="91" t="s">
        <v>496</v>
      </c>
      <c r="B98" s="79"/>
      <c r="C98" s="79"/>
      <c r="D98" s="87">
        <f>D100</f>
        <v>1000000</v>
      </c>
      <c r="E98" s="87">
        <f aca="true" t="shared" si="6" ref="E98:P98">E100</f>
        <v>2500000</v>
      </c>
      <c r="F98" s="87">
        <f t="shared" si="6"/>
        <v>3500000</v>
      </c>
      <c r="G98" s="87">
        <f t="shared" si="6"/>
        <v>1100000</v>
      </c>
      <c r="H98" s="87">
        <f t="shared" si="6"/>
        <v>2667500</v>
      </c>
      <c r="I98" s="87">
        <f t="shared" si="6"/>
        <v>0</v>
      </c>
      <c r="J98" s="87">
        <f t="shared" si="6"/>
        <v>3767500</v>
      </c>
      <c r="K98" s="87">
        <f t="shared" si="6"/>
        <v>0</v>
      </c>
      <c r="L98" s="87">
        <f t="shared" si="6"/>
        <v>0</v>
      </c>
      <c r="M98" s="87">
        <f t="shared" si="6"/>
        <v>0</v>
      </c>
      <c r="N98" s="87">
        <f t="shared" si="6"/>
        <v>1200000</v>
      </c>
      <c r="O98" s="87">
        <f t="shared" si="6"/>
        <v>2827600</v>
      </c>
      <c r="P98" s="87">
        <f t="shared" si="6"/>
        <v>4027600</v>
      </c>
      <c r="ET98" s="82"/>
      <c r="EU98" s="82"/>
      <c r="EV98" s="82"/>
      <c r="EW98" s="82"/>
      <c r="EX98" s="82"/>
      <c r="EY98" s="82"/>
    </row>
    <row r="99" spans="1:155" s="16" customFormat="1" ht="17.25" customHeight="1">
      <c r="A99" s="4" t="s">
        <v>77</v>
      </c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ET99" s="35"/>
      <c r="EU99" s="35"/>
      <c r="EV99" s="35"/>
      <c r="EW99" s="35"/>
      <c r="EX99" s="35"/>
      <c r="EY99" s="35"/>
    </row>
    <row r="100" spans="1:155" s="16" customFormat="1" ht="39.75" customHeight="1">
      <c r="A100" s="7" t="s">
        <v>314</v>
      </c>
      <c r="B100" s="5"/>
      <c r="C100" s="5"/>
      <c r="D100" s="6">
        <v>1000000</v>
      </c>
      <c r="E100" s="6">
        <v>2500000</v>
      </c>
      <c r="F100" s="6">
        <f>D100+E100</f>
        <v>3500000</v>
      </c>
      <c r="G100" s="6">
        <v>1100000</v>
      </c>
      <c r="H100" s="6">
        <v>2667500</v>
      </c>
      <c r="I100" s="6"/>
      <c r="J100" s="6">
        <f>G100+H100</f>
        <v>3767500</v>
      </c>
      <c r="K100" s="6"/>
      <c r="L100" s="6"/>
      <c r="M100" s="6"/>
      <c r="N100" s="6">
        <v>1200000</v>
      </c>
      <c r="O100" s="6">
        <v>2827600</v>
      </c>
      <c r="P100" s="6">
        <f>N100+O100</f>
        <v>4027600</v>
      </c>
      <c r="ET100" s="35"/>
      <c r="EU100" s="35"/>
      <c r="EV100" s="35"/>
      <c r="EW100" s="35"/>
      <c r="EX100" s="35"/>
      <c r="EY100" s="35"/>
    </row>
    <row r="101" spans="1:155" s="16" customFormat="1" ht="24" customHeight="1">
      <c r="A101" s="4" t="s">
        <v>238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T101" s="35"/>
      <c r="EU101" s="35"/>
      <c r="EV101" s="35"/>
      <c r="EW101" s="35"/>
      <c r="EX101" s="35"/>
      <c r="EY101" s="35"/>
    </row>
    <row r="102" spans="1:155" s="16" customFormat="1" ht="24" customHeight="1">
      <c r="A102" s="51" t="s">
        <v>315</v>
      </c>
      <c r="B102" s="5"/>
      <c r="C102" s="5"/>
      <c r="D102" s="6">
        <f>D100/D104</f>
        <v>10</v>
      </c>
      <c r="E102" s="6">
        <f>E100/E104</f>
        <v>5</v>
      </c>
      <c r="F102" s="6">
        <f>D102+E102</f>
        <v>15</v>
      </c>
      <c r="G102" s="6">
        <f>G100/G104</f>
        <v>10</v>
      </c>
      <c r="H102" s="6">
        <f>H100/H104</f>
        <v>5</v>
      </c>
      <c r="I102" s="6"/>
      <c r="J102" s="6">
        <f>G102+H102</f>
        <v>15</v>
      </c>
      <c r="K102" s="6"/>
      <c r="L102" s="6"/>
      <c r="M102" s="6"/>
      <c r="N102" s="6">
        <f>N100/N104</f>
        <v>10</v>
      </c>
      <c r="O102" s="6">
        <f>O100/O104</f>
        <v>5.0000884157662995</v>
      </c>
      <c r="P102" s="6">
        <f>N102+O102</f>
        <v>15.0000884157663</v>
      </c>
      <c r="ET102" s="35"/>
      <c r="EU102" s="35"/>
      <c r="EV102" s="35"/>
      <c r="EW102" s="35"/>
      <c r="EX102" s="35"/>
      <c r="EY102" s="35"/>
    </row>
    <row r="103" spans="1:155" s="16" customFormat="1" ht="19.5" customHeight="1">
      <c r="A103" s="4" t="s">
        <v>233</v>
      </c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ET103" s="35"/>
      <c r="EU103" s="35"/>
      <c r="EV103" s="35"/>
      <c r="EW103" s="35"/>
      <c r="EX103" s="35"/>
      <c r="EY103" s="35"/>
    </row>
    <row r="104" spans="1:155" s="16" customFormat="1" ht="37.5" customHeight="1">
      <c r="A104" s="7" t="s">
        <v>316</v>
      </c>
      <c r="B104" s="5"/>
      <c r="C104" s="5"/>
      <c r="D104" s="6">
        <v>100000</v>
      </c>
      <c r="E104" s="6">
        <v>500000</v>
      </c>
      <c r="F104" s="6">
        <f>D104+E104</f>
        <v>600000</v>
      </c>
      <c r="G104" s="6">
        <v>110000</v>
      </c>
      <c r="H104" s="6">
        <v>533500</v>
      </c>
      <c r="I104" s="6"/>
      <c r="J104" s="6">
        <f>G104+H104</f>
        <v>643500</v>
      </c>
      <c r="K104" s="6"/>
      <c r="L104" s="6"/>
      <c r="M104" s="6"/>
      <c r="N104" s="6">
        <v>120000</v>
      </c>
      <c r="O104" s="6">
        <v>565510</v>
      </c>
      <c r="P104" s="6">
        <f>N104+O104</f>
        <v>685510</v>
      </c>
      <c r="ET104" s="35"/>
      <c r="EU104" s="35"/>
      <c r="EV104" s="35"/>
      <c r="EW104" s="35"/>
      <c r="EX104" s="35"/>
      <c r="EY104" s="35"/>
    </row>
    <row r="105" spans="1:149" s="123" customFormat="1" ht="36" customHeight="1">
      <c r="A105" s="91" t="s">
        <v>497</v>
      </c>
      <c r="B105" s="83"/>
      <c r="C105" s="83"/>
      <c r="D105" s="87"/>
      <c r="E105" s="87">
        <f>(E110*E113)+(E111*E114)-0.02</f>
        <v>14250000.001300002</v>
      </c>
      <c r="F105" s="87">
        <f>E105</f>
        <v>14250000.001300002</v>
      </c>
      <c r="G105" s="87"/>
      <c r="H105" s="87">
        <f>(H110*H113)+(H111*H114)</f>
        <v>15204800.001300002</v>
      </c>
      <c r="I105" s="87"/>
      <c r="J105" s="87">
        <f>H105</f>
        <v>15204800.001300002</v>
      </c>
      <c r="K105" s="87">
        <f aca="true" t="shared" si="7" ref="K105:P105">(K110*K113)+(K111*K114)</f>
        <v>0</v>
      </c>
      <c r="L105" s="87">
        <f t="shared" si="7"/>
        <v>0</v>
      </c>
      <c r="M105" s="87">
        <f t="shared" si="7"/>
        <v>0</v>
      </c>
      <c r="N105" s="87"/>
      <c r="O105" s="87">
        <f>(O110*O113)+(O111*O114)</f>
        <v>16117000.0008</v>
      </c>
      <c r="P105" s="87">
        <f t="shared" si="7"/>
        <v>16117000.0008</v>
      </c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122"/>
      <c r="BS105" s="122"/>
      <c r="BT105" s="122"/>
      <c r="BU105" s="122"/>
      <c r="BV105" s="122"/>
      <c r="BW105" s="122"/>
      <c r="BX105" s="122"/>
      <c r="BY105" s="122"/>
      <c r="BZ105" s="122"/>
      <c r="CA105" s="122"/>
      <c r="CB105" s="122"/>
      <c r="CC105" s="122"/>
      <c r="CD105" s="122"/>
      <c r="CE105" s="122"/>
      <c r="CF105" s="122"/>
      <c r="CG105" s="122"/>
      <c r="CH105" s="122"/>
      <c r="CI105" s="122"/>
      <c r="CJ105" s="122"/>
      <c r="CK105" s="122"/>
      <c r="CL105" s="122"/>
      <c r="CM105" s="122"/>
      <c r="CN105" s="122"/>
      <c r="CO105" s="122"/>
      <c r="CP105" s="122"/>
      <c r="CQ105" s="122"/>
      <c r="CR105" s="122"/>
      <c r="CS105" s="122"/>
      <c r="CT105" s="122"/>
      <c r="CU105" s="122"/>
      <c r="CV105" s="122"/>
      <c r="CW105" s="122"/>
      <c r="CX105" s="122"/>
      <c r="CY105" s="122"/>
      <c r="CZ105" s="122"/>
      <c r="DA105" s="122"/>
      <c r="DB105" s="122"/>
      <c r="DC105" s="122"/>
      <c r="DD105" s="122"/>
      <c r="DE105" s="122"/>
      <c r="DF105" s="122"/>
      <c r="DG105" s="122"/>
      <c r="DH105" s="122"/>
      <c r="DI105" s="122"/>
      <c r="DJ105" s="122"/>
      <c r="DK105" s="122"/>
      <c r="DL105" s="122"/>
      <c r="DM105" s="122"/>
      <c r="DN105" s="122"/>
      <c r="DO105" s="122"/>
      <c r="DP105" s="122"/>
      <c r="DQ105" s="122"/>
      <c r="DR105" s="122"/>
      <c r="DS105" s="122"/>
      <c r="DT105" s="122"/>
      <c r="DU105" s="122"/>
      <c r="DV105" s="122"/>
      <c r="DW105" s="122"/>
      <c r="DX105" s="122"/>
      <c r="DY105" s="122"/>
      <c r="DZ105" s="122"/>
      <c r="EA105" s="122"/>
      <c r="EB105" s="122"/>
      <c r="EC105" s="122"/>
      <c r="ED105" s="122"/>
      <c r="EE105" s="122"/>
      <c r="EF105" s="122"/>
      <c r="EG105" s="122"/>
      <c r="EH105" s="122"/>
      <c r="EI105" s="122"/>
      <c r="EJ105" s="122"/>
      <c r="EK105" s="122"/>
      <c r="EL105" s="122"/>
      <c r="EM105" s="122"/>
      <c r="EN105" s="122"/>
      <c r="EO105" s="122"/>
      <c r="EP105" s="122"/>
      <c r="EQ105" s="122"/>
      <c r="ER105" s="122"/>
      <c r="ES105" s="122"/>
    </row>
    <row r="106" spans="1:16" ht="11.25">
      <c r="A106" s="4" t="s">
        <v>2</v>
      </c>
      <c r="B106" s="5"/>
      <c r="C106" s="5"/>
      <c r="D106" s="6"/>
      <c r="E106" s="6"/>
      <c r="F106" s="6"/>
      <c r="G106" s="6"/>
      <c r="H106" s="6"/>
      <c r="I106" s="6"/>
      <c r="J106" s="25"/>
      <c r="K106" s="6"/>
      <c r="L106" s="6"/>
      <c r="M106" s="6"/>
      <c r="N106" s="6"/>
      <c r="O106" s="6"/>
      <c r="P106" s="6"/>
    </row>
    <row r="107" spans="1:16" ht="22.5">
      <c r="A107" s="7" t="s">
        <v>487</v>
      </c>
      <c r="B107" s="5"/>
      <c r="C107" s="5"/>
      <c r="D107" s="6"/>
      <c r="E107" s="6">
        <v>380000</v>
      </c>
      <c r="F107" s="6">
        <f>E107</f>
        <v>380000</v>
      </c>
      <c r="G107" s="6"/>
      <c r="H107" s="6">
        <f>E107</f>
        <v>380000</v>
      </c>
      <c r="I107" s="6"/>
      <c r="J107" s="6">
        <f aca="true" t="shared" si="8" ref="J107:J113">H107</f>
        <v>380000</v>
      </c>
      <c r="K107" s="6"/>
      <c r="L107" s="6"/>
      <c r="M107" s="6"/>
      <c r="N107" s="6"/>
      <c r="O107" s="6">
        <f>H107</f>
        <v>380000</v>
      </c>
      <c r="P107" s="6">
        <f>O107</f>
        <v>380000</v>
      </c>
    </row>
    <row r="108" spans="1:16" ht="29.25" customHeight="1">
      <c r="A108" s="7" t="s">
        <v>70</v>
      </c>
      <c r="B108" s="5"/>
      <c r="C108" s="5"/>
      <c r="D108" s="6"/>
      <c r="E108" s="6">
        <v>76000</v>
      </c>
      <c r="F108" s="6">
        <f>E108</f>
        <v>76000</v>
      </c>
      <c r="G108" s="6"/>
      <c r="H108" s="6">
        <f>E108</f>
        <v>76000</v>
      </c>
      <c r="I108" s="6"/>
      <c r="J108" s="6">
        <f>H108</f>
        <v>76000</v>
      </c>
      <c r="K108" s="6"/>
      <c r="L108" s="6"/>
      <c r="M108" s="6"/>
      <c r="N108" s="6"/>
      <c r="O108" s="6">
        <f>H108</f>
        <v>76000</v>
      </c>
      <c r="P108" s="6">
        <f>O108</f>
        <v>76000</v>
      </c>
    </row>
    <row r="109" spans="1:16" ht="11.25">
      <c r="A109" s="4" t="s">
        <v>3</v>
      </c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34.5" customHeight="1">
      <c r="A110" s="7" t="s">
        <v>488</v>
      </c>
      <c r="B110" s="5"/>
      <c r="C110" s="5"/>
      <c r="D110" s="6"/>
      <c r="E110" s="6">
        <v>2664</v>
      </c>
      <c r="F110" s="6">
        <f>E110</f>
        <v>2664</v>
      </c>
      <c r="G110" s="6"/>
      <c r="H110" s="6">
        <v>2065.7</v>
      </c>
      <c r="I110" s="6"/>
      <c r="J110" s="6">
        <f t="shared" si="8"/>
        <v>2065.7</v>
      </c>
      <c r="K110" s="6"/>
      <c r="L110" s="6"/>
      <c r="M110" s="6"/>
      <c r="N110" s="6"/>
      <c r="O110" s="6">
        <v>1483.7</v>
      </c>
      <c r="P110" s="6">
        <f>O110</f>
        <v>1483.7</v>
      </c>
    </row>
    <row r="111" spans="1:16" ht="26.25" customHeight="1">
      <c r="A111" s="7" t="s">
        <v>71</v>
      </c>
      <c r="B111" s="5"/>
      <c r="C111" s="5"/>
      <c r="D111" s="6"/>
      <c r="E111" s="6">
        <v>19197.0681</v>
      </c>
      <c r="F111" s="6">
        <f>E111</f>
        <v>19197.0681</v>
      </c>
      <c r="G111" s="6"/>
      <c r="H111" s="6">
        <v>20483.2383</v>
      </c>
      <c r="I111" s="6"/>
      <c r="J111" s="6">
        <f>H111</f>
        <v>20483.2383</v>
      </c>
      <c r="K111" s="6"/>
      <c r="L111" s="6"/>
      <c r="M111" s="6"/>
      <c r="N111" s="6"/>
      <c r="O111" s="6">
        <v>21712.1821</v>
      </c>
      <c r="P111" s="6">
        <f>O111</f>
        <v>21712.1821</v>
      </c>
    </row>
    <row r="112" spans="1:16" ht="11.25">
      <c r="A112" s="4" t="s">
        <v>5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22.5" customHeight="1">
      <c r="A113" s="7" t="s">
        <v>489</v>
      </c>
      <c r="B113" s="5"/>
      <c r="C113" s="5"/>
      <c r="D113" s="6"/>
      <c r="E113" s="6">
        <v>1220</v>
      </c>
      <c r="F113" s="6">
        <f>E113</f>
        <v>1220</v>
      </c>
      <c r="G113" s="6"/>
      <c r="H113" s="6">
        <v>1302</v>
      </c>
      <c r="I113" s="6"/>
      <c r="J113" s="6">
        <f t="shared" si="8"/>
        <v>1302</v>
      </c>
      <c r="K113" s="6"/>
      <c r="L113" s="6"/>
      <c r="M113" s="6"/>
      <c r="N113" s="6"/>
      <c r="O113" s="6">
        <v>1380</v>
      </c>
      <c r="P113" s="6">
        <f>O113</f>
        <v>1380</v>
      </c>
    </row>
    <row r="114" spans="1:16" ht="22.5" customHeight="1">
      <c r="A114" s="7" t="s">
        <v>73</v>
      </c>
      <c r="B114" s="5"/>
      <c r="C114" s="5"/>
      <c r="D114" s="6"/>
      <c r="E114" s="6">
        <v>573</v>
      </c>
      <c r="F114" s="6">
        <f>E114</f>
        <v>573</v>
      </c>
      <c r="G114" s="6"/>
      <c r="H114" s="6">
        <v>611</v>
      </c>
      <c r="I114" s="6"/>
      <c r="J114" s="6">
        <f>H114</f>
        <v>611</v>
      </c>
      <c r="K114" s="6"/>
      <c r="L114" s="6"/>
      <c r="M114" s="6"/>
      <c r="N114" s="6"/>
      <c r="O114" s="6">
        <v>648</v>
      </c>
      <c r="P114" s="6">
        <f>O114</f>
        <v>648</v>
      </c>
    </row>
    <row r="115" spans="1:16" ht="11.25">
      <c r="A115" s="4" t="s">
        <v>4</v>
      </c>
      <c r="B115" s="5"/>
      <c r="C115" s="5"/>
      <c r="D115" s="6"/>
      <c r="E115" s="6"/>
      <c r="F115" s="6"/>
      <c r="G115" s="6"/>
      <c r="H115" s="6"/>
      <c r="I115" s="6"/>
      <c r="J115" s="25"/>
      <c r="K115" s="6"/>
      <c r="L115" s="6"/>
      <c r="M115" s="6"/>
      <c r="N115" s="6"/>
      <c r="O115" s="6"/>
      <c r="P115" s="6"/>
    </row>
    <row r="116" spans="1:16" ht="38.25" customHeight="1">
      <c r="A116" s="7" t="s">
        <v>490</v>
      </c>
      <c r="B116" s="5"/>
      <c r="C116" s="5"/>
      <c r="D116" s="6"/>
      <c r="E116" s="6">
        <f>E110/E107*100</f>
        <v>0.7010526315789474</v>
      </c>
      <c r="F116" s="6">
        <f aca="true" t="shared" si="9" ref="F116:P116">F110/F107*100</f>
        <v>0.7010526315789474</v>
      </c>
      <c r="G116" s="6"/>
      <c r="H116" s="6">
        <f t="shared" si="9"/>
        <v>0.5436052631578947</v>
      </c>
      <c r="I116" s="6"/>
      <c r="J116" s="6">
        <f t="shared" si="9"/>
        <v>0.5436052631578947</v>
      </c>
      <c r="K116" s="6" t="e">
        <f t="shared" si="9"/>
        <v>#DIV/0!</v>
      </c>
      <c r="L116" s="6" t="e">
        <f t="shared" si="9"/>
        <v>#DIV/0!</v>
      </c>
      <c r="M116" s="6" t="e">
        <f t="shared" si="9"/>
        <v>#DIV/0!</v>
      </c>
      <c r="N116" s="6"/>
      <c r="O116" s="6">
        <f t="shared" si="9"/>
        <v>0.3904473684210526</v>
      </c>
      <c r="P116" s="6">
        <f t="shared" si="9"/>
        <v>0.3904473684210526</v>
      </c>
    </row>
    <row r="117" spans="1:16" ht="38.25" customHeight="1">
      <c r="A117" s="7" t="s">
        <v>72</v>
      </c>
      <c r="B117" s="5"/>
      <c r="C117" s="5"/>
      <c r="D117" s="6"/>
      <c r="E117" s="6">
        <f>E111/E108*100</f>
        <v>25.25930013157895</v>
      </c>
      <c r="F117" s="6">
        <f aca="true" t="shared" si="10" ref="F117:P117">F111/F108*100</f>
        <v>25.25930013157895</v>
      </c>
      <c r="G117" s="6"/>
      <c r="H117" s="6">
        <f>H111/H108*100</f>
        <v>26.951629342105264</v>
      </c>
      <c r="I117" s="6"/>
      <c r="J117" s="6">
        <f t="shared" si="10"/>
        <v>26.951629342105264</v>
      </c>
      <c r="K117" s="6" t="e">
        <f t="shared" si="10"/>
        <v>#DIV/0!</v>
      </c>
      <c r="L117" s="6" t="e">
        <f t="shared" si="10"/>
        <v>#DIV/0!</v>
      </c>
      <c r="M117" s="6" t="e">
        <f t="shared" si="10"/>
        <v>#DIV/0!</v>
      </c>
      <c r="N117" s="6"/>
      <c r="O117" s="6">
        <f t="shared" si="10"/>
        <v>28.56866065789474</v>
      </c>
      <c r="P117" s="6">
        <f t="shared" si="10"/>
        <v>28.56866065789474</v>
      </c>
    </row>
    <row r="118" spans="1:155" s="81" customFormat="1" ht="30" customHeight="1">
      <c r="A118" s="91" t="s">
        <v>498</v>
      </c>
      <c r="B118" s="79"/>
      <c r="C118" s="79"/>
      <c r="D118" s="87">
        <f>D120</f>
        <v>2000000</v>
      </c>
      <c r="E118" s="87"/>
      <c r="F118" s="87">
        <f>D118</f>
        <v>2000000</v>
      </c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ET118" s="82"/>
      <c r="EU118" s="82"/>
      <c r="EV118" s="82"/>
      <c r="EW118" s="82"/>
      <c r="EX118" s="82"/>
      <c r="EY118" s="82"/>
    </row>
    <row r="119" spans="1:155" s="16" customFormat="1" ht="18.75" customHeight="1">
      <c r="A119" s="4" t="s">
        <v>77</v>
      </c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ET119" s="35"/>
      <c r="EU119" s="35"/>
      <c r="EV119" s="35"/>
      <c r="EW119" s="35"/>
      <c r="EX119" s="35"/>
      <c r="EY119" s="35"/>
    </row>
    <row r="120" spans="1:155" s="16" customFormat="1" ht="30" customHeight="1">
      <c r="A120" s="7" t="s">
        <v>302</v>
      </c>
      <c r="B120" s="5"/>
      <c r="C120" s="5"/>
      <c r="D120" s="6">
        <v>2000000</v>
      </c>
      <c r="E120" s="6"/>
      <c r="F120" s="6">
        <f>D120</f>
        <v>2000000</v>
      </c>
      <c r="G120" s="6"/>
      <c r="H120" s="6"/>
      <c r="I120" s="6"/>
      <c r="J120" s="6"/>
      <c r="K120" s="6"/>
      <c r="L120" s="6"/>
      <c r="M120" s="6"/>
      <c r="N120" s="6"/>
      <c r="O120" s="6"/>
      <c r="P120" s="6"/>
      <c r="ET120" s="35"/>
      <c r="EU120" s="35"/>
      <c r="EV120" s="35"/>
      <c r="EW120" s="35"/>
      <c r="EX120" s="35"/>
      <c r="EY120" s="35"/>
    </row>
    <row r="121" spans="1:155" s="16" customFormat="1" ht="18.75" customHeight="1">
      <c r="A121" s="4" t="s">
        <v>238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ET121" s="35"/>
      <c r="EU121" s="35"/>
      <c r="EV121" s="35"/>
      <c r="EW121" s="35"/>
      <c r="EX121" s="35"/>
      <c r="EY121" s="35"/>
    </row>
    <row r="122" spans="1:155" s="16" customFormat="1" ht="30" customHeight="1">
      <c r="A122" s="51" t="s">
        <v>303</v>
      </c>
      <c r="B122" s="5"/>
      <c r="C122" s="5"/>
      <c r="D122" s="6">
        <f>D120/D124</f>
        <v>10</v>
      </c>
      <c r="E122" s="6"/>
      <c r="F122" s="6">
        <f>D122</f>
        <v>10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ET122" s="35"/>
      <c r="EU122" s="35"/>
      <c r="EV122" s="35"/>
      <c r="EW122" s="35"/>
      <c r="EX122" s="35"/>
      <c r="EY122" s="35"/>
    </row>
    <row r="123" spans="1:155" s="16" customFormat="1" ht="21" customHeight="1">
      <c r="A123" s="4" t="s">
        <v>233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ET123" s="35"/>
      <c r="EU123" s="35"/>
      <c r="EV123" s="35"/>
      <c r="EW123" s="35"/>
      <c r="EX123" s="35"/>
      <c r="EY123" s="35"/>
    </row>
    <row r="124" spans="1:155" s="16" customFormat="1" ht="30" customHeight="1">
      <c r="A124" s="7" t="s">
        <v>304</v>
      </c>
      <c r="B124" s="5"/>
      <c r="C124" s="5"/>
      <c r="D124" s="6">
        <v>200000</v>
      </c>
      <c r="E124" s="6"/>
      <c r="F124" s="6">
        <f>D124</f>
        <v>200000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ET124" s="35"/>
      <c r="EU124" s="35"/>
      <c r="EV124" s="35"/>
      <c r="EW124" s="35"/>
      <c r="EX124" s="35"/>
      <c r="EY124" s="35"/>
    </row>
    <row r="125" spans="1:155" s="81" customFormat="1" ht="30" customHeight="1">
      <c r="A125" s="91" t="s">
        <v>499</v>
      </c>
      <c r="B125" s="79"/>
      <c r="C125" s="79"/>
      <c r="D125" s="87">
        <f>D127</f>
        <v>5000000</v>
      </c>
      <c r="E125" s="87"/>
      <c r="F125" s="87">
        <f>D125</f>
        <v>5000000</v>
      </c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ET125" s="82"/>
      <c r="EU125" s="82"/>
      <c r="EV125" s="82"/>
      <c r="EW125" s="82"/>
      <c r="EX125" s="82"/>
      <c r="EY125" s="82"/>
    </row>
    <row r="126" spans="1:155" s="16" customFormat="1" ht="20.25" customHeight="1">
      <c r="A126" s="4" t="s">
        <v>77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T126" s="35"/>
      <c r="EU126" s="35"/>
      <c r="EV126" s="35"/>
      <c r="EW126" s="35"/>
      <c r="EX126" s="35"/>
      <c r="EY126" s="35"/>
    </row>
    <row r="127" spans="1:155" s="16" customFormat="1" ht="30" customHeight="1">
      <c r="A127" s="7" t="s">
        <v>305</v>
      </c>
      <c r="B127" s="5"/>
      <c r="C127" s="5"/>
      <c r="D127" s="6">
        <v>5000000</v>
      </c>
      <c r="E127" s="6"/>
      <c r="F127" s="6">
        <f>D127</f>
        <v>5000000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T127" s="35"/>
      <c r="EU127" s="35"/>
      <c r="EV127" s="35"/>
      <c r="EW127" s="35"/>
      <c r="EX127" s="35"/>
      <c r="EY127" s="35"/>
    </row>
    <row r="128" spans="1:155" s="16" customFormat="1" ht="20.25" customHeight="1">
      <c r="A128" s="4" t="s">
        <v>238</v>
      </c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ET128" s="35"/>
      <c r="EU128" s="35"/>
      <c r="EV128" s="35"/>
      <c r="EW128" s="35"/>
      <c r="EX128" s="35"/>
      <c r="EY128" s="35"/>
    </row>
    <row r="129" spans="1:155" s="16" customFormat="1" ht="16.5" customHeight="1">
      <c r="A129" s="51" t="s">
        <v>306</v>
      </c>
      <c r="B129" s="5"/>
      <c r="C129" s="5"/>
      <c r="D129" s="6">
        <v>1</v>
      </c>
      <c r="E129" s="6"/>
      <c r="F129" s="6">
        <v>1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ET129" s="35"/>
      <c r="EU129" s="35"/>
      <c r="EV129" s="35"/>
      <c r="EW129" s="35"/>
      <c r="EX129" s="35"/>
      <c r="EY129" s="35"/>
    </row>
    <row r="130" spans="1:155" s="16" customFormat="1" ht="22.5" customHeight="1">
      <c r="A130" s="4" t="s">
        <v>233</v>
      </c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ET130" s="35"/>
      <c r="EU130" s="35"/>
      <c r="EV130" s="35"/>
      <c r="EW130" s="35"/>
      <c r="EX130" s="35"/>
      <c r="EY130" s="35"/>
    </row>
    <row r="131" spans="1:155" s="16" customFormat="1" ht="21" customHeight="1">
      <c r="A131" s="7" t="s">
        <v>307</v>
      </c>
      <c r="B131" s="5"/>
      <c r="C131" s="5"/>
      <c r="D131" s="6">
        <f>D127/D129</f>
        <v>5000000</v>
      </c>
      <c r="E131" s="6"/>
      <c r="F131" s="6">
        <f>D131</f>
        <v>5000000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ET131" s="35"/>
      <c r="EU131" s="35"/>
      <c r="EV131" s="35"/>
      <c r="EW131" s="35"/>
      <c r="EX131" s="35"/>
      <c r="EY131" s="35"/>
    </row>
    <row r="132" spans="1:155" s="81" customFormat="1" ht="30" customHeight="1">
      <c r="A132" s="91" t="s">
        <v>500</v>
      </c>
      <c r="B132" s="79"/>
      <c r="C132" s="79"/>
      <c r="D132" s="87">
        <f>D134</f>
        <v>5000000</v>
      </c>
      <c r="E132" s="87"/>
      <c r="F132" s="87">
        <f>D132</f>
        <v>5000000</v>
      </c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ET132" s="82"/>
      <c r="EU132" s="82"/>
      <c r="EV132" s="82"/>
      <c r="EW132" s="82"/>
      <c r="EX132" s="82"/>
      <c r="EY132" s="82"/>
    </row>
    <row r="133" spans="1:155" s="16" customFormat="1" ht="20.25" customHeight="1">
      <c r="A133" s="4" t="s">
        <v>77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T133" s="35"/>
      <c r="EU133" s="35"/>
      <c r="EV133" s="35"/>
      <c r="EW133" s="35"/>
      <c r="EX133" s="35"/>
      <c r="EY133" s="35"/>
    </row>
    <row r="134" spans="1:155" s="16" customFormat="1" ht="30" customHeight="1">
      <c r="A134" s="7" t="s">
        <v>308</v>
      </c>
      <c r="B134" s="5"/>
      <c r="C134" s="5"/>
      <c r="D134" s="6"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T134" s="35"/>
      <c r="EU134" s="35"/>
      <c r="EV134" s="35"/>
      <c r="EW134" s="35"/>
      <c r="EX134" s="35"/>
      <c r="EY134" s="35"/>
    </row>
    <row r="135" spans="1:155" s="16" customFormat="1" ht="17.25" customHeight="1">
      <c r="A135" s="4" t="s">
        <v>238</v>
      </c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ET135" s="35"/>
      <c r="EU135" s="35"/>
      <c r="EV135" s="35"/>
      <c r="EW135" s="35"/>
      <c r="EX135" s="35"/>
      <c r="EY135" s="35"/>
    </row>
    <row r="136" spans="1:155" s="16" customFormat="1" ht="18" customHeight="1">
      <c r="A136" s="51" t="s">
        <v>306</v>
      </c>
      <c r="B136" s="5"/>
      <c r="C136" s="5"/>
      <c r="D136" s="6">
        <f>D134/D138</f>
        <v>5</v>
      </c>
      <c r="E136" s="6"/>
      <c r="F136" s="6">
        <f>D136</f>
        <v>5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ET136" s="35"/>
      <c r="EU136" s="35"/>
      <c r="EV136" s="35"/>
      <c r="EW136" s="35"/>
      <c r="EX136" s="35"/>
      <c r="EY136" s="35"/>
    </row>
    <row r="137" spans="1:155" s="16" customFormat="1" ht="21" customHeight="1">
      <c r="A137" s="4" t="s">
        <v>233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T137" s="35"/>
      <c r="EU137" s="35"/>
      <c r="EV137" s="35"/>
      <c r="EW137" s="35"/>
      <c r="EX137" s="35"/>
      <c r="EY137" s="35"/>
    </row>
    <row r="138" spans="1:155" s="16" customFormat="1" ht="24" customHeight="1">
      <c r="A138" s="7" t="s">
        <v>309</v>
      </c>
      <c r="B138" s="5"/>
      <c r="C138" s="5"/>
      <c r="D138" s="6">
        <v>1000000</v>
      </c>
      <c r="E138" s="6"/>
      <c r="F138" s="6">
        <f>D138</f>
        <v>1000000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T138" s="35"/>
      <c r="EU138" s="35"/>
      <c r="EV138" s="35"/>
      <c r="EW138" s="35"/>
      <c r="EX138" s="35"/>
      <c r="EY138" s="35"/>
    </row>
    <row r="139" spans="1:155" s="81" customFormat="1" ht="24" customHeight="1">
      <c r="A139" s="91" t="s">
        <v>501</v>
      </c>
      <c r="B139" s="79"/>
      <c r="C139" s="79"/>
      <c r="D139" s="87">
        <f>D141</f>
        <v>1000000</v>
      </c>
      <c r="E139" s="87"/>
      <c r="F139" s="87">
        <f>D139</f>
        <v>1000000</v>
      </c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ET139" s="82"/>
      <c r="EU139" s="82"/>
      <c r="EV139" s="82"/>
      <c r="EW139" s="82"/>
      <c r="EX139" s="82"/>
      <c r="EY139" s="82"/>
    </row>
    <row r="140" spans="1:155" s="16" customFormat="1" ht="18.75" customHeight="1">
      <c r="A140" s="4" t="s">
        <v>77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T140" s="35"/>
      <c r="EU140" s="35"/>
      <c r="EV140" s="35"/>
      <c r="EW140" s="35"/>
      <c r="EX140" s="35"/>
      <c r="EY140" s="35"/>
    </row>
    <row r="141" spans="1:155" s="16" customFormat="1" ht="24" customHeight="1">
      <c r="A141" s="7" t="s">
        <v>310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T141" s="35"/>
      <c r="EU141" s="35"/>
      <c r="EV141" s="35"/>
      <c r="EW141" s="35"/>
      <c r="EX141" s="35"/>
      <c r="EY141" s="35"/>
    </row>
    <row r="142" spans="1:155" s="16" customFormat="1" ht="24" customHeight="1">
      <c r="A142" s="4" t="s">
        <v>238</v>
      </c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ET142" s="35"/>
      <c r="EU142" s="35"/>
      <c r="EV142" s="35"/>
      <c r="EW142" s="35"/>
      <c r="EX142" s="35"/>
      <c r="EY142" s="35"/>
    </row>
    <row r="143" spans="1:155" s="16" customFormat="1" ht="19.5" customHeight="1">
      <c r="A143" s="51" t="s">
        <v>306</v>
      </c>
      <c r="B143" s="5"/>
      <c r="C143" s="5"/>
      <c r="D143" s="6">
        <v>1</v>
      </c>
      <c r="E143" s="6"/>
      <c r="F143" s="6">
        <f>D143</f>
        <v>1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ET143" s="35"/>
      <c r="EU143" s="35"/>
      <c r="EV143" s="35"/>
      <c r="EW143" s="35"/>
      <c r="EX143" s="35"/>
      <c r="EY143" s="35"/>
    </row>
    <row r="144" spans="1:155" s="16" customFormat="1" ht="24" customHeight="1">
      <c r="A144" s="4" t="s">
        <v>233</v>
      </c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ET144" s="35"/>
      <c r="EU144" s="35"/>
      <c r="EV144" s="35"/>
      <c r="EW144" s="35"/>
      <c r="EX144" s="35"/>
      <c r="EY144" s="35"/>
    </row>
    <row r="145" spans="1:155" s="16" customFormat="1" ht="24" customHeight="1">
      <c r="A145" s="7" t="s">
        <v>311</v>
      </c>
      <c r="B145" s="5"/>
      <c r="C145" s="5"/>
      <c r="D145" s="6">
        <f>D141/D143</f>
        <v>1000000</v>
      </c>
      <c r="E145" s="6"/>
      <c r="F145" s="6">
        <f>D145</f>
        <v>1000000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ET145" s="35"/>
      <c r="EU145" s="35"/>
      <c r="EV145" s="35"/>
      <c r="EW145" s="35"/>
      <c r="EX145" s="35"/>
      <c r="EY145" s="35"/>
    </row>
    <row r="146" spans="1:155" s="81" customFormat="1" ht="24" customHeight="1">
      <c r="A146" s="91" t="s">
        <v>413</v>
      </c>
      <c r="B146" s="79"/>
      <c r="C146" s="79"/>
      <c r="D146" s="80"/>
      <c r="E146" s="87">
        <f>600000+1200000+3500000</f>
        <v>5300000</v>
      </c>
      <c r="F146" s="87">
        <f>E146</f>
        <v>5300000</v>
      </c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ET146" s="82"/>
      <c r="EU146" s="82"/>
      <c r="EV146" s="82"/>
      <c r="EW146" s="82"/>
      <c r="EX146" s="82"/>
      <c r="EY146" s="82"/>
    </row>
    <row r="147" spans="1:155" s="16" customFormat="1" ht="24" customHeight="1">
      <c r="A147" s="4" t="s">
        <v>77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T147" s="35"/>
      <c r="EU147" s="35"/>
      <c r="EV147" s="35"/>
      <c r="EW147" s="35"/>
      <c r="EX147" s="35"/>
      <c r="EY147" s="35"/>
    </row>
    <row r="148" spans="1:155" s="16" customFormat="1" ht="24" customHeight="1">
      <c r="A148" s="7" t="s">
        <v>312</v>
      </c>
      <c r="B148" s="5"/>
      <c r="C148" s="5"/>
      <c r="D148" s="6"/>
      <c r="E148" s="6">
        <f>E146</f>
        <v>5300000</v>
      </c>
      <c r="F148" s="6">
        <f>E148</f>
        <v>5300000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T148" s="35"/>
      <c r="EU148" s="35"/>
      <c r="EV148" s="35"/>
      <c r="EW148" s="35"/>
      <c r="EX148" s="35"/>
      <c r="EY148" s="35"/>
    </row>
    <row r="149" spans="1:155" s="16" customFormat="1" ht="24" customHeight="1">
      <c r="A149" s="4" t="s">
        <v>238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T149" s="35"/>
      <c r="EU149" s="35"/>
      <c r="EV149" s="35"/>
      <c r="EW149" s="35"/>
      <c r="EX149" s="35"/>
      <c r="EY149" s="35"/>
    </row>
    <row r="150" spans="1:155" s="16" customFormat="1" ht="29.25" customHeight="1">
      <c r="A150" s="51" t="s">
        <v>313</v>
      </c>
      <c r="B150" s="5"/>
      <c r="C150" s="5"/>
      <c r="D150" s="6"/>
      <c r="E150" s="6">
        <v>3</v>
      </c>
      <c r="F150" s="6">
        <f>E150</f>
        <v>3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T150" s="35"/>
      <c r="EU150" s="35"/>
      <c r="EV150" s="35"/>
      <c r="EW150" s="35"/>
      <c r="EX150" s="35"/>
      <c r="EY150" s="35"/>
    </row>
    <row r="151" spans="1:155" s="16" customFormat="1" ht="30" customHeight="1">
      <c r="A151" s="4" t="s">
        <v>233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T151" s="35"/>
      <c r="EU151" s="35"/>
      <c r="EV151" s="35"/>
      <c r="EW151" s="35"/>
      <c r="EX151" s="35"/>
      <c r="EY151" s="35"/>
    </row>
    <row r="152" spans="1:155" s="16" customFormat="1" ht="26.25" customHeight="1">
      <c r="A152" s="7" t="s">
        <v>320</v>
      </c>
      <c r="B152" s="5"/>
      <c r="C152" s="5"/>
      <c r="D152" s="6"/>
      <c r="E152" s="6">
        <f>E148/E150</f>
        <v>1766666.6666666667</v>
      </c>
      <c r="F152" s="6">
        <f>F148/F150</f>
        <v>1766666.6666666667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T152" s="35"/>
      <c r="EU152" s="35"/>
      <c r="EV152" s="35"/>
      <c r="EW152" s="35"/>
      <c r="EX152" s="35"/>
      <c r="EY152" s="35"/>
    </row>
    <row r="153" spans="1:155" s="202" customFormat="1" ht="36" customHeight="1">
      <c r="A153" s="200" t="s">
        <v>414</v>
      </c>
      <c r="B153" s="201"/>
      <c r="C153" s="201"/>
      <c r="D153" s="199">
        <f>(D159*D172)+(D162*D168)+(D164*D170)+(D165*D171)-0.06</f>
        <v>71214300.004782</v>
      </c>
      <c r="E153" s="199">
        <f>E163*E169-0.25</f>
        <v>17119999.99692</v>
      </c>
      <c r="F153" s="199">
        <f>D153+E153</f>
        <v>88334300.00170201</v>
      </c>
      <c r="G153" s="199">
        <f>(G172*G166)+0.15+(G162*G168)+(G164*G170)+(G165*G171)-0.03</f>
        <v>69476000.00386953</v>
      </c>
      <c r="H153" s="199">
        <f>H163*H169</f>
        <v>18267000</v>
      </c>
      <c r="I153" s="199"/>
      <c r="J153" s="199">
        <f>G153+H153</f>
        <v>87743000.00386953</v>
      </c>
      <c r="K153" s="199">
        <f>(K162*K168)+(K163*K169)+(K165*K171)+(K164*K170)+(K166*K172)+100</f>
        <v>100</v>
      </c>
      <c r="L153" s="199">
        <f>(L162*L168)+(L163*L169)+(L165*L171)+(L164*L170)+(L166*L172)+100</f>
        <v>100</v>
      </c>
      <c r="M153" s="199">
        <f>(M162*M168)+(M163*M169)+(M165*M171)+(M164*M170)+(M166*M172)+100</f>
        <v>100</v>
      </c>
      <c r="N153" s="199">
        <f>(N172*N166)+(N162*N168)+(N164*N170)+(N165*N171)-0.01</f>
        <v>73644300.00451978</v>
      </c>
      <c r="O153" s="199">
        <f>O169*O163-0.02</f>
        <v>19362999.996</v>
      </c>
      <c r="P153" s="199">
        <f>N153+O153</f>
        <v>93007300.00051978</v>
      </c>
      <c r="ET153" s="203"/>
      <c r="EU153" s="203"/>
      <c r="EV153" s="203"/>
      <c r="EW153" s="203"/>
      <c r="EX153" s="203"/>
      <c r="EY153" s="203"/>
    </row>
    <row r="154" spans="1:155" s="16" customFormat="1" ht="21" customHeight="1">
      <c r="A154" s="7" t="s">
        <v>34</v>
      </c>
      <c r="B154" s="5"/>
      <c r="C154" s="5"/>
      <c r="D154" s="80">
        <v>664.71</v>
      </c>
      <c r="E154" s="80"/>
      <c r="F154" s="80">
        <f>D154</f>
        <v>664.71</v>
      </c>
      <c r="G154" s="80">
        <v>664.71</v>
      </c>
      <c r="H154" s="80"/>
      <c r="I154" s="80"/>
      <c r="J154" s="80">
        <f>G154</f>
        <v>664.71</v>
      </c>
      <c r="K154" s="80"/>
      <c r="L154" s="80"/>
      <c r="M154" s="80"/>
      <c r="N154" s="80">
        <v>664.71</v>
      </c>
      <c r="O154" s="80"/>
      <c r="P154" s="80">
        <f>N154</f>
        <v>664.71</v>
      </c>
      <c r="ET154" s="35"/>
      <c r="EU154" s="35"/>
      <c r="EV154" s="35"/>
      <c r="EW154" s="35"/>
      <c r="EX154" s="35"/>
      <c r="EY154" s="35"/>
    </row>
    <row r="155" spans="1:155" s="16" customFormat="1" ht="27" customHeight="1">
      <c r="A155" s="7" t="s">
        <v>35</v>
      </c>
      <c r="B155" s="5"/>
      <c r="C155" s="5"/>
      <c r="D155" s="80"/>
      <c r="E155" s="80">
        <v>462.13</v>
      </c>
      <c r="F155" s="80">
        <f>E155</f>
        <v>462.13</v>
      </c>
      <c r="G155" s="80"/>
      <c r="H155" s="80">
        <v>462.13</v>
      </c>
      <c r="I155" s="80"/>
      <c r="J155" s="80">
        <f>H155</f>
        <v>462.13</v>
      </c>
      <c r="K155" s="80"/>
      <c r="L155" s="80"/>
      <c r="M155" s="80"/>
      <c r="N155" s="80"/>
      <c r="O155" s="80">
        <v>462.13</v>
      </c>
      <c r="P155" s="80">
        <f>O155</f>
        <v>462.13</v>
      </c>
      <c r="ET155" s="35"/>
      <c r="EU155" s="35"/>
      <c r="EV155" s="35"/>
      <c r="EW155" s="35"/>
      <c r="EX155" s="35"/>
      <c r="EY155" s="35"/>
    </row>
    <row r="156" spans="1:155" s="16" customFormat="1" ht="30.75" customHeight="1">
      <c r="A156" s="7" t="s">
        <v>36</v>
      </c>
      <c r="B156" s="5"/>
      <c r="C156" s="5"/>
      <c r="D156" s="80">
        <v>105.83</v>
      </c>
      <c r="E156" s="80"/>
      <c r="F156" s="80">
        <f>D156</f>
        <v>105.83</v>
      </c>
      <c r="G156" s="80">
        <v>105.83</v>
      </c>
      <c r="H156" s="80"/>
      <c r="I156" s="80"/>
      <c r="J156" s="80">
        <f>G156</f>
        <v>105.83</v>
      </c>
      <c r="K156" s="80"/>
      <c r="L156" s="80"/>
      <c r="M156" s="80"/>
      <c r="N156" s="80">
        <v>105.83</v>
      </c>
      <c r="O156" s="80"/>
      <c r="P156" s="80">
        <f>N156</f>
        <v>105.83</v>
      </c>
      <c r="ET156" s="35"/>
      <c r="EU156" s="35"/>
      <c r="EV156" s="35"/>
      <c r="EW156" s="35"/>
      <c r="EX156" s="35"/>
      <c r="EY156" s="35"/>
    </row>
    <row r="157" spans="1:155" s="16" customFormat="1" ht="25.5" customHeight="1">
      <c r="A157" s="7" t="s">
        <v>37</v>
      </c>
      <c r="B157" s="5"/>
      <c r="C157" s="5"/>
      <c r="D157" s="80">
        <v>18995</v>
      </c>
      <c r="E157" s="80"/>
      <c r="F157" s="80">
        <f>D157</f>
        <v>18995</v>
      </c>
      <c r="G157" s="80">
        <v>18995</v>
      </c>
      <c r="H157" s="80"/>
      <c r="I157" s="80"/>
      <c r="J157" s="80">
        <f>G157</f>
        <v>18995</v>
      </c>
      <c r="K157" s="80"/>
      <c r="L157" s="80"/>
      <c r="M157" s="80"/>
      <c r="N157" s="80">
        <v>18995</v>
      </c>
      <c r="O157" s="80"/>
      <c r="P157" s="80">
        <f>N157</f>
        <v>18995</v>
      </c>
      <c r="ET157" s="35"/>
      <c r="EU157" s="35"/>
      <c r="EV157" s="35"/>
      <c r="EW157" s="35"/>
      <c r="EX157" s="35"/>
      <c r="EY157" s="35"/>
    </row>
    <row r="158" spans="1:155" s="16" customFormat="1" ht="11.25">
      <c r="A158" s="7" t="s">
        <v>38</v>
      </c>
      <c r="B158" s="5"/>
      <c r="C158" s="5"/>
      <c r="D158" s="80">
        <v>8000</v>
      </c>
      <c r="E158" s="80"/>
      <c r="F158" s="80">
        <f>D158</f>
        <v>8000</v>
      </c>
      <c r="G158" s="80">
        <f>F158</f>
        <v>8000</v>
      </c>
      <c r="H158" s="80"/>
      <c r="I158" s="80"/>
      <c r="J158" s="80">
        <f>G158</f>
        <v>8000</v>
      </c>
      <c r="K158" s="80"/>
      <c r="L158" s="80"/>
      <c r="M158" s="80"/>
      <c r="N158" s="80">
        <f>G158</f>
        <v>8000</v>
      </c>
      <c r="O158" s="80"/>
      <c r="P158" s="80">
        <f>N158</f>
        <v>8000</v>
      </c>
      <c r="ET158" s="35"/>
      <c r="EU158" s="35"/>
      <c r="EV158" s="35"/>
      <c r="EW158" s="35"/>
      <c r="EX158" s="35"/>
      <c r="EY158" s="35"/>
    </row>
    <row r="159" spans="1:155" s="16" customFormat="1" ht="29.25" customHeight="1">
      <c r="A159" s="7" t="s">
        <v>39</v>
      </c>
      <c r="B159" s="5"/>
      <c r="C159" s="5"/>
      <c r="D159" s="80">
        <f>8922454.63+1851851.8518</f>
        <v>10774306.481800001</v>
      </c>
      <c r="E159" s="80"/>
      <c r="F159" s="80">
        <f>D159</f>
        <v>10774306.481800001</v>
      </c>
      <c r="G159" s="80">
        <v>8922454.63</v>
      </c>
      <c r="H159" s="80"/>
      <c r="I159" s="80"/>
      <c r="J159" s="80">
        <f>G159</f>
        <v>8922454.63</v>
      </c>
      <c r="K159" s="80"/>
      <c r="L159" s="80"/>
      <c r="M159" s="80"/>
      <c r="N159" s="80">
        <v>8922454.63</v>
      </c>
      <c r="O159" s="80"/>
      <c r="P159" s="80">
        <f>N159</f>
        <v>8922454.63</v>
      </c>
      <c r="ET159" s="35"/>
      <c r="EU159" s="35"/>
      <c r="EV159" s="35"/>
      <c r="EW159" s="35"/>
      <c r="EX159" s="35"/>
      <c r="EY159" s="35"/>
    </row>
    <row r="160" spans="1:155" s="16" customFormat="1" ht="11.25">
      <c r="A160" s="4" t="s">
        <v>3</v>
      </c>
      <c r="B160" s="26"/>
      <c r="C160" s="26"/>
      <c r="D160" s="90"/>
      <c r="E160" s="90"/>
      <c r="F160" s="80"/>
      <c r="G160" s="90"/>
      <c r="H160" s="90"/>
      <c r="I160" s="90"/>
      <c r="J160" s="80"/>
      <c r="K160" s="80"/>
      <c r="L160" s="80"/>
      <c r="M160" s="80"/>
      <c r="N160" s="90"/>
      <c r="O160" s="90"/>
      <c r="P160" s="80"/>
      <c r="ET160" s="35"/>
      <c r="EU160" s="35"/>
      <c r="EV160" s="35"/>
      <c r="EW160" s="35"/>
      <c r="EX160" s="35"/>
      <c r="EY160" s="35"/>
    </row>
    <row r="161" spans="1:155" s="16" customFormat="1" ht="24" customHeight="1">
      <c r="A161" s="7" t="s">
        <v>267</v>
      </c>
      <c r="B161" s="5"/>
      <c r="C161" s="5"/>
      <c r="D161" s="80"/>
      <c r="E161" s="80"/>
      <c r="F161" s="80"/>
      <c r="G161" s="80"/>
      <c r="H161" s="80"/>
      <c r="I161" s="80"/>
      <c r="J161" s="80">
        <f>G161</f>
        <v>0</v>
      </c>
      <c r="K161" s="80"/>
      <c r="L161" s="80"/>
      <c r="M161" s="80"/>
      <c r="N161" s="80"/>
      <c r="O161" s="80"/>
      <c r="P161" s="80">
        <f>N161</f>
        <v>0</v>
      </c>
      <c r="ET161" s="35"/>
      <c r="EU161" s="35"/>
      <c r="EV161" s="35"/>
      <c r="EW161" s="35"/>
      <c r="EX161" s="35"/>
      <c r="EY161" s="35"/>
    </row>
    <row r="162" spans="1:155" s="16" customFormat="1" ht="29.25" customHeight="1">
      <c r="A162" s="7" t="s">
        <v>40</v>
      </c>
      <c r="B162" s="5"/>
      <c r="C162" s="5"/>
      <c r="D162" s="80">
        <v>46</v>
      </c>
      <c r="E162" s="80"/>
      <c r="F162" s="80">
        <f>D162</f>
        <v>46</v>
      </c>
      <c r="G162" s="80">
        <v>46</v>
      </c>
      <c r="H162" s="80"/>
      <c r="I162" s="80"/>
      <c r="J162" s="80">
        <f>G162</f>
        <v>46</v>
      </c>
      <c r="K162" s="80"/>
      <c r="L162" s="80"/>
      <c r="M162" s="80"/>
      <c r="N162" s="80">
        <v>46</v>
      </c>
      <c r="O162" s="80"/>
      <c r="P162" s="80">
        <f>N162</f>
        <v>46</v>
      </c>
      <c r="ET162" s="35"/>
      <c r="EU162" s="35"/>
      <c r="EV162" s="35"/>
      <c r="EW162" s="35"/>
      <c r="EX162" s="35"/>
      <c r="EY162" s="35"/>
    </row>
    <row r="163" spans="1:155" s="16" customFormat="1" ht="30" customHeight="1">
      <c r="A163" s="7" t="s">
        <v>41</v>
      </c>
      <c r="B163" s="5"/>
      <c r="C163" s="5"/>
      <c r="D163" s="80"/>
      <c r="E163" s="80">
        <v>30.407446</v>
      </c>
      <c r="F163" s="80">
        <f>E163</f>
        <v>30.407446</v>
      </c>
      <c r="G163" s="80"/>
      <c r="H163" s="182">
        <v>30</v>
      </c>
      <c r="I163" s="80"/>
      <c r="J163" s="80">
        <f>H163</f>
        <v>30</v>
      </c>
      <c r="K163" s="80"/>
      <c r="L163" s="80"/>
      <c r="M163" s="80"/>
      <c r="N163" s="80"/>
      <c r="O163" s="80">
        <v>30.4</v>
      </c>
      <c r="P163" s="80">
        <f>O163</f>
        <v>30.4</v>
      </c>
      <c r="ET163" s="35"/>
      <c r="EU163" s="35"/>
      <c r="EV163" s="35"/>
      <c r="EW163" s="35"/>
      <c r="EX163" s="35"/>
      <c r="EY163" s="35"/>
    </row>
    <row r="164" spans="1:155" s="16" customFormat="1" ht="26.25" customHeight="1">
      <c r="A164" s="7" t="s">
        <v>54</v>
      </c>
      <c r="B164" s="5"/>
      <c r="C164" s="5"/>
      <c r="D164" s="80">
        <f>D157</f>
        <v>18995</v>
      </c>
      <c r="E164" s="80"/>
      <c r="F164" s="80">
        <f>D164</f>
        <v>18995</v>
      </c>
      <c r="G164" s="80">
        <f>G157</f>
        <v>18995</v>
      </c>
      <c r="H164" s="80"/>
      <c r="I164" s="80"/>
      <c r="J164" s="80">
        <f>G164</f>
        <v>18995</v>
      </c>
      <c r="K164" s="80"/>
      <c r="L164" s="80"/>
      <c r="M164" s="80"/>
      <c r="N164" s="80">
        <f>N157</f>
        <v>18995</v>
      </c>
      <c r="O164" s="80"/>
      <c r="P164" s="80">
        <f>N164</f>
        <v>18995</v>
      </c>
      <c r="ET164" s="35"/>
      <c r="EU164" s="35"/>
      <c r="EV164" s="35"/>
      <c r="EW164" s="35"/>
      <c r="EX164" s="35"/>
      <c r="EY164" s="35"/>
    </row>
    <row r="165" spans="1:155" s="16" customFormat="1" ht="24.75" customHeight="1">
      <c r="A165" s="7" t="s">
        <v>42</v>
      </c>
      <c r="B165" s="5"/>
      <c r="C165" s="5"/>
      <c r="D165" s="80">
        <v>2482</v>
      </c>
      <c r="E165" s="80"/>
      <c r="F165" s="80">
        <f>D165</f>
        <v>2482</v>
      </c>
      <c r="G165" s="80">
        <v>2482</v>
      </c>
      <c r="H165" s="80"/>
      <c r="I165" s="80"/>
      <c r="J165" s="80">
        <f>G165</f>
        <v>2482</v>
      </c>
      <c r="K165" s="80"/>
      <c r="L165" s="80"/>
      <c r="M165" s="80"/>
      <c r="N165" s="80">
        <v>2482</v>
      </c>
      <c r="O165" s="80"/>
      <c r="P165" s="80">
        <f>N165</f>
        <v>2482</v>
      </c>
      <c r="ET165" s="35"/>
      <c r="EU165" s="35"/>
      <c r="EV165" s="35"/>
      <c r="EW165" s="35"/>
      <c r="EX165" s="35"/>
      <c r="EY165" s="35"/>
    </row>
    <row r="166" spans="1:155" s="16" customFormat="1" ht="24.75" customHeight="1">
      <c r="A166" s="7" t="s">
        <v>43</v>
      </c>
      <c r="B166" s="5"/>
      <c r="C166" s="5"/>
      <c r="D166" s="80">
        <f>8922454.63+1851851.8518</f>
        <v>10774306.481800001</v>
      </c>
      <c r="E166" s="80"/>
      <c r="F166" s="80">
        <f>D166</f>
        <v>10774306.481800001</v>
      </c>
      <c r="G166" s="80">
        <v>8922454.63</v>
      </c>
      <c r="H166" s="80"/>
      <c r="I166" s="80"/>
      <c r="J166" s="80">
        <f>G166</f>
        <v>8922454.63</v>
      </c>
      <c r="K166" s="80"/>
      <c r="L166" s="80"/>
      <c r="M166" s="80"/>
      <c r="N166" s="80">
        <v>8922454.63</v>
      </c>
      <c r="O166" s="80"/>
      <c r="P166" s="80">
        <f>N166</f>
        <v>8922454.63</v>
      </c>
      <c r="ET166" s="35"/>
      <c r="EU166" s="35"/>
      <c r="EV166" s="35"/>
      <c r="EW166" s="35"/>
      <c r="EX166" s="35"/>
      <c r="EY166" s="35"/>
    </row>
    <row r="167" spans="1:155" s="16" customFormat="1" ht="11.25">
      <c r="A167" s="4" t="s">
        <v>5</v>
      </c>
      <c r="B167" s="26"/>
      <c r="C167" s="26"/>
      <c r="D167" s="90"/>
      <c r="E167" s="90"/>
      <c r="F167" s="80"/>
      <c r="G167" s="90"/>
      <c r="H167" s="90"/>
      <c r="I167" s="90"/>
      <c r="J167" s="80"/>
      <c r="K167" s="80"/>
      <c r="L167" s="80"/>
      <c r="M167" s="80"/>
      <c r="N167" s="90"/>
      <c r="O167" s="90"/>
      <c r="P167" s="80"/>
      <c r="ET167" s="35"/>
      <c r="EU167" s="35"/>
      <c r="EV167" s="35"/>
      <c r="EW167" s="35"/>
      <c r="EX167" s="35"/>
      <c r="EY167" s="35"/>
    </row>
    <row r="168" spans="1:155" s="16" customFormat="1" ht="22.5">
      <c r="A168" s="7" t="s">
        <v>44</v>
      </c>
      <c r="B168" s="5"/>
      <c r="C168" s="5"/>
      <c r="D168" s="80">
        <v>312781.96</v>
      </c>
      <c r="E168" s="80"/>
      <c r="F168" s="80">
        <f>D168</f>
        <v>312781.96</v>
      </c>
      <c r="G168" s="80">
        <v>333737.737</v>
      </c>
      <c r="H168" s="80"/>
      <c r="I168" s="80"/>
      <c r="J168" s="80">
        <f>G168</f>
        <v>333737.737</v>
      </c>
      <c r="K168" s="80"/>
      <c r="L168" s="80"/>
      <c r="M168" s="80"/>
      <c r="N168" s="80">
        <v>353762.65</v>
      </c>
      <c r="O168" s="80"/>
      <c r="P168" s="80">
        <f>N168</f>
        <v>353762.65</v>
      </c>
      <c r="ET168" s="35"/>
      <c r="EU168" s="35"/>
      <c r="EV168" s="35"/>
      <c r="EW168" s="35"/>
      <c r="EX168" s="35"/>
      <c r="EY168" s="35"/>
    </row>
    <row r="169" spans="1:155" s="16" customFormat="1" ht="22.5">
      <c r="A169" s="7" t="s">
        <v>45</v>
      </c>
      <c r="B169" s="5"/>
      <c r="C169" s="5"/>
      <c r="D169" s="80"/>
      <c r="E169" s="80">
        <v>563020</v>
      </c>
      <c r="F169" s="80">
        <f>E169</f>
        <v>563020</v>
      </c>
      <c r="G169" s="80"/>
      <c r="H169" s="80">
        <v>608900</v>
      </c>
      <c r="I169" s="80"/>
      <c r="J169" s="80">
        <f>H169</f>
        <v>608900</v>
      </c>
      <c r="K169" s="80"/>
      <c r="L169" s="80"/>
      <c r="M169" s="80"/>
      <c r="N169" s="80"/>
      <c r="O169" s="80">
        <v>636940.79</v>
      </c>
      <c r="P169" s="80">
        <f>O169</f>
        <v>636940.79</v>
      </c>
      <c r="ET169" s="35"/>
      <c r="EU169" s="35"/>
      <c r="EV169" s="35"/>
      <c r="EW169" s="35"/>
      <c r="EX169" s="35"/>
      <c r="EY169" s="35"/>
    </row>
    <row r="170" spans="1:155" s="16" customFormat="1" ht="23.25" customHeight="1">
      <c r="A170" s="7" t="s">
        <v>46</v>
      </c>
      <c r="B170" s="5"/>
      <c r="C170" s="5"/>
      <c r="D170" s="80">
        <v>475.64125</v>
      </c>
      <c r="E170" s="80"/>
      <c r="F170" s="80">
        <v>420</v>
      </c>
      <c r="G170" s="80">
        <v>507.51</v>
      </c>
      <c r="H170" s="80"/>
      <c r="I170" s="80"/>
      <c r="J170" s="80">
        <f>G170</f>
        <v>507.51</v>
      </c>
      <c r="K170" s="80"/>
      <c r="L170" s="80"/>
      <c r="M170" s="80"/>
      <c r="N170" s="80">
        <v>537.95935</v>
      </c>
      <c r="O170" s="80"/>
      <c r="P170" s="80">
        <f>N170</f>
        <v>537.95935</v>
      </c>
      <c r="ET170" s="35"/>
      <c r="EU170" s="35"/>
      <c r="EV170" s="35"/>
      <c r="EW170" s="35"/>
      <c r="EX170" s="35"/>
      <c r="EY170" s="35"/>
    </row>
    <row r="171" spans="1:155" s="16" customFormat="1" ht="17.25" customHeight="1">
      <c r="A171" s="7" t="s">
        <v>47</v>
      </c>
      <c r="B171" s="5"/>
      <c r="C171" s="5"/>
      <c r="D171" s="80">
        <v>5190.48</v>
      </c>
      <c r="E171" s="80"/>
      <c r="F171" s="80">
        <f>D171</f>
        <v>5190.48</v>
      </c>
      <c r="G171" s="80">
        <v>5538.24</v>
      </c>
      <c r="H171" s="80"/>
      <c r="I171" s="80"/>
      <c r="J171" s="80">
        <f>G171</f>
        <v>5538.24</v>
      </c>
      <c r="K171" s="80"/>
      <c r="L171" s="80"/>
      <c r="M171" s="80"/>
      <c r="N171" s="80">
        <v>5870.54</v>
      </c>
      <c r="O171" s="80"/>
      <c r="P171" s="80">
        <f>N171</f>
        <v>5870.54</v>
      </c>
      <c r="ET171" s="35"/>
      <c r="EU171" s="35"/>
      <c r="EV171" s="35"/>
      <c r="EW171" s="35"/>
      <c r="EX171" s="35"/>
      <c r="EY171" s="35"/>
    </row>
    <row r="172" spans="1:155" s="16" customFormat="1" ht="33.75">
      <c r="A172" s="7" t="s">
        <v>122</v>
      </c>
      <c r="B172" s="5"/>
      <c r="C172" s="5"/>
      <c r="D172" s="80">
        <v>3.24</v>
      </c>
      <c r="E172" s="80"/>
      <c r="F172" s="80">
        <f>D172</f>
        <v>3.24</v>
      </c>
      <c r="G172" s="80">
        <v>3.4450161</v>
      </c>
      <c r="H172" s="80"/>
      <c r="I172" s="80"/>
      <c r="J172" s="80">
        <f>G172</f>
        <v>3.4450161</v>
      </c>
      <c r="K172" s="80"/>
      <c r="L172" s="80"/>
      <c r="M172" s="80"/>
      <c r="N172" s="80">
        <v>3.6516857</v>
      </c>
      <c r="O172" s="80"/>
      <c r="P172" s="80">
        <f>N172</f>
        <v>3.6516857</v>
      </c>
      <c r="ET172" s="35"/>
      <c r="EU172" s="35"/>
      <c r="EV172" s="35"/>
      <c r="EW172" s="35"/>
      <c r="EX172" s="35"/>
      <c r="EY172" s="35"/>
    </row>
    <row r="173" spans="1:155" s="16" customFormat="1" ht="11.25">
      <c r="A173" s="4" t="s">
        <v>4</v>
      </c>
      <c r="B173" s="26"/>
      <c r="C173" s="26"/>
      <c r="D173" s="19"/>
      <c r="E173" s="19"/>
      <c r="F173" s="6">
        <f>D173</f>
        <v>0</v>
      </c>
      <c r="G173" s="19"/>
      <c r="H173" s="19"/>
      <c r="I173" s="19"/>
      <c r="J173" s="6">
        <f>G173</f>
        <v>0</v>
      </c>
      <c r="K173" s="6"/>
      <c r="L173" s="6"/>
      <c r="M173" s="6"/>
      <c r="N173" s="19"/>
      <c r="O173" s="19"/>
      <c r="P173" s="6">
        <f>N173</f>
        <v>0</v>
      </c>
      <c r="ET173" s="35"/>
      <c r="EU173" s="35"/>
      <c r="EV173" s="35"/>
      <c r="EW173" s="35"/>
      <c r="EX173" s="35"/>
      <c r="EY173" s="35"/>
    </row>
    <row r="174" spans="1:155" s="16" customFormat="1" ht="33.75">
      <c r="A174" s="7" t="s">
        <v>49</v>
      </c>
      <c r="B174" s="5"/>
      <c r="C174" s="5"/>
      <c r="D174" s="6"/>
      <c r="E174" s="6">
        <f>E163/E155*100</f>
        <v>6.579846796356003</v>
      </c>
      <c r="F174" s="6">
        <f>E174</f>
        <v>6.579846796356003</v>
      </c>
      <c r="G174" s="6"/>
      <c r="H174" s="6">
        <f>H163/H155*100</f>
        <v>6.491679830350767</v>
      </c>
      <c r="I174" s="6"/>
      <c r="J174" s="6">
        <f>H174</f>
        <v>6.491679830350767</v>
      </c>
      <c r="K174" s="6"/>
      <c r="L174" s="6"/>
      <c r="M174" s="6"/>
      <c r="N174" s="6"/>
      <c r="O174" s="6">
        <f>O163/O155*100</f>
        <v>6.578235561422111</v>
      </c>
      <c r="P174" s="6">
        <f>O174</f>
        <v>6.578235561422111</v>
      </c>
      <c r="ET174" s="35"/>
      <c r="EU174" s="35"/>
      <c r="EV174" s="35"/>
      <c r="EW174" s="35"/>
      <c r="EX174" s="35"/>
      <c r="EY174" s="35"/>
    </row>
    <row r="175" spans="1:155" s="16" customFormat="1" ht="36" customHeight="1">
      <c r="A175" s="7" t="s">
        <v>48</v>
      </c>
      <c r="B175" s="5"/>
      <c r="C175" s="5"/>
      <c r="D175" s="6">
        <f>D162/D156*100</f>
        <v>43.46593593499008</v>
      </c>
      <c r="E175" s="6"/>
      <c r="F175" s="6">
        <f>D175</f>
        <v>43.46593593499008</v>
      </c>
      <c r="G175" s="6">
        <f>G162/G156*100</f>
        <v>43.46593593499008</v>
      </c>
      <c r="H175" s="6"/>
      <c r="I175" s="6"/>
      <c r="J175" s="6">
        <f>G175</f>
        <v>43.46593593499008</v>
      </c>
      <c r="K175" s="6"/>
      <c r="L175" s="6"/>
      <c r="M175" s="6"/>
      <c r="N175" s="6">
        <f>N162/N156*100</f>
        <v>43.46593593499008</v>
      </c>
      <c r="O175" s="6"/>
      <c r="P175" s="6">
        <f>N175</f>
        <v>43.46593593499008</v>
      </c>
      <c r="ET175" s="35"/>
      <c r="EU175" s="35"/>
      <c r="EV175" s="35"/>
      <c r="EW175" s="35"/>
      <c r="EX175" s="35"/>
      <c r="EY175" s="35"/>
    </row>
    <row r="176" spans="1:155" s="16" customFormat="1" ht="24" customHeight="1">
      <c r="A176" s="7" t="s">
        <v>50</v>
      </c>
      <c r="B176" s="5"/>
      <c r="C176" s="5"/>
      <c r="D176" s="6">
        <f>D165/D158*100</f>
        <v>31.025000000000002</v>
      </c>
      <c r="E176" s="6"/>
      <c r="F176" s="6">
        <f>D176</f>
        <v>31.025000000000002</v>
      </c>
      <c r="G176" s="6">
        <f>G165/G158*100</f>
        <v>31.025000000000002</v>
      </c>
      <c r="H176" s="6"/>
      <c r="I176" s="6"/>
      <c r="J176" s="6">
        <f>G176</f>
        <v>31.025000000000002</v>
      </c>
      <c r="K176" s="6"/>
      <c r="L176" s="6"/>
      <c r="M176" s="6"/>
      <c r="N176" s="6">
        <f>N165/N158*100</f>
        <v>31.025000000000002</v>
      </c>
      <c r="O176" s="6"/>
      <c r="P176" s="6">
        <f>N176</f>
        <v>31.025000000000002</v>
      </c>
      <c r="ET176" s="35"/>
      <c r="EU176" s="35"/>
      <c r="EV176" s="35"/>
      <c r="EW176" s="35"/>
      <c r="EX176" s="35"/>
      <c r="EY176" s="35"/>
    </row>
    <row r="177" spans="1:155" s="16" customFormat="1" ht="58.5" customHeight="1">
      <c r="A177" s="194" t="s">
        <v>415</v>
      </c>
      <c r="B177" s="5"/>
      <c r="C177" s="5"/>
      <c r="D177" s="195">
        <f>D178+D219+D226+D233+D240</f>
        <v>27939700.004410002</v>
      </c>
      <c r="E177" s="195">
        <f>E178+E219+E226+E233+E240</f>
        <v>32410000</v>
      </c>
      <c r="F177" s="195">
        <f>D177+E177</f>
        <v>60349700.00441</v>
      </c>
      <c r="G177" s="195">
        <f aca="true" t="shared" si="11" ref="G177:O177">G178+G219+G226+G233+G240</f>
        <v>30617000.003140002</v>
      </c>
      <c r="H177" s="195">
        <f t="shared" si="11"/>
        <v>10000000</v>
      </c>
      <c r="I177" s="195">
        <f t="shared" si="11"/>
        <v>0</v>
      </c>
      <c r="J177" s="195">
        <f>G177+H177</f>
        <v>40617000.00314</v>
      </c>
      <c r="K177" s="195">
        <f t="shared" si="11"/>
        <v>0</v>
      </c>
      <c r="L177" s="195">
        <f t="shared" si="11"/>
        <v>0</v>
      </c>
      <c r="M177" s="195">
        <f t="shared" si="11"/>
        <v>0</v>
      </c>
      <c r="N177" s="195">
        <f t="shared" si="11"/>
        <v>33454599.99732</v>
      </c>
      <c r="O177" s="195">
        <f t="shared" si="11"/>
        <v>10000000</v>
      </c>
      <c r="P177" s="195">
        <f>N177+O177</f>
        <v>43454599.99732</v>
      </c>
      <c r="ET177" s="35"/>
      <c r="EU177" s="35"/>
      <c r="EV177" s="35"/>
      <c r="EW177" s="35"/>
      <c r="EX177" s="35"/>
      <c r="EY177" s="35"/>
    </row>
    <row r="178" spans="1:155" s="122" customFormat="1" ht="31.5" customHeight="1">
      <c r="A178" s="91" t="s">
        <v>416</v>
      </c>
      <c r="B178" s="83"/>
      <c r="C178" s="83"/>
      <c r="D178" s="87">
        <f>D189*D203+D190*D204+D191*D205+D192*D206+D193*D207+D194*D208+D195*D209+D196*D210+D197*D211+D198*D212+D199*D213+D200*D214+D201*D215-0.04</f>
        <v>26529700.004410002</v>
      </c>
      <c r="E178" s="87">
        <f aca="true" t="shared" si="12" ref="E178:O178">E189*E203+E190*E204+E191*E205+E192*E206+E193*E207+E194*E208+E195*E209+E196*E210+E197*E211+E198*E212+E199*E213+E200*E214+E201*E215</f>
        <v>0</v>
      </c>
      <c r="F178" s="87">
        <f>D178+E178</f>
        <v>26529700.004410002</v>
      </c>
      <c r="G178" s="87">
        <f t="shared" si="12"/>
        <v>29035400.003140002</v>
      </c>
      <c r="H178" s="87">
        <f t="shared" si="12"/>
        <v>0</v>
      </c>
      <c r="I178" s="87">
        <f t="shared" si="12"/>
        <v>0</v>
      </c>
      <c r="J178" s="87">
        <f>G178+H178</f>
        <v>29035400.003140002</v>
      </c>
      <c r="K178" s="87">
        <f t="shared" si="12"/>
        <v>0</v>
      </c>
      <c r="L178" s="87">
        <f t="shared" si="12"/>
        <v>0</v>
      </c>
      <c r="M178" s="87">
        <f t="shared" si="12"/>
        <v>0</v>
      </c>
      <c r="N178" s="87">
        <f t="shared" si="12"/>
        <v>31733699.99732</v>
      </c>
      <c r="O178" s="87">
        <f t="shared" si="12"/>
        <v>0</v>
      </c>
      <c r="P178" s="87">
        <f>N178+O178</f>
        <v>31733699.99732</v>
      </c>
      <c r="ET178" s="123"/>
      <c r="EU178" s="123"/>
      <c r="EV178" s="123"/>
      <c r="EW178" s="123"/>
      <c r="EX178" s="123"/>
      <c r="EY178" s="123"/>
    </row>
    <row r="179" spans="1:155" s="16" customFormat="1" ht="11.25">
      <c r="A179" s="4" t="s">
        <v>2</v>
      </c>
      <c r="B179" s="26"/>
      <c r="C179" s="26"/>
      <c r="D179" s="19"/>
      <c r="E179" s="19"/>
      <c r="F179" s="19"/>
      <c r="G179" s="19"/>
      <c r="H179" s="19"/>
      <c r="I179" s="19"/>
      <c r="J179" s="19"/>
      <c r="K179" s="6"/>
      <c r="L179" s="6"/>
      <c r="M179" s="6"/>
      <c r="N179" s="19"/>
      <c r="O179" s="19"/>
      <c r="P179" s="19"/>
      <c r="ET179" s="35"/>
      <c r="EU179" s="35"/>
      <c r="EV179" s="35"/>
      <c r="EW179" s="35"/>
      <c r="EX179" s="35"/>
      <c r="EY179" s="35"/>
    </row>
    <row r="180" spans="1:155" s="119" customFormat="1" ht="34.5" customHeight="1">
      <c r="A180" s="7" t="s">
        <v>351</v>
      </c>
      <c r="B180" s="5"/>
      <c r="C180" s="5"/>
      <c r="D180" s="6">
        <v>175</v>
      </c>
      <c r="E180" s="6"/>
      <c r="F180" s="6">
        <f aca="true" t="shared" si="13" ref="F180:F186">D180</f>
        <v>175</v>
      </c>
      <c r="G180" s="6">
        <v>180</v>
      </c>
      <c r="H180" s="6"/>
      <c r="I180" s="6"/>
      <c r="J180" s="6">
        <f aca="true" t="shared" si="14" ref="J180:J187">G180</f>
        <v>180</v>
      </c>
      <c r="K180" s="6"/>
      <c r="L180" s="6"/>
      <c r="M180" s="6"/>
      <c r="N180" s="6">
        <v>187</v>
      </c>
      <c r="O180" s="6"/>
      <c r="P180" s="6">
        <f aca="true" t="shared" si="15" ref="P180:P187">N180</f>
        <v>187</v>
      </c>
      <c r="ET180" s="120"/>
      <c r="EU180" s="120"/>
      <c r="EV180" s="120"/>
      <c r="EW180" s="120"/>
      <c r="EX180" s="120"/>
      <c r="EY180" s="120"/>
    </row>
    <row r="181" spans="1:155" s="119" customFormat="1" ht="22.5">
      <c r="A181" s="7" t="s">
        <v>352</v>
      </c>
      <c r="B181" s="5"/>
      <c r="C181" s="5"/>
      <c r="D181" s="6">
        <f>4850+8210</f>
        <v>13060</v>
      </c>
      <c r="E181" s="6"/>
      <c r="F181" s="6">
        <f t="shared" si="13"/>
        <v>13060</v>
      </c>
      <c r="G181" s="6">
        <f>F181</f>
        <v>13060</v>
      </c>
      <c r="H181" s="6"/>
      <c r="I181" s="6"/>
      <c r="J181" s="6">
        <f t="shared" si="14"/>
        <v>13060</v>
      </c>
      <c r="K181" s="6"/>
      <c r="L181" s="6"/>
      <c r="M181" s="6"/>
      <c r="N181" s="6">
        <f>4850+8210</f>
        <v>13060</v>
      </c>
      <c r="O181" s="6"/>
      <c r="P181" s="6">
        <f t="shared" si="15"/>
        <v>13060</v>
      </c>
      <c r="ET181" s="120"/>
      <c r="EU181" s="120"/>
      <c r="EV181" s="120"/>
      <c r="EW181" s="120"/>
      <c r="EX181" s="120"/>
      <c r="EY181" s="120"/>
    </row>
    <row r="182" spans="1:155" s="119" customFormat="1" ht="24.75" customHeight="1">
      <c r="A182" s="7" t="s">
        <v>123</v>
      </c>
      <c r="B182" s="5"/>
      <c r="C182" s="5"/>
      <c r="D182" s="6">
        <v>2000</v>
      </c>
      <c r="E182" s="6"/>
      <c r="F182" s="6">
        <f>D182</f>
        <v>2000</v>
      </c>
      <c r="G182" s="6">
        <v>2000</v>
      </c>
      <c r="H182" s="6"/>
      <c r="I182" s="6"/>
      <c r="J182" s="6">
        <f t="shared" si="14"/>
        <v>2000</v>
      </c>
      <c r="K182" s="6"/>
      <c r="L182" s="6"/>
      <c r="M182" s="6"/>
      <c r="N182" s="6">
        <v>2000</v>
      </c>
      <c r="O182" s="6"/>
      <c r="P182" s="6">
        <f t="shared" si="15"/>
        <v>2000</v>
      </c>
      <c r="ET182" s="120"/>
      <c r="EU182" s="120"/>
      <c r="EV182" s="120"/>
      <c r="EW182" s="120"/>
      <c r="EX182" s="120"/>
      <c r="EY182" s="120"/>
    </row>
    <row r="183" spans="1:155" s="119" customFormat="1" ht="25.5" customHeight="1">
      <c r="A183" s="7" t="s">
        <v>53</v>
      </c>
      <c r="B183" s="5"/>
      <c r="C183" s="5"/>
      <c r="D183" s="6">
        <v>600</v>
      </c>
      <c r="E183" s="6"/>
      <c r="F183" s="6">
        <f t="shared" si="13"/>
        <v>600</v>
      </c>
      <c r="G183" s="6">
        <v>600</v>
      </c>
      <c r="H183" s="6"/>
      <c r="I183" s="6"/>
      <c r="J183" s="6">
        <f t="shared" si="14"/>
        <v>600</v>
      </c>
      <c r="K183" s="6"/>
      <c r="L183" s="6"/>
      <c r="M183" s="6"/>
      <c r="N183" s="6">
        <v>600</v>
      </c>
      <c r="O183" s="6"/>
      <c r="P183" s="6">
        <f t="shared" si="15"/>
        <v>600</v>
      </c>
      <c r="ET183" s="120"/>
      <c r="EU183" s="120"/>
      <c r="EV183" s="120"/>
      <c r="EW183" s="120"/>
      <c r="EX183" s="120"/>
      <c r="EY183" s="120"/>
    </row>
    <row r="184" spans="1:155" s="119" customFormat="1" ht="29.25" customHeight="1">
      <c r="A184" s="7" t="s">
        <v>356</v>
      </c>
      <c r="B184" s="5"/>
      <c r="C184" s="5"/>
      <c r="D184" s="6">
        <v>123.45</v>
      </c>
      <c r="E184" s="6"/>
      <c r="F184" s="6">
        <f t="shared" si="13"/>
        <v>123.45</v>
      </c>
      <c r="G184" s="6">
        <f>F184</f>
        <v>123.45</v>
      </c>
      <c r="H184" s="6"/>
      <c r="I184" s="6"/>
      <c r="J184" s="6">
        <f t="shared" si="14"/>
        <v>123.45</v>
      </c>
      <c r="K184" s="6"/>
      <c r="L184" s="6"/>
      <c r="M184" s="6"/>
      <c r="N184" s="6">
        <f>J184</f>
        <v>123.45</v>
      </c>
      <c r="O184" s="6"/>
      <c r="P184" s="6">
        <f t="shared" si="15"/>
        <v>123.45</v>
      </c>
      <c r="ET184" s="120"/>
      <c r="EU184" s="120"/>
      <c r="EV184" s="120"/>
      <c r="EW184" s="120"/>
      <c r="EX184" s="120"/>
      <c r="EY184" s="120"/>
    </row>
    <row r="185" spans="1:155" s="119" customFormat="1" ht="29.25" customHeight="1">
      <c r="A185" s="7" t="s">
        <v>355</v>
      </c>
      <c r="B185" s="5"/>
      <c r="C185" s="5"/>
      <c r="D185" s="6">
        <v>11.549</v>
      </c>
      <c r="E185" s="6"/>
      <c r="F185" s="6">
        <f t="shared" si="13"/>
        <v>11.549</v>
      </c>
      <c r="G185" s="6">
        <v>11.549</v>
      </c>
      <c r="H185" s="6"/>
      <c r="I185" s="6">
        <f>G185</f>
        <v>11.549</v>
      </c>
      <c r="J185" s="6">
        <f t="shared" si="14"/>
        <v>11.549</v>
      </c>
      <c r="K185" s="6"/>
      <c r="L185" s="6"/>
      <c r="M185" s="6"/>
      <c r="N185" s="6">
        <v>11.55</v>
      </c>
      <c r="O185" s="6"/>
      <c r="P185" s="6">
        <f t="shared" si="15"/>
        <v>11.55</v>
      </c>
      <c r="ET185" s="120"/>
      <c r="EU185" s="120"/>
      <c r="EV185" s="120"/>
      <c r="EW185" s="120"/>
      <c r="EX185" s="120"/>
      <c r="EY185" s="120"/>
    </row>
    <row r="186" spans="1:155" s="119" customFormat="1" ht="29.25" customHeight="1">
      <c r="A186" s="7" t="s">
        <v>357</v>
      </c>
      <c r="B186" s="5"/>
      <c r="C186" s="5"/>
      <c r="D186" s="6">
        <v>9</v>
      </c>
      <c r="E186" s="6"/>
      <c r="F186" s="6">
        <f t="shared" si="13"/>
        <v>9</v>
      </c>
      <c r="G186" s="6">
        <v>9</v>
      </c>
      <c r="H186" s="6"/>
      <c r="I186" s="6"/>
      <c r="J186" s="6">
        <f t="shared" si="14"/>
        <v>9</v>
      </c>
      <c r="K186" s="6"/>
      <c r="L186" s="6"/>
      <c r="M186" s="6"/>
      <c r="N186" s="6">
        <v>9</v>
      </c>
      <c r="O186" s="6"/>
      <c r="P186" s="6">
        <f t="shared" si="15"/>
        <v>9</v>
      </c>
      <c r="ET186" s="120"/>
      <c r="EU186" s="120"/>
      <c r="EV186" s="120"/>
      <c r="EW186" s="120"/>
      <c r="EX186" s="120"/>
      <c r="EY186" s="120"/>
    </row>
    <row r="187" spans="1:155" s="16" customFormat="1" ht="26.25" customHeight="1">
      <c r="A187" s="7" t="s">
        <v>358</v>
      </c>
      <c r="B187" s="5"/>
      <c r="C187" s="5"/>
      <c r="D187" s="6">
        <v>62620</v>
      </c>
      <c r="E187" s="6"/>
      <c r="F187" s="6">
        <f>D187</f>
        <v>62620</v>
      </c>
      <c r="G187" s="6">
        <v>62633</v>
      </c>
      <c r="H187" s="6"/>
      <c r="I187" s="6"/>
      <c r="J187" s="6">
        <f t="shared" si="14"/>
        <v>62633</v>
      </c>
      <c r="K187" s="6"/>
      <c r="L187" s="6"/>
      <c r="M187" s="6"/>
      <c r="N187" s="6">
        <v>62625</v>
      </c>
      <c r="O187" s="6"/>
      <c r="P187" s="6">
        <f t="shared" si="15"/>
        <v>62625</v>
      </c>
      <c r="ET187" s="35"/>
      <c r="EU187" s="35"/>
      <c r="EV187" s="35"/>
      <c r="EW187" s="35"/>
      <c r="EX187" s="35"/>
      <c r="EY187" s="35"/>
    </row>
    <row r="188" spans="1:155" s="16" customFormat="1" ht="11.25">
      <c r="A188" s="4" t="s">
        <v>3</v>
      </c>
      <c r="B188" s="26"/>
      <c r="C188" s="26"/>
      <c r="D188" s="19"/>
      <c r="E188" s="19"/>
      <c r="F188" s="19"/>
      <c r="G188" s="19"/>
      <c r="H188" s="19"/>
      <c r="I188" s="19"/>
      <c r="J188" s="6"/>
      <c r="K188" s="6"/>
      <c r="L188" s="6"/>
      <c r="M188" s="6"/>
      <c r="N188" s="19"/>
      <c r="O188" s="19"/>
      <c r="P188" s="6"/>
      <c r="ET188" s="35"/>
      <c r="EU188" s="35"/>
      <c r="EV188" s="35"/>
      <c r="EW188" s="35"/>
      <c r="EX188" s="35"/>
      <c r="EY188" s="35"/>
    </row>
    <row r="189" spans="1:155" s="119" customFormat="1" ht="28.5" customHeight="1">
      <c r="A189" s="7" t="s">
        <v>327</v>
      </c>
      <c r="B189" s="5"/>
      <c r="C189" s="5"/>
      <c r="D189" s="6">
        <v>175</v>
      </c>
      <c r="E189" s="6"/>
      <c r="F189" s="6">
        <f>D189</f>
        <v>175</v>
      </c>
      <c r="G189" s="6">
        <v>180</v>
      </c>
      <c r="H189" s="6"/>
      <c r="I189" s="6"/>
      <c r="J189" s="6">
        <f aca="true" t="shared" si="16" ref="J189:J194">G189</f>
        <v>180</v>
      </c>
      <c r="K189" s="6"/>
      <c r="L189" s="6"/>
      <c r="M189" s="6"/>
      <c r="N189" s="6">
        <v>187</v>
      </c>
      <c r="O189" s="6"/>
      <c r="P189" s="6">
        <f aca="true" t="shared" si="17" ref="P189:P194">N189</f>
        <v>187</v>
      </c>
      <c r="ET189" s="120"/>
      <c r="EU189" s="120"/>
      <c r="EV189" s="120"/>
      <c r="EW189" s="120"/>
      <c r="EX189" s="120"/>
      <c r="EY189" s="120"/>
    </row>
    <row r="190" spans="1:155" s="119" customFormat="1" ht="22.5">
      <c r="A190" s="7" t="s">
        <v>325</v>
      </c>
      <c r="B190" s="5"/>
      <c r="C190" s="5"/>
      <c r="D190" s="6">
        <v>1534</v>
      </c>
      <c r="E190" s="6"/>
      <c r="F190" s="6">
        <f aca="true" t="shared" si="18" ref="F190:F201">D190</f>
        <v>1534</v>
      </c>
      <c r="G190" s="6">
        <v>1556</v>
      </c>
      <c r="H190" s="6"/>
      <c r="I190" s="6"/>
      <c r="J190" s="6">
        <f t="shared" si="16"/>
        <v>1556</v>
      </c>
      <c r="K190" s="6"/>
      <c r="L190" s="6"/>
      <c r="M190" s="6"/>
      <c r="N190" s="6">
        <v>1583</v>
      </c>
      <c r="O190" s="6"/>
      <c r="P190" s="6">
        <f t="shared" si="17"/>
        <v>1583</v>
      </c>
      <c r="ET190" s="120"/>
      <c r="EU190" s="120"/>
      <c r="EV190" s="120"/>
      <c r="EW190" s="120"/>
      <c r="EX190" s="120"/>
      <c r="EY190" s="120"/>
    </row>
    <row r="191" spans="1:155" s="119" customFormat="1" ht="22.5">
      <c r="A191" s="7" t="s">
        <v>349</v>
      </c>
      <c r="B191" s="5"/>
      <c r="C191" s="5"/>
      <c r="D191" s="6">
        <v>6.87</v>
      </c>
      <c r="E191" s="6"/>
      <c r="F191" s="6">
        <f>D191</f>
        <v>6.87</v>
      </c>
      <c r="G191" s="6">
        <v>7.33</v>
      </c>
      <c r="H191" s="6"/>
      <c r="I191" s="6"/>
      <c r="J191" s="6">
        <f>G191</f>
        <v>7.33</v>
      </c>
      <c r="K191" s="6"/>
      <c r="L191" s="6"/>
      <c r="M191" s="6"/>
      <c r="N191" s="6">
        <v>7.77</v>
      </c>
      <c r="O191" s="6"/>
      <c r="P191" s="6">
        <f>N191</f>
        <v>7.77</v>
      </c>
      <c r="ET191" s="120"/>
      <c r="EU191" s="120"/>
      <c r="EV191" s="120"/>
      <c r="EW191" s="120"/>
      <c r="EX191" s="120"/>
      <c r="EY191" s="120"/>
    </row>
    <row r="192" spans="1:155" s="119" customFormat="1" ht="26.25" customHeight="1">
      <c r="A192" s="7" t="s">
        <v>359</v>
      </c>
      <c r="B192" s="5"/>
      <c r="C192" s="5"/>
      <c r="D192" s="6">
        <v>600</v>
      </c>
      <c r="E192" s="6"/>
      <c r="F192" s="6">
        <f>D192</f>
        <v>600</v>
      </c>
      <c r="G192" s="6">
        <v>620</v>
      </c>
      <c r="H192" s="6"/>
      <c r="I192" s="6"/>
      <c r="J192" s="6">
        <f>G192</f>
        <v>620</v>
      </c>
      <c r="K192" s="6"/>
      <c r="L192" s="6"/>
      <c r="M192" s="6"/>
      <c r="N192" s="6">
        <v>645</v>
      </c>
      <c r="O192" s="6"/>
      <c r="P192" s="6">
        <f>N192</f>
        <v>645</v>
      </c>
      <c r="ET192" s="120"/>
      <c r="EU192" s="120"/>
      <c r="EV192" s="120"/>
      <c r="EW192" s="120"/>
      <c r="EX192" s="120"/>
      <c r="EY192" s="120"/>
    </row>
    <row r="193" spans="1:155" s="119" customFormat="1" ht="22.5">
      <c r="A193" s="7" t="s">
        <v>52</v>
      </c>
      <c r="B193" s="5"/>
      <c r="C193" s="5"/>
      <c r="D193" s="6">
        <v>458</v>
      </c>
      <c r="E193" s="6"/>
      <c r="F193" s="6">
        <f t="shared" si="18"/>
        <v>458</v>
      </c>
      <c r="G193" s="6">
        <v>472</v>
      </c>
      <c r="H193" s="6"/>
      <c r="I193" s="6"/>
      <c r="J193" s="6">
        <f t="shared" si="16"/>
        <v>472</v>
      </c>
      <c r="K193" s="6"/>
      <c r="L193" s="6"/>
      <c r="M193" s="6"/>
      <c r="N193" s="6">
        <v>490</v>
      </c>
      <c r="O193" s="6"/>
      <c r="P193" s="6">
        <f t="shared" si="17"/>
        <v>490</v>
      </c>
      <c r="ET193" s="120"/>
      <c r="EU193" s="120"/>
      <c r="EV193" s="120"/>
      <c r="EW193" s="120"/>
      <c r="EX193" s="120"/>
      <c r="EY193" s="120"/>
    </row>
    <row r="194" spans="1:155" s="119" customFormat="1" ht="11.25">
      <c r="A194" s="7" t="s">
        <v>328</v>
      </c>
      <c r="B194" s="5"/>
      <c r="C194" s="5"/>
      <c r="D194" s="6">
        <v>76.26</v>
      </c>
      <c r="E194" s="6"/>
      <c r="F194" s="6">
        <f t="shared" si="18"/>
        <v>76.26</v>
      </c>
      <c r="G194" s="6">
        <v>76.26</v>
      </c>
      <c r="H194" s="6"/>
      <c r="I194" s="6"/>
      <c r="J194" s="6">
        <f t="shared" si="16"/>
        <v>76.26</v>
      </c>
      <c r="K194" s="6"/>
      <c r="L194" s="6"/>
      <c r="M194" s="6"/>
      <c r="N194" s="6">
        <f>J194</f>
        <v>76.26</v>
      </c>
      <c r="O194" s="6"/>
      <c r="P194" s="6">
        <f t="shared" si="17"/>
        <v>76.26</v>
      </c>
      <c r="ET194" s="120"/>
      <c r="EU194" s="120"/>
      <c r="EV194" s="120"/>
      <c r="EW194" s="120"/>
      <c r="EX194" s="120"/>
      <c r="EY194" s="120"/>
    </row>
    <row r="195" spans="1:155" s="119" customFormat="1" ht="22.5">
      <c r="A195" s="7" t="s">
        <v>339</v>
      </c>
      <c r="B195" s="5"/>
      <c r="C195" s="5"/>
      <c r="D195" s="6">
        <v>11000</v>
      </c>
      <c r="E195" s="6"/>
      <c r="F195" s="6">
        <f>D195</f>
        <v>11000</v>
      </c>
      <c r="G195" s="6">
        <v>11000</v>
      </c>
      <c r="H195" s="6"/>
      <c r="I195" s="6"/>
      <c r="J195" s="6">
        <f>G195</f>
        <v>11000</v>
      </c>
      <c r="K195" s="6"/>
      <c r="L195" s="6"/>
      <c r="M195" s="6"/>
      <c r="N195" s="6">
        <v>11000</v>
      </c>
      <c r="O195" s="6"/>
      <c r="P195" s="6">
        <f>N195</f>
        <v>11000</v>
      </c>
      <c r="ET195" s="120"/>
      <c r="EU195" s="120"/>
      <c r="EV195" s="120"/>
      <c r="EW195" s="120"/>
      <c r="EX195" s="120"/>
      <c r="EY195" s="120"/>
    </row>
    <row r="196" spans="1:155" s="119" customFormat="1" ht="22.5">
      <c r="A196" s="7" t="s">
        <v>341</v>
      </c>
      <c r="B196" s="5"/>
      <c r="C196" s="5"/>
      <c r="D196" s="6">
        <v>1</v>
      </c>
      <c r="E196" s="6"/>
      <c r="F196" s="6">
        <f>D196</f>
        <v>1</v>
      </c>
      <c r="G196" s="6">
        <v>1</v>
      </c>
      <c r="H196" s="6"/>
      <c r="I196" s="6"/>
      <c r="J196" s="6">
        <f>G196</f>
        <v>1</v>
      </c>
      <c r="K196" s="6"/>
      <c r="L196" s="6"/>
      <c r="M196" s="6"/>
      <c r="N196" s="6">
        <v>1</v>
      </c>
      <c r="O196" s="6"/>
      <c r="P196" s="6">
        <f>N196</f>
        <v>1</v>
      </c>
      <c r="ET196" s="120"/>
      <c r="EU196" s="120"/>
      <c r="EV196" s="120"/>
      <c r="EW196" s="120"/>
      <c r="EX196" s="120"/>
      <c r="EY196" s="120"/>
    </row>
    <row r="197" spans="1:155" s="119" customFormat="1" ht="28.5" customHeight="1">
      <c r="A197" s="7" t="s">
        <v>74</v>
      </c>
      <c r="B197" s="5"/>
      <c r="C197" s="5"/>
      <c r="D197" s="6">
        <v>11.549</v>
      </c>
      <c r="E197" s="6"/>
      <c r="F197" s="6">
        <f t="shared" si="18"/>
        <v>11.549</v>
      </c>
      <c r="G197" s="6">
        <v>11.549</v>
      </c>
      <c r="H197" s="6"/>
      <c r="I197" s="6"/>
      <c r="J197" s="6">
        <v>11.55</v>
      </c>
      <c r="K197" s="6"/>
      <c r="L197" s="6"/>
      <c r="M197" s="6"/>
      <c r="N197" s="6">
        <v>11.549</v>
      </c>
      <c r="O197" s="6"/>
      <c r="P197" s="6">
        <v>11.55</v>
      </c>
      <c r="ET197" s="120"/>
      <c r="EU197" s="120"/>
      <c r="EV197" s="120"/>
      <c r="EW197" s="120"/>
      <c r="EX197" s="120"/>
      <c r="EY197" s="120"/>
    </row>
    <row r="198" spans="1:155" s="119" customFormat="1" ht="28.5" customHeight="1">
      <c r="A198" s="7" t="s">
        <v>344</v>
      </c>
      <c r="B198" s="5"/>
      <c r="C198" s="5"/>
      <c r="D198" s="6">
        <v>14</v>
      </c>
      <c r="E198" s="6"/>
      <c r="F198" s="6">
        <f t="shared" si="18"/>
        <v>14</v>
      </c>
      <c r="G198" s="6">
        <v>14</v>
      </c>
      <c r="H198" s="6"/>
      <c r="I198" s="6"/>
      <c r="J198" s="6">
        <f>G198</f>
        <v>14</v>
      </c>
      <c r="K198" s="6"/>
      <c r="L198" s="6"/>
      <c r="M198" s="6"/>
      <c r="N198" s="6">
        <v>12</v>
      </c>
      <c r="O198" s="6"/>
      <c r="P198" s="6">
        <f>N198</f>
        <v>12</v>
      </c>
      <c r="ET198" s="120"/>
      <c r="EU198" s="120"/>
      <c r="EV198" s="120"/>
      <c r="EW198" s="120"/>
      <c r="EX198" s="120"/>
      <c r="EY198" s="120"/>
    </row>
    <row r="199" spans="1:155" s="119" customFormat="1" ht="28.5" customHeight="1">
      <c r="A199" s="7" t="s">
        <v>345</v>
      </c>
      <c r="B199" s="5"/>
      <c r="C199" s="5"/>
      <c r="D199" s="6">
        <v>20</v>
      </c>
      <c r="E199" s="6"/>
      <c r="F199" s="6">
        <f t="shared" si="18"/>
        <v>20</v>
      </c>
      <c r="G199" s="6">
        <v>19</v>
      </c>
      <c r="H199" s="6"/>
      <c r="I199" s="6"/>
      <c r="J199" s="6">
        <f>G199</f>
        <v>19</v>
      </c>
      <c r="K199" s="6"/>
      <c r="L199" s="6"/>
      <c r="M199" s="6"/>
      <c r="N199" s="6">
        <v>18</v>
      </c>
      <c r="O199" s="6"/>
      <c r="P199" s="6">
        <f>N199</f>
        <v>18</v>
      </c>
      <c r="ET199" s="120"/>
      <c r="EU199" s="120"/>
      <c r="EV199" s="120"/>
      <c r="EW199" s="120"/>
      <c r="EX199" s="120"/>
      <c r="EY199" s="120"/>
    </row>
    <row r="200" spans="1:155" s="119" customFormat="1" ht="28.5" customHeight="1">
      <c r="A200" s="7" t="s">
        <v>347</v>
      </c>
      <c r="B200" s="5"/>
      <c r="C200" s="5"/>
      <c r="D200" s="6">
        <v>9298</v>
      </c>
      <c r="E200" s="6"/>
      <c r="F200" s="6">
        <f t="shared" si="18"/>
        <v>9298</v>
      </c>
      <c r="G200" s="6">
        <v>9298</v>
      </c>
      <c r="H200" s="6"/>
      <c r="I200" s="6"/>
      <c r="J200" s="6">
        <f>G200</f>
        <v>9298</v>
      </c>
      <c r="K200" s="6"/>
      <c r="L200" s="6"/>
      <c r="M200" s="6"/>
      <c r="N200" s="6">
        <v>9298</v>
      </c>
      <c r="O200" s="6"/>
      <c r="P200" s="6">
        <f>N200</f>
        <v>9298</v>
      </c>
      <c r="ET200" s="120"/>
      <c r="EU200" s="120"/>
      <c r="EV200" s="120"/>
      <c r="EW200" s="120"/>
      <c r="EX200" s="120"/>
      <c r="EY200" s="120"/>
    </row>
    <row r="201" spans="1:155" s="119" customFormat="1" ht="28.5" customHeight="1">
      <c r="A201" s="7" t="s">
        <v>118</v>
      </c>
      <c r="B201" s="5"/>
      <c r="C201" s="5"/>
      <c r="D201" s="6">
        <v>9</v>
      </c>
      <c r="E201" s="6"/>
      <c r="F201" s="6">
        <f t="shared" si="18"/>
        <v>9</v>
      </c>
      <c r="G201" s="6">
        <v>9</v>
      </c>
      <c r="H201" s="6"/>
      <c r="I201" s="6"/>
      <c r="J201" s="6">
        <f>G201</f>
        <v>9</v>
      </c>
      <c r="K201" s="6"/>
      <c r="L201" s="6"/>
      <c r="M201" s="6"/>
      <c r="N201" s="6">
        <v>9</v>
      </c>
      <c r="O201" s="6"/>
      <c r="P201" s="6">
        <f>N201</f>
        <v>9</v>
      </c>
      <c r="ET201" s="120"/>
      <c r="EU201" s="120"/>
      <c r="EV201" s="120"/>
      <c r="EW201" s="120"/>
      <c r="EX201" s="120"/>
      <c r="EY201" s="120"/>
    </row>
    <row r="202" spans="1:155" s="16" customFormat="1" ht="11.25">
      <c r="A202" s="4" t="s">
        <v>5</v>
      </c>
      <c r="B202" s="26"/>
      <c r="C202" s="26"/>
      <c r="D202" s="19"/>
      <c r="E202" s="19"/>
      <c r="F202" s="6"/>
      <c r="G202" s="19"/>
      <c r="H202" s="19"/>
      <c r="I202" s="19"/>
      <c r="J202" s="6"/>
      <c r="K202" s="6"/>
      <c r="L202" s="6"/>
      <c r="M202" s="6"/>
      <c r="N202" s="19"/>
      <c r="O202" s="19"/>
      <c r="P202" s="6"/>
      <c r="ET202" s="35"/>
      <c r="EU202" s="35"/>
      <c r="EV202" s="35"/>
      <c r="EW202" s="35"/>
      <c r="EX202" s="35"/>
      <c r="EY202" s="35"/>
    </row>
    <row r="203" spans="1:155" s="119" customFormat="1" ht="22.5">
      <c r="A203" s="7" t="s">
        <v>326</v>
      </c>
      <c r="B203" s="26"/>
      <c r="C203" s="26"/>
      <c r="D203" s="6">
        <v>58472</v>
      </c>
      <c r="E203" s="19"/>
      <c r="F203" s="6">
        <f>D203</f>
        <v>58472</v>
      </c>
      <c r="G203" s="6">
        <v>62328</v>
      </c>
      <c r="H203" s="19"/>
      <c r="I203" s="19"/>
      <c r="J203" s="6">
        <f aca="true" t="shared" si="19" ref="J203:J210">G203</f>
        <v>62328</v>
      </c>
      <c r="K203" s="6"/>
      <c r="L203" s="6"/>
      <c r="M203" s="6"/>
      <c r="N203" s="6">
        <v>65750.26</v>
      </c>
      <c r="O203" s="19"/>
      <c r="P203" s="6">
        <f aca="true" t="shared" si="20" ref="P203:P215">N203</f>
        <v>65750.26</v>
      </c>
      <c r="ET203" s="120"/>
      <c r="EU203" s="120"/>
      <c r="EV203" s="120"/>
      <c r="EW203" s="120"/>
      <c r="EX203" s="120"/>
      <c r="EY203" s="120"/>
    </row>
    <row r="204" spans="1:155" s="119" customFormat="1" ht="22.5">
      <c r="A204" s="7" t="s">
        <v>324</v>
      </c>
      <c r="B204" s="5"/>
      <c r="C204" s="5"/>
      <c r="D204" s="6">
        <v>2108.67</v>
      </c>
      <c r="E204" s="6"/>
      <c r="F204" s="6">
        <f>D204</f>
        <v>2108.67</v>
      </c>
      <c r="G204" s="6">
        <v>2249.68</v>
      </c>
      <c r="H204" s="6"/>
      <c r="I204" s="6"/>
      <c r="J204" s="6">
        <f t="shared" si="19"/>
        <v>2249.68</v>
      </c>
      <c r="K204" s="6"/>
      <c r="L204" s="6"/>
      <c r="M204" s="6"/>
      <c r="N204" s="6">
        <v>2385.34</v>
      </c>
      <c r="O204" s="6"/>
      <c r="P204" s="6">
        <f t="shared" si="20"/>
        <v>2385.34</v>
      </c>
      <c r="ET204" s="120"/>
      <c r="EU204" s="120"/>
      <c r="EV204" s="120"/>
      <c r="EW204" s="120"/>
      <c r="EX204" s="120"/>
      <c r="EY204" s="120"/>
    </row>
    <row r="205" spans="1:155" s="119" customFormat="1" ht="22.5" customHeight="1">
      <c r="A205" s="7" t="s">
        <v>350</v>
      </c>
      <c r="B205" s="5"/>
      <c r="C205" s="5"/>
      <c r="D205" s="6">
        <v>62620</v>
      </c>
      <c r="E205" s="6"/>
      <c r="F205" s="6">
        <f>D205</f>
        <v>62620</v>
      </c>
      <c r="G205" s="6">
        <v>62633</v>
      </c>
      <c r="H205" s="6"/>
      <c r="I205" s="6"/>
      <c r="J205" s="6">
        <f t="shared" si="19"/>
        <v>62633</v>
      </c>
      <c r="K205" s="6"/>
      <c r="L205" s="6"/>
      <c r="M205" s="6"/>
      <c r="N205" s="6">
        <v>62625</v>
      </c>
      <c r="O205" s="6"/>
      <c r="P205" s="6">
        <f t="shared" si="20"/>
        <v>62625</v>
      </c>
      <c r="ET205" s="120"/>
      <c r="EU205" s="120"/>
      <c r="EV205" s="120"/>
      <c r="EW205" s="120"/>
      <c r="EX205" s="120"/>
      <c r="EY205" s="120"/>
    </row>
    <row r="206" spans="1:155" s="119" customFormat="1" ht="27" customHeight="1">
      <c r="A206" s="7" t="s">
        <v>158</v>
      </c>
      <c r="B206" s="5"/>
      <c r="C206" s="5"/>
      <c r="D206" s="6">
        <v>2500</v>
      </c>
      <c r="E206" s="6"/>
      <c r="F206" s="6">
        <f>D206</f>
        <v>2500</v>
      </c>
      <c r="G206" s="6">
        <v>2661.29</v>
      </c>
      <c r="H206" s="6"/>
      <c r="I206" s="6"/>
      <c r="J206" s="6">
        <f>G206</f>
        <v>2661.29</v>
      </c>
      <c r="K206" s="6"/>
      <c r="L206" s="6"/>
      <c r="M206" s="6"/>
      <c r="N206" s="6">
        <v>2813.95</v>
      </c>
      <c r="O206" s="6"/>
      <c r="P206" s="6">
        <f>N206</f>
        <v>2813.95</v>
      </c>
      <c r="ET206" s="120"/>
      <c r="EU206" s="120"/>
      <c r="EV206" s="120"/>
      <c r="EW206" s="120"/>
      <c r="EX206" s="120"/>
      <c r="EY206" s="120"/>
    </row>
    <row r="207" spans="1:155" s="119" customFormat="1" ht="22.5">
      <c r="A207" s="7" t="s">
        <v>51</v>
      </c>
      <c r="B207" s="5"/>
      <c r="C207" s="5"/>
      <c r="D207" s="6">
        <v>7527.73</v>
      </c>
      <c r="E207" s="6"/>
      <c r="F207" s="6">
        <f aca="true" t="shared" si="21" ref="F207:F215">D207</f>
        <v>7527.73</v>
      </c>
      <c r="G207" s="6">
        <v>8034.75</v>
      </c>
      <c r="H207" s="6"/>
      <c r="I207" s="6"/>
      <c r="J207" s="6">
        <f t="shared" si="19"/>
        <v>8034.75</v>
      </c>
      <c r="K207" s="6"/>
      <c r="L207" s="6"/>
      <c r="M207" s="6"/>
      <c r="N207" s="6">
        <v>8513.67</v>
      </c>
      <c r="O207" s="6"/>
      <c r="P207" s="6">
        <f t="shared" si="20"/>
        <v>8513.67</v>
      </c>
      <c r="ET207" s="120"/>
      <c r="EU207" s="120"/>
      <c r="EV207" s="120"/>
      <c r="EW207" s="120"/>
      <c r="EX207" s="120"/>
      <c r="EY207" s="120"/>
    </row>
    <row r="208" spans="1:155" s="119" customFormat="1" ht="22.5">
      <c r="A208" s="7" t="s">
        <v>360</v>
      </c>
      <c r="B208" s="5"/>
      <c r="C208" s="5"/>
      <c r="D208" s="6">
        <v>75465.51</v>
      </c>
      <c r="E208" s="6"/>
      <c r="F208" s="6">
        <f t="shared" si="21"/>
        <v>75465.51</v>
      </c>
      <c r="G208" s="6">
        <v>82987.15</v>
      </c>
      <c r="H208" s="6"/>
      <c r="I208" s="6"/>
      <c r="J208" s="6">
        <f t="shared" si="19"/>
        <v>82987.15</v>
      </c>
      <c r="K208" s="6"/>
      <c r="L208" s="6"/>
      <c r="M208" s="6"/>
      <c r="N208" s="6">
        <v>91252.29</v>
      </c>
      <c r="O208" s="6"/>
      <c r="P208" s="6">
        <f t="shared" si="20"/>
        <v>91252.29</v>
      </c>
      <c r="ET208" s="120"/>
      <c r="EU208" s="120"/>
      <c r="EV208" s="120"/>
      <c r="EW208" s="120"/>
      <c r="EX208" s="120"/>
      <c r="EY208" s="120"/>
    </row>
    <row r="209" spans="1:155" s="119" customFormat="1" ht="11.25">
      <c r="A209" s="7" t="s">
        <v>335</v>
      </c>
      <c r="B209" s="5"/>
      <c r="C209" s="5"/>
      <c r="D209" s="6">
        <v>43.73</v>
      </c>
      <c r="E209" s="6"/>
      <c r="F209" s="6">
        <f t="shared" si="21"/>
        <v>43.73</v>
      </c>
      <c r="G209" s="6">
        <v>48.109</v>
      </c>
      <c r="H209" s="6"/>
      <c r="I209" s="6"/>
      <c r="J209" s="6">
        <f t="shared" si="19"/>
        <v>48.109</v>
      </c>
      <c r="K209" s="6"/>
      <c r="L209" s="6"/>
      <c r="M209" s="6"/>
      <c r="N209" s="6">
        <v>52.918</v>
      </c>
      <c r="O209" s="6"/>
      <c r="P209" s="6">
        <f t="shared" si="20"/>
        <v>52.918</v>
      </c>
      <c r="ET209" s="120"/>
      <c r="EU209" s="120"/>
      <c r="EV209" s="120"/>
      <c r="EW209" s="120"/>
      <c r="EX209" s="120"/>
      <c r="EY209" s="120"/>
    </row>
    <row r="210" spans="1:155" s="119" customFormat="1" ht="22.5">
      <c r="A210" s="7" t="s">
        <v>340</v>
      </c>
      <c r="B210" s="5"/>
      <c r="C210" s="5"/>
      <c r="D210" s="6">
        <v>105100</v>
      </c>
      <c r="E210" s="6"/>
      <c r="F210" s="6">
        <f t="shared" si="21"/>
        <v>105100</v>
      </c>
      <c r="G210" s="6">
        <v>117400</v>
      </c>
      <c r="H210" s="6"/>
      <c r="I210" s="6"/>
      <c r="J210" s="6">
        <f t="shared" si="19"/>
        <v>117400</v>
      </c>
      <c r="K210" s="6"/>
      <c r="L210" s="6"/>
      <c r="M210" s="6"/>
      <c r="N210" s="6">
        <v>125700</v>
      </c>
      <c r="O210" s="6"/>
      <c r="P210" s="6">
        <f t="shared" si="20"/>
        <v>125700</v>
      </c>
      <c r="ET210" s="120"/>
      <c r="EU210" s="120"/>
      <c r="EV210" s="120"/>
      <c r="EW210" s="120"/>
      <c r="EX210" s="120"/>
      <c r="EY210" s="120"/>
    </row>
    <row r="211" spans="1:155" s="119" customFormat="1" ht="33.75" customHeight="1">
      <c r="A211" s="7" t="s">
        <v>342</v>
      </c>
      <c r="B211" s="5"/>
      <c r="C211" s="5"/>
      <c r="D211" s="6">
        <v>19073.59</v>
      </c>
      <c r="E211" s="6"/>
      <c r="F211" s="6">
        <f t="shared" si="21"/>
        <v>19073.59</v>
      </c>
      <c r="G211" s="6">
        <v>21142.86</v>
      </c>
      <c r="H211" s="6"/>
      <c r="I211" s="6"/>
      <c r="J211" s="6">
        <f>G211</f>
        <v>21142.86</v>
      </c>
      <c r="K211" s="6"/>
      <c r="L211" s="6"/>
      <c r="M211" s="6"/>
      <c r="N211" s="6">
        <v>22415.58</v>
      </c>
      <c r="O211" s="6"/>
      <c r="P211" s="6">
        <f t="shared" si="20"/>
        <v>22415.58</v>
      </c>
      <c r="ET211" s="120"/>
      <c r="EU211" s="120"/>
      <c r="EV211" s="120"/>
      <c r="EW211" s="120"/>
      <c r="EX211" s="120"/>
      <c r="EY211" s="120"/>
    </row>
    <row r="212" spans="1:155" s="119" customFormat="1" ht="33.75" customHeight="1">
      <c r="A212" s="7" t="s">
        <v>343</v>
      </c>
      <c r="B212" s="5"/>
      <c r="C212" s="5"/>
      <c r="D212" s="6">
        <v>2142.86</v>
      </c>
      <c r="E212" s="6"/>
      <c r="F212" s="6">
        <f t="shared" si="21"/>
        <v>2142.86</v>
      </c>
      <c r="G212" s="6">
        <v>2285.71</v>
      </c>
      <c r="H212" s="6"/>
      <c r="I212" s="6"/>
      <c r="J212" s="6">
        <f>G212</f>
        <v>2285.71</v>
      </c>
      <c r="K212" s="6"/>
      <c r="L212" s="6"/>
      <c r="M212" s="6"/>
      <c r="N212" s="6">
        <v>2825</v>
      </c>
      <c r="O212" s="6"/>
      <c r="P212" s="6">
        <f t="shared" si="20"/>
        <v>2825</v>
      </c>
      <c r="ET212" s="120"/>
      <c r="EU212" s="120"/>
      <c r="EV212" s="120"/>
      <c r="EW212" s="120"/>
      <c r="EX212" s="120"/>
      <c r="EY212" s="120"/>
    </row>
    <row r="213" spans="1:155" s="119" customFormat="1" ht="33.75" customHeight="1">
      <c r="A213" s="7" t="s">
        <v>346</v>
      </c>
      <c r="B213" s="5"/>
      <c r="C213" s="5"/>
      <c r="D213" s="6">
        <v>2500</v>
      </c>
      <c r="E213" s="6"/>
      <c r="F213" s="6">
        <f t="shared" si="21"/>
        <v>2500</v>
      </c>
      <c r="G213" s="6">
        <v>2631.58</v>
      </c>
      <c r="H213" s="6"/>
      <c r="I213" s="6"/>
      <c r="J213" s="6">
        <f>G213</f>
        <v>2631.58</v>
      </c>
      <c r="K213" s="6"/>
      <c r="L213" s="6"/>
      <c r="M213" s="6"/>
      <c r="N213" s="6">
        <v>2777.78</v>
      </c>
      <c r="O213" s="6"/>
      <c r="P213" s="6">
        <f t="shared" si="20"/>
        <v>2777.78</v>
      </c>
      <c r="ET213" s="120"/>
      <c r="EU213" s="120"/>
      <c r="EV213" s="120"/>
      <c r="EW213" s="120"/>
      <c r="EX213" s="120"/>
      <c r="EY213" s="120"/>
    </row>
    <row r="214" spans="1:155" s="119" customFormat="1" ht="33.75" customHeight="1">
      <c r="A214" s="7" t="s">
        <v>348</v>
      </c>
      <c r="B214" s="5"/>
      <c r="C214" s="5"/>
      <c r="D214" s="6">
        <v>7.53</v>
      </c>
      <c r="E214" s="6"/>
      <c r="F214" s="6">
        <f t="shared" si="21"/>
        <v>7.53</v>
      </c>
      <c r="G214" s="6">
        <v>8.03</v>
      </c>
      <c r="H214" s="6"/>
      <c r="I214" s="6"/>
      <c r="J214" s="6">
        <f>G214</f>
        <v>8.03</v>
      </c>
      <c r="K214" s="6"/>
      <c r="L214" s="6"/>
      <c r="M214" s="6"/>
      <c r="N214" s="6">
        <v>8.52</v>
      </c>
      <c r="O214" s="6"/>
      <c r="P214" s="6">
        <f t="shared" si="20"/>
        <v>8.52</v>
      </c>
      <c r="ET214" s="120"/>
      <c r="EU214" s="120"/>
      <c r="EV214" s="120"/>
      <c r="EW214" s="120"/>
      <c r="EX214" s="120"/>
      <c r="EY214" s="120"/>
    </row>
    <row r="215" spans="1:155" s="119" customFormat="1" ht="33.75" customHeight="1">
      <c r="A215" s="7" t="s">
        <v>119</v>
      </c>
      <c r="B215" s="5"/>
      <c r="C215" s="5"/>
      <c r="D215" s="6">
        <v>108119.5401</v>
      </c>
      <c r="E215" s="6"/>
      <c r="F215" s="6">
        <f t="shared" si="21"/>
        <v>108119.5401</v>
      </c>
      <c r="G215" s="6">
        <v>115368.376</v>
      </c>
      <c r="H215" s="6"/>
      <c r="I215" s="6"/>
      <c r="J215" s="6">
        <f>G215</f>
        <v>115368.376</v>
      </c>
      <c r="K215" s="6"/>
      <c r="L215" s="6"/>
      <c r="M215" s="6"/>
      <c r="N215" s="6">
        <v>122269.0765</v>
      </c>
      <c r="O215" s="6"/>
      <c r="P215" s="6">
        <f t="shared" si="20"/>
        <v>122269.0765</v>
      </c>
      <c r="ET215" s="120"/>
      <c r="EU215" s="120"/>
      <c r="EV215" s="120"/>
      <c r="EW215" s="120"/>
      <c r="EX215" s="120"/>
      <c r="EY215" s="120"/>
    </row>
    <row r="216" spans="1:155" s="16" customFormat="1" ht="11.25">
      <c r="A216" s="4" t="s">
        <v>4</v>
      </c>
      <c r="B216" s="26"/>
      <c r="C216" s="26"/>
      <c r="D216" s="19"/>
      <c r="E216" s="19"/>
      <c r="F216" s="6"/>
      <c r="G216" s="19"/>
      <c r="H216" s="19"/>
      <c r="I216" s="19"/>
      <c r="J216" s="6"/>
      <c r="K216" s="6"/>
      <c r="L216" s="6"/>
      <c r="M216" s="6"/>
      <c r="N216" s="19"/>
      <c r="O216" s="19"/>
      <c r="P216" s="6"/>
      <c r="ET216" s="35"/>
      <c r="EU216" s="35"/>
      <c r="EV216" s="35"/>
      <c r="EW216" s="35"/>
      <c r="EX216" s="35"/>
      <c r="EY216" s="35"/>
    </row>
    <row r="217" spans="1:155" s="16" customFormat="1" ht="39" customHeight="1">
      <c r="A217" s="7" t="s">
        <v>353</v>
      </c>
      <c r="B217" s="5"/>
      <c r="C217" s="5"/>
      <c r="D217" s="6">
        <f>D189/D180*100</f>
        <v>100</v>
      </c>
      <c r="E217" s="6"/>
      <c r="F217" s="6">
        <f>F189/F180*100</f>
        <v>100</v>
      </c>
      <c r="G217" s="6">
        <f>G189/G180*100</f>
        <v>100</v>
      </c>
      <c r="H217" s="6"/>
      <c r="I217" s="6"/>
      <c r="J217" s="6">
        <f aca="true" t="shared" si="22" ref="J217:N218">J189/J180*100</f>
        <v>100</v>
      </c>
      <c r="K217" s="6" t="e">
        <f t="shared" si="22"/>
        <v>#DIV/0!</v>
      </c>
      <c r="L217" s="6" t="e">
        <f t="shared" si="22"/>
        <v>#DIV/0!</v>
      </c>
      <c r="M217" s="6" t="e">
        <f t="shared" si="22"/>
        <v>#DIV/0!</v>
      </c>
      <c r="N217" s="6">
        <f t="shared" si="22"/>
        <v>100</v>
      </c>
      <c r="O217" s="6"/>
      <c r="P217" s="6">
        <f>P189/P180*100</f>
        <v>100</v>
      </c>
      <c r="ET217" s="35"/>
      <c r="EU217" s="35"/>
      <c r="EV217" s="35"/>
      <c r="EW217" s="35"/>
      <c r="EX217" s="35"/>
      <c r="EY217" s="35"/>
    </row>
    <row r="218" spans="1:155" s="16" customFormat="1" ht="33" customHeight="1">
      <c r="A218" s="7" t="s">
        <v>354</v>
      </c>
      <c r="B218" s="5"/>
      <c r="C218" s="5"/>
      <c r="D218" s="6">
        <f>D190/D181*100</f>
        <v>11.745788667687595</v>
      </c>
      <c r="E218" s="6"/>
      <c r="F218" s="6">
        <f>F190/F181*100</f>
        <v>11.745788667687595</v>
      </c>
      <c r="G218" s="6">
        <f>G190/G181*100</f>
        <v>11.914241960183768</v>
      </c>
      <c r="H218" s="6"/>
      <c r="I218" s="6"/>
      <c r="J218" s="6">
        <f t="shared" si="22"/>
        <v>11.914241960183768</v>
      </c>
      <c r="K218" s="6" t="e">
        <f t="shared" si="22"/>
        <v>#DIV/0!</v>
      </c>
      <c r="L218" s="6" t="e">
        <f t="shared" si="22"/>
        <v>#DIV/0!</v>
      </c>
      <c r="M218" s="6" t="e">
        <f t="shared" si="22"/>
        <v>#DIV/0!</v>
      </c>
      <c r="N218" s="6">
        <f t="shared" si="22"/>
        <v>12.120980091883613</v>
      </c>
      <c r="O218" s="6"/>
      <c r="P218" s="6">
        <f>P190/P181*100</f>
        <v>12.120980091883613</v>
      </c>
      <c r="ET218" s="35"/>
      <c r="EU218" s="35"/>
      <c r="EV218" s="35"/>
      <c r="EW218" s="35"/>
      <c r="EX218" s="35"/>
      <c r="EY218" s="35"/>
    </row>
    <row r="219" spans="1:155" s="122" customFormat="1" ht="41.25" customHeight="1">
      <c r="A219" s="91" t="s">
        <v>417</v>
      </c>
      <c r="B219" s="83"/>
      <c r="C219" s="83"/>
      <c r="D219" s="87">
        <f>D221</f>
        <v>650000</v>
      </c>
      <c r="E219" s="87"/>
      <c r="F219" s="87">
        <f>D219</f>
        <v>650000</v>
      </c>
      <c r="G219" s="87">
        <f>G221</f>
        <v>693600</v>
      </c>
      <c r="H219" s="87"/>
      <c r="I219" s="87"/>
      <c r="J219" s="87">
        <f>G219</f>
        <v>693600</v>
      </c>
      <c r="K219" s="87"/>
      <c r="L219" s="87"/>
      <c r="M219" s="87"/>
      <c r="N219" s="87">
        <f>N221</f>
        <v>735200</v>
      </c>
      <c r="O219" s="87"/>
      <c r="P219" s="87">
        <f>N219</f>
        <v>735200</v>
      </c>
      <c r="ET219" s="123"/>
      <c r="EU219" s="123"/>
      <c r="EV219" s="123"/>
      <c r="EW219" s="123"/>
      <c r="EX219" s="123"/>
      <c r="EY219" s="123"/>
    </row>
    <row r="220" spans="1:155" s="16" customFormat="1" ht="15.75" customHeight="1">
      <c r="A220" s="4" t="s">
        <v>77</v>
      </c>
      <c r="B220" s="5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ET220" s="35"/>
      <c r="EU220" s="35"/>
      <c r="EV220" s="35"/>
      <c r="EW220" s="35"/>
      <c r="EX220" s="35"/>
      <c r="EY220" s="35"/>
    </row>
    <row r="221" spans="1:155" s="16" customFormat="1" ht="35.25" customHeight="1">
      <c r="A221" s="7" t="s">
        <v>329</v>
      </c>
      <c r="B221" s="5"/>
      <c r="C221" s="5"/>
      <c r="D221" s="6">
        <v>650000</v>
      </c>
      <c r="E221" s="6"/>
      <c r="F221" s="6">
        <f>D221</f>
        <v>650000</v>
      </c>
      <c r="G221" s="6">
        <v>693600</v>
      </c>
      <c r="H221" s="6"/>
      <c r="I221" s="6"/>
      <c r="J221" s="6">
        <f>G221</f>
        <v>693600</v>
      </c>
      <c r="K221" s="6"/>
      <c r="L221" s="6"/>
      <c r="M221" s="6"/>
      <c r="N221" s="6">
        <v>735200</v>
      </c>
      <c r="O221" s="6"/>
      <c r="P221" s="6">
        <f>N221</f>
        <v>735200</v>
      </c>
      <c r="ET221" s="35"/>
      <c r="EU221" s="35"/>
      <c r="EV221" s="35"/>
      <c r="EW221" s="35"/>
      <c r="EX221" s="35"/>
      <c r="EY221" s="35"/>
    </row>
    <row r="222" spans="1:155" s="16" customFormat="1" ht="21.75" customHeight="1">
      <c r="A222" s="4" t="s">
        <v>238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ET222" s="35"/>
      <c r="EU222" s="35"/>
      <c r="EV222" s="35"/>
      <c r="EW222" s="35"/>
      <c r="EX222" s="35"/>
      <c r="EY222" s="35"/>
    </row>
    <row r="223" spans="1:155" s="16" customFormat="1" ht="39" customHeight="1">
      <c r="A223" s="51" t="s">
        <v>330</v>
      </c>
      <c r="B223" s="5"/>
      <c r="C223" s="5"/>
      <c r="D223" s="6">
        <v>13</v>
      </c>
      <c r="E223" s="6"/>
      <c r="F223" s="6">
        <f>D223</f>
        <v>13</v>
      </c>
      <c r="G223" s="6">
        <v>13</v>
      </c>
      <c r="H223" s="6"/>
      <c r="I223" s="6"/>
      <c r="J223" s="6">
        <f>G223</f>
        <v>13</v>
      </c>
      <c r="K223" s="6"/>
      <c r="L223" s="6"/>
      <c r="M223" s="6"/>
      <c r="N223" s="6">
        <v>13</v>
      </c>
      <c r="O223" s="6"/>
      <c r="P223" s="6">
        <f>N223</f>
        <v>13</v>
      </c>
      <c r="ET223" s="35"/>
      <c r="EU223" s="35"/>
      <c r="EV223" s="35"/>
      <c r="EW223" s="35"/>
      <c r="EX223" s="35"/>
      <c r="EY223" s="35"/>
    </row>
    <row r="224" spans="1:155" s="16" customFormat="1" ht="23.25" customHeight="1">
      <c r="A224" s="4" t="s">
        <v>233</v>
      </c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ET224" s="35"/>
      <c r="EU224" s="35"/>
      <c r="EV224" s="35"/>
      <c r="EW224" s="35"/>
      <c r="EX224" s="35"/>
      <c r="EY224" s="35"/>
    </row>
    <row r="225" spans="1:155" s="16" customFormat="1" ht="35.25" customHeight="1">
      <c r="A225" s="7" t="s">
        <v>331</v>
      </c>
      <c r="B225" s="5"/>
      <c r="C225" s="5"/>
      <c r="D225" s="6">
        <f>D221/D223</f>
        <v>50000</v>
      </c>
      <c r="E225" s="6"/>
      <c r="F225" s="6">
        <f>D225</f>
        <v>50000</v>
      </c>
      <c r="G225" s="6">
        <f>G221/G223</f>
        <v>53353.846153846156</v>
      </c>
      <c r="H225" s="6"/>
      <c r="I225" s="6"/>
      <c r="J225" s="6">
        <f>G225</f>
        <v>53353.846153846156</v>
      </c>
      <c r="K225" s="6"/>
      <c r="L225" s="6"/>
      <c r="M225" s="6"/>
      <c r="N225" s="6">
        <f>N221/N223</f>
        <v>56553.846153846156</v>
      </c>
      <c r="O225" s="6"/>
      <c r="P225" s="6">
        <f>N225</f>
        <v>56553.846153846156</v>
      </c>
      <c r="ET225" s="35"/>
      <c r="EU225" s="35"/>
      <c r="EV225" s="35"/>
      <c r="EW225" s="35"/>
      <c r="EX225" s="35"/>
      <c r="EY225" s="35"/>
    </row>
    <row r="226" spans="1:155" s="16" customFormat="1" ht="35.25" customHeight="1">
      <c r="A226" s="91" t="s">
        <v>418</v>
      </c>
      <c r="B226" s="79"/>
      <c r="C226" s="79"/>
      <c r="D226" s="87">
        <f>D228</f>
        <v>640000</v>
      </c>
      <c r="E226" s="87"/>
      <c r="F226" s="87">
        <f>D226</f>
        <v>640000</v>
      </c>
      <c r="G226" s="87">
        <f>G228</f>
        <v>760000</v>
      </c>
      <c r="H226" s="87"/>
      <c r="I226" s="87"/>
      <c r="J226" s="87">
        <f>G226</f>
        <v>760000</v>
      </c>
      <c r="K226" s="87"/>
      <c r="L226" s="87"/>
      <c r="M226" s="87"/>
      <c r="N226" s="87">
        <f>N228</f>
        <v>850000</v>
      </c>
      <c r="O226" s="87"/>
      <c r="P226" s="87">
        <f>N226</f>
        <v>850000</v>
      </c>
      <c r="ET226" s="35"/>
      <c r="EU226" s="35"/>
      <c r="EV226" s="35"/>
      <c r="EW226" s="35"/>
      <c r="EX226" s="35"/>
      <c r="EY226" s="35"/>
    </row>
    <row r="227" spans="1:155" s="16" customFormat="1" ht="21.75" customHeight="1">
      <c r="A227" s="4" t="s">
        <v>77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T227" s="35"/>
      <c r="EU227" s="35"/>
      <c r="EV227" s="35"/>
      <c r="EW227" s="35"/>
      <c r="EX227" s="35"/>
      <c r="EY227" s="35"/>
    </row>
    <row r="228" spans="1:155" s="16" customFormat="1" ht="35.25" customHeight="1">
      <c r="A228" s="7" t="s">
        <v>332</v>
      </c>
      <c r="B228" s="5"/>
      <c r="C228" s="5"/>
      <c r="D228" s="6">
        <v>640000</v>
      </c>
      <c r="E228" s="6"/>
      <c r="F228" s="6">
        <f>D228</f>
        <v>640000</v>
      </c>
      <c r="G228" s="6">
        <v>760000</v>
      </c>
      <c r="H228" s="6"/>
      <c r="I228" s="6"/>
      <c r="J228" s="6">
        <f>G228</f>
        <v>760000</v>
      </c>
      <c r="K228" s="6"/>
      <c r="L228" s="6"/>
      <c r="M228" s="6"/>
      <c r="N228" s="6">
        <v>850000</v>
      </c>
      <c r="O228" s="6"/>
      <c r="P228" s="6">
        <f>N228</f>
        <v>850000</v>
      </c>
      <c r="ET228" s="35"/>
      <c r="EU228" s="35"/>
      <c r="EV228" s="35"/>
      <c r="EW228" s="35"/>
      <c r="EX228" s="35"/>
      <c r="EY228" s="35"/>
    </row>
    <row r="229" spans="1:155" s="16" customFormat="1" ht="21.75" customHeight="1">
      <c r="A229" s="4" t="s">
        <v>238</v>
      </c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ET229" s="35"/>
      <c r="EU229" s="35"/>
      <c r="EV229" s="35"/>
      <c r="EW229" s="35"/>
      <c r="EX229" s="35"/>
      <c r="EY229" s="35"/>
    </row>
    <row r="230" spans="1:155" s="16" customFormat="1" ht="35.25" customHeight="1">
      <c r="A230" s="51" t="s">
        <v>333</v>
      </c>
      <c r="B230" s="5"/>
      <c r="C230" s="5"/>
      <c r="D230" s="6">
        <v>12</v>
      </c>
      <c r="E230" s="6"/>
      <c r="F230" s="6">
        <f>D230</f>
        <v>12</v>
      </c>
      <c r="G230" s="6">
        <v>12</v>
      </c>
      <c r="H230" s="6"/>
      <c r="I230" s="6"/>
      <c r="J230" s="6">
        <f>G230</f>
        <v>12</v>
      </c>
      <c r="K230" s="6"/>
      <c r="L230" s="6"/>
      <c r="M230" s="6"/>
      <c r="N230" s="6">
        <v>12</v>
      </c>
      <c r="O230" s="6"/>
      <c r="P230" s="6">
        <f>N230</f>
        <v>12</v>
      </c>
      <c r="ET230" s="35"/>
      <c r="EU230" s="35"/>
      <c r="EV230" s="35"/>
      <c r="EW230" s="35"/>
      <c r="EX230" s="35"/>
      <c r="EY230" s="35"/>
    </row>
    <row r="231" spans="1:155" s="16" customFormat="1" ht="22.5" customHeight="1">
      <c r="A231" s="4" t="s">
        <v>233</v>
      </c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ET231" s="35"/>
      <c r="EU231" s="35"/>
      <c r="EV231" s="35"/>
      <c r="EW231" s="35"/>
      <c r="EX231" s="35"/>
      <c r="EY231" s="35"/>
    </row>
    <row r="232" spans="1:155" s="16" customFormat="1" ht="35.25" customHeight="1">
      <c r="A232" s="7" t="s">
        <v>334</v>
      </c>
      <c r="B232" s="5"/>
      <c r="C232" s="5"/>
      <c r="D232" s="6">
        <f>D228/D230</f>
        <v>53333.333333333336</v>
      </c>
      <c r="E232" s="6"/>
      <c r="F232" s="6">
        <f>D232</f>
        <v>53333.333333333336</v>
      </c>
      <c r="G232" s="6">
        <f>G228/G230</f>
        <v>63333.333333333336</v>
      </c>
      <c r="H232" s="6"/>
      <c r="I232" s="6"/>
      <c r="J232" s="6">
        <f>G232</f>
        <v>63333.333333333336</v>
      </c>
      <c r="K232" s="6"/>
      <c r="L232" s="6"/>
      <c r="M232" s="6"/>
      <c r="N232" s="6">
        <f>N228/N230</f>
        <v>70833.33333333333</v>
      </c>
      <c r="O232" s="6"/>
      <c r="P232" s="6">
        <f>N232</f>
        <v>70833.33333333333</v>
      </c>
      <c r="ET232" s="35"/>
      <c r="EU232" s="35"/>
      <c r="EV232" s="35"/>
      <c r="EW232" s="35"/>
      <c r="EX232" s="35"/>
      <c r="EY232" s="35"/>
    </row>
    <row r="233" spans="1:155" s="119" customFormat="1" ht="35.25" customHeight="1">
      <c r="A233" s="91" t="s">
        <v>419</v>
      </c>
      <c r="B233" s="79"/>
      <c r="C233" s="79"/>
      <c r="D233" s="87">
        <f>D235</f>
        <v>120000</v>
      </c>
      <c r="E233" s="87"/>
      <c r="F233" s="87">
        <f>D233</f>
        <v>120000</v>
      </c>
      <c r="G233" s="87">
        <f>G235</f>
        <v>128000</v>
      </c>
      <c r="H233" s="87"/>
      <c r="I233" s="87"/>
      <c r="J233" s="87">
        <f>G233</f>
        <v>128000</v>
      </c>
      <c r="K233" s="87"/>
      <c r="L233" s="87"/>
      <c r="M233" s="87"/>
      <c r="N233" s="87">
        <f>N235</f>
        <v>135700</v>
      </c>
      <c r="O233" s="87"/>
      <c r="P233" s="87">
        <f>N233</f>
        <v>135700</v>
      </c>
      <c r="ET233" s="120"/>
      <c r="EU233" s="120"/>
      <c r="EV233" s="120"/>
      <c r="EW233" s="120"/>
      <c r="EX233" s="120"/>
      <c r="EY233" s="120"/>
    </row>
    <row r="234" spans="1:155" s="16" customFormat="1" ht="23.25" customHeight="1">
      <c r="A234" s="4" t="s">
        <v>77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T234" s="35"/>
      <c r="EU234" s="35"/>
      <c r="EV234" s="35"/>
      <c r="EW234" s="35"/>
      <c r="EX234" s="35"/>
      <c r="EY234" s="35"/>
    </row>
    <row r="235" spans="1:155" s="16" customFormat="1" ht="30.75" customHeight="1">
      <c r="A235" s="7" t="s">
        <v>336</v>
      </c>
      <c r="B235" s="5"/>
      <c r="C235" s="5"/>
      <c r="D235" s="6">
        <v>120000</v>
      </c>
      <c r="E235" s="6"/>
      <c r="F235" s="6">
        <f>D235</f>
        <v>120000</v>
      </c>
      <c r="G235" s="6">
        <v>128000</v>
      </c>
      <c r="H235" s="6"/>
      <c r="I235" s="6"/>
      <c r="J235" s="6">
        <f>G235</f>
        <v>128000</v>
      </c>
      <c r="K235" s="6"/>
      <c r="L235" s="6"/>
      <c r="M235" s="6"/>
      <c r="N235" s="6">
        <v>135700</v>
      </c>
      <c r="O235" s="6"/>
      <c r="P235" s="6">
        <f>N235</f>
        <v>135700</v>
      </c>
      <c r="ET235" s="35"/>
      <c r="EU235" s="35"/>
      <c r="EV235" s="35"/>
      <c r="EW235" s="35"/>
      <c r="EX235" s="35"/>
      <c r="EY235" s="35"/>
    </row>
    <row r="236" spans="1:155" s="16" customFormat="1" ht="15.75" customHeight="1">
      <c r="A236" s="4" t="s">
        <v>238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T236" s="35"/>
      <c r="EU236" s="35"/>
      <c r="EV236" s="35"/>
      <c r="EW236" s="35"/>
      <c r="EX236" s="35"/>
      <c r="EY236" s="35"/>
    </row>
    <row r="237" spans="1:155" s="16" customFormat="1" ht="31.5" customHeight="1">
      <c r="A237" s="51" t="s">
        <v>337</v>
      </c>
      <c r="B237" s="5"/>
      <c r="C237" s="5"/>
      <c r="D237" s="6">
        <v>21</v>
      </c>
      <c r="E237" s="6"/>
      <c r="F237" s="6">
        <f>D237</f>
        <v>21</v>
      </c>
      <c r="G237" s="6">
        <v>21</v>
      </c>
      <c r="H237" s="6"/>
      <c r="I237" s="6"/>
      <c r="J237" s="6">
        <f>G237</f>
        <v>21</v>
      </c>
      <c r="K237" s="6"/>
      <c r="L237" s="6"/>
      <c r="M237" s="6"/>
      <c r="N237" s="6">
        <v>21</v>
      </c>
      <c r="O237" s="6"/>
      <c r="P237" s="6">
        <f>N237</f>
        <v>21</v>
      </c>
      <c r="ET237" s="35"/>
      <c r="EU237" s="35"/>
      <c r="EV237" s="35"/>
      <c r="EW237" s="35"/>
      <c r="EX237" s="35"/>
      <c r="EY237" s="35"/>
    </row>
    <row r="238" spans="1:155" s="16" customFormat="1" ht="16.5" customHeight="1">
      <c r="A238" s="4" t="s">
        <v>233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T238" s="35"/>
      <c r="EU238" s="35"/>
      <c r="EV238" s="35"/>
      <c r="EW238" s="35"/>
      <c r="EX238" s="35"/>
      <c r="EY238" s="35"/>
    </row>
    <row r="239" spans="1:155" s="16" customFormat="1" ht="35.25" customHeight="1">
      <c r="A239" s="7" t="s">
        <v>338</v>
      </c>
      <c r="B239" s="5"/>
      <c r="C239" s="5"/>
      <c r="D239" s="6">
        <f>D235/D237</f>
        <v>5714.285714285715</v>
      </c>
      <c r="E239" s="6"/>
      <c r="F239" s="6">
        <f>D239</f>
        <v>5714.285714285715</v>
      </c>
      <c r="G239" s="6">
        <f>G235/G237</f>
        <v>6095.238095238095</v>
      </c>
      <c r="H239" s="6"/>
      <c r="I239" s="6"/>
      <c r="J239" s="6">
        <f>J235/J237</f>
        <v>6095.238095238095</v>
      </c>
      <c r="K239" s="6"/>
      <c r="L239" s="6"/>
      <c r="M239" s="6"/>
      <c r="N239" s="6">
        <f>N235/N237</f>
        <v>6461.9047619047615</v>
      </c>
      <c r="O239" s="6"/>
      <c r="P239" s="6">
        <f>N239</f>
        <v>6461.9047619047615</v>
      </c>
      <c r="ET239" s="35"/>
      <c r="EU239" s="35"/>
      <c r="EV239" s="35"/>
      <c r="EW239" s="35"/>
      <c r="EX239" s="35"/>
      <c r="EY239" s="35"/>
    </row>
    <row r="240" spans="1:155" s="119" customFormat="1" ht="35.25" customHeight="1">
      <c r="A240" s="91" t="s">
        <v>420</v>
      </c>
      <c r="B240" s="79"/>
      <c r="C240" s="79"/>
      <c r="D240" s="80"/>
      <c r="E240" s="87">
        <f>E242</f>
        <v>32410000</v>
      </c>
      <c r="F240" s="87">
        <f>E240</f>
        <v>32410000</v>
      </c>
      <c r="G240" s="87"/>
      <c r="H240" s="87">
        <f>H242</f>
        <v>10000000</v>
      </c>
      <c r="I240" s="87"/>
      <c r="J240" s="87">
        <f>H240</f>
        <v>10000000</v>
      </c>
      <c r="K240" s="87"/>
      <c r="L240" s="87"/>
      <c r="M240" s="87"/>
      <c r="N240" s="87"/>
      <c r="O240" s="87">
        <f>O242</f>
        <v>10000000</v>
      </c>
      <c r="P240" s="87">
        <f>O240</f>
        <v>10000000</v>
      </c>
      <c r="ET240" s="120"/>
      <c r="EU240" s="120"/>
      <c r="EV240" s="120"/>
      <c r="EW240" s="120"/>
      <c r="EX240" s="120"/>
      <c r="EY240" s="120"/>
    </row>
    <row r="241" spans="1:155" s="16" customFormat="1" ht="20.25" customHeight="1">
      <c r="A241" s="4" t="s">
        <v>77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T241" s="35"/>
      <c r="EU241" s="35"/>
      <c r="EV241" s="35"/>
      <c r="EW241" s="35"/>
      <c r="EX241" s="35"/>
      <c r="EY241" s="35"/>
    </row>
    <row r="242" spans="1:155" s="16" customFormat="1" ht="35.25" customHeight="1">
      <c r="A242" s="7" t="s">
        <v>321</v>
      </c>
      <c r="B242" s="5"/>
      <c r="C242" s="5"/>
      <c r="D242" s="6"/>
      <c r="E242" s="6">
        <v>32410000</v>
      </c>
      <c r="F242" s="6">
        <f>E242</f>
        <v>32410000</v>
      </c>
      <c r="G242" s="6"/>
      <c r="H242" s="6">
        <v>10000000</v>
      </c>
      <c r="I242" s="6"/>
      <c r="J242" s="6">
        <f>H242</f>
        <v>10000000</v>
      </c>
      <c r="K242" s="6"/>
      <c r="L242" s="6"/>
      <c r="M242" s="6"/>
      <c r="N242" s="6"/>
      <c r="O242" s="6">
        <v>10000000</v>
      </c>
      <c r="P242" s="6">
        <f>O242</f>
        <v>10000000</v>
      </c>
      <c r="ET242" s="35"/>
      <c r="EU242" s="35"/>
      <c r="EV242" s="35"/>
      <c r="EW242" s="35"/>
      <c r="EX242" s="35"/>
      <c r="EY242" s="35"/>
    </row>
    <row r="243" spans="1:155" s="16" customFormat="1" ht="21" customHeight="1">
      <c r="A243" s="4" t="s">
        <v>238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T243" s="35"/>
      <c r="EU243" s="35"/>
      <c r="EV243" s="35"/>
      <c r="EW243" s="35"/>
      <c r="EX243" s="35"/>
      <c r="EY243" s="35"/>
    </row>
    <row r="244" spans="1:155" s="16" customFormat="1" ht="35.25" customHeight="1">
      <c r="A244" s="51" t="s">
        <v>322</v>
      </c>
      <c r="B244" s="5"/>
      <c r="C244" s="5"/>
      <c r="D244" s="6"/>
      <c r="E244" s="6">
        <v>2</v>
      </c>
      <c r="F244" s="6">
        <f>E244</f>
        <v>2</v>
      </c>
      <c r="G244" s="6"/>
      <c r="H244" s="6">
        <v>1</v>
      </c>
      <c r="I244" s="6"/>
      <c r="J244" s="6">
        <f>H244</f>
        <v>1</v>
      </c>
      <c r="K244" s="6"/>
      <c r="L244" s="6"/>
      <c r="M244" s="6"/>
      <c r="N244" s="6"/>
      <c r="O244" s="6">
        <v>1</v>
      </c>
      <c r="P244" s="6">
        <v>1</v>
      </c>
      <c r="ET244" s="35"/>
      <c r="EU244" s="35"/>
      <c r="EV244" s="35"/>
      <c r="EW244" s="35"/>
      <c r="EX244" s="35"/>
      <c r="EY244" s="35"/>
    </row>
    <row r="245" spans="1:155" s="16" customFormat="1" ht="21.75" customHeight="1">
      <c r="A245" s="4" t="s">
        <v>233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T245" s="35"/>
      <c r="EU245" s="35"/>
      <c r="EV245" s="35"/>
      <c r="EW245" s="35"/>
      <c r="EX245" s="35"/>
      <c r="EY245" s="35"/>
    </row>
    <row r="246" spans="1:155" s="16" customFormat="1" ht="35.25" customHeight="1">
      <c r="A246" s="7" t="s">
        <v>323</v>
      </c>
      <c r="B246" s="5"/>
      <c r="C246" s="5"/>
      <c r="D246" s="6"/>
      <c r="E246" s="6">
        <f>E242/E244</f>
        <v>16205000</v>
      </c>
      <c r="F246" s="6">
        <f>E246</f>
        <v>16205000</v>
      </c>
      <c r="G246" s="6"/>
      <c r="H246" s="6">
        <f>H242/H244</f>
        <v>10000000</v>
      </c>
      <c r="I246" s="6"/>
      <c r="J246" s="6">
        <f>H246</f>
        <v>10000000</v>
      </c>
      <c r="K246" s="6"/>
      <c r="L246" s="6"/>
      <c r="M246" s="6"/>
      <c r="N246" s="6"/>
      <c r="O246" s="6">
        <f>O242/O244</f>
        <v>10000000</v>
      </c>
      <c r="P246" s="6">
        <f>O246</f>
        <v>10000000</v>
      </c>
      <c r="ET246" s="35"/>
      <c r="EU246" s="35"/>
      <c r="EV246" s="35"/>
      <c r="EW246" s="35"/>
      <c r="EX246" s="35"/>
      <c r="EY246" s="35"/>
    </row>
    <row r="247" spans="1:155" s="197" customFormat="1" ht="66" customHeight="1">
      <c r="A247" s="200" t="s">
        <v>421</v>
      </c>
      <c r="B247" s="196"/>
      <c r="C247" s="196"/>
      <c r="D247" s="199">
        <f>D248+D262+D255+D269+D276+D283+D290</f>
        <v>26091100</v>
      </c>
      <c r="E247" s="199">
        <f aca="true" t="shared" si="23" ref="E247:O247">E248+E262+E255+E269+E276+E283+E290</f>
        <v>150000</v>
      </c>
      <c r="F247" s="199">
        <f>D247+E247</f>
        <v>26241100</v>
      </c>
      <c r="G247" s="199">
        <f t="shared" si="23"/>
        <v>27723400</v>
      </c>
      <c r="H247" s="199">
        <f t="shared" si="23"/>
        <v>0</v>
      </c>
      <c r="I247" s="199">
        <f t="shared" si="23"/>
        <v>0</v>
      </c>
      <c r="J247" s="199">
        <f>G247+H247</f>
        <v>27723400</v>
      </c>
      <c r="K247" s="199">
        <f t="shared" si="23"/>
        <v>0</v>
      </c>
      <c r="L247" s="199">
        <f t="shared" si="23"/>
        <v>0</v>
      </c>
      <c r="M247" s="199">
        <f t="shared" si="23"/>
        <v>0</v>
      </c>
      <c r="N247" s="199">
        <f t="shared" si="23"/>
        <v>29970800</v>
      </c>
      <c r="O247" s="199">
        <f t="shared" si="23"/>
        <v>0</v>
      </c>
      <c r="P247" s="199">
        <f>N247+O247</f>
        <v>29970800</v>
      </c>
      <c r="ET247" s="198"/>
      <c r="EU247" s="198"/>
      <c r="EV247" s="198"/>
      <c r="EW247" s="198"/>
      <c r="EX247" s="198"/>
      <c r="EY247" s="198"/>
    </row>
    <row r="248" spans="1:155" s="119" customFormat="1" ht="24" customHeight="1">
      <c r="A248" s="91" t="s">
        <v>422</v>
      </c>
      <c r="B248" s="79"/>
      <c r="C248" s="79"/>
      <c r="D248" s="87">
        <f>D250</f>
        <v>15465300</v>
      </c>
      <c r="E248" s="87"/>
      <c r="F248" s="87">
        <f>D248</f>
        <v>15465300</v>
      </c>
      <c r="G248" s="87">
        <f>G250</f>
        <v>16498100</v>
      </c>
      <c r="H248" s="87"/>
      <c r="I248" s="87"/>
      <c r="J248" s="87">
        <f>G248</f>
        <v>16498100</v>
      </c>
      <c r="K248" s="87"/>
      <c r="L248" s="87"/>
      <c r="M248" s="87"/>
      <c r="N248" s="87">
        <f>N250</f>
        <v>17435000</v>
      </c>
      <c r="O248" s="87"/>
      <c r="P248" s="87">
        <f>N248</f>
        <v>17435000</v>
      </c>
      <c r="ET248" s="120"/>
      <c r="EU248" s="120"/>
      <c r="EV248" s="120"/>
      <c r="EW248" s="120"/>
      <c r="EX248" s="120"/>
      <c r="EY248" s="120"/>
    </row>
    <row r="249" spans="1:155" s="16" customFormat="1" ht="18.75" customHeight="1">
      <c r="A249" s="4" t="s">
        <v>77</v>
      </c>
      <c r="B249" s="5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ET249" s="35"/>
      <c r="EU249" s="35"/>
      <c r="EV249" s="35"/>
      <c r="EW249" s="35"/>
      <c r="EX249" s="35"/>
      <c r="EY249" s="35"/>
    </row>
    <row r="250" spans="1:155" s="16" customFormat="1" ht="16.5" customHeight="1">
      <c r="A250" s="7" t="s">
        <v>268</v>
      </c>
      <c r="B250" s="5"/>
      <c r="C250" s="5"/>
      <c r="D250" s="6">
        <f>15415300+50000</f>
        <v>15465300</v>
      </c>
      <c r="E250" s="6"/>
      <c r="F250" s="6">
        <f>D250</f>
        <v>15465300</v>
      </c>
      <c r="G250" s="6">
        <f>16448100+50000</f>
        <v>16498100</v>
      </c>
      <c r="H250" s="6"/>
      <c r="I250" s="6"/>
      <c r="J250" s="6">
        <f>G250</f>
        <v>16498100</v>
      </c>
      <c r="K250" s="6"/>
      <c r="L250" s="6"/>
      <c r="M250" s="6"/>
      <c r="N250" s="6">
        <v>17435000</v>
      </c>
      <c r="O250" s="6"/>
      <c r="P250" s="6">
        <f>N250</f>
        <v>17435000</v>
      </c>
      <c r="ET250" s="35"/>
      <c r="EU250" s="35"/>
      <c r="EV250" s="35"/>
      <c r="EW250" s="35"/>
      <c r="EX250" s="35"/>
      <c r="EY250" s="35"/>
    </row>
    <row r="251" spans="1:155" s="16" customFormat="1" ht="17.25" customHeight="1">
      <c r="A251" s="4" t="s">
        <v>238</v>
      </c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ET251" s="35"/>
      <c r="EU251" s="35"/>
      <c r="EV251" s="35"/>
      <c r="EW251" s="35"/>
      <c r="EX251" s="35"/>
      <c r="EY251" s="35"/>
    </row>
    <row r="252" spans="1:155" s="16" customFormat="1" ht="16.5" customHeight="1">
      <c r="A252" s="51" t="s">
        <v>269</v>
      </c>
      <c r="B252" s="5"/>
      <c r="C252" s="5"/>
      <c r="D252" s="6">
        <v>36</v>
      </c>
      <c r="E252" s="6"/>
      <c r="F252" s="6">
        <f>D252</f>
        <v>36</v>
      </c>
      <c r="G252" s="6">
        <f>D252</f>
        <v>36</v>
      </c>
      <c r="H252" s="6"/>
      <c r="I252" s="6"/>
      <c r="J252" s="6">
        <f>G252</f>
        <v>36</v>
      </c>
      <c r="K252" s="6"/>
      <c r="L252" s="6"/>
      <c r="M252" s="6"/>
      <c r="N252" s="6">
        <f>J252</f>
        <v>36</v>
      </c>
      <c r="O252" s="6"/>
      <c r="P252" s="6">
        <f>N252</f>
        <v>36</v>
      </c>
      <c r="ET252" s="35"/>
      <c r="EU252" s="35"/>
      <c r="EV252" s="35"/>
      <c r="EW252" s="35"/>
      <c r="EX252" s="35"/>
      <c r="EY252" s="35"/>
    </row>
    <row r="253" spans="1:155" s="16" customFormat="1" ht="18.75" customHeight="1">
      <c r="A253" s="4" t="s">
        <v>233</v>
      </c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ET253" s="35"/>
      <c r="EU253" s="35"/>
      <c r="EV253" s="35"/>
      <c r="EW253" s="35"/>
      <c r="EX253" s="35"/>
      <c r="EY253" s="35"/>
    </row>
    <row r="254" spans="1:155" s="16" customFormat="1" ht="27.75" customHeight="1">
      <c r="A254" s="7" t="s">
        <v>270</v>
      </c>
      <c r="B254" s="5"/>
      <c r="C254" s="5"/>
      <c r="D254" s="6">
        <f>D250/D252</f>
        <v>429591.6666666667</v>
      </c>
      <c r="E254" s="6"/>
      <c r="F254" s="6">
        <f>D254</f>
        <v>429591.6666666667</v>
      </c>
      <c r="G254" s="6">
        <f>G250/G252</f>
        <v>458280.55555555556</v>
      </c>
      <c r="H254" s="6"/>
      <c r="I254" s="6"/>
      <c r="J254" s="6">
        <f>G254</f>
        <v>458280.55555555556</v>
      </c>
      <c r="K254" s="6"/>
      <c r="L254" s="6"/>
      <c r="M254" s="6"/>
      <c r="N254" s="6">
        <f>N250/N252</f>
        <v>484305.55555555556</v>
      </c>
      <c r="O254" s="6"/>
      <c r="P254" s="6">
        <f>N254</f>
        <v>484305.55555555556</v>
      </c>
      <c r="ET254" s="35"/>
      <c r="EU254" s="35"/>
      <c r="EV254" s="35"/>
      <c r="EW254" s="35"/>
      <c r="EX254" s="35"/>
      <c r="EY254" s="35"/>
    </row>
    <row r="255" spans="1:155" s="119" customFormat="1" ht="27.75" customHeight="1">
      <c r="A255" s="91" t="s">
        <v>423</v>
      </c>
      <c r="B255" s="79"/>
      <c r="C255" s="79"/>
      <c r="D255" s="80">
        <f>D257</f>
        <v>4674800</v>
      </c>
      <c r="E255" s="80"/>
      <c r="F255" s="80">
        <f>D255</f>
        <v>4674800</v>
      </c>
      <c r="G255" s="80">
        <f>G257</f>
        <v>4826500</v>
      </c>
      <c r="H255" s="80"/>
      <c r="I255" s="80"/>
      <c r="J255" s="80">
        <f>G255</f>
        <v>4826500</v>
      </c>
      <c r="K255" s="80"/>
      <c r="L255" s="80"/>
      <c r="M255" s="80"/>
      <c r="N255" s="80">
        <f>N257</f>
        <v>5385700</v>
      </c>
      <c r="O255" s="80"/>
      <c r="P255" s="80">
        <f>N255</f>
        <v>5385700</v>
      </c>
      <c r="ET255" s="120"/>
      <c r="EU255" s="120"/>
      <c r="EV255" s="120"/>
      <c r="EW255" s="120"/>
      <c r="EX255" s="120"/>
      <c r="EY255" s="120"/>
    </row>
    <row r="256" spans="1:155" s="16" customFormat="1" ht="19.5" customHeight="1">
      <c r="A256" s="4" t="s">
        <v>77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T256" s="35"/>
      <c r="EU256" s="35"/>
      <c r="EV256" s="35"/>
      <c r="EW256" s="35"/>
      <c r="EX256" s="35"/>
      <c r="EY256" s="35"/>
    </row>
    <row r="257" spans="1:155" s="16" customFormat="1" ht="27.75" customHeight="1">
      <c r="A257" s="7" t="s">
        <v>271</v>
      </c>
      <c r="B257" s="5"/>
      <c r="C257" s="5"/>
      <c r="D257" s="6">
        <v>4674800</v>
      </c>
      <c r="E257" s="6"/>
      <c r="F257" s="6">
        <f>D257</f>
        <v>4674800</v>
      </c>
      <c r="G257" s="6">
        <v>4826500</v>
      </c>
      <c r="H257" s="6"/>
      <c r="I257" s="6"/>
      <c r="J257" s="6">
        <f>G257</f>
        <v>4826500</v>
      </c>
      <c r="K257" s="6"/>
      <c r="L257" s="6"/>
      <c r="M257" s="6"/>
      <c r="N257" s="6">
        <v>5385700</v>
      </c>
      <c r="O257" s="6"/>
      <c r="P257" s="6">
        <f>N257</f>
        <v>5385700</v>
      </c>
      <c r="ET257" s="35"/>
      <c r="EU257" s="35"/>
      <c r="EV257" s="35"/>
      <c r="EW257" s="35"/>
      <c r="EX257" s="35"/>
      <c r="EY257" s="35"/>
    </row>
    <row r="258" spans="1:155" s="16" customFormat="1" ht="20.25" customHeight="1">
      <c r="A258" s="4" t="s">
        <v>238</v>
      </c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ET258" s="35"/>
      <c r="EU258" s="35"/>
      <c r="EV258" s="35"/>
      <c r="EW258" s="35"/>
      <c r="EX258" s="35"/>
      <c r="EY258" s="35"/>
    </row>
    <row r="259" spans="1:155" s="16" customFormat="1" ht="38.25" customHeight="1">
      <c r="A259" s="51" t="s">
        <v>272</v>
      </c>
      <c r="B259" s="5"/>
      <c r="C259" s="5"/>
      <c r="D259" s="6">
        <v>36</v>
      </c>
      <c r="E259" s="6"/>
      <c r="F259" s="6">
        <f>D259</f>
        <v>36</v>
      </c>
      <c r="G259" s="6">
        <f>F259</f>
        <v>36</v>
      </c>
      <c r="H259" s="6"/>
      <c r="I259" s="6"/>
      <c r="J259" s="6">
        <f>G259</f>
        <v>36</v>
      </c>
      <c r="K259" s="6"/>
      <c r="L259" s="6"/>
      <c r="M259" s="6"/>
      <c r="N259" s="6">
        <v>36</v>
      </c>
      <c r="O259" s="6"/>
      <c r="P259" s="6">
        <f>N259</f>
        <v>36</v>
      </c>
      <c r="ET259" s="35"/>
      <c r="EU259" s="35"/>
      <c r="EV259" s="35"/>
      <c r="EW259" s="35"/>
      <c r="EX259" s="35"/>
      <c r="EY259" s="35"/>
    </row>
    <row r="260" spans="1:155" s="16" customFormat="1" ht="18" customHeight="1">
      <c r="A260" s="4" t="s">
        <v>233</v>
      </c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ET260" s="35"/>
      <c r="EU260" s="35"/>
      <c r="EV260" s="35"/>
      <c r="EW260" s="35"/>
      <c r="EX260" s="35"/>
      <c r="EY260" s="35"/>
    </row>
    <row r="261" spans="1:155" s="16" customFormat="1" ht="27.75" customHeight="1">
      <c r="A261" s="7" t="s">
        <v>273</v>
      </c>
      <c r="B261" s="5"/>
      <c r="C261" s="5"/>
      <c r="D261" s="6">
        <f>D257/D259</f>
        <v>129855.55555555556</v>
      </c>
      <c r="E261" s="6"/>
      <c r="F261" s="6">
        <f>F257/F259</f>
        <v>129855.55555555556</v>
      </c>
      <c r="G261" s="6">
        <f>G257/G259</f>
        <v>134069.44444444444</v>
      </c>
      <c r="H261" s="6"/>
      <c r="I261" s="6"/>
      <c r="J261" s="6">
        <f>G261</f>
        <v>134069.44444444444</v>
      </c>
      <c r="K261" s="6"/>
      <c r="L261" s="6"/>
      <c r="M261" s="6"/>
      <c r="N261" s="6">
        <f>N257/N259</f>
        <v>149602.77777777778</v>
      </c>
      <c r="O261" s="6"/>
      <c r="P261" s="6">
        <f>N261</f>
        <v>149602.77777777778</v>
      </c>
      <c r="ET261" s="35"/>
      <c r="EU261" s="35"/>
      <c r="EV261" s="35"/>
      <c r="EW261" s="35"/>
      <c r="EX261" s="35"/>
      <c r="EY261" s="35"/>
    </row>
    <row r="262" spans="1:155" s="122" customFormat="1" ht="27.75" customHeight="1">
      <c r="A262" s="91" t="s">
        <v>424</v>
      </c>
      <c r="B262" s="83"/>
      <c r="C262" s="83"/>
      <c r="D262" s="87">
        <f>D264</f>
        <v>5251300</v>
      </c>
      <c r="E262" s="87"/>
      <c r="F262" s="87">
        <f>D262</f>
        <v>5251300</v>
      </c>
      <c r="G262" s="87">
        <f>G264</f>
        <v>5928700</v>
      </c>
      <c r="H262" s="87"/>
      <c r="I262" s="87"/>
      <c r="J262" s="87">
        <f>G262</f>
        <v>5928700</v>
      </c>
      <c r="K262" s="87"/>
      <c r="L262" s="87"/>
      <c r="M262" s="87"/>
      <c r="N262" s="87">
        <f>N264</f>
        <v>6628300</v>
      </c>
      <c r="O262" s="87"/>
      <c r="P262" s="87">
        <f>N262</f>
        <v>6628300</v>
      </c>
      <c r="ET262" s="123"/>
      <c r="EU262" s="123"/>
      <c r="EV262" s="123"/>
      <c r="EW262" s="123"/>
      <c r="EX262" s="123"/>
      <c r="EY262" s="123"/>
    </row>
    <row r="263" spans="1:155" s="16" customFormat="1" ht="21.75" customHeight="1">
      <c r="A263" s="4" t="s">
        <v>77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T263" s="35"/>
      <c r="EU263" s="35"/>
      <c r="EV263" s="35"/>
      <c r="EW263" s="35"/>
      <c r="EX263" s="35"/>
      <c r="EY263" s="35"/>
    </row>
    <row r="264" spans="1:155" s="16" customFormat="1" ht="27.75" customHeight="1">
      <c r="A264" s="7" t="s">
        <v>274</v>
      </c>
      <c r="B264" s="5"/>
      <c r="C264" s="5"/>
      <c r="D264" s="6">
        <v>5251300</v>
      </c>
      <c r="E264" s="6"/>
      <c r="F264" s="6">
        <f>D264</f>
        <v>5251300</v>
      </c>
      <c r="G264" s="6">
        <v>5928700</v>
      </c>
      <c r="H264" s="6"/>
      <c r="I264" s="6"/>
      <c r="J264" s="6">
        <f>G264</f>
        <v>5928700</v>
      </c>
      <c r="K264" s="6"/>
      <c r="L264" s="6"/>
      <c r="M264" s="6"/>
      <c r="N264" s="6">
        <v>6628300</v>
      </c>
      <c r="O264" s="6"/>
      <c r="P264" s="6">
        <f>N264</f>
        <v>6628300</v>
      </c>
      <c r="ET264" s="35"/>
      <c r="EU264" s="35"/>
      <c r="EV264" s="35"/>
      <c r="EW264" s="35"/>
      <c r="EX264" s="35"/>
      <c r="EY264" s="35"/>
    </row>
    <row r="265" spans="1:155" s="16" customFormat="1" ht="18.75" customHeight="1">
      <c r="A265" s="4" t="s">
        <v>238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T265" s="35"/>
      <c r="EU265" s="35"/>
      <c r="EV265" s="35"/>
      <c r="EW265" s="35"/>
      <c r="EX265" s="35"/>
      <c r="EY265" s="35"/>
    </row>
    <row r="266" spans="1:155" s="16" customFormat="1" ht="21.75" customHeight="1">
      <c r="A266" s="7" t="s">
        <v>101</v>
      </c>
      <c r="B266" s="5"/>
      <c r="C266" s="5"/>
      <c r="D266" s="6">
        <v>1600</v>
      </c>
      <c r="E266" s="6"/>
      <c r="F266" s="6">
        <f>D266</f>
        <v>1600</v>
      </c>
      <c r="G266" s="6">
        <v>1600</v>
      </c>
      <c r="H266" s="6"/>
      <c r="I266" s="6"/>
      <c r="J266" s="6">
        <f>G266</f>
        <v>1600</v>
      </c>
      <c r="K266" s="6"/>
      <c r="L266" s="6"/>
      <c r="M266" s="6"/>
      <c r="N266" s="6">
        <f>J266</f>
        <v>1600</v>
      </c>
      <c r="O266" s="6"/>
      <c r="P266" s="6">
        <f>N266</f>
        <v>1600</v>
      </c>
      <c r="ET266" s="35"/>
      <c r="EU266" s="35"/>
      <c r="EV266" s="35"/>
      <c r="EW266" s="35"/>
      <c r="EX266" s="35"/>
      <c r="EY266" s="35"/>
    </row>
    <row r="267" spans="1:155" s="16" customFormat="1" ht="21" customHeight="1">
      <c r="A267" s="4" t="s">
        <v>233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T267" s="35"/>
      <c r="EU267" s="35"/>
      <c r="EV267" s="35"/>
      <c r="EW267" s="35"/>
      <c r="EX267" s="35"/>
      <c r="EY267" s="35"/>
    </row>
    <row r="268" spans="1:155" s="16" customFormat="1" ht="18" customHeight="1">
      <c r="A268" s="7" t="s">
        <v>275</v>
      </c>
      <c r="B268" s="5"/>
      <c r="C268" s="5"/>
      <c r="D268" s="6">
        <f>D264/D266</f>
        <v>3282.0625</v>
      </c>
      <c r="E268" s="6"/>
      <c r="F268" s="6">
        <f>D268</f>
        <v>3282.0625</v>
      </c>
      <c r="G268" s="6">
        <f>G264/G266</f>
        <v>3705.4375</v>
      </c>
      <c r="H268" s="6"/>
      <c r="I268" s="6"/>
      <c r="J268" s="6">
        <f>G268</f>
        <v>3705.4375</v>
      </c>
      <c r="K268" s="6"/>
      <c r="L268" s="6"/>
      <c r="M268" s="6"/>
      <c r="N268" s="6">
        <f>N264/N266</f>
        <v>4142.6875</v>
      </c>
      <c r="O268" s="6"/>
      <c r="P268" s="6">
        <f>N268</f>
        <v>4142.6875</v>
      </c>
      <c r="ET268" s="35"/>
      <c r="EU268" s="35"/>
      <c r="EV268" s="35"/>
      <c r="EW268" s="35"/>
      <c r="EX268" s="35"/>
      <c r="EY268" s="35"/>
    </row>
    <row r="269" spans="1:155" s="122" customFormat="1" ht="27.75" customHeight="1">
      <c r="A269" s="91" t="s">
        <v>425</v>
      </c>
      <c r="B269" s="83"/>
      <c r="C269" s="83"/>
      <c r="D269" s="87">
        <f>D271</f>
        <v>359700</v>
      </c>
      <c r="E269" s="87"/>
      <c r="F269" s="87">
        <f>D269</f>
        <v>359700</v>
      </c>
      <c r="G269" s="87">
        <f>G271</f>
        <v>406100</v>
      </c>
      <c r="H269" s="87"/>
      <c r="I269" s="87"/>
      <c r="J269" s="87">
        <f>G269</f>
        <v>406100</v>
      </c>
      <c r="K269" s="87"/>
      <c r="L269" s="87"/>
      <c r="M269" s="87"/>
      <c r="N269" s="87">
        <f>N271</f>
        <v>454000</v>
      </c>
      <c r="O269" s="87"/>
      <c r="P269" s="87">
        <f>N269</f>
        <v>454000</v>
      </c>
      <c r="ET269" s="123"/>
      <c r="EU269" s="123"/>
      <c r="EV269" s="123"/>
      <c r="EW269" s="123"/>
      <c r="EX269" s="123"/>
      <c r="EY269" s="123"/>
    </row>
    <row r="270" spans="1:155" s="16" customFormat="1" ht="21" customHeight="1">
      <c r="A270" s="4" t="s">
        <v>77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T270" s="35"/>
      <c r="EU270" s="35"/>
      <c r="EV270" s="35"/>
      <c r="EW270" s="35"/>
      <c r="EX270" s="35"/>
      <c r="EY270" s="35"/>
    </row>
    <row r="271" spans="1:155" s="16" customFormat="1" ht="21.75" customHeight="1">
      <c r="A271" s="7" t="s">
        <v>276</v>
      </c>
      <c r="B271" s="5"/>
      <c r="C271" s="5"/>
      <c r="D271" s="6">
        <v>359700</v>
      </c>
      <c r="E271" s="6"/>
      <c r="F271" s="6">
        <f>D271</f>
        <v>359700</v>
      </c>
      <c r="G271" s="6">
        <v>406100</v>
      </c>
      <c r="H271" s="6"/>
      <c r="I271" s="6"/>
      <c r="J271" s="6">
        <f>G271</f>
        <v>406100</v>
      </c>
      <c r="K271" s="6"/>
      <c r="L271" s="6"/>
      <c r="M271" s="6"/>
      <c r="N271" s="6">
        <v>454000</v>
      </c>
      <c r="O271" s="6"/>
      <c r="P271" s="6">
        <f>N271</f>
        <v>454000</v>
      </c>
      <c r="ET271" s="35"/>
      <c r="EU271" s="35"/>
      <c r="EV271" s="35"/>
      <c r="EW271" s="35"/>
      <c r="EX271" s="35"/>
      <c r="EY271" s="35"/>
    </row>
    <row r="272" spans="1:155" s="16" customFormat="1" ht="18.75" customHeight="1">
      <c r="A272" s="4" t="s">
        <v>238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T272" s="35"/>
      <c r="EU272" s="35"/>
      <c r="EV272" s="35"/>
      <c r="EW272" s="35"/>
      <c r="EX272" s="35"/>
      <c r="EY272" s="35"/>
    </row>
    <row r="273" spans="1:155" s="16" customFormat="1" ht="20.25" customHeight="1">
      <c r="A273" s="7" t="s">
        <v>161</v>
      </c>
      <c r="B273" s="5"/>
      <c r="C273" s="5"/>
      <c r="D273" s="6">
        <v>89</v>
      </c>
      <c r="E273" s="6"/>
      <c r="F273" s="6">
        <f>D273</f>
        <v>89</v>
      </c>
      <c r="G273" s="6">
        <v>90</v>
      </c>
      <c r="H273" s="6"/>
      <c r="I273" s="6"/>
      <c r="J273" s="6">
        <f>G273</f>
        <v>90</v>
      </c>
      <c r="K273" s="6"/>
      <c r="L273" s="6"/>
      <c r="M273" s="6"/>
      <c r="N273" s="6">
        <v>90</v>
      </c>
      <c r="O273" s="6"/>
      <c r="P273" s="6">
        <v>90</v>
      </c>
      <c r="ET273" s="35"/>
      <c r="EU273" s="35"/>
      <c r="EV273" s="35"/>
      <c r="EW273" s="35"/>
      <c r="EX273" s="35"/>
      <c r="EY273" s="35"/>
    </row>
    <row r="274" spans="1:155" s="16" customFormat="1" ht="20.25" customHeight="1">
      <c r="A274" s="4" t="s">
        <v>233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T274" s="35"/>
      <c r="EU274" s="35"/>
      <c r="EV274" s="35"/>
      <c r="EW274" s="35"/>
      <c r="EX274" s="35"/>
      <c r="EY274" s="35"/>
    </row>
    <row r="275" spans="1:155" s="16" customFormat="1" ht="21.75" customHeight="1">
      <c r="A275" s="7" t="s">
        <v>108</v>
      </c>
      <c r="B275" s="5"/>
      <c r="C275" s="5"/>
      <c r="D275" s="6">
        <f>D271/D273</f>
        <v>4041.5730337078653</v>
      </c>
      <c r="E275" s="6"/>
      <c r="F275" s="6">
        <f>D275</f>
        <v>4041.5730337078653</v>
      </c>
      <c r="G275" s="6">
        <f>G271/G273</f>
        <v>4512.222222222223</v>
      </c>
      <c r="H275" s="6"/>
      <c r="I275" s="6"/>
      <c r="J275" s="6">
        <f>G275</f>
        <v>4512.222222222223</v>
      </c>
      <c r="K275" s="6"/>
      <c r="L275" s="6"/>
      <c r="M275" s="6"/>
      <c r="N275" s="6">
        <f>N271/N273</f>
        <v>5044.444444444444</v>
      </c>
      <c r="O275" s="6"/>
      <c r="P275" s="6">
        <f>N275</f>
        <v>5044.444444444444</v>
      </c>
      <c r="ET275" s="35"/>
      <c r="EU275" s="35"/>
      <c r="EV275" s="35"/>
      <c r="EW275" s="35"/>
      <c r="EX275" s="35"/>
      <c r="EY275" s="35"/>
    </row>
    <row r="276" spans="1:155" s="122" customFormat="1" ht="24" customHeight="1">
      <c r="A276" s="91" t="s">
        <v>426</v>
      </c>
      <c r="B276" s="83"/>
      <c r="C276" s="83"/>
      <c r="D276" s="87">
        <f>D278</f>
        <v>60000</v>
      </c>
      <c r="E276" s="87"/>
      <c r="F276" s="87">
        <f>D276</f>
        <v>60000</v>
      </c>
      <c r="G276" s="87">
        <f>G278</f>
        <v>64000</v>
      </c>
      <c r="H276" s="87"/>
      <c r="I276" s="87"/>
      <c r="J276" s="87">
        <f>G276</f>
        <v>64000</v>
      </c>
      <c r="K276" s="87"/>
      <c r="L276" s="87"/>
      <c r="M276" s="87"/>
      <c r="N276" s="87">
        <f>N278</f>
        <v>67800</v>
      </c>
      <c r="O276" s="87"/>
      <c r="P276" s="87">
        <f>N276</f>
        <v>67800</v>
      </c>
      <c r="ET276" s="123"/>
      <c r="EU276" s="123"/>
      <c r="EV276" s="123"/>
      <c r="EW276" s="123"/>
      <c r="EX276" s="123"/>
      <c r="EY276" s="123"/>
    </row>
    <row r="277" spans="1:155" s="16" customFormat="1" ht="21.75" customHeight="1">
      <c r="A277" s="4" t="s">
        <v>77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T277" s="35"/>
      <c r="EU277" s="35"/>
      <c r="EV277" s="35"/>
      <c r="EW277" s="35"/>
      <c r="EX277" s="35"/>
      <c r="EY277" s="35"/>
    </row>
    <row r="278" spans="1:155" s="16" customFormat="1" ht="21.75" customHeight="1">
      <c r="A278" s="7" t="s">
        <v>277</v>
      </c>
      <c r="B278" s="5"/>
      <c r="C278" s="5"/>
      <c r="D278" s="6">
        <f>D280*D282</f>
        <v>60000</v>
      </c>
      <c r="E278" s="6"/>
      <c r="F278" s="6">
        <f>D278</f>
        <v>60000</v>
      </c>
      <c r="G278" s="6">
        <f>G280*G282</f>
        <v>64000</v>
      </c>
      <c r="H278" s="6"/>
      <c r="I278" s="6"/>
      <c r="J278" s="6">
        <f>G278</f>
        <v>64000</v>
      </c>
      <c r="K278" s="6"/>
      <c r="L278" s="6"/>
      <c r="M278" s="6"/>
      <c r="N278" s="6">
        <f>N280*N282</f>
        <v>67800</v>
      </c>
      <c r="O278" s="6"/>
      <c r="P278" s="6">
        <f>N278</f>
        <v>67800</v>
      </c>
      <c r="ET278" s="35"/>
      <c r="EU278" s="35"/>
      <c r="EV278" s="35"/>
      <c r="EW278" s="35"/>
      <c r="EX278" s="35"/>
      <c r="EY278" s="35"/>
    </row>
    <row r="279" spans="1:155" s="16" customFormat="1" ht="14.25" customHeight="1">
      <c r="A279" s="4" t="s">
        <v>238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T279" s="35"/>
      <c r="EU279" s="35"/>
      <c r="EV279" s="35"/>
      <c r="EW279" s="35"/>
      <c r="EX279" s="35"/>
      <c r="EY279" s="35"/>
    </row>
    <row r="280" spans="1:155" s="16" customFormat="1" ht="15.75" customHeight="1">
      <c r="A280" s="7" t="s">
        <v>278</v>
      </c>
      <c r="B280" s="5"/>
      <c r="C280" s="5"/>
      <c r="D280" s="6">
        <v>4</v>
      </c>
      <c r="E280" s="6"/>
      <c r="F280" s="6">
        <f>D280</f>
        <v>4</v>
      </c>
      <c r="G280" s="6">
        <v>4</v>
      </c>
      <c r="H280" s="6"/>
      <c r="I280" s="6"/>
      <c r="J280" s="6">
        <f>G280</f>
        <v>4</v>
      </c>
      <c r="K280" s="6"/>
      <c r="L280" s="6"/>
      <c r="M280" s="6"/>
      <c r="N280" s="6">
        <f>J280</f>
        <v>4</v>
      </c>
      <c r="O280" s="6"/>
      <c r="P280" s="6">
        <f>N280</f>
        <v>4</v>
      </c>
      <c r="ET280" s="35"/>
      <c r="EU280" s="35"/>
      <c r="EV280" s="35"/>
      <c r="EW280" s="35"/>
      <c r="EX280" s="35"/>
      <c r="EY280" s="35"/>
    </row>
    <row r="281" spans="1:155" s="16" customFormat="1" ht="15.75" customHeight="1">
      <c r="A281" s="4" t="s">
        <v>233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T281" s="35"/>
      <c r="EU281" s="35"/>
      <c r="EV281" s="35"/>
      <c r="EW281" s="35"/>
      <c r="EX281" s="35"/>
      <c r="EY281" s="35"/>
    </row>
    <row r="282" spans="1:155" s="16" customFormat="1" ht="21.75" customHeight="1">
      <c r="A282" s="7" t="s">
        <v>279</v>
      </c>
      <c r="B282" s="5"/>
      <c r="C282" s="5"/>
      <c r="D282" s="6">
        <v>15000</v>
      </c>
      <c r="E282" s="6"/>
      <c r="F282" s="6">
        <f>D282</f>
        <v>15000</v>
      </c>
      <c r="G282" s="6">
        <v>16000</v>
      </c>
      <c r="H282" s="6"/>
      <c r="I282" s="6"/>
      <c r="J282" s="6">
        <f>G282</f>
        <v>16000</v>
      </c>
      <c r="K282" s="6"/>
      <c r="L282" s="6"/>
      <c r="M282" s="6"/>
      <c r="N282" s="6">
        <v>16950</v>
      </c>
      <c r="O282" s="6"/>
      <c r="P282" s="6">
        <f>N282</f>
        <v>16950</v>
      </c>
      <c r="ET282" s="35"/>
      <c r="EU282" s="35"/>
      <c r="EV282" s="35"/>
      <c r="EW282" s="35"/>
      <c r="EX282" s="35"/>
      <c r="EY282" s="35"/>
    </row>
    <row r="283" spans="1:155" s="119" customFormat="1" ht="21.75" customHeight="1">
      <c r="A283" s="91" t="s">
        <v>427</v>
      </c>
      <c r="B283" s="79"/>
      <c r="C283" s="79"/>
      <c r="D283" s="87">
        <f>D285</f>
        <v>280000</v>
      </c>
      <c r="E283" s="87"/>
      <c r="F283" s="87">
        <f>D283</f>
        <v>280000</v>
      </c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ET283" s="120"/>
      <c r="EU283" s="120"/>
      <c r="EV283" s="120"/>
      <c r="EW283" s="120"/>
      <c r="EX283" s="120"/>
      <c r="EY283" s="120"/>
    </row>
    <row r="284" spans="1:155" s="16" customFormat="1" ht="21.75" customHeight="1">
      <c r="A284" s="4" t="s">
        <v>77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T284" s="35"/>
      <c r="EU284" s="35"/>
      <c r="EV284" s="35"/>
      <c r="EW284" s="35"/>
      <c r="EX284" s="35"/>
      <c r="EY284" s="35"/>
    </row>
    <row r="285" spans="1:155" s="16" customFormat="1" ht="16.5" customHeight="1">
      <c r="A285" s="7" t="s">
        <v>280</v>
      </c>
      <c r="B285" s="5"/>
      <c r="C285" s="5"/>
      <c r="D285" s="6">
        <v>280000</v>
      </c>
      <c r="E285" s="6"/>
      <c r="F285" s="6">
        <f>D285</f>
        <v>280000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ET285" s="35"/>
      <c r="EU285" s="35"/>
      <c r="EV285" s="35"/>
      <c r="EW285" s="35"/>
      <c r="EX285" s="35"/>
      <c r="EY285" s="35"/>
    </row>
    <row r="286" spans="1:155" s="16" customFormat="1" ht="21.75" customHeight="1">
      <c r="A286" s="4" t="s">
        <v>238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T286" s="35"/>
      <c r="EU286" s="35"/>
      <c r="EV286" s="35"/>
      <c r="EW286" s="35"/>
      <c r="EX286" s="35"/>
      <c r="EY286" s="35"/>
    </row>
    <row r="287" spans="1:155" s="16" customFormat="1" ht="21.75" customHeight="1">
      <c r="A287" s="7" t="s">
        <v>278</v>
      </c>
      <c r="B287" s="5"/>
      <c r="C287" s="5"/>
      <c r="D287" s="6">
        <v>2</v>
      </c>
      <c r="E287" s="6"/>
      <c r="F287" s="6">
        <f>D287</f>
        <v>2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ET287" s="35"/>
      <c r="EU287" s="35"/>
      <c r="EV287" s="35"/>
      <c r="EW287" s="35"/>
      <c r="EX287" s="35"/>
      <c r="EY287" s="35"/>
    </row>
    <row r="288" spans="1:155" s="16" customFormat="1" ht="21.75" customHeight="1">
      <c r="A288" s="4" t="s">
        <v>233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T288" s="35"/>
      <c r="EU288" s="35"/>
      <c r="EV288" s="35"/>
      <c r="EW288" s="35"/>
      <c r="EX288" s="35"/>
      <c r="EY288" s="35"/>
    </row>
    <row r="289" spans="1:155" s="16" customFormat="1" ht="21.75" customHeight="1">
      <c r="A289" s="7" t="s">
        <v>281</v>
      </c>
      <c r="B289" s="5"/>
      <c r="C289" s="5"/>
      <c r="D289" s="6">
        <f>D285/D287</f>
        <v>140000</v>
      </c>
      <c r="E289" s="6"/>
      <c r="F289" s="6">
        <f>D289</f>
        <v>140000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ET289" s="35"/>
      <c r="EU289" s="35"/>
      <c r="EV289" s="35"/>
      <c r="EW289" s="35"/>
      <c r="EX289" s="35"/>
      <c r="EY289" s="35"/>
    </row>
    <row r="290" spans="1:155" s="122" customFormat="1" ht="24.75" customHeight="1">
      <c r="A290" s="91" t="s">
        <v>428</v>
      </c>
      <c r="B290" s="83"/>
      <c r="C290" s="83"/>
      <c r="D290" s="87"/>
      <c r="E290" s="87">
        <f>E292</f>
        <v>150000</v>
      </c>
      <c r="F290" s="87">
        <f>E290</f>
        <v>150000</v>
      </c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ET290" s="123"/>
      <c r="EU290" s="123"/>
      <c r="EV290" s="123"/>
      <c r="EW290" s="123"/>
      <c r="EX290" s="123"/>
      <c r="EY290" s="123"/>
    </row>
    <row r="291" spans="1:155" s="16" customFormat="1" ht="21.75" customHeight="1">
      <c r="A291" s="4" t="s">
        <v>77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T291" s="35"/>
      <c r="EU291" s="35"/>
      <c r="EV291" s="35"/>
      <c r="EW291" s="35"/>
      <c r="EX291" s="35"/>
      <c r="EY291" s="35"/>
    </row>
    <row r="292" spans="1:155" s="16" customFormat="1" ht="21.75" customHeight="1">
      <c r="A292" s="7" t="s">
        <v>361</v>
      </c>
      <c r="B292" s="5"/>
      <c r="C292" s="5"/>
      <c r="D292" s="6"/>
      <c r="E292" s="6">
        <v>150000</v>
      </c>
      <c r="F292" s="6">
        <f>E292</f>
        <v>150000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T292" s="35"/>
      <c r="EU292" s="35"/>
      <c r="EV292" s="35"/>
      <c r="EW292" s="35"/>
      <c r="EX292" s="35"/>
      <c r="EY292" s="35"/>
    </row>
    <row r="293" spans="1:155" s="16" customFormat="1" ht="21.75" customHeight="1">
      <c r="A293" s="4" t="s">
        <v>238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T293" s="35"/>
      <c r="EU293" s="35"/>
      <c r="EV293" s="35"/>
      <c r="EW293" s="35"/>
      <c r="EX293" s="35"/>
      <c r="EY293" s="35"/>
    </row>
    <row r="294" spans="1:155" s="16" customFormat="1" ht="21.75" customHeight="1">
      <c r="A294" s="7" t="s">
        <v>362</v>
      </c>
      <c r="B294" s="5"/>
      <c r="C294" s="5"/>
      <c r="D294" s="6"/>
      <c r="E294" s="6">
        <v>10</v>
      </c>
      <c r="F294" s="6">
        <f>E294</f>
        <v>10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T294" s="35"/>
      <c r="EU294" s="35"/>
      <c r="EV294" s="35"/>
      <c r="EW294" s="35"/>
      <c r="EX294" s="35"/>
      <c r="EY294" s="35"/>
    </row>
    <row r="295" spans="1:155" s="16" customFormat="1" ht="21.75" customHeight="1">
      <c r="A295" s="4" t="s">
        <v>233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T295" s="35"/>
      <c r="EU295" s="35"/>
      <c r="EV295" s="35"/>
      <c r="EW295" s="35"/>
      <c r="EX295" s="35"/>
      <c r="EY295" s="35"/>
    </row>
    <row r="296" spans="1:155" s="16" customFormat="1" ht="24.75" customHeight="1">
      <c r="A296" s="7" t="s">
        <v>363</v>
      </c>
      <c r="B296" s="5"/>
      <c r="C296" s="5"/>
      <c r="D296" s="6"/>
      <c r="E296" s="6">
        <v>15000</v>
      </c>
      <c r="F296" s="6">
        <f>E296</f>
        <v>15000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T296" s="35"/>
      <c r="EU296" s="35"/>
      <c r="EV296" s="35"/>
      <c r="EW296" s="35"/>
      <c r="EX296" s="35"/>
      <c r="EY296" s="35"/>
    </row>
    <row r="297" spans="1:155" s="202" customFormat="1" ht="38.25" customHeight="1">
      <c r="A297" s="200" t="s">
        <v>429</v>
      </c>
      <c r="B297" s="201"/>
      <c r="C297" s="201"/>
      <c r="D297" s="199">
        <f>D298+D305+D312+D319+D326+D333</f>
        <v>9808000</v>
      </c>
      <c r="E297" s="199">
        <f aca="true" t="shared" si="24" ref="E297:P297">E298+E305+E312+E319+E326+E333</f>
        <v>0</v>
      </c>
      <c r="F297" s="199">
        <f t="shared" si="24"/>
        <v>9808000</v>
      </c>
      <c r="G297" s="199">
        <f t="shared" si="24"/>
        <v>10971100</v>
      </c>
      <c r="H297" s="199">
        <f t="shared" si="24"/>
        <v>0</v>
      </c>
      <c r="I297" s="199">
        <f t="shared" si="24"/>
        <v>0</v>
      </c>
      <c r="J297" s="199">
        <f t="shared" si="24"/>
        <v>10971100</v>
      </c>
      <c r="K297" s="199">
        <f t="shared" si="24"/>
        <v>0</v>
      </c>
      <c r="L297" s="199">
        <f t="shared" si="24"/>
        <v>0</v>
      </c>
      <c r="M297" s="199">
        <f t="shared" si="24"/>
        <v>0</v>
      </c>
      <c r="N297" s="199">
        <f t="shared" si="24"/>
        <v>11611300</v>
      </c>
      <c r="O297" s="199">
        <f t="shared" si="24"/>
        <v>0</v>
      </c>
      <c r="P297" s="199">
        <f t="shared" si="24"/>
        <v>11611300</v>
      </c>
      <c r="ET297" s="203"/>
      <c r="EU297" s="203"/>
      <c r="EV297" s="203"/>
      <c r="EW297" s="203"/>
      <c r="EX297" s="203"/>
      <c r="EY297" s="203"/>
    </row>
    <row r="298" spans="1:155" s="122" customFormat="1" ht="52.5" customHeight="1">
      <c r="A298" s="91" t="s">
        <v>430</v>
      </c>
      <c r="B298" s="83"/>
      <c r="C298" s="83"/>
      <c r="D298" s="87">
        <f>D300</f>
        <v>1548000</v>
      </c>
      <c r="E298" s="87"/>
      <c r="F298" s="87">
        <f>D298</f>
        <v>1548000</v>
      </c>
      <c r="G298" s="87">
        <f>G300</f>
        <v>1651700</v>
      </c>
      <c r="H298" s="87"/>
      <c r="I298" s="87"/>
      <c r="J298" s="87">
        <f>G298</f>
        <v>1651700</v>
      </c>
      <c r="K298" s="87"/>
      <c r="L298" s="87"/>
      <c r="M298" s="87"/>
      <c r="N298" s="87">
        <f>N300</f>
        <v>1750800</v>
      </c>
      <c r="O298" s="87"/>
      <c r="P298" s="87">
        <f>N298</f>
        <v>1750800</v>
      </c>
      <c r="ET298" s="123"/>
      <c r="EU298" s="123"/>
      <c r="EV298" s="123"/>
      <c r="EW298" s="123"/>
      <c r="EX298" s="123"/>
      <c r="EY298" s="123"/>
    </row>
    <row r="299" spans="1:155" s="119" customFormat="1" ht="17.25" customHeight="1">
      <c r="A299" s="4" t="s">
        <v>77</v>
      </c>
      <c r="B299" s="118"/>
      <c r="C299" s="118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ET299" s="120"/>
      <c r="EU299" s="120"/>
      <c r="EV299" s="120"/>
      <c r="EW299" s="120"/>
      <c r="EX299" s="120"/>
      <c r="EY299" s="120"/>
    </row>
    <row r="300" spans="1:155" s="119" customFormat="1" ht="38.25" customHeight="1">
      <c r="A300" s="7" t="s">
        <v>283</v>
      </c>
      <c r="B300" s="118"/>
      <c r="C300" s="118"/>
      <c r="D300" s="80">
        <v>1548000</v>
      </c>
      <c r="E300" s="80"/>
      <c r="F300" s="80">
        <f>D300</f>
        <v>1548000</v>
      </c>
      <c r="G300" s="80">
        <v>1651700</v>
      </c>
      <c r="H300" s="80"/>
      <c r="I300" s="80"/>
      <c r="J300" s="80">
        <f>G300</f>
        <v>1651700</v>
      </c>
      <c r="K300" s="80"/>
      <c r="L300" s="80"/>
      <c r="M300" s="80"/>
      <c r="N300" s="80">
        <v>1750800</v>
      </c>
      <c r="O300" s="80"/>
      <c r="P300" s="80">
        <f>N300</f>
        <v>1750800</v>
      </c>
      <c r="ET300" s="120"/>
      <c r="EU300" s="120"/>
      <c r="EV300" s="120"/>
      <c r="EW300" s="120"/>
      <c r="EX300" s="120"/>
      <c r="EY300" s="120"/>
    </row>
    <row r="301" spans="1:155" s="119" customFormat="1" ht="16.5" customHeight="1">
      <c r="A301" s="4" t="s">
        <v>282</v>
      </c>
      <c r="B301" s="118"/>
      <c r="C301" s="118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ET301" s="120"/>
      <c r="EU301" s="120"/>
      <c r="EV301" s="120"/>
      <c r="EW301" s="120"/>
      <c r="EX301" s="120"/>
      <c r="EY301" s="120"/>
    </row>
    <row r="302" spans="1:155" s="119" customFormat="1" ht="38.25" customHeight="1">
      <c r="A302" s="7" t="s">
        <v>124</v>
      </c>
      <c r="B302" s="118"/>
      <c r="C302" s="118"/>
      <c r="D302" s="80">
        <v>155760</v>
      </c>
      <c r="E302" s="80"/>
      <c r="F302" s="80">
        <f>D302</f>
        <v>155760</v>
      </c>
      <c r="G302" s="80">
        <v>155760</v>
      </c>
      <c r="H302" s="80"/>
      <c r="I302" s="80"/>
      <c r="J302" s="80">
        <f>G302</f>
        <v>155760</v>
      </c>
      <c r="K302" s="80"/>
      <c r="L302" s="80"/>
      <c r="M302" s="80"/>
      <c r="N302" s="80">
        <v>155760</v>
      </c>
      <c r="O302" s="80"/>
      <c r="P302" s="80">
        <f>N302</f>
        <v>155760</v>
      </c>
      <c r="ET302" s="120"/>
      <c r="EU302" s="120"/>
      <c r="EV302" s="120"/>
      <c r="EW302" s="120"/>
      <c r="EX302" s="120"/>
      <c r="EY302" s="120"/>
    </row>
    <row r="303" spans="1:155" s="119" customFormat="1" ht="17.25" customHeight="1">
      <c r="A303" s="4" t="s">
        <v>233</v>
      </c>
      <c r="B303" s="118"/>
      <c r="C303" s="118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ET303" s="120"/>
      <c r="EU303" s="120"/>
      <c r="EV303" s="120"/>
      <c r="EW303" s="120"/>
      <c r="EX303" s="120"/>
      <c r="EY303" s="120"/>
    </row>
    <row r="304" spans="1:155" s="119" customFormat="1" ht="38.25" customHeight="1">
      <c r="A304" s="7" t="s">
        <v>125</v>
      </c>
      <c r="B304" s="118"/>
      <c r="C304" s="118"/>
      <c r="D304" s="80">
        <f>D300/D302</f>
        <v>9.938366718027735</v>
      </c>
      <c r="E304" s="80"/>
      <c r="F304" s="80">
        <f>D304</f>
        <v>9.938366718027735</v>
      </c>
      <c r="G304" s="80">
        <f>G300/G302</f>
        <v>10.604134565998972</v>
      </c>
      <c r="H304" s="80"/>
      <c r="I304" s="80"/>
      <c r="J304" s="80">
        <f>G304</f>
        <v>10.604134565998972</v>
      </c>
      <c r="K304" s="80"/>
      <c r="L304" s="80"/>
      <c r="M304" s="80"/>
      <c r="N304" s="80">
        <f>N298/N302</f>
        <v>11.240369799691834</v>
      </c>
      <c r="O304" s="80"/>
      <c r="P304" s="80">
        <f>N304</f>
        <v>11.240369799691834</v>
      </c>
      <c r="ET304" s="120"/>
      <c r="EU304" s="120"/>
      <c r="EV304" s="120"/>
      <c r="EW304" s="120"/>
      <c r="EX304" s="120"/>
      <c r="EY304" s="120"/>
    </row>
    <row r="305" spans="1:155" s="122" customFormat="1" ht="42" customHeight="1">
      <c r="A305" s="91" t="s">
        <v>431</v>
      </c>
      <c r="B305" s="83"/>
      <c r="C305" s="83"/>
      <c r="D305" s="87">
        <f>D307</f>
        <v>6110000</v>
      </c>
      <c r="E305" s="87"/>
      <c r="F305" s="87">
        <f>D305</f>
        <v>6110000</v>
      </c>
      <c r="G305" s="87">
        <f>G307</f>
        <v>6519400</v>
      </c>
      <c r="H305" s="87"/>
      <c r="I305" s="87"/>
      <c r="J305" s="87">
        <f>G305</f>
        <v>6519400</v>
      </c>
      <c r="K305" s="87"/>
      <c r="L305" s="87"/>
      <c r="M305" s="87"/>
      <c r="N305" s="87">
        <f>N307</f>
        <v>6910500</v>
      </c>
      <c r="O305" s="87"/>
      <c r="P305" s="87">
        <f>N305</f>
        <v>6910500</v>
      </c>
      <c r="ET305" s="123"/>
      <c r="EU305" s="123"/>
      <c r="EV305" s="123"/>
      <c r="EW305" s="123"/>
      <c r="EX305" s="123"/>
      <c r="EY305" s="123"/>
    </row>
    <row r="306" spans="1:155" s="119" customFormat="1" ht="19.5" customHeight="1">
      <c r="A306" s="4" t="s">
        <v>77</v>
      </c>
      <c r="B306" s="118"/>
      <c r="C306" s="118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ET306" s="120"/>
      <c r="EU306" s="120"/>
      <c r="EV306" s="120"/>
      <c r="EW306" s="120"/>
      <c r="EX306" s="120"/>
      <c r="EY306" s="120"/>
    </row>
    <row r="307" spans="1:155" s="119" customFormat="1" ht="38.25" customHeight="1">
      <c r="A307" s="7" t="s">
        <v>284</v>
      </c>
      <c r="B307" s="118"/>
      <c r="C307" s="118"/>
      <c r="D307" s="80">
        <v>6110000</v>
      </c>
      <c r="E307" s="80"/>
      <c r="F307" s="80">
        <f>D307</f>
        <v>6110000</v>
      </c>
      <c r="G307" s="80">
        <v>6519400</v>
      </c>
      <c r="H307" s="80"/>
      <c r="I307" s="80"/>
      <c r="J307" s="80">
        <f>G307</f>
        <v>6519400</v>
      </c>
      <c r="K307" s="80"/>
      <c r="L307" s="80"/>
      <c r="M307" s="80"/>
      <c r="N307" s="80">
        <v>6910500</v>
      </c>
      <c r="O307" s="80"/>
      <c r="P307" s="80">
        <f>N307</f>
        <v>6910500</v>
      </c>
      <c r="ET307" s="120"/>
      <c r="EU307" s="120"/>
      <c r="EV307" s="120"/>
      <c r="EW307" s="120"/>
      <c r="EX307" s="120"/>
      <c r="EY307" s="120"/>
    </row>
    <row r="308" spans="1:155" s="119" customFormat="1" ht="17.25" customHeight="1">
      <c r="A308" s="4" t="s">
        <v>282</v>
      </c>
      <c r="B308" s="118"/>
      <c r="C308" s="118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ET308" s="120"/>
      <c r="EU308" s="120"/>
      <c r="EV308" s="120"/>
      <c r="EW308" s="120"/>
      <c r="EX308" s="120"/>
      <c r="EY308" s="120"/>
    </row>
    <row r="309" spans="1:155" s="119" customFormat="1" ht="18.75" customHeight="1">
      <c r="A309" s="7" t="s">
        <v>285</v>
      </c>
      <c r="B309" s="118"/>
      <c r="C309" s="118"/>
      <c r="D309" s="80">
        <v>390</v>
      </c>
      <c r="E309" s="80"/>
      <c r="F309" s="80">
        <f>D309</f>
        <v>390</v>
      </c>
      <c r="G309" s="80">
        <f>F309</f>
        <v>390</v>
      </c>
      <c r="H309" s="80"/>
      <c r="I309" s="80"/>
      <c r="J309" s="80">
        <f>G309</f>
        <v>390</v>
      </c>
      <c r="K309" s="80"/>
      <c r="L309" s="80"/>
      <c r="M309" s="80"/>
      <c r="N309" s="80">
        <f>J309</f>
        <v>390</v>
      </c>
      <c r="O309" s="80"/>
      <c r="P309" s="80">
        <f>N309</f>
        <v>390</v>
      </c>
      <c r="ET309" s="120"/>
      <c r="EU309" s="120"/>
      <c r="EV309" s="120"/>
      <c r="EW309" s="120"/>
      <c r="EX309" s="120"/>
      <c r="EY309" s="120"/>
    </row>
    <row r="310" spans="1:155" s="119" customFormat="1" ht="21" customHeight="1">
      <c r="A310" s="4" t="s">
        <v>233</v>
      </c>
      <c r="B310" s="118"/>
      <c r="C310" s="118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ET310" s="120"/>
      <c r="EU310" s="120"/>
      <c r="EV310" s="120"/>
      <c r="EW310" s="120"/>
      <c r="EX310" s="120"/>
      <c r="EY310" s="120"/>
    </row>
    <row r="311" spans="1:155" s="119" customFormat="1" ht="38.25" customHeight="1">
      <c r="A311" s="7" t="s">
        <v>364</v>
      </c>
      <c r="B311" s="118"/>
      <c r="C311" s="118"/>
      <c r="D311" s="80">
        <f>D307/D309/12</f>
        <v>1305.5555555555554</v>
      </c>
      <c r="E311" s="80"/>
      <c r="F311" s="80">
        <f>D311</f>
        <v>1305.5555555555554</v>
      </c>
      <c r="G311" s="80">
        <f>G307/G309/12</f>
        <v>1393.0341880341882</v>
      </c>
      <c r="H311" s="80"/>
      <c r="I311" s="80"/>
      <c r="J311" s="80">
        <f>G311</f>
        <v>1393.0341880341882</v>
      </c>
      <c r="K311" s="80"/>
      <c r="L311" s="80"/>
      <c r="M311" s="80"/>
      <c r="N311" s="80">
        <f>N307/N309/12</f>
        <v>1476.6025641025642</v>
      </c>
      <c r="O311" s="80"/>
      <c r="P311" s="80">
        <f>N311</f>
        <v>1476.6025641025642</v>
      </c>
      <c r="ET311" s="120"/>
      <c r="EU311" s="120"/>
      <c r="EV311" s="120"/>
      <c r="EW311" s="120"/>
      <c r="EX311" s="120"/>
      <c r="EY311" s="120"/>
    </row>
    <row r="312" spans="1:155" s="119" customFormat="1" ht="38.25" customHeight="1">
      <c r="A312" s="91" t="s">
        <v>432</v>
      </c>
      <c r="B312" s="79"/>
      <c r="C312" s="79"/>
      <c r="D312" s="87">
        <f>D314</f>
        <v>300000</v>
      </c>
      <c r="E312" s="87"/>
      <c r="F312" s="87">
        <f>D312</f>
        <v>300000</v>
      </c>
      <c r="G312" s="87">
        <f>G314</f>
        <v>300000</v>
      </c>
      <c r="H312" s="87"/>
      <c r="I312" s="87"/>
      <c r="J312" s="87">
        <f>G312</f>
        <v>300000</v>
      </c>
      <c r="K312" s="87"/>
      <c r="L312" s="87"/>
      <c r="M312" s="87"/>
      <c r="N312" s="87">
        <f>N314</f>
        <v>300000</v>
      </c>
      <c r="O312" s="87"/>
      <c r="P312" s="87">
        <f>N312</f>
        <v>300000</v>
      </c>
      <c r="ET312" s="120"/>
      <c r="EU312" s="120"/>
      <c r="EV312" s="120"/>
      <c r="EW312" s="120"/>
      <c r="EX312" s="120"/>
      <c r="EY312" s="120"/>
    </row>
    <row r="313" spans="1:155" s="119" customFormat="1" ht="24.75" customHeight="1">
      <c r="A313" s="4" t="s">
        <v>77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T313" s="120"/>
      <c r="EU313" s="120"/>
      <c r="EV313" s="120"/>
      <c r="EW313" s="120"/>
      <c r="EX313" s="120"/>
      <c r="EY313" s="120"/>
    </row>
    <row r="314" spans="1:155" s="119" customFormat="1" ht="24.75" customHeight="1">
      <c r="A314" s="78" t="s">
        <v>365</v>
      </c>
      <c r="B314" s="118"/>
      <c r="C314" s="118"/>
      <c r="D314" s="80">
        <v>300000</v>
      </c>
      <c r="E314" s="80"/>
      <c r="F314" s="80">
        <f>D314</f>
        <v>300000</v>
      </c>
      <c r="G314" s="80">
        <v>300000</v>
      </c>
      <c r="H314" s="80"/>
      <c r="I314" s="80"/>
      <c r="J314" s="80">
        <f>G314</f>
        <v>300000</v>
      </c>
      <c r="K314" s="80"/>
      <c r="L314" s="80"/>
      <c r="M314" s="80"/>
      <c r="N314" s="80">
        <v>300000</v>
      </c>
      <c r="O314" s="80"/>
      <c r="P314" s="80">
        <f>N314</f>
        <v>300000</v>
      </c>
      <c r="ET314" s="120"/>
      <c r="EU314" s="120"/>
      <c r="EV314" s="120"/>
      <c r="EW314" s="120"/>
      <c r="EX314" s="120"/>
      <c r="EY314" s="120"/>
    </row>
    <row r="315" spans="1:155" s="119" customFormat="1" ht="18.75" customHeight="1">
      <c r="A315" s="171" t="s">
        <v>282</v>
      </c>
      <c r="B315" s="118"/>
      <c r="C315" s="118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ET315" s="120"/>
      <c r="EU315" s="120"/>
      <c r="EV315" s="120"/>
      <c r="EW315" s="120"/>
      <c r="EX315" s="120"/>
      <c r="EY315" s="120"/>
    </row>
    <row r="316" spans="1:155" s="119" customFormat="1" ht="35.25" customHeight="1">
      <c r="A316" s="78" t="s">
        <v>366</v>
      </c>
      <c r="B316" s="118"/>
      <c r="C316" s="118"/>
      <c r="D316" s="80">
        <v>183</v>
      </c>
      <c r="E316" s="80"/>
      <c r="F316" s="80">
        <f>D316</f>
        <v>183</v>
      </c>
      <c r="G316" s="80">
        <v>172</v>
      </c>
      <c r="H316" s="80"/>
      <c r="I316" s="80"/>
      <c r="J316" s="80">
        <f>G316</f>
        <v>172</v>
      </c>
      <c r="K316" s="80"/>
      <c r="L316" s="80"/>
      <c r="M316" s="80"/>
      <c r="N316" s="80">
        <v>162</v>
      </c>
      <c r="O316" s="80"/>
      <c r="P316" s="80">
        <f>N316</f>
        <v>162</v>
      </c>
      <c r="ET316" s="120"/>
      <c r="EU316" s="120"/>
      <c r="EV316" s="120"/>
      <c r="EW316" s="120"/>
      <c r="EX316" s="120"/>
      <c r="EY316" s="120"/>
    </row>
    <row r="317" spans="1:155" s="119" customFormat="1" ht="24.75" customHeight="1">
      <c r="A317" s="171" t="s">
        <v>233</v>
      </c>
      <c r="B317" s="118"/>
      <c r="C317" s="118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ET317" s="120"/>
      <c r="EU317" s="120"/>
      <c r="EV317" s="120"/>
      <c r="EW317" s="120"/>
      <c r="EX317" s="120"/>
      <c r="EY317" s="120"/>
    </row>
    <row r="318" spans="1:155" s="119" customFormat="1" ht="33" customHeight="1">
      <c r="A318" s="78" t="s">
        <v>367</v>
      </c>
      <c r="B318" s="118"/>
      <c r="C318" s="118"/>
      <c r="D318" s="80">
        <f>D314/D316</f>
        <v>1639.344262295082</v>
      </c>
      <c r="E318" s="80"/>
      <c r="F318" s="80">
        <f>D318</f>
        <v>1639.344262295082</v>
      </c>
      <c r="G318" s="80">
        <f>G314/G316</f>
        <v>1744.1860465116279</v>
      </c>
      <c r="H318" s="80"/>
      <c r="I318" s="80"/>
      <c r="J318" s="80">
        <f>G318</f>
        <v>1744.1860465116279</v>
      </c>
      <c r="K318" s="80"/>
      <c r="L318" s="80"/>
      <c r="M318" s="80"/>
      <c r="N318" s="80">
        <f>N314/N316</f>
        <v>1851.851851851852</v>
      </c>
      <c r="O318" s="80"/>
      <c r="P318" s="80">
        <f>N318</f>
        <v>1851.851851851852</v>
      </c>
      <c r="ET318" s="120"/>
      <c r="EU318" s="120"/>
      <c r="EV318" s="120"/>
      <c r="EW318" s="120"/>
      <c r="EX318" s="120"/>
      <c r="EY318" s="120"/>
    </row>
    <row r="319" spans="1:155" s="81" customFormat="1" ht="41.25" customHeight="1">
      <c r="A319" s="91" t="s">
        <v>433</v>
      </c>
      <c r="B319" s="79"/>
      <c r="C319" s="79"/>
      <c r="D319" s="87">
        <f>D321</f>
        <v>200000</v>
      </c>
      <c r="E319" s="87"/>
      <c r="F319" s="87">
        <f>D319</f>
        <v>200000</v>
      </c>
      <c r="G319" s="87">
        <f>G321</f>
        <v>250000</v>
      </c>
      <c r="H319" s="87"/>
      <c r="I319" s="87"/>
      <c r="J319" s="87">
        <f>G319</f>
        <v>250000</v>
      </c>
      <c r="K319" s="87"/>
      <c r="L319" s="87"/>
      <c r="M319" s="87"/>
      <c r="N319" s="87">
        <f>N321</f>
        <v>300000</v>
      </c>
      <c r="O319" s="87"/>
      <c r="P319" s="87">
        <f>N319</f>
        <v>300000</v>
      </c>
      <c r="ET319" s="82"/>
      <c r="EU319" s="82"/>
      <c r="EV319" s="82"/>
      <c r="EW319" s="82"/>
      <c r="EX319" s="82"/>
      <c r="EY319" s="82"/>
    </row>
    <row r="320" spans="1:155" s="119" customFormat="1" ht="21.75" customHeight="1">
      <c r="A320" s="4" t="s">
        <v>77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T320" s="120"/>
      <c r="EU320" s="120"/>
      <c r="EV320" s="120"/>
      <c r="EW320" s="120"/>
      <c r="EX320" s="120"/>
      <c r="EY320" s="120"/>
    </row>
    <row r="321" spans="1:155" s="119" customFormat="1" ht="33" customHeight="1">
      <c r="A321" s="78" t="s">
        <v>368</v>
      </c>
      <c r="B321" s="118"/>
      <c r="C321" s="118"/>
      <c r="D321" s="80">
        <v>200000</v>
      </c>
      <c r="E321" s="80"/>
      <c r="F321" s="80">
        <f>D321</f>
        <v>200000</v>
      </c>
      <c r="G321" s="80">
        <v>250000</v>
      </c>
      <c r="H321" s="80"/>
      <c r="I321" s="80"/>
      <c r="J321" s="80">
        <f>G321</f>
        <v>250000</v>
      </c>
      <c r="K321" s="80"/>
      <c r="L321" s="80"/>
      <c r="M321" s="80"/>
      <c r="N321" s="80">
        <v>300000</v>
      </c>
      <c r="O321" s="80"/>
      <c r="P321" s="80">
        <f>N321</f>
        <v>300000</v>
      </c>
      <c r="ET321" s="120"/>
      <c r="EU321" s="120"/>
      <c r="EV321" s="120"/>
      <c r="EW321" s="120"/>
      <c r="EX321" s="120"/>
      <c r="EY321" s="120"/>
    </row>
    <row r="322" spans="1:155" s="119" customFormat="1" ht="21" customHeight="1">
      <c r="A322" s="171" t="s">
        <v>282</v>
      </c>
      <c r="B322" s="118"/>
      <c r="C322" s="118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ET322" s="120"/>
      <c r="EU322" s="120"/>
      <c r="EV322" s="120"/>
      <c r="EW322" s="120"/>
      <c r="EX322" s="120"/>
      <c r="EY322" s="120"/>
    </row>
    <row r="323" spans="1:155" s="119" customFormat="1" ht="24" customHeight="1">
      <c r="A323" s="78" t="s">
        <v>369</v>
      </c>
      <c r="B323" s="118"/>
      <c r="C323" s="118"/>
      <c r="D323" s="80">
        <v>685</v>
      </c>
      <c r="E323" s="80"/>
      <c r="F323" s="80">
        <f>D323</f>
        <v>685</v>
      </c>
      <c r="G323" s="80">
        <v>802</v>
      </c>
      <c r="H323" s="80"/>
      <c r="I323" s="80"/>
      <c r="J323" s="80">
        <f>G323</f>
        <v>802</v>
      </c>
      <c r="K323" s="80"/>
      <c r="L323" s="80"/>
      <c r="M323" s="80"/>
      <c r="N323" s="80">
        <v>908</v>
      </c>
      <c r="O323" s="80"/>
      <c r="P323" s="80">
        <f>N323</f>
        <v>908</v>
      </c>
      <c r="ET323" s="120"/>
      <c r="EU323" s="120"/>
      <c r="EV323" s="120"/>
      <c r="EW323" s="120"/>
      <c r="EX323" s="120"/>
      <c r="EY323" s="120"/>
    </row>
    <row r="324" spans="1:155" s="119" customFormat="1" ht="33" customHeight="1">
      <c r="A324" s="171" t="s">
        <v>233</v>
      </c>
      <c r="B324" s="118"/>
      <c r="C324" s="118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ET324" s="120"/>
      <c r="EU324" s="120"/>
      <c r="EV324" s="120"/>
      <c r="EW324" s="120"/>
      <c r="EX324" s="120"/>
      <c r="EY324" s="120"/>
    </row>
    <row r="325" spans="1:155" s="119" customFormat="1" ht="33" customHeight="1">
      <c r="A325" s="78" t="s">
        <v>370</v>
      </c>
      <c r="B325" s="118"/>
      <c r="C325" s="118"/>
      <c r="D325" s="80">
        <f>D321/D323</f>
        <v>291.97080291970804</v>
      </c>
      <c r="E325" s="80"/>
      <c r="F325" s="80">
        <f>D325</f>
        <v>291.97080291970804</v>
      </c>
      <c r="G325" s="80">
        <f>G321/G323</f>
        <v>311.7206982543641</v>
      </c>
      <c r="H325" s="80"/>
      <c r="I325" s="80"/>
      <c r="J325" s="80">
        <f>G325</f>
        <v>311.7206982543641</v>
      </c>
      <c r="K325" s="80"/>
      <c r="L325" s="80"/>
      <c r="M325" s="80"/>
      <c r="N325" s="80">
        <f>N321/N323</f>
        <v>330.3964757709251</v>
      </c>
      <c r="O325" s="80"/>
      <c r="P325" s="80">
        <f>N325</f>
        <v>330.3964757709251</v>
      </c>
      <c r="ET325" s="120"/>
      <c r="EU325" s="120"/>
      <c r="EV325" s="120"/>
      <c r="EW325" s="120"/>
      <c r="EX325" s="120"/>
      <c r="EY325" s="120"/>
    </row>
    <row r="326" spans="1:155" s="119" customFormat="1" ht="39" customHeight="1">
      <c r="A326" s="91" t="s">
        <v>434</v>
      </c>
      <c r="B326" s="118"/>
      <c r="C326" s="118"/>
      <c r="D326" s="87">
        <f>D328</f>
        <v>1000000</v>
      </c>
      <c r="E326" s="87"/>
      <c r="F326" s="87">
        <f>D326</f>
        <v>1000000</v>
      </c>
      <c r="G326" s="87">
        <f>G328</f>
        <v>1500000</v>
      </c>
      <c r="H326" s="87"/>
      <c r="I326" s="87"/>
      <c r="J326" s="87">
        <f>G326</f>
        <v>1500000</v>
      </c>
      <c r="K326" s="87"/>
      <c r="L326" s="87"/>
      <c r="M326" s="87"/>
      <c r="N326" s="87">
        <f>N328</f>
        <v>1500000</v>
      </c>
      <c r="O326" s="87"/>
      <c r="P326" s="87">
        <f>N326</f>
        <v>1500000</v>
      </c>
      <c r="ET326" s="120"/>
      <c r="EU326" s="120"/>
      <c r="EV326" s="120"/>
      <c r="EW326" s="120"/>
      <c r="EX326" s="120"/>
      <c r="EY326" s="120"/>
    </row>
    <row r="327" spans="1:155" s="119" customFormat="1" ht="21.75" customHeight="1">
      <c r="A327" s="4" t="s">
        <v>77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T327" s="120"/>
      <c r="EU327" s="120"/>
      <c r="EV327" s="120"/>
      <c r="EW327" s="120"/>
      <c r="EX327" s="120"/>
      <c r="EY327" s="120"/>
    </row>
    <row r="328" spans="1:155" s="119" customFormat="1" ht="37.5" customHeight="1">
      <c r="A328" s="78" t="s">
        <v>371</v>
      </c>
      <c r="B328" s="118"/>
      <c r="C328" s="118"/>
      <c r="D328" s="80">
        <v>1000000</v>
      </c>
      <c r="E328" s="80"/>
      <c r="F328" s="80">
        <f>D328</f>
        <v>1000000</v>
      </c>
      <c r="G328" s="80">
        <v>1500000</v>
      </c>
      <c r="H328" s="80"/>
      <c r="I328" s="80"/>
      <c r="J328" s="80">
        <f>G328</f>
        <v>1500000</v>
      </c>
      <c r="K328" s="80"/>
      <c r="L328" s="80"/>
      <c r="M328" s="80"/>
      <c r="N328" s="80">
        <v>1500000</v>
      </c>
      <c r="O328" s="80"/>
      <c r="P328" s="80">
        <f>N328</f>
        <v>1500000</v>
      </c>
      <c r="ET328" s="120"/>
      <c r="EU328" s="120"/>
      <c r="EV328" s="120"/>
      <c r="EW328" s="120"/>
      <c r="EX328" s="120"/>
      <c r="EY328" s="120"/>
    </row>
    <row r="329" spans="1:155" s="119" customFormat="1" ht="22.5" customHeight="1">
      <c r="A329" s="171" t="s">
        <v>282</v>
      </c>
      <c r="B329" s="118"/>
      <c r="C329" s="118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ET329" s="120"/>
      <c r="EU329" s="120"/>
      <c r="EV329" s="120"/>
      <c r="EW329" s="120"/>
      <c r="EX329" s="120"/>
      <c r="EY329" s="120"/>
    </row>
    <row r="330" spans="1:155" s="119" customFormat="1" ht="33" customHeight="1">
      <c r="A330" s="78" t="s">
        <v>369</v>
      </c>
      <c r="B330" s="118"/>
      <c r="C330" s="118"/>
      <c r="D330" s="80">
        <v>3425</v>
      </c>
      <c r="E330" s="80"/>
      <c r="F330" s="80">
        <f>D330</f>
        <v>3425</v>
      </c>
      <c r="G330" s="80">
        <v>4812.01</v>
      </c>
      <c r="H330" s="80"/>
      <c r="I330" s="80"/>
      <c r="J330" s="80">
        <f>G330</f>
        <v>4812.01</v>
      </c>
      <c r="K330" s="80"/>
      <c r="L330" s="80"/>
      <c r="M330" s="80"/>
      <c r="N330" s="80">
        <v>4539.95</v>
      </c>
      <c r="O330" s="80"/>
      <c r="P330" s="80">
        <f>N330</f>
        <v>4539.95</v>
      </c>
      <c r="ET330" s="120"/>
      <c r="EU330" s="120"/>
      <c r="EV330" s="120"/>
      <c r="EW330" s="120"/>
      <c r="EX330" s="120"/>
      <c r="EY330" s="120"/>
    </row>
    <row r="331" spans="1:155" s="119" customFormat="1" ht="33" customHeight="1">
      <c r="A331" s="171" t="s">
        <v>233</v>
      </c>
      <c r="B331" s="118"/>
      <c r="C331" s="118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ET331" s="120"/>
      <c r="EU331" s="120"/>
      <c r="EV331" s="120"/>
      <c r="EW331" s="120"/>
      <c r="EX331" s="120"/>
      <c r="EY331" s="120"/>
    </row>
    <row r="332" spans="1:155" s="119" customFormat="1" ht="33" customHeight="1">
      <c r="A332" s="78" t="s">
        <v>370</v>
      </c>
      <c r="B332" s="118"/>
      <c r="C332" s="118"/>
      <c r="D332" s="80">
        <f>D328/D330</f>
        <v>291.97080291970804</v>
      </c>
      <c r="E332" s="80"/>
      <c r="F332" s="80">
        <f>D332</f>
        <v>291.97080291970804</v>
      </c>
      <c r="G332" s="80">
        <f>G328/G330</f>
        <v>311.7200504570855</v>
      </c>
      <c r="H332" s="80"/>
      <c r="I332" s="80"/>
      <c r="J332" s="80">
        <f>G332</f>
        <v>311.7200504570855</v>
      </c>
      <c r="K332" s="80"/>
      <c r="L332" s="80"/>
      <c r="M332" s="80"/>
      <c r="N332" s="80">
        <f>N328/N330</f>
        <v>330.40011453870636</v>
      </c>
      <c r="O332" s="80"/>
      <c r="P332" s="80">
        <f>N332</f>
        <v>330.40011453870636</v>
      </c>
      <c r="ET332" s="120"/>
      <c r="EU332" s="120"/>
      <c r="EV332" s="120"/>
      <c r="EW332" s="120"/>
      <c r="EX332" s="120"/>
      <c r="EY332" s="120"/>
    </row>
    <row r="333" spans="1:155" s="119" customFormat="1" ht="39" customHeight="1">
      <c r="A333" s="91" t="s">
        <v>435</v>
      </c>
      <c r="B333" s="118"/>
      <c r="C333" s="118"/>
      <c r="D333" s="80">
        <f>D335</f>
        <v>650000</v>
      </c>
      <c r="E333" s="80"/>
      <c r="F333" s="80">
        <f>D333</f>
        <v>650000</v>
      </c>
      <c r="G333" s="80">
        <f>G335</f>
        <v>750000</v>
      </c>
      <c r="H333" s="80"/>
      <c r="I333" s="80"/>
      <c r="J333" s="80">
        <f>G333</f>
        <v>750000</v>
      </c>
      <c r="K333" s="80"/>
      <c r="L333" s="80"/>
      <c r="M333" s="80"/>
      <c r="N333" s="80">
        <f>N335</f>
        <v>850000</v>
      </c>
      <c r="O333" s="80"/>
      <c r="P333" s="80">
        <f>N333</f>
        <v>850000</v>
      </c>
      <c r="ET333" s="120"/>
      <c r="EU333" s="120"/>
      <c r="EV333" s="120"/>
      <c r="EW333" s="120"/>
      <c r="EX333" s="120"/>
      <c r="EY333" s="120"/>
    </row>
    <row r="334" spans="1:155" s="119" customFormat="1" ht="21" customHeight="1">
      <c r="A334" s="4" t="s">
        <v>77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T334" s="120"/>
      <c r="EU334" s="120"/>
      <c r="EV334" s="120"/>
      <c r="EW334" s="120"/>
      <c r="EX334" s="120"/>
      <c r="EY334" s="120"/>
    </row>
    <row r="335" spans="1:155" s="119" customFormat="1" ht="33" customHeight="1">
      <c r="A335" s="78" t="s">
        <v>372</v>
      </c>
      <c r="B335" s="118"/>
      <c r="C335" s="118"/>
      <c r="D335" s="80">
        <v>650000</v>
      </c>
      <c r="E335" s="80"/>
      <c r="F335" s="80">
        <f>D335</f>
        <v>650000</v>
      </c>
      <c r="G335" s="80">
        <v>750000</v>
      </c>
      <c r="H335" s="80"/>
      <c r="I335" s="80"/>
      <c r="J335" s="80">
        <f>G335</f>
        <v>750000</v>
      </c>
      <c r="K335" s="80"/>
      <c r="L335" s="80"/>
      <c r="M335" s="80"/>
      <c r="N335" s="80">
        <v>850000</v>
      </c>
      <c r="O335" s="80"/>
      <c r="P335" s="80">
        <f>N335</f>
        <v>850000</v>
      </c>
      <c r="ET335" s="120"/>
      <c r="EU335" s="120"/>
      <c r="EV335" s="120"/>
      <c r="EW335" s="120"/>
      <c r="EX335" s="120"/>
      <c r="EY335" s="120"/>
    </row>
    <row r="336" spans="1:155" s="119" customFormat="1" ht="21" customHeight="1">
      <c r="A336" s="171" t="s">
        <v>282</v>
      </c>
      <c r="B336" s="118"/>
      <c r="C336" s="118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ET336" s="120"/>
      <c r="EU336" s="120"/>
      <c r="EV336" s="120"/>
      <c r="EW336" s="120"/>
      <c r="EX336" s="120"/>
      <c r="EY336" s="120"/>
    </row>
    <row r="337" spans="1:155" s="119" customFormat="1" ht="26.25" customHeight="1">
      <c r="A337" s="78" t="s">
        <v>373</v>
      </c>
      <c r="B337" s="118"/>
      <c r="C337" s="118"/>
      <c r="D337" s="80">
        <v>321.6</v>
      </c>
      <c r="E337" s="80"/>
      <c r="F337" s="80">
        <f>D337</f>
        <v>321.6</v>
      </c>
      <c r="G337" s="80">
        <v>321.6</v>
      </c>
      <c r="H337" s="80"/>
      <c r="I337" s="80"/>
      <c r="J337" s="80">
        <f>G337</f>
        <v>321.6</v>
      </c>
      <c r="K337" s="80"/>
      <c r="L337" s="80"/>
      <c r="M337" s="80"/>
      <c r="N337" s="80">
        <v>321.6</v>
      </c>
      <c r="O337" s="80"/>
      <c r="P337" s="80">
        <f>N337</f>
        <v>321.6</v>
      </c>
      <c r="ET337" s="120"/>
      <c r="EU337" s="120"/>
      <c r="EV337" s="120"/>
      <c r="EW337" s="120"/>
      <c r="EX337" s="120"/>
      <c r="EY337" s="120"/>
    </row>
    <row r="338" spans="1:155" s="119" customFormat="1" ht="21.75" customHeight="1">
      <c r="A338" s="171" t="s">
        <v>233</v>
      </c>
      <c r="B338" s="118"/>
      <c r="C338" s="118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ET338" s="120"/>
      <c r="EU338" s="120"/>
      <c r="EV338" s="120"/>
      <c r="EW338" s="120"/>
      <c r="EX338" s="120"/>
      <c r="EY338" s="120"/>
    </row>
    <row r="339" spans="1:155" s="191" customFormat="1" ht="29.25" customHeight="1">
      <c r="A339" s="78" t="s">
        <v>374</v>
      </c>
      <c r="B339" s="190"/>
      <c r="C339" s="190"/>
      <c r="D339" s="80">
        <f>D335/D337</f>
        <v>2021.1442786069651</v>
      </c>
      <c r="E339" s="80"/>
      <c r="F339" s="80">
        <f>D339</f>
        <v>2021.1442786069651</v>
      </c>
      <c r="G339" s="80">
        <f>G335/G337</f>
        <v>2332.089552238806</v>
      </c>
      <c r="H339" s="80"/>
      <c r="I339" s="80"/>
      <c r="J339" s="80">
        <f>G339</f>
        <v>2332.089552238806</v>
      </c>
      <c r="K339" s="80"/>
      <c r="L339" s="80"/>
      <c r="M339" s="80"/>
      <c r="N339" s="80">
        <f>N335/N337</f>
        <v>2643.0348258706467</v>
      </c>
      <c r="O339" s="80"/>
      <c r="P339" s="80">
        <f>N339</f>
        <v>2643.0348258706467</v>
      </c>
      <c r="ET339" s="192"/>
      <c r="EU339" s="192"/>
      <c r="EV339" s="192"/>
      <c r="EW339" s="192"/>
      <c r="EX339" s="192"/>
      <c r="EY339" s="192"/>
    </row>
    <row r="340" spans="1:155" s="197" customFormat="1" ht="34.5" customHeight="1">
      <c r="A340" s="200" t="s">
        <v>436</v>
      </c>
      <c r="B340" s="196"/>
      <c r="C340" s="196"/>
      <c r="D340" s="199">
        <f>D341+D348+D355+D362+D371+D380+D389+D398+D407+D416+D425+D432</f>
        <v>10361900</v>
      </c>
      <c r="E340" s="199">
        <f aca="true" t="shared" si="25" ref="E340:P340">E341+E348+E355+E362+E371+E380+E389+E398+E407+E416+E425+E432</f>
        <v>0</v>
      </c>
      <c r="F340" s="199">
        <f t="shared" si="25"/>
        <v>10361900</v>
      </c>
      <c r="G340" s="199">
        <f t="shared" si="25"/>
        <v>10854400</v>
      </c>
      <c r="H340" s="199">
        <f t="shared" si="25"/>
        <v>0</v>
      </c>
      <c r="I340" s="199">
        <f t="shared" si="25"/>
        <v>0</v>
      </c>
      <c r="J340" s="199">
        <f t="shared" si="25"/>
        <v>10854400</v>
      </c>
      <c r="K340" s="199" t="e">
        <f t="shared" si="25"/>
        <v>#REF!</v>
      </c>
      <c r="L340" s="199" t="e">
        <f t="shared" si="25"/>
        <v>#REF!</v>
      </c>
      <c r="M340" s="199" t="e">
        <f t="shared" si="25"/>
        <v>#REF!</v>
      </c>
      <c r="N340" s="199">
        <f t="shared" si="25"/>
        <v>11537100</v>
      </c>
      <c r="O340" s="199">
        <f t="shared" si="25"/>
        <v>0</v>
      </c>
      <c r="P340" s="199">
        <f t="shared" si="25"/>
        <v>11537100</v>
      </c>
      <c r="Q340" s="199" t="e">
        <f>Q341+Q348+Q355+#REF!+Q371+Q380+Q389+Q407+Q416+Q425+Q432+#REF!</f>
        <v>#REF!</v>
      </c>
      <c r="ET340" s="198"/>
      <c r="EU340" s="198"/>
      <c r="EV340" s="198"/>
      <c r="EW340" s="198"/>
      <c r="EX340" s="198"/>
      <c r="EY340" s="198"/>
    </row>
    <row r="341" spans="1:155" s="191" customFormat="1" ht="34.5" customHeight="1">
      <c r="A341" s="91" t="s">
        <v>437</v>
      </c>
      <c r="B341" s="190"/>
      <c r="C341" s="190"/>
      <c r="D341" s="87">
        <f>D343</f>
        <v>677400</v>
      </c>
      <c r="E341" s="87"/>
      <c r="F341" s="87">
        <f>D341</f>
        <v>677400</v>
      </c>
      <c r="G341" s="87">
        <f>G343</f>
        <v>755300</v>
      </c>
      <c r="H341" s="87"/>
      <c r="I341" s="87"/>
      <c r="J341" s="87">
        <f>G341</f>
        <v>755300</v>
      </c>
      <c r="K341" s="87"/>
      <c r="L341" s="87"/>
      <c r="M341" s="87"/>
      <c r="N341" s="87">
        <f>N343</f>
        <v>835000</v>
      </c>
      <c r="O341" s="87"/>
      <c r="P341" s="87">
        <f>N341</f>
        <v>835000</v>
      </c>
      <c r="ET341" s="192"/>
      <c r="EU341" s="192"/>
      <c r="EV341" s="192"/>
      <c r="EW341" s="192"/>
      <c r="EX341" s="192"/>
      <c r="EY341" s="192"/>
    </row>
    <row r="342" spans="1:155" s="191" customFormat="1" ht="29.25" customHeight="1">
      <c r="A342" s="4" t="s">
        <v>77</v>
      </c>
      <c r="B342" s="190"/>
      <c r="C342" s="19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ET342" s="192"/>
      <c r="EU342" s="192"/>
      <c r="EV342" s="192"/>
      <c r="EW342" s="192"/>
      <c r="EX342" s="192"/>
      <c r="EY342" s="192"/>
    </row>
    <row r="343" spans="1:155" s="191" customFormat="1" ht="33" customHeight="1">
      <c r="A343" s="78" t="s">
        <v>375</v>
      </c>
      <c r="B343" s="190"/>
      <c r="C343" s="190"/>
      <c r="D343" s="80">
        <v>677400</v>
      </c>
      <c r="E343" s="80"/>
      <c r="F343" s="80">
        <f>D343</f>
        <v>677400</v>
      </c>
      <c r="G343" s="80">
        <v>755300</v>
      </c>
      <c r="H343" s="80"/>
      <c r="I343" s="80"/>
      <c r="J343" s="80">
        <f>G343</f>
        <v>755300</v>
      </c>
      <c r="K343" s="80"/>
      <c r="L343" s="80"/>
      <c r="M343" s="80"/>
      <c r="N343" s="80">
        <v>835000</v>
      </c>
      <c r="O343" s="80"/>
      <c r="P343" s="80">
        <f>N343</f>
        <v>835000</v>
      </c>
      <c r="ET343" s="192"/>
      <c r="EU343" s="192"/>
      <c r="EV343" s="192"/>
      <c r="EW343" s="192"/>
      <c r="EX343" s="192"/>
      <c r="EY343" s="192"/>
    </row>
    <row r="344" spans="1:155" s="191" customFormat="1" ht="29.25" customHeight="1">
      <c r="A344" s="171" t="s">
        <v>282</v>
      </c>
      <c r="B344" s="190"/>
      <c r="C344" s="1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T344" s="192"/>
      <c r="EU344" s="192"/>
      <c r="EV344" s="192"/>
      <c r="EW344" s="192"/>
      <c r="EX344" s="192"/>
      <c r="EY344" s="192"/>
    </row>
    <row r="345" spans="1:155" s="191" customFormat="1" ht="29.25" customHeight="1">
      <c r="A345" s="78" t="s">
        <v>377</v>
      </c>
      <c r="B345" s="190"/>
      <c r="C345" s="190"/>
      <c r="D345" s="80">
        <v>12</v>
      </c>
      <c r="E345" s="80"/>
      <c r="F345" s="80">
        <f>D345</f>
        <v>12</v>
      </c>
      <c r="G345" s="80">
        <v>12</v>
      </c>
      <c r="H345" s="80"/>
      <c r="I345" s="80"/>
      <c r="J345" s="80">
        <f>G345</f>
        <v>12</v>
      </c>
      <c r="K345" s="80"/>
      <c r="L345" s="80"/>
      <c r="M345" s="80"/>
      <c r="N345" s="80">
        <v>12</v>
      </c>
      <c r="O345" s="80"/>
      <c r="P345" s="80">
        <f>N345</f>
        <v>12</v>
      </c>
      <c r="ET345" s="192"/>
      <c r="EU345" s="192"/>
      <c r="EV345" s="192"/>
      <c r="EW345" s="192"/>
      <c r="EX345" s="192"/>
      <c r="EY345" s="192"/>
    </row>
    <row r="346" spans="1:155" s="191" customFormat="1" ht="29.25" customHeight="1">
      <c r="A346" s="171" t="s">
        <v>233</v>
      </c>
      <c r="B346" s="190"/>
      <c r="C346" s="1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T346" s="192"/>
      <c r="EU346" s="192"/>
      <c r="EV346" s="192"/>
      <c r="EW346" s="192"/>
      <c r="EX346" s="192"/>
      <c r="EY346" s="192"/>
    </row>
    <row r="347" spans="1:155" s="191" customFormat="1" ht="29.25" customHeight="1">
      <c r="A347" s="78" t="s">
        <v>376</v>
      </c>
      <c r="B347" s="190"/>
      <c r="C347" s="190"/>
      <c r="D347" s="80">
        <f>D343/D345</f>
        <v>56450</v>
      </c>
      <c r="E347" s="80"/>
      <c r="F347" s="80">
        <f>D347</f>
        <v>56450</v>
      </c>
      <c r="G347" s="80">
        <f>G343/G345</f>
        <v>62941.666666666664</v>
      </c>
      <c r="H347" s="80"/>
      <c r="I347" s="80"/>
      <c r="J347" s="80">
        <f>G347</f>
        <v>62941.666666666664</v>
      </c>
      <c r="K347" s="80"/>
      <c r="L347" s="80"/>
      <c r="M347" s="80"/>
      <c r="N347" s="80">
        <f>N343/N345</f>
        <v>69583.33333333333</v>
      </c>
      <c r="O347" s="80"/>
      <c r="P347" s="80">
        <f>N347</f>
        <v>69583.33333333333</v>
      </c>
      <c r="ET347" s="192"/>
      <c r="EU347" s="192"/>
      <c r="EV347" s="192"/>
      <c r="EW347" s="192"/>
      <c r="EX347" s="192"/>
      <c r="EY347" s="192"/>
    </row>
    <row r="348" spans="1:155" s="191" customFormat="1" ht="42.75" customHeight="1">
      <c r="A348" s="91" t="s">
        <v>438</v>
      </c>
      <c r="B348" s="190"/>
      <c r="C348" s="190"/>
      <c r="D348" s="87">
        <f>D350</f>
        <v>150000</v>
      </c>
      <c r="E348" s="87"/>
      <c r="F348" s="87">
        <f>D348</f>
        <v>150000</v>
      </c>
      <c r="G348" s="87">
        <f>G350</f>
        <v>115300</v>
      </c>
      <c r="H348" s="87"/>
      <c r="I348" s="87"/>
      <c r="J348" s="87">
        <f>G348</f>
        <v>115300</v>
      </c>
      <c r="K348" s="87"/>
      <c r="L348" s="87"/>
      <c r="M348" s="87"/>
      <c r="N348" s="87">
        <f>N350</f>
        <v>122300</v>
      </c>
      <c r="O348" s="87"/>
      <c r="P348" s="87">
        <f>N348</f>
        <v>122300</v>
      </c>
      <c r="ET348" s="192"/>
      <c r="EU348" s="192"/>
      <c r="EV348" s="192"/>
      <c r="EW348" s="192"/>
      <c r="EX348" s="192"/>
      <c r="EY348" s="192"/>
    </row>
    <row r="349" spans="1:155" s="191" customFormat="1" ht="29.25" customHeight="1">
      <c r="A349" s="4" t="s">
        <v>77</v>
      </c>
      <c r="B349" s="190"/>
      <c r="C349" s="19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ET349" s="192"/>
      <c r="EU349" s="192"/>
      <c r="EV349" s="192"/>
      <c r="EW349" s="192"/>
      <c r="EX349" s="192"/>
      <c r="EY349" s="192"/>
    </row>
    <row r="350" spans="1:155" s="191" customFormat="1" ht="51.75" customHeight="1">
      <c r="A350" s="78" t="s">
        <v>378</v>
      </c>
      <c r="B350" s="190"/>
      <c r="C350" s="190"/>
      <c r="D350" s="80">
        <v>150000</v>
      </c>
      <c r="E350" s="80"/>
      <c r="F350" s="80">
        <f>D350</f>
        <v>150000</v>
      </c>
      <c r="G350" s="80">
        <v>115300</v>
      </c>
      <c r="H350" s="80"/>
      <c r="I350" s="80"/>
      <c r="J350" s="80">
        <f>G350</f>
        <v>115300</v>
      </c>
      <c r="K350" s="80"/>
      <c r="L350" s="80"/>
      <c r="M350" s="80"/>
      <c r="N350" s="80">
        <v>122300</v>
      </c>
      <c r="O350" s="80"/>
      <c r="P350" s="80">
        <f>N350</f>
        <v>122300</v>
      </c>
      <c r="ET350" s="192"/>
      <c r="EU350" s="192"/>
      <c r="EV350" s="192"/>
      <c r="EW350" s="192"/>
      <c r="EX350" s="192"/>
      <c r="EY350" s="192"/>
    </row>
    <row r="351" spans="1:155" s="191" customFormat="1" ht="29.25" customHeight="1">
      <c r="A351" s="171" t="s">
        <v>282</v>
      </c>
      <c r="B351" s="190"/>
      <c r="C351" s="1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ET351" s="192"/>
      <c r="EU351" s="192"/>
      <c r="EV351" s="192"/>
      <c r="EW351" s="192"/>
      <c r="EX351" s="192"/>
      <c r="EY351" s="192"/>
    </row>
    <row r="352" spans="1:155" s="191" customFormat="1" ht="38.25" customHeight="1">
      <c r="A352" s="78" t="s">
        <v>379</v>
      </c>
      <c r="B352" s="190"/>
      <c r="C352" s="190"/>
      <c r="D352" s="80">
        <v>12</v>
      </c>
      <c r="E352" s="80"/>
      <c r="F352" s="80">
        <f>D352</f>
        <v>12</v>
      </c>
      <c r="G352" s="80">
        <v>12</v>
      </c>
      <c r="H352" s="80"/>
      <c r="I352" s="80"/>
      <c r="J352" s="80">
        <f>G352</f>
        <v>12</v>
      </c>
      <c r="K352" s="80"/>
      <c r="L352" s="80"/>
      <c r="M352" s="80"/>
      <c r="N352" s="80">
        <v>12</v>
      </c>
      <c r="O352" s="80"/>
      <c r="P352" s="80">
        <f>N352</f>
        <v>12</v>
      </c>
      <c r="ET352" s="192"/>
      <c r="EU352" s="192"/>
      <c r="EV352" s="192"/>
      <c r="EW352" s="192"/>
      <c r="EX352" s="192"/>
      <c r="EY352" s="192"/>
    </row>
    <row r="353" spans="1:155" s="191" customFormat="1" ht="29.25" customHeight="1">
      <c r="A353" s="171" t="s">
        <v>233</v>
      </c>
      <c r="B353" s="190"/>
      <c r="C353" s="1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ET353" s="192"/>
      <c r="EU353" s="192"/>
      <c r="EV353" s="192"/>
      <c r="EW353" s="192"/>
      <c r="EX353" s="192"/>
      <c r="EY353" s="192"/>
    </row>
    <row r="354" spans="1:155" s="191" customFormat="1" ht="34.5" customHeight="1">
      <c r="A354" s="78" t="s">
        <v>380</v>
      </c>
      <c r="B354" s="190"/>
      <c r="C354" s="190"/>
      <c r="D354" s="80">
        <f>D350/D352</f>
        <v>12500</v>
      </c>
      <c r="E354" s="80"/>
      <c r="F354" s="80">
        <f>D354</f>
        <v>12500</v>
      </c>
      <c r="G354" s="80">
        <f>G350/G352</f>
        <v>9608.333333333334</v>
      </c>
      <c r="H354" s="80"/>
      <c r="I354" s="80"/>
      <c r="J354" s="80">
        <f>G354</f>
        <v>9608.333333333334</v>
      </c>
      <c r="K354" s="80"/>
      <c r="L354" s="80"/>
      <c r="M354" s="80"/>
      <c r="N354" s="80">
        <f>N350/N352</f>
        <v>10191.666666666666</v>
      </c>
      <c r="O354" s="80"/>
      <c r="P354" s="80">
        <f>N354</f>
        <v>10191.666666666666</v>
      </c>
      <c r="ET354" s="192"/>
      <c r="EU354" s="192"/>
      <c r="EV354" s="192"/>
      <c r="EW354" s="192"/>
      <c r="EX354" s="192"/>
      <c r="EY354" s="192"/>
    </row>
    <row r="355" spans="1:155" s="191" customFormat="1" ht="29.25" customHeight="1">
      <c r="A355" s="91" t="s">
        <v>439</v>
      </c>
      <c r="B355" s="190"/>
      <c r="C355" s="190"/>
      <c r="D355" s="87">
        <f>D357</f>
        <v>74400</v>
      </c>
      <c r="E355" s="87"/>
      <c r="F355" s="87">
        <f>D355</f>
        <v>74400</v>
      </c>
      <c r="G355" s="87">
        <f>G357</f>
        <v>79400</v>
      </c>
      <c r="H355" s="87"/>
      <c r="I355" s="87"/>
      <c r="J355" s="87">
        <f>G355</f>
        <v>79400</v>
      </c>
      <c r="K355" s="87"/>
      <c r="L355" s="87"/>
      <c r="M355" s="87"/>
      <c r="N355" s="87">
        <f>N357</f>
        <v>84200</v>
      </c>
      <c r="O355" s="87"/>
      <c r="P355" s="87">
        <f>N355</f>
        <v>84200</v>
      </c>
      <c r="ET355" s="192"/>
      <c r="EU355" s="192"/>
      <c r="EV355" s="192"/>
      <c r="EW355" s="192"/>
      <c r="EX355" s="192"/>
      <c r="EY355" s="192"/>
    </row>
    <row r="356" spans="1:155" s="191" customFormat="1" ht="18" customHeight="1">
      <c r="A356" s="4" t="s">
        <v>77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T356" s="192"/>
      <c r="EU356" s="192"/>
      <c r="EV356" s="192"/>
      <c r="EW356" s="192"/>
      <c r="EX356" s="192"/>
      <c r="EY356" s="192"/>
    </row>
    <row r="357" spans="1:155" s="191" customFormat="1" ht="26.25" customHeight="1">
      <c r="A357" s="78" t="s">
        <v>502</v>
      </c>
      <c r="B357" s="190"/>
      <c r="C357" s="190"/>
      <c r="D357" s="80">
        <v>74400</v>
      </c>
      <c r="E357" s="80"/>
      <c r="F357" s="80">
        <f>D357</f>
        <v>74400</v>
      </c>
      <c r="G357" s="80">
        <v>79400</v>
      </c>
      <c r="H357" s="80"/>
      <c r="I357" s="80"/>
      <c r="J357" s="80">
        <f>G357</f>
        <v>79400</v>
      </c>
      <c r="K357" s="80"/>
      <c r="L357" s="80"/>
      <c r="M357" s="80"/>
      <c r="N357" s="80">
        <v>84200</v>
      </c>
      <c r="O357" s="80"/>
      <c r="P357" s="80">
        <f>N357</f>
        <v>84200</v>
      </c>
      <c r="ET357" s="192"/>
      <c r="EU357" s="192"/>
      <c r="EV357" s="192"/>
      <c r="EW357" s="192"/>
      <c r="EX357" s="192"/>
      <c r="EY357" s="192"/>
    </row>
    <row r="358" spans="1:155" s="191" customFormat="1" ht="15.75" customHeight="1">
      <c r="A358" s="171" t="s">
        <v>282</v>
      </c>
      <c r="B358" s="190"/>
      <c r="C358" s="1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ET358" s="192"/>
      <c r="EU358" s="192"/>
      <c r="EV358" s="192"/>
      <c r="EW358" s="192"/>
      <c r="EX358" s="192"/>
      <c r="EY358" s="192"/>
    </row>
    <row r="359" spans="1:155" s="191" customFormat="1" ht="32.25" customHeight="1">
      <c r="A359" s="78" t="s">
        <v>503</v>
      </c>
      <c r="B359" s="190"/>
      <c r="C359" s="190"/>
      <c r="D359" s="182">
        <f>D357/D361</f>
        <v>22962.96296296296</v>
      </c>
      <c r="E359" s="80"/>
      <c r="F359" s="182">
        <f>D359</f>
        <v>22962.96296296296</v>
      </c>
      <c r="G359" s="182">
        <f>G357/G361</f>
        <v>23014.492753623188</v>
      </c>
      <c r="H359" s="182"/>
      <c r="I359" s="182"/>
      <c r="J359" s="182">
        <f>G359</f>
        <v>23014.492753623188</v>
      </c>
      <c r="K359" s="182"/>
      <c r="L359" s="182"/>
      <c r="M359" s="182"/>
      <c r="N359" s="182">
        <f>N357/N361</f>
        <v>23068.49315068493</v>
      </c>
      <c r="O359" s="182"/>
      <c r="P359" s="182">
        <f>N359</f>
        <v>23068.49315068493</v>
      </c>
      <c r="ET359" s="192"/>
      <c r="EU359" s="192"/>
      <c r="EV359" s="192"/>
      <c r="EW359" s="192"/>
      <c r="EX359" s="192"/>
      <c r="EY359" s="192"/>
    </row>
    <row r="360" spans="1:155" s="191" customFormat="1" ht="16.5" customHeight="1">
      <c r="A360" s="171" t="s">
        <v>233</v>
      </c>
      <c r="B360" s="190"/>
      <c r="C360" s="1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ET360" s="192"/>
      <c r="EU360" s="192"/>
      <c r="EV360" s="192"/>
      <c r="EW360" s="192"/>
      <c r="EX360" s="192"/>
      <c r="EY360" s="192"/>
    </row>
    <row r="361" spans="1:155" s="191" customFormat="1" ht="27.75" customHeight="1">
      <c r="A361" s="78" t="s">
        <v>504</v>
      </c>
      <c r="B361" s="190"/>
      <c r="C361" s="190"/>
      <c r="D361" s="80">
        <v>3.24</v>
      </c>
      <c r="E361" s="80"/>
      <c r="F361" s="80">
        <f>D361</f>
        <v>3.24</v>
      </c>
      <c r="G361" s="80">
        <v>3.45</v>
      </c>
      <c r="H361" s="80"/>
      <c r="I361" s="80"/>
      <c r="J361" s="80">
        <f>G361</f>
        <v>3.45</v>
      </c>
      <c r="K361" s="80"/>
      <c r="L361" s="80"/>
      <c r="M361" s="80"/>
      <c r="N361" s="80">
        <v>3.65</v>
      </c>
      <c r="O361" s="80"/>
      <c r="P361" s="80">
        <f>N361</f>
        <v>3.65</v>
      </c>
      <c r="ET361" s="192"/>
      <c r="EU361" s="192"/>
      <c r="EV361" s="192"/>
      <c r="EW361" s="192"/>
      <c r="EX361" s="192"/>
      <c r="EY361" s="192"/>
    </row>
    <row r="362" spans="1:155" s="124" customFormat="1" ht="22.5">
      <c r="A362" s="91" t="s">
        <v>505</v>
      </c>
      <c r="B362" s="83"/>
      <c r="C362" s="83"/>
      <c r="D362" s="87">
        <f>D363*D366+D364*D367</f>
        <v>2564900</v>
      </c>
      <c r="E362" s="87">
        <f>E363*E366+E364*E367</f>
        <v>0</v>
      </c>
      <c r="F362" s="87">
        <f>D362</f>
        <v>2564900</v>
      </c>
      <c r="G362" s="87">
        <f>G363*G366+G364*G367</f>
        <v>3812100</v>
      </c>
      <c r="H362" s="87">
        <f>H363*H366+H364*H367</f>
        <v>0</v>
      </c>
      <c r="I362" s="87">
        <v>0</v>
      </c>
      <c r="J362" s="87">
        <f>G362+H362</f>
        <v>3812100</v>
      </c>
      <c r="K362" s="87" t="e">
        <f>(K363*K366)+(K364*K367)+(#REF!*#REF!)</f>
        <v>#REF!</v>
      </c>
      <c r="L362" s="87" t="e">
        <f>(L363*L366)+(L364*L367)+(#REF!*#REF!)</f>
        <v>#REF!</v>
      </c>
      <c r="M362" s="87" t="e">
        <f>(M363*M366)+(M364*M367)+(#REF!*#REF!)</f>
        <v>#REF!</v>
      </c>
      <c r="N362" s="87">
        <f>N363*N366+N364*N367</f>
        <v>4072100</v>
      </c>
      <c r="O362" s="87">
        <f>O363*O366+O364*O367</f>
        <v>0</v>
      </c>
      <c r="P362" s="87">
        <f>N362+O362</f>
        <v>4072100</v>
      </c>
      <c r="Q362" s="87" t="e">
        <f>(Q363*Q366)+(Q364*Q367)+(#REF!*#REF!)</f>
        <v>#REF!</v>
      </c>
      <c r="ET362" s="93"/>
      <c r="EU362" s="93"/>
      <c r="EV362" s="93"/>
      <c r="EW362" s="93"/>
      <c r="EX362" s="93"/>
      <c r="EY362" s="93"/>
    </row>
    <row r="363" spans="1:155" s="191" customFormat="1" ht="22.5">
      <c r="A363" s="78" t="s">
        <v>55</v>
      </c>
      <c r="B363" s="79"/>
      <c r="C363" s="79"/>
      <c r="D363" s="80">
        <v>5</v>
      </c>
      <c r="E363" s="80"/>
      <c r="F363" s="80">
        <f>D363+E363</f>
        <v>5</v>
      </c>
      <c r="G363" s="80">
        <v>8</v>
      </c>
      <c r="H363" s="80"/>
      <c r="I363" s="80"/>
      <c r="J363" s="80">
        <f>G363+H363</f>
        <v>8</v>
      </c>
      <c r="K363" s="80"/>
      <c r="L363" s="80"/>
      <c r="M363" s="80"/>
      <c r="N363" s="80">
        <v>8</v>
      </c>
      <c r="O363" s="80"/>
      <c r="P363" s="80">
        <f>N363+O363</f>
        <v>8</v>
      </c>
      <c r="ET363" s="192"/>
      <c r="EU363" s="192"/>
      <c r="EV363" s="192"/>
      <c r="EW363" s="192"/>
      <c r="EX363" s="192"/>
      <c r="EY363" s="192"/>
    </row>
    <row r="364" spans="1:155" s="191" customFormat="1" ht="22.5" customHeight="1">
      <c r="A364" s="78" t="s">
        <v>56</v>
      </c>
      <c r="B364" s="79"/>
      <c r="C364" s="79"/>
      <c r="D364" s="80">
        <v>5</v>
      </c>
      <c r="E364" s="80"/>
      <c r="F364" s="80">
        <f>D364+E364</f>
        <v>5</v>
      </c>
      <c r="G364" s="80">
        <f>D364</f>
        <v>5</v>
      </c>
      <c r="H364" s="80"/>
      <c r="I364" s="80"/>
      <c r="J364" s="80">
        <f>G364+H364</f>
        <v>5</v>
      </c>
      <c r="K364" s="80"/>
      <c r="L364" s="80"/>
      <c r="M364" s="80"/>
      <c r="N364" s="80">
        <v>5</v>
      </c>
      <c r="O364" s="80"/>
      <c r="P364" s="80">
        <f>N364+O364</f>
        <v>5</v>
      </c>
      <c r="ET364" s="192"/>
      <c r="EU364" s="192"/>
      <c r="EV364" s="192"/>
      <c r="EW364" s="192"/>
      <c r="EX364" s="192"/>
      <c r="EY364" s="192"/>
    </row>
    <row r="365" spans="1:155" s="191" customFormat="1" ht="12" customHeight="1">
      <c r="A365" s="171" t="s">
        <v>5</v>
      </c>
      <c r="B365" s="89"/>
      <c r="C365" s="89"/>
      <c r="D365" s="90"/>
      <c r="E365" s="90"/>
      <c r="F365" s="80"/>
      <c r="G365" s="90"/>
      <c r="H365" s="90"/>
      <c r="I365" s="80"/>
      <c r="J365" s="80"/>
      <c r="K365" s="80"/>
      <c r="L365" s="80"/>
      <c r="M365" s="80"/>
      <c r="N365" s="90"/>
      <c r="O365" s="90"/>
      <c r="P365" s="80"/>
      <c r="ET365" s="192"/>
      <c r="EU365" s="192"/>
      <c r="EV365" s="192"/>
      <c r="EW365" s="192"/>
      <c r="EX365" s="192"/>
      <c r="EY365" s="192"/>
    </row>
    <row r="366" spans="1:155" s="191" customFormat="1" ht="22.5" customHeight="1">
      <c r="A366" s="78" t="s">
        <v>381</v>
      </c>
      <c r="B366" s="79"/>
      <c r="C366" s="79"/>
      <c r="D366" s="80">
        <v>247980</v>
      </c>
      <c r="E366" s="80"/>
      <c r="F366" s="80">
        <f>D366+E366</f>
        <v>247980</v>
      </c>
      <c r="G366" s="80">
        <v>299790.625</v>
      </c>
      <c r="H366" s="80"/>
      <c r="I366" s="80"/>
      <c r="J366" s="80">
        <f>G366+H366</f>
        <v>299790.625</v>
      </c>
      <c r="K366" s="80"/>
      <c r="L366" s="80"/>
      <c r="M366" s="80"/>
      <c r="N366" s="80">
        <v>321687.3125</v>
      </c>
      <c r="O366" s="80"/>
      <c r="P366" s="80">
        <f>N366+O366</f>
        <v>321687.3125</v>
      </c>
      <c r="ET366" s="192"/>
      <c r="EU366" s="192"/>
      <c r="EV366" s="192"/>
      <c r="EW366" s="192"/>
      <c r="EX366" s="192"/>
      <c r="EY366" s="192"/>
    </row>
    <row r="367" spans="1:155" s="191" customFormat="1" ht="22.5" customHeight="1">
      <c r="A367" s="78" t="s">
        <v>382</v>
      </c>
      <c r="B367" s="79"/>
      <c r="C367" s="79"/>
      <c r="D367" s="80">
        <v>265000</v>
      </c>
      <c r="E367" s="80"/>
      <c r="F367" s="80">
        <f>D367+E367</f>
        <v>265000</v>
      </c>
      <c r="G367" s="80">
        <v>282755</v>
      </c>
      <c r="H367" s="80"/>
      <c r="I367" s="80"/>
      <c r="J367" s="80">
        <f>G367+H367</f>
        <v>282755</v>
      </c>
      <c r="K367" s="80"/>
      <c r="L367" s="80"/>
      <c r="M367" s="80"/>
      <c r="N367" s="80">
        <v>299720.3</v>
      </c>
      <c r="O367" s="80"/>
      <c r="P367" s="80">
        <f>N367+O367</f>
        <v>299720.3</v>
      </c>
      <c r="ET367" s="192"/>
      <c r="EU367" s="192"/>
      <c r="EV367" s="192"/>
      <c r="EW367" s="192"/>
      <c r="EX367" s="192"/>
      <c r="EY367" s="192"/>
    </row>
    <row r="368" spans="1:155" s="191" customFormat="1" ht="11.25">
      <c r="A368" s="171" t="s">
        <v>4</v>
      </c>
      <c r="B368" s="79"/>
      <c r="C368" s="79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ET368" s="192"/>
      <c r="EU368" s="192"/>
      <c r="EV368" s="192"/>
      <c r="EW368" s="192"/>
      <c r="EX368" s="192"/>
      <c r="EY368" s="192"/>
    </row>
    <row r="369" spans="1:155" s="191" customFormat="1" ht="33.75">
      <c r="A369" s="78" t="s">
        <v>57</v>
      </c>
      <c r="B369" s="79"/>
      <c r="C369" s="79"/>
      <c r="D369" s="80"/>
      <c r="E369" s="80"/>
      <c r="F369" s="80">
        <f>D369+E369</f>
        <v>0</v>
      </c>
      <c r="G369" s="80">
        <f>G366/F366*100</f>
        <v>120.89306597306235</v>
      </c>
      <c r="H369" s="80"/>
      <c r="I369" s="80"/>
      <c r="J369" s="80">
        <f>G369+H369</f>
        <v>120.89306597306235</v>
      </c>
      <c r="K369" s="80"/>
      <c r="L369" s="80"/>
      <c r="M369" s="80"/>
      <c r="N369" s="80">
        <f>N366/J366*100</f>
        <v>107.30399341206885</v>
      </c>
      <c r="O369" s="80"/>
      <c r="P369" s="80">
        <f>N369+O369</f>
        <v>107.30399341206885</v>
      </c>
      <c r="ET369" s="192"/>
      <c r="EU369" s="192"/>
      <c r="EV369" s="192"/>
      <c r="EW369" s="192"/>
      <c r="EX369" s="192"/>
      <c r="EY369" s="192"/>
    </row>
    <row r="370" spans="1:155" s="191" customFormat="1" ht="33.75">
      <c r="A370" s="78" t="s">
        <v>58</v>
      </c>
      <c r="B370" s="79"/>
      <c r="C370" s="79"/>
      <c r="D370" s="80"/>
      <c r="E370" s="80"/>
      <c r="F370" s="80">
        <f>D370+E370</f>
        <v>0</v>
      </c>
      <c r="G370" s="80">
        <f>G367/D367*100</f>
        <v>106.69999999999999</v>
      </c>
      <c r="H370" s="80"/>
      <c r="I370" s="80"/>
      <c r="J370" s="80">
        <f>G370+H370</f>
        <v>106.69999999999999</v>
      </c>
      <c r="K370" s="80"/>
      <c r="L370" s="80"/>
      <c r="M370" s="80"/>
      <c r="N370" s="80">
        <f>N367/G367*100</f>
        <v>106</v>
      </c>
      <c r="O370" s="80"/>
      <c r="P370" s="80">
        <f>N370+O370</f>
        <v>106</v>
      </c>
      <c r="ET370" s="192"/>
      <c r="EU370" s="192"/>
      <c r="EV370" s="192"/>
      <c r="EW370" s="192"/>
      <c r="EX370" s="192"/>
      <c r="EY370" s="192"/>
    </row>
    <row r="371" spans="1:155" s="81" customFormat="1" ht="29.25" customHeight="1">
      <c r="A371" s="91" t="s">
        <v>440</v>
      </c>
      <c r="B371" s="79"/>
      <c r="C371" s="79"/>
      <c r="D371" s="87">
        <f>D373</f>
        <v>2140300</v>
      </c>
      <c r="E371" s="87"/>
      <c r="F371" s="87">
        <f>D371</f>
        <v>2140300</v>
      </c>
      <c r="G371" s="87">
        <f>G373</f>
        <v>2216400</v>
      </c>
      <c r="H371" s="87"/>
      <c r="I371" s="87"/>
      <c r="J371" s="87">
        <f>G371</f>
        <v>2216400</v>
      </c>
      <c r="K371" s="87"/>
      <c r="L371" s="87"/>
      <c r="M371" s="87"/>
      <c r="N371" s="87">
        <f>N373</f>
        <v>2289700</v>
      </c>
      <c r="O371" s="87"/>
      <c r="P371" s="87">
        <f>N371</f>
        <v>2289700</v>
      </c>
      <c r="ET371" s="82"/>
      <c r="EU371" s="82"/>
      <c r="EV371" s="82"/>
      <c r="EW371" s="82"/>
      <c r="EX371" s="82"/>
      <c r="EY371" s="82"/>
    </row>
    <row r="372" spans="1:155" s="191" customFormat="1" ht="19.5" customHeight="1">
      <c r="A372" s="4" t="s">
        <v>77</v>
      </c>
      <c r="B372" s="190"/>
      <c r="C372" s="19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ET372" s="192"/>
      <c r="EU372" s="192"/>
      <c r="EV372" s="192"/>
      <c r="EW372" s="192"/>
      <c r="EX372" s="192"/>
      <c r="EY372" s="192"/>
    </row>
    <row r="373" spans="1:155" s="191" customFormat="1" ht="29.25" customHeight="1">
      <c r="A373" s="78" t="s">
        <v>385</v>
      </c>
      <c r="B373" s="190"/>
      <c r="C373" s="190"/>
      <c r="D373" s="80">
        <v>2140300</v>
      </c>
      <c r="E373" s="80"/>
      <c r="F373" s="80">
        <f>D373</f>
        <v>2140300</v>
      </c>
      <c r="G373" s="80">
        <v>2216400</v>
      </c>
      <c r="H373" s="80"/>
      <c r="I373" s="80"/>
      <c r="J373" s="80">
        <f>G373</f>
        <v>2216400</v>
      </c>
      <c r="K373" s="80"/>
      <c r="L373" s="80"/>
      <c r="M373" s="80"/>
      <c r="N373" s="80">
        <v>2289700</v>
      </c>
      <c r="O373" s="80"/>
      <c r="P373" s="80">
        <f>N373</f>
        <v>2289700</v>
      </c>
      <c r="ET373" s="192"/>
      <c r="EU373" s="192"/>
      <c r="EV373" s="192"/>
      <c r="EW373" s="192"/>
      <c r="EX373" s="192"/>
      <c r="EY373" s="192"/>
    </row>
    <row r="374" spans="1:155" s="191" customFormat="1" ht="23.25" customHeight="1">
      <c r="A374" s="171" t="s">
        <v>282</v>
      </c>
      <c r="B374" s="190"/>
      <c r="C374" s="1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ET374" s="192"/>
      <c r="EU374" s="192"/>
      <c r="EV374" s="192"/>
      <c r="EW374" s="192"/>
      <c r="EX374" s="192"/>
      <c r="EY374" s="192"/>
    </row>
    <row r="375" spans="1:155" s="191" customFormat="1" ht="21.75" customHeight="1">
      <c r="A375" s="78" t="s">
        <v>388</v>
      </c>
      <c r="B375" s="190"/>
      <c r="C375" s="190"/>
      <c r="D375" s="80">
        <v>7</v>
      </c>
      <c r="E375" s="80"/>
      <c r="F375" s="80">
        <f>D375</f>
        <v>7</v>
      </c>
      <c r="G375" s="80">
        <v>7</v>
      </c>
      <c r="H375" s="80"/>
      <c r="I375" s="80"/>
      <c r="J375" s="80">
        <f>G375</f>
        <v>7</v>
      </c>
      <c r="K375" s="80"/>
      <c r="L375" s="80"/>
      <c r="M375" s="80"/>
      <c r="N375" s="80">
        <v>7</v>
      </c>
      <c r="O375" s="80"/>
      <c r="P375" s="80">
        <f>N375</f>
        <v>7</v>
      </c>
      <c r="ET375" s="192"/>
      <c r="EU375" s="192"/>
      <c r="EV375" s="192"/>
      <c r="EW375" s="192"/>
      <c r="EX375" s="192"/>
      <c r="EY375" s="192"/>
    </row>
    <row r="376" spans="1:155" s="191" customFormat="1" ht="20.25" customHeight="1">
      <c r="A376" s="171" t="s">
        <v>233</v>
      </c>
      <c r="B376" s="190"/>
      <c r="C376" s="1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ET376" s="192"/>
      <c r="EU376" s="192"/>
      <c r="EV376" s="192"/>
      <c r="EW376" s="192"/>
      <c r="EX376" s="192"/>
      <c r="EY376" s="192"/>
    </row>
    <row r="377" spans="1:155" s="191" customFormat="1" ht="29.25" customHeight="1">
      <c r="A377" s="78" t="s">
        <v>386</v>
      </c>
      <c r="B377" s="190"/>
      <c r="C377" s="190"/>
      <c r="D377" s="80">
        <f>D373/D375</f>
        <v>305757.14285714284</v>
      </c>
      <c r="E377" s="80"/>
      <c r="F377" s="80">
        <f>D377</f>
        <v>305757.14285714284</v>
      </c>
      <c r="G377" s="80">
        <f>G373/G375</f>
        <v>316628.5714285714</v>
      </c>
      <c r="H377" s="80"/>
      <c r="I377" s="80"/>
      <c r="J377" s="80">
        <f>G377</f>
        <v>316628.5714285714</v>
      </c>
      <c r="K377" s="80"/>
      <c r="L377" s="80"/>
      <c r="M377" s="80"/>
      <c r="N377" s="80">
        <f>N373/N375</f>
        <v>327100</v>
      </c>
      <c r="O377" s="80"/>
      <c r="P377" s="80">
        <f>N377</f>
        <v>327100</v>
      </c>
      <c r="ET377" s="192"/>
      <c r="EU377" s="192"/>
      <c r="EV377" s="192"/>
      <c r="EW377" s="192"/>
      <c r="EX377" s="192"/>
      <c r="EY377" s="192"/>
    </row>
    <row r="378" spans="1:155" s="191" customFormat="1" ht="16.5" customHeight="1">
      <c r="A378" s="171" t="s">
        <v>384</v>
      </c>
      <c r="B378" s="190"/>
      <c r="C378" s="1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T378" s="192"/>
      <c r="EU378" s="192"/>
      <c r="EV378" s="192"/>
      <c r="EW378" s="192"/>
      <c r="EX378" s="192"/>
      <c r="EY378" s="192"/>
    </row>
    <row r="379" spans="1:155" s="191" customFormat="1" ht="33" customHeight="1">
      <c r="A379" s="78" t="s">
        <v>387</v>
      </c>
      <c r="B379" s="190"/>
      <c r="C379" s="190"/>
      <c r="D379" s="80"/>
      <c r="E379" s="80"/>
      <c r="F379" s="80"/>
      <c r="G379" s="80">
        <f>G377/D377*100</f>
        <v>103.55557632107649</v>
      </c>
      <c r="H379" s="80"/>
      <c r="I379" s="80"/>
      <c r="J379" s="80">
        <f>G379</f>
        <v>103.55557632107649</v>
      </c>
      <c r="K379" s="80"/>
      <c r="L379" s="80"/>
      <c r="M379" s="80"/>
      <c r="N379" s="80">
        <f>N377/G377*100</f>
        <v>103.30716477170185</v>
      </c>
      <c r="O379" s="80"/>
      <c r="P379" s="80">
        <f>N379</f>
        <v>103.30716477170185</v>
      </c>
      <c r="ET379" s="192"/>
      <c r="EU379" s="192"/>
      <c r="EV379" s="192"/>
      <c r="EW379" s="192"/>
      <c r="EX379" s="192"/>
      <c r="EY379" s="192"/>
    </row>
    <row r="380" spans="1:155" s="191" customFormat="1" ht="21" customHeight="1">
      <c r="A380" s="91" t="s">
        <v>441</v>
      </c>
      <c r="B380" s="190"/>
      <c r="C380" s="190"/>
      <c r="D380" s="87">
        <f>D382</f>
        <v>500000</v>
      </c>
      <c r="E380" s="87"/>
      <c r="F380" s="87">
        <f>D380</f>
        <v>500000</v>
      </c>
      <c r="G380" s="87">
        <f>G382</f>
        <v>550000</v>
      </c>
      <c r="H380" s="87"/>
      <c r="I380" s="87"/>
      <c r="J380" s="87">
        <f>G380</f>
        <v>550000</v>
      </c>
      <c r="K380" s="87"/>
      <c r="L380" s="87"/>
      <c r="M380" s="87"/>
      <c r="N380" s="87">
        <f>N382</f>
        <v>600000</v>
      </c>
      <c r="O380" s="87"/>
      <c r="P380" s="87">
        <f>N380</f>
        <v>600000</v>
      </c>
      <c r="ET380" s="192"/>
      <c r="EU380" s="192"/>
      <c r="EV380" s="192"/>
      <c r="EW380" s="192"/>
      <c r="EX380" s="192"/>
      <c r="EY380" s="192"/>
    </row>
    <row r="381" spans="1:155" s="191" customFormat="1" ht="16.5" customHeight="1">
      <c r="A381" s="4" t="s">
        <v>77</v>
      </c>
      <c r="B381" s="190"/>
      <c r="C381" s="19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ET381" s="192"/>
      <c r="EU381" s="192"/>
      <c r="EV381" s="192"/>
      <c r="EW381" s="192"/>
      <c r="EX381" s="192"/>
      <c r="EY381" s="192"/>
    </row>
    <row r="382" spans="1:155" s="191" customFormat="1" ht="29.25" customHeight="1">
      <c r="A382" s="78" t="s">
        <v>389</v>
      </c>
      <c r="B382" s="190"/>
      <c r="C382" s="190"/>
      <c r="D382" s="80">
        <v>500000</v>
      </c>
      <c r="E382" s="80"/>
      <c r="F382" s="80">
        <f>D382</f>
        <v>500000</v>
      </c>
      <c r="G382" s="80">
        <v>550000</v>
      </c>
      <c r="H382" s="80"/>
      <c r="I382" s="80"/>
      <c r="J382" s="80">
        <f>G382</f>
        <v>550000</v>
      </c>
      <c r="K382" s="80"/>
      <c r="L382" s="80"/>
      <c r="M382" s="80"/>
      <c r="N382" s="80">
        <v>600000</v>
      </c>
      <c r="O382" s="80"/>
      <c r="P382" s="80">
        <f>N382</f>
        <v>600000</v>
      </c>
      <c r="ET382" s="192"/>
      <c r="EU382" s="192"/>
      <c r="EV382" s="192"/>
      <c r="EW382" s="192"/>
      <c r="EX382" s="192"/>
      <c r="EY382" s="192"/>
    </row>
    <row r="383" spans="1:155" s="191" customFormat="1" ht="18.75" customHeight="1">
      <c r="A383" s="171" t="s">
        <v>282</v>
      </c>
      <c r="B383" s="190"/>
      <c r="C383" s="1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ET383" s="192"/>
      <c r="EU383" s="192"/>
      <c r="EV383" s="192"/>
      <c r="EW383" s="192"/>
      <c r="EX383" s="192"/>
      <c r="EY383" s="192"/>
    </row>
    <row r="384" spans="1:155" s="191" customFormat="1" ht="33" customHeight="1">
      <c r="A384" s="78" t="s">
        <v>392</v>
      </c>
      <c r="B384" s="190"/>
      <c r="C384" s="190"/>
      <c r="D384" s="80">
        <f>D382/D386</f>
        <v>35971.22302158273</v>
      </c>
      <c r="E384" s="80"/>
      <c r="F384" s="80">
        <f>D384</f>
        <v>35971.22302158273</v>
      </c>
      <c r="G384" s="80">
        <v>35971.22</v>
      </c>
      <c r="H384" s="80"/>
      <c r="I384" s="80"/>
      <c r="J384" s="80">
        <f>G384</f>
        <v>35971.22</v>
      </c>
      <c r="K384" s="80"/>
      <c r="L384" s="80"/>
      <c r="M384" s="80"/>
      <c r="N384" s="80">
        <v>35971.22</v>
      </c>
      <c r="O384" s="80"/>
      <c r="P384" s="80">
        <f>N384</f>
        <v>35971.22</v>
      </c>
      <c r="ET384" s="192"/>
      <c r="EU384" s="192"/>
      <c r="EV384" s="192"/>
      <c r="EW384" s="192"/>
      <c r="EX384" s="192"/>
      <c r="EY384" s="192"/>
    </row>
    <row r="385" spans="1:155" s="191" customFormat="1" ht="21" customHeight="1">
      <c r="A385" s="171" t="s">
        <v>233</v>
      </c>
      <c r="B385" s="190"/>
      <c r="C385" s="1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ET385" s="192"/>
      <c r="EU385" s="192"/>
      <c r="EV385" s="192"/>
      <c r="EW385" s="192"/>
      <c r="EX385" s="192"/>
      <c r="EY385" s="192"/>
    </row>
    <row r="386" spans="1:155" s="191" customFormat="1" ht="24" customHeight="1">
      <c r="A386" s="78" t="s">
        <v>390</v>
      </c>
      <c r="B386" s="190"/>
      <c r="C386" s="190"/>
      <c r="D386" s="80">
        <v>13.9</v>
      </c>
      <c r="E386" s="80"/>
      <c r="F386" s="80">
        <f>D386</f>
        <v>13.9</v>
      </c>
      <c r="G386" s="80">
        <f>G382/G384</f>
        <v>15.290001284360107</v>
      </c>
      <c r="H386" s="80"/>
      <c r="I386" s="80"/>
      <c r="J386" s="80">
        <f>G386</f>
        <v>15.290001284360107</v>
      </c>
      <c r="K386" s="80"/>
      <c r="L386" s="80"/>
      <c r="M386" s="80"/>
      <c r="N386" s="80">
        <f>N382/N384</f>
        <v>16.680001401120116</v>
      </c>
      <c r="O386" s="80"/>
      <c r="P386" s="80">
        <f>N386</f>
        <v>16.680001401120116</v>
      </c>
      <c r="ET386" s="192"/>
      <c r="EU386" s="192"/>
      <c r="EV386" s="192"/>
      <c r="EW386" s="192"/>
      <c r="EX386" s="192"/>
      <c r="EY386" s="192"/>
    </row>
    <row r="387" spans="1:155" s="191" customFormat="1" ht="20.25" customHeight="1">
      <c r="A387" s="171" t="s">
        <v>384</v>
      </c>
      <c r="B387" s="190"/>
      <c r="C387" s="1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ET387" s="192"/>
      <c r="EU387" s="192"/>
      <c r="EV387" s="192"/>
      <c r="EW387" s="192"/>
      <c r="EX387" s="192"/>
      <c r="EY387" s="192"/>
    </row>
    <row r="388" spans="1:155" s="191" customFormat="1" ht="29.25" customHeight="1">
      <c r="A388" s="78" t="s">
        <v>391</v>
      </c>
      <c r="B388" s="190"/>
      <c r="C388" s="190"/>
      <c r="D388" s="80"/>
      <c r="E388" s="80"/>
      <c r="F388" s="80"/>
      <c r="G388" s="80">
        <f>G386/D386*100</f>
        <v>110.00000924000078</v>
      </c>
      <c r="H388" s="80"/>
      <c r="I388" s="80"/>
      <c r="J388" s="80">
        <f>G388</f>
        <v>110.00000924000078</v>
      </c>
      <c r="K388" s="80"/>
      <c r="L388" s="80"/>
      <c r="M388" s="80"/>
      <c r="N388" s="80">
        <f>N386/G386*100</f>
        <v>109.09090909090908</v>
      </c>
      <c r="O388" s="80"/>
      <c r="P388" s="80">
        <f>N388</f>
        <v>109.09090909090908</v>
      </c>
      <c r="ET388" s="192"/>
      <c r="EU388" s="192"/>
      <c r="EV388" s="192"/>
      <c r="EW388" s="192"/>
      <c r="EX388" s="192"/>
      <c r="EY388" s="192"/>
    </row>
    <row r="389" spans="1:155" s="81" customFormat="1" ht="29.25" customHeight="1">
      <c r="A389" s="91" t="s">
        <v>442</v>
      </c>
      <c r="B389" s="79"/>
      <c r="C389" s="79"/>
      <c r="D389" s="87">
        <f>D391</f>
        <v>2271100</v>
      </c>
      <c r="E389" s="87"/>
      <c r="F389" s="87">
        <f>D389</f>
        <v>2271100</v>
      </c>
      <c r="G389" s="87">
        <f>G391</f>
        <v>2423200</v>
      </c>
      <c r="H389" s="87"/>
      <c r="I389" s="87"/>
      <c r="J389" s="87">
        <f>G389</f>
        <v>2423200</v>
      </c>
      <c r="K389" s="87"/>
      <c r="L389" s="87"/>
      <c r="M389" s="87"/>
      <c r="N389" s="87">
        <f>N391</f>
        <v>2568600</v>
      </c>
      <c r="O389" s="87"/>
      <c r="P389" s="87">
        <f>N389</f>
        <v>2568600</v>
      </c>
      <c r="ET389" s="82"/>
      <c r="EU389" s="82"/>
      <c r="EV389" s="82"/>
      <c r="EW389" s="82"/>
      <c r="EX389" s="82"/>
      <c r="EY389" s="82"/>
    </row>
    <row r="390" spans="1:155" s="191" customFormat="1" ht="20.25" customHeight="1">
      <c r="A390" s="4" t="s">
        <v>77</v>
      </c>
      <c r="B390" s="190"/>
      <c r="C390" s="19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ET390" s="192"/>
      <c r="EU390" s="192"/>
      <c r="EV390" s="192"/>
      <c r="EW390" s="192"/>
      <c r="EX390" s="192"/>
      <c r="EY390" s="192"/>
    </row>
    <row r="391" spans="1:155" s="191" customFormat="1" ht="29.25" customHeight="1">
      <c r="A391" s="78" t="s">
        <v>393</v>
      </c>
      <c r="B391" s="190"/>
      <c r="C391" s="190"/>
      <c r="D391" s="80">
        <v>2271100</v>
      </c>
      <c r="E391" s="80"/>
      <c r="F391" s="80">
        <f>D391</f>
        <v>2271100</v>
      </c>
      <c r="G391" s="80">
        <v>2423200</v>
      </c>
      <c r="H391" s="80"/>
      <c r="I391" s="80"/>
      <c r="J391" s="80">
        <f>G391</f>
        <v>2423200</v>
      </c>
      <c r="K391" s="80"/>
      <c r="L391" s="80"/>
      <c r="M391" s="80"/>
      <c r="N391" s="80">
        <v>2568600</v>
      </c>
      <c r="O391" s="80"/>
      <c r="P391" s="80">
        <f>N391</f>
        <v>2568600</v>
      </c>
      <c r="ET391" s="192"/>
      <c r="EU391" s="192"/>
      <c r="EV391" s="192"/>
      <c r="EW391" s="192"/>
      <c r="EX391" s="192"/>
      <c r="EY391" s="192"/>
    </row>
    <row r="392" spans="1:155" s="191" customFormat="1" ht="20.25" customHeight="1">
      <c r="A392" s="171" t="s">
        <v>282</v>
      </c>
      <c r="B392" s="190"/>
      <c r="C392" s="1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ET392" s="192"/>
      <c r="EU392" s="192"/>
      <c r="EV392" s="192"/>
      <c r="EW392" s="192"/>
      <c r="EX392" s="192"/>
      <c r="EY392" s="192"/>
    </row>
    <row r="393" spans="1:155" s="191" customFormat="1" ht="29.25" customHeight="1">
      <c r="A393" s="78" t="s">
        <v>394</v>
      </c>
      <c r="B393" s="190"/>
      <c r="C393" s="190"/>
      <c r="D393" s="80">
        <v>186</v>
      </c>
      <c r="E393" s="80"/>
      <c r="F393" s="80">
        <f>D393</f>
        <v>186</v>
      </c>
      <c r="G393" s="80">
        <v>186</v>
      </c>
      <c r="H393" s="80"/>
      <c r="I393" s="80"/>
      <c r="J393" s="80">
        <f>G393</f>
        <v>186</v>
      </c>
      <c r="K393" s="80"/>
      <c r="L393" s="80"/>
      <c r="M393" s="80"/>
      <c r="N393" s="80">
        <v>186</v>
      </c>
      <c r="O393" s="80"/>
      <c r="P393" s="80">
        <f>N393</f>
        <v>186</v>
      </c>
      <c r="ET393" s="192"/>
      <c r="EU393" s="192"/>
      <c r="EV393" s="192"/>
      <c r="EW393" s="192"/>
      <c r="EX393" s="192"/>
      <c r="EY393" s="192"/>
    </row>
    <row r="394" spans="1:155" s="191" customFormat="1" ht="20.25" customHeight="1">
      <c r="A394" s="171" t="s">
        <v>233</v>
      </c>
      <c r="B394" s="190"/>
      <c r="C394" s="1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ET394" s="192"/>
      <c r="EU394" s="192"/>
      <c r="EV394" s="192"/>
      <c r="EW394" s="192"/>
      <c r="EX394" s="192"/>
      <c r="EY394" s="192"/>
    </row>
    <row r="395" spans="1:155" s="191" customFormat="1" ht="29.25" customHeight="1">
      <c r="A395" s="78" t="s">
        <v>395</v>
      </c>
      <c r="B395" s="190"/>
      <c r="C395" s="190"/>
      <c r="D395" s="80">
        <f>D391/D393</f>
        <v>12210.21505376344</v>
      </c>
      <c r="E395" s="80"/>
      <c r="F395" s="80">
        <f>D395</f>
        <v>12210.21505376344</v>
      </c>
      <c r="G395" s="80">
        <f>G391/G393</f>
        <v>13027.956989247312</v>
      </c>
      <c r="H395" s="80"/>
      <c r="I395" s="80"/>
      <c r="J395" s="80">
        <f>G395</f>
        <v>13027.956989247312</v>
      </c>
      <c r="K395" s="80"/>
      <c r="L395" s="80"/>
      <c r="M395" s="80"/>
      <c r="N395" s="80">
        <f>N391/N393</f>
        <v>13809.677419354839</v>
      </c>
      <c r="O395" s="80"/>
      <c r="P395" s="80">
        <f>N395</f>
        <v>13809.677419354839</v>
      </c>
      <c r="ET395" s="192"/>
      <c r="EU395" s="192"/>
      <c r="EV395" s="192"/>
      <c r="EW395" s="192"/>
      <c r="EX395" s="192"/>
      <c r="EY395" s="192"/>
    </row>
    <row r="396" spans="1:155" s="191" customFormat="1" ht="20.25" customHeight="1">
      <c r="A396" s="171" t="s">
        <v>384</v>
      </c>
      <c r="B396" s="190"/>
      <c r="C396" s="1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ET396" s="192"/>
      <c r="EU396" s="192"/>
      <c r="EV396" s="192"/>
      <c r="EW396" s="192"/>
      <c r="EX396" s="192"/>
      <c r="EY396" s="192"/>
    </row>
    <row r="397" spans="1:155" s="191" customFormat="1" ht="42" customHeight="1">
      <c r="A397" s="78" t="s">
        <v>396</v>
      </c>
      <c r="B397" s="190"/>
      <c r="C397" s="190"/>
      <c r="D397" s="80"/>
      <c r="E397" s="80"/>
      <c r="F397" s="80"/>
      <c r="G397" s="80">
        <f>G395/D395*100</f>
        <v>106.69719519175732</v>
      </c>
      <c r="H397" s="80"/>
      <c r="I397" s="80"/>
      <c r="J397" s="80">
        <f>G397</f>
        <v>106.69719519175732</v>
      </c>
      <c r="K397" s="80"/>
      <c r="L397" s="80"/>
      <c r="M397" s="80"/>
      <c r="N397" s="80">
        <f>N395/G395*100</f>
        <v>106.00033014196104</v>
      </c>
      <c r="O397" s="80"/>
      <c r="P397" s="80">
        <f>N397</f>
        <v>106.00033014196104</v>
      </c>
      <c r="ET397" s="192"/>
      <c r="EU397" s="192"/>
      <c r="EV397" s="192"/>
      <c r="EW397" s="192"/>
      <c r="EX397" s="192"/>
      <c r="EY397" s="192"/>
    </row>
    <row r="398" spans="1:155" s="191" customFormat="1" ht="24" customHeight="1">
      <c r="A398" s="91" t="s">
        <v>506</v>
      </c>
      <c r="B398" s="190"/>
      <c r="C398" s="190"/>
      <c r="D398" s="87">
        <f>D400</f>
        <v>350000</v>
      </c>
      <c r="E398" s="87"/>
      <c r="F398" s="87">
        <f>D398</f>
        <v>350000</v>
      </c>
      <c r="G398" s="87">
        <f>G400</f>
        <v>350000</v>
      </c>
      <c r="H398" s="87"/>
      <c r="I398" s="87"/>
      <c r="J398" s="87">
        <f>G398</f>
        <v>350000</v>
      </c>
      <c r="K398" s="87"/>
      <c r="L398" s="87"/>
      <c r="M398" s="87"/>
      <c r="N398" s="87">
        <f>N400</f>
        <v>350000</v>
      </c>
      <c r="O398" s="87"/>
      <c r="P398" s="87">
        <f>N398</f>
        <v>350000</v>
      </c>
      <c r="Q398" s="81"/>
      <c r="R398" s="81"/>
      <c r="ET398" s="192"/>
      <c r="EU398" s="192"/>
      <c r="EV398" s="192"/>
      <c r="EW398" s="192"/>
      <c r="EX398" s="192"/>
      <c r="EY398" s="192"/>
    </row>
    <row r="399" spans="1:155" s="191" customFormat="1" ht="21.75" customHeight="1">
      <c r="A399" s="4" t="s">
        <v>77</v>
      </c>
      <c r="B399" s="190"/>
      <c r="C399" s="19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ET399" s="192"/>
      <c r="EU399" s="192"/>
      <c r="EV399" s="192"/>
      <c r="EW399" s="192"/>
      <c r="EX399" s="192"/>
      <c r="EY399" s="192"/>
    </row>
    <row r="400" spans="1:155" s="191" customFormat="1" ht="27.75" customHeight="1">
      <c r="A400" s="78" t="s">
        <v>383</v>
      </c>
      <c r="B400" s="190"/>
      <c r="C400" s="190"/>
      <c r="D400" s="80">
        <v>350000</v>
      </c>
      <c r="E400" s="80"/>
      <c r="F400" s="80">
        <f>D400</f>
        <v>350000</v>
      </c>
      <c r="G400" s="80">
        <v>350000</v>
      </c>
      <c r="H400" s="80"/>
      <c r="I400" s="80"/>
      <c r="J400" s="80">
        <f>G400</f>
        <v>350000</v>
      </c>
      <c r="K400" s="80"/>
      <c r="L400" s="80"/>
      <c r="M400" s="80"/>
      <c r="N400" s="80">
        <v>350000</v>
      </c>
      <c r="O400" s="80"/>
      <c r="P400" s="80">
        <f>N400</f>
        <v>350000</v>
      </c>
      <c r="ET400" s="192"/>
      <c r="EU400" s="192"/>
      <c r="EV400" s="192"/>
      <c r="EW400" s="192"/>
      <c r="EX400" s="192"/>
      <c r="EY400" s="192"/>
    </row>
    <row r="401" spans="1:155" s="191" customFormat="1" ht="21" customHeight="1">
      <c r="A401" s="171" t="s">
        <v>282</v>
      </c>
      <c r="B401" s="190"/>
      <c r="C401" s="1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ET401" s="192"/>
      <c r="EU401" s="192"/>
      <c r="EV401" s="192"/>
      <c r="EW401" s="192"/>
      <c r="EX401" s="192"/>
      <c r="EY401" s="192"/>
    </row>
    <row r="402" spans="1:155" s="191" customFormat="1" ht="23.25" customHeight="1">
      <c r="A402" s="78" t="s">
        <v>82</v>
      </c>
      <c r="B402" s="190"/>
      <c r="C402" s="190"/>
      <c r="D402" s="80">
        <v>97</v>
      </c>
      <c r="E402" s="80"/>
      <c r="F402" s="80">
        <f>D402</f>
        <v>97</v>
      </c>
      <c r="G402" s="80">
        <v>90</v>
      </c>
      <c r="H402" s="80"/>
      <c r="I402" s="80"/>
      <c r="J402" s="80">
        <f>G402</f>
        <v>90</v>
      </c>
      <c r="K402" s="80"/>
      <c r="L402" s="80"/>
      <c r="M402" s="80"/>
      <c r="N402" s="80">
        <v>85</v>
      </c>
      <c r="O402" s="80"/>
      <c r="P402" s="80">
        <f>N402</f>
        <v>85</v>
      </c>
      <c r="ET402" s="192"/>
      <c r="EU402" s="192"/>
      <c r="EV402" s="192"/>
      <c r="EW402" s="192"/>
      <c r="EX402" s="192"/>
      <c r="EY402" s="192"/>
    </row>
    <row r="403" spans="1:155" s="191" customFormat="1" ht="15.75" customHeight="1">
      <c r="A403" s="171" t="s">
        <v>233</v>
      </c>
      <c r="B403" s="190"/>
      <c r="C403" s="1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ET403" s="192"/>
      <c r="EU403" s="192"/>
      <c r="EV403" s="192"/>
      <c r="EW403" s="192"/>
      <c r="EX403" s="192"/>
      <c r="EY403" s="192"/>
    </row>
    <row r="404" spans="1:155" s="191" customFormat="1" ht="29.25" customHeight="1">
      <c r="A404" s="78" t="s">
        <v>102</v>
      </c>
      <c r="B404" s="190"/>
      <c r="C404" s="190"/>
      <c r="D404" s="80">
        <f>D400/D402</f>
        <v>3608.2474226804125</v>
      </c>
      <c r="E404" s="80"/>
      <c r="F404" s="80">
        <f>D404</f>
        <v>3608.2474226804125</v>
      </c>
      <c r="G404" s="80">
        <f>G400/G402</f>
        <v>3888.8888888888887</v>
      </c>
      <c r="H404" s="80"/>
      <c r="I404" s="80"/>
      <c r="J404" s="80">
        <f>G404</f>
        <v>3888.8888888888887</v>
      </c>
      <c r="K404" s="80"/>
      <c r="L404" s="80"/>
      <c r="M404" s="80"/>
      <c r="N404" s="80">
        <f>N400/N402</f>
        <v>4117.64705882353</v>
      </c>
      <c r="O404" s="80"/>
      <c r="P404" s="80">
        <f>N404</f>
        <v>4117.64705882353</v>
      </c>
      <c r="ET404" s="192"/>
      <c r="EU404" s="192"/>
      <c r="EV404" s="192"/>
      <c r="EW404" s="192"/>
      <c r="EX404" s="192"/>
      <c r="EY404" s="192"/>
    </row>
    <row r="405" spans="1:155" s="191" customFormat="1" ht="15.75" customHeight="1">
      <c r="A405" s="171" t="s">
        <v>384</v>
      </c>
      <c r="B405" s="190"/>
      <c r="C405" s="1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ET405" s="192"/>
      <c r="EU405" s="192"/>
      <c r="EV405" s="192"/>
      <c r="EW405" s="192"/>
      <c r="EX405" s="192"/>
      <c r="EY405" s="192"/>
    </row>
    <row r="406" spans="1:155" s="191" customFormat="1" ht="29.25" customHeight="1">
      <c r="A406" s="78" t="s">
        <v>120</v>
      </c>
      <c r="B406" s="190"/>
      <c r="C406" s="190"/>
      <c r="D406" s="80"/>
      <c r="E406" s="80"/>
      <c r="F406" s="80"/>
      <c r="G406" s="80">
        <f>G404/D404*100</f>
        <v>107.77777777777777</v>
      </c>
      <c r="H406" s="80"/>
      <c r="I406" s="80"/>
      <c r="J406" s="80">
        <f>G406</f>
        <v>107.77777777777777</v>
      </c>
      <c r="K406" s="80"/>
      <c r="L406" s="80"/>
      <c r="M406" s="80"/>
      <c r="N406" s="80">
        <f>N404/G404*100</f>
        <v>105.88235294117649</v>
      </c>
      <c r="O406" s="80"/>
      <c r="P406" s="80">
        <f>N406</f>
        <v>105.88235294117649</v>
      </c>
      <c r="ET406" s="192"/>
      <c r="EU406" s="192"/>
      <c r="EV406" s="192"/>
      <c r="EW406" s="192"/>
      <c r="EX406" s="192"/>
      <c r="EY406" s="192"/>
    </row>
    <row r="407" spans="1:155" s="81" customFormat="1" ht="33" customHeight="1">
      <c r="A407" s="91" t="s">
        <v>507</v>
      </c>
      <c r="B407" s="79"/>
      <c r="C407" s="79"/>
      <c r="D407" s="90">
        <f>D409</f>
        <v>45000</v>
      </c>
      <c r="E407" s="90"/>
      <c r="F407" s="90">
        <f>D407</f>
        <v>45000</v>
      </c>
      <c r="G407" s="90">
        <f>G409</f>
        <v>48000</v>
      </c>
      <c r="H407" s="90"/>
      <c r="I407" s="90"/>
      <c r="J407" s="90">
        <f>G407</f>
        <v>48000</v>
      </c>
      <c r="K407" s="90"/>
      <c r="L407" s="90"/>
      <c r="M407" s="90"/>
      <c r="N407" s="90">
        <f>N409</f>
        <v>50900</v>
      </c>
      <c r="O407" s="90"/>
      <c r="P407" s="90">
        <f>N407</f>
        <v>50900</v>
      </c>
      <c r="ET407" s="82"/>
      <c r="EU407" s="82"/>
      <c r="EV407" s="82"/>
      <c r="EW407" s="82"/>
      <c r="EX407" s="82"/>
      <c r="EY407" s="82"/>
    </row>
    <row r="408" spans="1:155" s="191" customFormat="1" ht="23.25" customHeight="1">
      <c r="A408" s="4" t="s">
        <v>77</v>
      </c>
      <c r="B408" s="190"/>
      <c r="C408" s="19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ET408" s="192"/>
      <c r="EU408" s="192"/>
      <c r="EV408" s="192"/>
      <c r="EW408" s="192"/>
      <c r="EX408" s="192"/>
      <c r="EY408" s="192"/>
    </row>
    <row r="409" spans="1:155" s="191" customFormat="1" ht="37.5" customHeight="1">
      <c r="A409" s="78" t="s">
        <v>397</v>
      </c>
      <c r="B409" s="190"/>
      <c r="C409" s="190"/>
      <c r="D409" s="80">
        <v>45000</v>
      </c>
      <c r="E409" s="80"/>
      <c r="F409" s="80">
        <f>D409</f>
        <v>45000</v>
      </c>
      <c r="G409" s="80">
        <v>48000</v>
      </c>
      <c r="H409" s="80"/>
      <c r="I409" s="80"/>
      <c r="J409" s="80">
        <f>G409</f>
        <v>48000</v>
      </c>
      <c r="K409" s="80"/>
      <c r="L409" s="80"/>
      <c r="M409" s="80"/>
      <c r="N409" s="80">
        <v>50900</v>
      </c>
      <c r="O409" s="80"/>
      <c r="P409" s="80">
        <f>N409</f>
        <v>50900</v>
      </c>
      <c r="ET409" s="192"/>
      <c r="EU409" s="192"/>
      <c r="EV409" s="192"/>
      <c r="EW409" s="192"/>
      <c r="EX409" s="192"/>
      <c r="EY409" s="192"/>
    </row>
    <row r="410" spans="1:155" s="191" customFormat="1" ht="21" customHeight="1">
      <c r="A410" s="171" t="s">
        <v>282</v>
      </c>
      <c r="B410" s="190"/>
      <c r="C410" s="1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ET410" s="192"/>
      <c r="EU410" s="192"/>
      <c r="EV410" s="192"/>
      <c r="EW410" s="192"/>
      <c r="EX410" s="192"/>
      <c r="EY410" s="192"/>
    </row>
    <row r="411" spans="1:155" s="191" customFormat="1" ht="32.25" customHeight="1">
      <c r="A411" s="78" t="s">
        <v>398</v>
      </c>
      <c r="B411" s="190"/>
      <c r="C411" s="190"/>
      <c r="D411" s="80">
        <v>12</v>
      </c>
      <c r="E411" s="80"/>
      <c r="F411" s="80">
        <f>D411</f>
        <v>12</v>
      </c>
      <c r="G411" s="80">
        <v>12</v>
      </c>
      <c r="H411" s="80"/>
      <c r="I411" s="80"/>
      <c r="J411" s="80">
        <f>G411</f>
        <v>12</v>
      </c>
      <c r="K411" s="80"/>
      <c r="L411" s="80"/>
      <c r="M411" s="80"/>
      <c r="N411" s="80">
        <v>12</v>
      </c>
      <c r="O411" s="80"/>
      <c r="P411" s="80">
        <f>N411</f>
        <v>12</v>
      </c>
      <c r="ET411" s="192"/>
      <c r="EU411" s="192"/>
      <c r="EV411" s="192"/>
      <c r="EW411" s="192"/>
      <c r="EX411" s="192"/>
      <c r="EY411" s="192"/>
    </row>
    <row r="412" spans="1:155" s="191" customFormat="1" ht="19.5" customHeight="1">
      <c r="A412" s="171" t="s">
        <v>233</v>
      </c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T412" s="192"/>
      <c r="EU412" s="192"/>
      <c r="EV412" s="192"/>
      <c r="EW412" s="192"/>
      <c r="EX412" s="192"/>
      <c r="EY412" s="192"/>
    </row>
    <row r="413" spans="1:155" s="191" customFormat="1" ht="32.25" customHeight="1">
      <c r="A413" s="78" t="s">
        <v>399</v>
      </c>
      <c r="B413" s="190"/>
      <c r="C413" s="190"/>
      <c r="D413" s="80">
        <f>D409/D411</f>
        <v>3750</v>
      </c>
      <c r="E413" s="80"/>
      <c r="F413" s="80">
        <f>D413</f>
        <v>3750</v>
      </c>
      <c r="G413" s="80">
        <f>G409/G411</f>
        <v>4000</v>
      </c>
      <c r="H413" s="80"/>
      <c r="I413" s="80"/>
      <c r="J413" s="80">
        <f>G413</f>
        <v>4000</v>
      </c>
      <c r="K413" s="80"/>
      <c r="L413" s="80"/>
      <c r="M413" s="80"/>
      <c r="N413" s="80">
        <f>N409/N411</f>
        <v>4241.666666666667</v>
      </c>
      <c r="O413" s="80"/>
      <c r="P413" s="80">
        <f>N413</f>
        <v>4241.666666666667</v>
      </c>
      <c r="ET413" s="192"/>
      <c r="EU413" s="192"/>
      <c r="EV413" s="192"/>
      <c r="EW413" s="192"/>
      <c r="EX413" s="192"/>
      <c r="EY413" s="192"/>
    </row>
    <row r="414" spans="1:155" s="191" customFormat="1" ht="21" customHeight="1">
      <c r="A414" s="171" t="s">
        <v>384</v>
      </c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T414" s="192"/>
      <c r="EU414" s="192"/>
      <c r="EV414" s="192"/>
      <c r="EW414" s="192"/>
      <c r="EX414" s="192"/>
      <c r="EY414" s="192"/>
    </row>
    <row r="415" spans="1:155" s="191" customFormat="1" ht="45.75" customHeight="1">
      <c r="A415" s="78" t="s">
        <v>400</v>
      </c>
      <c r="B415" s="190"/>
      <c r="C415" s="190"/>
      <c r="D415" s="80"/>
      <c r="E415" s="80"/>
      <c r="F415" s="80"/>
      <c r="G415" s="80">
        <f>G413/D413*100</f>
        <v>106.66666666666667</v>
      </c>
      <c r="H415" s="80"/>
      <c r="I415" s="80"/>
      <c r="J415" s="80">
        <f>G415</f>
        <v>106.66666666666667</v>
      </c>
      <c r="K415" s="80"/>
      <c r="L415" s="80"/>
      <c r="M415" s="80"/>
      <c r="N415" s="80">
        <f>N413/G413*100</f>
        <v>106.04166666666669</v>
      </c>
      <c r="O415" s="80"/>
      <c r="P415" s="80">
        <f>N415</f>
        <v>106.04166666666669</v>
      </c>
      <c r="ET415" s="192"/>
      <c r="EU415" s="192"/>
      <c r="EV415" s="192"/>
      <c r="EW415" s="192"/>
      <c r="EX415" s="192"/>
      <c r="EY415" s="192"/>
    </row>
    <row r="416" spans="1:155" s="81" customFormat="1" ht="34.5" customHeight="1">
      <c r="A416" s="91" t="s">
        <v>508</v>
      </c>
      <c r="B416" s="79"/>
      <c r="C416" s="79"/>
      <c r="D416" s="87">
        <f>D418</f>
        <v>447100</v>
      </c>
      <c r="E416" s="87"/>
      <c r="F416" s="87">
        <f>D416</f>
        <v>447100</v>
      </c>
      <c r="G416" s="87">
        <f>G418</f>
        <v>504700</v>
      </c>
      <c r="H416" s="87"/>
      <c r="I416" s="87"/>
      <c r="J416" s="87">
        <f>G416</f>
        <v>504700</v>
      </c>
      <c r="K416" s="87"/>
      <c r="L416" s="87"/>
      <c r="M416" s="87"/>
      <c r="N416" s="87">
        <f>N418</f>
        <v>564300</v>
      </c>
      <c r="O416" s="87"/>
      <c r="P416" s="87">
        <f>N416</f>
        <v>564300</v>
      </c>
      <c r="ET416" s="82"/>
      <c r="EU416" s="82"/>
      <c r="EV416" s="82"/>
      <c r="EW416" s="82"/>
      <c r="EX416" s="82"/>
      <c r="EY416" s="82"/>
    </row>
    <row r="417" spans="1:155" s="191" customFormat="1" ht="24" customHeight="1">
      <c r="A417" s="4" t="s">
        <v>77</v>
      </c>
      <c r="B417" s="190"/>
      <c r="C417" s="19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ET417" s="192"/>
      <c r="EU417" s="192"/>
      <c r="EV417" s="192"/>
      <c r="EW417" s="192"/>
      <c r="EX417" s="192"/>
      <c r="EY417" s="192"/>
    </row>
    <row r="418" spans="1:155" s="191" customFormat="1" ht="36" customHeight="1">
      <c r="A418" s="78" t="s">
        <v>401</v>
      </c>
      <c r="B418" s="190"/>
      <c r="C418" s="190"/>
      <c r="D418" s="80">
        <v>447100</v>
      </c>
      <c r="E418" s="80"/>
      <c r="F418" s="80">
        <f>D418</f>
        <v>447100</v>
      </c>
      <c r="G418" s="80">
        <v>504700</v>
      </c>
      <c r="H418" s="80"/>
      <c r="I418" s="80"/>
      <c r="J418" s="80">
        <f>G418</f>
        <v>504700</v>
      </c>
      <c r="K418" s="80"/>
      <c r="L418" s="80"/>
      <c r="M418" s="80"/>
      <c r="N418" s="80">
        <v>564300</v>
      </c>
      <c r="O418" s="80"/>
      <c r="P418" s="80">
        <f>N418</f>
        <v>564300</v>
      </c>
      <c r="ET418" s="192"/>
      <c r="EU418" s="192"/>
      <c r="EV418" s="192"/>
      <c r="EW418" s="192"/>
      <c r="EX418" s="192"/>
      <c r="EY418" s="192"/>
    </row>
    <row r="419" spans="1:155" s="191" customFormat="1" ht="20.25" customHeight="1">
      <c r="A419" s="171" t="s">
        <v>282</v>
      </c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T419" s="192"/>
      <c r="EU419" s="192"/>
      <c r="EV419" s="192"/>
      <c r="EW419" s="192"/>
      <c r="EX419" s="192"/>
      <c r="EY419" s="192"/>
    </row>
    <row r="420" spans="1:155" s="191" customFormat="1" ht="23.25" customHeight="1">
      <c r="A420" s="7" t="s">
        <v>402</v>
      </c>
      <c r="B420" s="190"/>
      <c r="C420" s="190"/>
      <c r="D420" s="80">
        <v>1</v>
      </c>
      <c r="E420" s="80"/>
      <c r="F420" s="80">
        <f>D420</f>
        <v>1</v>
      </c>
      <c r="G420" s="80">
        <v>1</v>
      </c>
      <c r="H420" s="80"/>
      <c r="I420" s="80"/>
      <c r="J420" s="80">
        <f>G420</f>
        <v>1</v>
      </c>
      <c r="K420" s="80"/>
      <c r="L420" s="80"/>
      <c r="M420" s="80"/>
      <c r="N420" s="80">
        <v>1</v>
      </c>
      <c r="O420" s="80"/>
      <c r="P420" s="80">
        <f>N420</f>
        <v>1</v>
      </c>
      <c r="ET420" s="192"/>
      <c r="EU420" s="192"/>
      <c r="EV420" s="192"/>
      <c r="EW420" s="192"/>
      <c r="EX420" s="192"/>
      <c r="EY420" s="192"/>
    </row>
    <row r="421" spans="1:155" s="191" customFormat="1" ht="26.25" customHeight="1">
      <c r="A421" s="171" t="s">
        <v>233</v>
      </c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T421" s="192"/>
      <c r="EU421" s="192"/>
      <c r="EV421" s="192"/>
      <c r="EW421" s="192"/>
      <c r="EX421" s="192"/>
      <c r="EY421" s="192"/>
    </row>
    <row r="422" spans="1:155" s="191" customFormat="1" ht="33.75" customHeight="1">
      <c r="A422" s="78" t="s">
        <v>403</v>
      </c>
      <c r="B422" s="190"/>
      <c r="C422" s="190"/>
      <c r="D422" s="80">
        <f>D418/D420/12</f>
        <v>37258.333333333336</v>
      </c>
      <c r="E422" s="80"/>
      <c r="F422" s="80">
        <f>D422</f>
        <v>37258.333333333336</v>
      </c>
      <c r="G422" s="80">
        <f>G418/G420/12</f>
        <v>42058.333333333336</v>
      </c>
      <c r="H422" s="80"/>
      <c r="I422" s="80"/>
      <c r="J422" s="80">
        <f>G422</f>
        <v>42058.333333333336</v>
      </c>
      <c r="K422" s="80"/>
      <c r="L422" s="80"/>
      <c r="M422" s="80"/>
      <c r="N422" s="80">
        <f>N418/N420/12</f>
        <v>47025</v>
      </c>
      <c r="O422" s="80"/>
      <c r="P422" s="80">
        <f>N422</f>
        <v>47025</v>
      </c>
      <c r="ET422" s="192"/>
      <c r="EU422" s="192"/>
      <c r="EV422" s="192"/>
      <c r="EW422" s="192"/>
      <c r="EX422" s="192"/>
      <c r="EY422" s="192"/>
    </row>
    <row r="423" spans="1:155" s="191" customFormat="1" ht="24" customHeight="1">
      <c r="A423" s="171" t="s">
        <v>384</v>
      </c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T423" s="192"/>
      <c r="EU423" s="192"/>
      <c r="EV423" s="192"/>
      <c r="EW423" s="192"/>
      <c r="EX423" s="192"/>
      <c r="EY423" s="192"/>
    </row>
    <row r="424" spans="1:155" s="191" customFormat="1" ht="34.5" customHeight="1">
      <c r="A424" s="78" t="s">
        <v>404</v>
      </c>
      <c r="B424" s="190"/>
      <c r="C424" s="190"/>
      <c r="D424" s="80"/>
      <c r="E424" s="80"/>
      <c r="F424" s="80"/>
      <c r="G424" s="80">
        <f>G422/D422*100</f>
        <v>112.88302393200627</v>
      </c>
      <c r="H424" s="80"/>
      <c r="I424" s="80"/>
      <c r="J424" s="80">
        <f>G424</f>
        <v>112.88302393200627</v>
      </c>
      <c r="K424" s="80"/>
      <c r="L424" s="80"/>
      <c r="M424" s="80"/>
      <c r="N424" s="80">
        <f>N422/G422*100</f>
        <v>111.80899544283733</v>
      </c>
      <c r="O424" s="80"/>
      <c r="P424" s="80">
        <f>N424</f>
        <v>111.80899544283733</v>
      </c>
      <c r="ET424" s="192"/>
      <c r="EU424" s="192"/>
      <c r="EV424" s="192"/>
      <c r="EW424" s="192"/>
      <c r="EX424" s="192"/>
      <c r="EY424" s="192"/>
    </row>
    <row r="425" spans="1:155" s="81" customFormat="1" ht="34.5" customHeight="1">
      <c r="A425" s="91" t="s">
        <v>509</v>
      </c>
      <c r="B425" s="79"/>
      <c r="C425" s="79"/>
      <c r="D425" s="87">
        <f>D427</f>
        <v>341700</v>
      </c>
      <c r="E425" s="87"/>
      <c r="F425" s="87">
        <f>D425</f>
        <v>341700</v>
      </c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ET425" s="82"/>
      <c r="EU425" s="82"/>
      <c r="EV425" s="82"/>
      <c r="EW425" s="82"/>
      <c r="EX425" s="82"/>
      <c r="EY425" s="82"/>
    </row>
    <row r="426" spans="1:155" s="191" customFormat="1" ht="23.25" customHeight="1">
      <c r="A426" s="4" t="s">
        <v>77</v>
      </c>
      <c r="B426" s="190"/>
      <c r="C426" s="19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ET426" s="192"/>
      <c r="EU426" s="192"/>
      <c r="EV426" s="192"/>
      <c r="EW426" s="192"/>
      <c r="EX426" s="192"/>
      <c r="EY426" s="192"/>
    </row>
    <row r="427" spans="1:155" s="191" customFormat="1" ht="34.5" customHeight="1">
      <c r="A427" s="78" t="s">
        <v>405</v>
      </c>
      <c r="B427" s="190"/>
      <c r="C427" s="190"/>
      <c r="D427" s="80">
        <v>341700</v>
      </c>
      <c r="E427" s="80"/>
      <c r="F427" s="80">
        <f>D427</f>
        <v>341700</v>
      </c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ET427" s="192"/>
      <c r="EU427" s="192"/>
      <c r="EV427" s="192"/>
      <c r="EW427" s="192"/>
      <c r="EX427" s="192"/>
      <c r="EY427" s="192"/>
    </row>
    <row r="428" spans="1:155" s="191" customFormat="1" ht="19.5" customHeight="1">
      <c r="A428" s="171" t="s">
        <v>282</v>
      </c>
      <c r="B428" s="190"/>
      <c r="C428" s="1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ET428" s="192"/>
      <c r="EU428" s="192"/>
      <c r="EV428" s="192"/>
      <c r="EW428" s="192"/>
      <c r="EX428" s="192"/>
      <c r="EY428" s="192"/>
    </row>
    <row r="429" spans="1:155" s="191" customFormat="1" ht="28.5" customHeight="1">
      <c r="A429" s="7" t="s">
        <v>406</v>
      </c>
      <c r="B429" s="190"/>
      <c r="C429" s="190"/>
      <c r="D429" s="80">
        <v>7</v>
      </c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T429" s="192"/>
      <c r="EU429" s="192"/>
      <c r="EV429" s="192"/>
      <c r="EW429" s="192"/>
      <c r="EX429" s="192"/>
      <c r="EY429" s="192"/>
    </row>
    <row r="430" spans="1:155" s="191" customFormat="1" ht="23.25" customHeight="1">
      <c r="A430" s="171" t="s">
        <v>233</v>
      </c>
      <c r="B430" s="190"/>
      <c r="C430" s="1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T430" s="192"/>
      <c r="EU430" s="192"/>
      <c r="EV430" s="192"/>
      <c r="EW430" s="192"/>
      <c r="EX430" s="192"/>
      <c r="EY430" s="192"/>
    </row>
    <row r="431" spans="1:155" s="191" customFormat="1" ht="34.5" customHeight="1">
      <c r="A431" s="78" t="s">
        <v>407</v>
      </c>
      <c r="B431" s="190"/>
      <c r="C431" s="190"/>
      <c r="D431" s="6">
        <f>D427/D429</f>
        <v>48814.28571428572</v>
      </c>
      <c r="E431" s="6"/>
      <c r="F431" s="6">
        <f>D431</f>
        <v>48814.28571428572</v>
      </c>
      <c r="G431" s="6"/>
      <c r="H431" s="6"/>
      <c r="I431" s="6"/>
      <c r="J431" s="6"/>
      <c r="K431" s="6"/>
      <c r="L431" s="6"/>
      <c r="M431" s="6"/>
      <c r="N431" s="6"/>
      <c r="O431" s="6"/>
      <c r="P431" s="6"/>
      <c r="ET431" s="192"/>
      <c r="EU431" s="192"/>
      <c r="EV431" s="192"/>
      <c r="EW431" s="192"/>
      <c r="EX431" s="192"/>
      <c r="EY431" s="192"/>
    </row>
    <row r="432" spans="1:155" s="191" customFormat="1" ht="36.75" customHeight="1">
      <c r="A432" s="91" t="s">
        <v>510</v>
      </c>
      <c r="B432" s="190"/>
      <c r="C432" s="190"/>
      <c r="D432" s="90">
        <f>D434</f>
        <v>800000</v>
      </c>
      <c r="E432" s="90"/>
      <c r="F432" s="90">
        <f>D432</f>
        <v>800000</v>
      </c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T432" s="192"/>
      <c r="EU432" s="192"/>
      <c r="EV432" s="192"/>
      <c r="EW432" s="192"/>
      <c r="EX432" s="192"/>
      <c r="EY432" s="192"/>
    </row>
    <row r="433" spans="1:155" s="191" customFormat="1" ht="22.5" customHeight="1">
      <c r="A433" s="4" t="s">
        <v>77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T433" s="192"/>
      <c r="EU433" s="192"/>
      <c r="EV433" s="192"/>
      <c r="EW433" s="192"/>
      <c r="EX433" s="192"/>
      <c r="EY433" s="192"/>
    </row>
    <row r="434" spans="1:155" s="191" customFormat="1" ht="34.5" customHeight="1">
      <c r="A434" s="78" t="s">
        <v>408</v>
      </c>
      <c r="B434" s="190"/>
      <c r="C434" s="190"/>
      <c r="D434" s="80">
        <v>800000</v>
      </c>
      <c r="E434" s="80"/>
      <c r="F434" s="80">
        <f>D434</f>
        <v>800000</v>
      </c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ET434" s="192"/>
      <c r="EU434" s="192"/>
      <c r="EV434" s="192"/>
      <c r="EW434" s="192"/>
      <c r="EX434" s="192"/>
      <c r="EY434" s="192"/>
    </row>
    <row r="435" spans="1:155" s="191" customFormat="1" ht="21" customHeight="1">
      <c r="A435" s="171" t="s">
        <v>282</v>
      </c>
      <c r="B435" s="190"/>
      <c r="C435" s="1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T435" s="192"/>
      <c r="EU435" s="192"/>
      <c r="EV435" s="192"/>
      <c r="EW435" s="192"/>
      <c r="EX435" s="192"/>
      <c r="EY435" s="192"/>
    </row>
    <row r="436" spans="1:155" s="191" customFormat="1" ht="30" customHeight="1">
      <c r="A436" s="7" t="s">
        <v>409</v>
      </c>
      <c r="B436" s="190"/>
      <c r="C436" s="190"/>
      <c r="D436" s="80">
        <v>1</v>
      </c>
      <c r="E436" s="80"/>
      <c r="F436" s="80">
        <f>D436</f>
        <v>1</v>
      </c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T436" s="192"/>
      <c r="EU436" s="192"/>
      <c r="EV436" s="192"/>
      <c r="EW436" s="192"/>
      <c r="EX436" s="192"/>
      <c r="EY436" s="192"/>
    </row>
    <row r="437" spans="1:155" s="191" customFormat="1" ht="23.25" customHeight="1">
      <c r="A437" s="171" t="s">
        <v>233</v>
      </c>
      <c r="B437" s="190"/>
      <c r="C437" s="1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T437" s="192"/>
      <c r="EU437" s="192"/>
      <c r="EV437" s="192"/>
      <c r="EW437" s="192"/>
      <c r="EX437" s="192"/>
      <c r="EY437" s="192"/>
    </row>
    <row r="438" spans="1:155" s="191" customFormat="1" ht="34.5" customHeight="1">
      <c r="A438" s="78" t="s">
        <v>410</v>
      </c>
      <c r="B438" s="190"/>
      <c r="C438" s="190"/>
      <c r="D438" s="80">
        <f>D434/D436</f>
        <v>800000</v>
      </c>
      <c r="E438" s="80"/>
      <c r="F438" s="80">
        <f>D438</f>
        <v>800000</v>
      </c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T438" s="192"/>
      <c r="EU438" s="192"/>
      <c r="EV438" s="192"/>
      <c r="EW438" s="192"/>
      <c r="EX438" s="192"/>
      <c r="EY438" s="192"/>
    </row>
    <row r="439" spans="1:155" s="122" customFormat="1" ht="35.25" customHeight="1">
      <c r="A439" s="200" t="s">
        <v>443</v>
      </c>
      <c r="B439" s="121"/>
      <c r="C439" s="121"/>
      <c r="D439" s="199">
        <v>1775300</v>
      </c>
      <c r="E439" s="199"/>
      <c r="F439" s="199">
        <f>D439</f>
        <v>1775300</v>
      </c>
      <c r="G439" s="199">
        <v>1894300</v>
      </c>
      <c r="H439" s="199"/>
      <c r="I439" s="199"/>
      <c r="J439" s="199">
        <f>G439</f>
        <v>1894300</v>
      </c>
      <c r="K439" s="199">
        <f>(K441*K443)</f>
        <v>0</v>
      </c>
      <c r="L439" s="199">
        <f>(L441*L443)</f>
        <v>0</v>
      </c>
      <c r="M439" s="199">
        <f>(M441*M443)</f>
        <v>0</v>
      </c>
      <c r="N439" s="199">
        <v>2007900</v>
      </c>
      <c r="O439" s="199"/>
      <c r="P439" s="199">
        <f>N439</f>
        <v>2007900</v>
      </c>
      <c r="ET439" s="123"/>
      <c r="EU439" s="123"/>
      <c r="EV439" s="123"/>
      <c r="EW439" s="123"/>
      <c r="EX439" s="123"/>
      <c r="EY439" s="123"/>
    </row>
    <row r="440" spans="1:155" s="16" customFormat="1" ht="11.25">
      <c r="A440" s="4" t="s">
        <v>3</v>
      </c>
      <c r="B440" s="5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ET440" s="35"/>
      <c r="EU440" s="35"/>
      <c r="EV440" s="35"/>
      <c r="EW440" s="35"/>
      <c r="EX440" s="35"/>
      <c r="EY440" s="35"/>
    </row>
    <row r="441" spans="1:155" s="16" customFormat="1" ht="33.75">
      <c r="A441" s="7" t="s">
        <v>126</v>
      </c>
      <c r="B441" s="5"/>
      <c r="C441" s="5"/>
      <c r="D441" s="6">
        <v>750</v>
      </c>
      <c r="E441" s="6"/>
      <c r="F441" s="6">
        <f>D441</f>
        <v>750</v>
      </c>
      <c r="G441" s="6">
        <v>700</v>
      </c>
      <c r="H441" s="6"/>
      <c r="I441" s="6"/>
      <c r="J441" s="6">
        <f>G441</f>
        <v>700</v>
      </c>
      <c r="K441" s="6"/>
      <c r="L441" s="6"/>
      <c r="M441" s="6"/>
      <c r="N441" s="6">
        <v>650</v>
      </c>
      <c r="O441" s="6"/>
      <c r="P441" s="6">
        <f>N441</f>
        <v>650</v>
      </c>
      <c r="ET441" s="35"/>
      <c r="EU441" s="35"/>
      <c r="EV441" s="35"/>
      <c r="EW441" s="35"/>
      <c r="EX441" s="35"/>
      <c r="EY441" s="35"/>
    </row>
    <row r="442" spans="1:155" s="16" customFormat="1" ht="11.25">
      <c r="A442" s="4" t="s">
        <v>5</v>
      </c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ET442" s="35"/>
      <c r="EU442" s="35"/>
      <c r="EV442" s="35"/>
      <c r="EW442" s="35"/>
      <c r="EX442" s="35"/>
      <c r="EY442" s="35"/>
    </row>
    <row r="443" spans="1:155" s="16" customFormat="1" ht="22.5" customHeight="1">
      <c r="A443" s="7" t="s">
        <v>127</v>
      </c>
      <c r="B443" s="5"/>
      <c r="C443" s="5"/>
      <c r="D443" s="6">
        <f>D439/D441</f>
        <v>2367.0666666666666</v>
      </c>
      <c r="E443" s="6"/>
      <c r="F443" s="6">
        <f>D443</f>
        <v>2367.0666666666666</v>
      </c>
      <c r="G443" s="6">
        <f>G439/G441</f>
        <v>2706.1428571428573</v>
      </c>
      <c r="H443" s="6"/>
      <c r="I443" s="6"/>
      <c r="J443" s="6">
        <f>G443</f>
        <v>2706.1428571428573</v>
      </c>
      <c r="K443" s="6"/>
      <c r="L443" s="6"/>
      <c r="M443" s="6"/>
      <c r="N443" s="6">
        <f>N439/N441</f>
        <v>3089.076923076923</v>
      </c>
      <c r="O443" s="6"/>
      <c r="P443" s="6">
        <f>N443</f>
        <v>3089.076923076923</v>
      </c>
      <c r="ET443" s="35"/>
      <c r="EU443" s="35"/>
      <c r="EV443" s="35"/>
      <c r="EW443" s="35"/>
      <c r="EX443" s="35"/>
      <c r="EY443" s="35"/>
    </row>
    <row r="444" spans="1:155" s="16" customFormat="1" ht="11.25">
      <c r="A444" s="4" t="s">
        <v>4</v>
      </c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ET444" s="35"/>
      <c r="EU444" s="35"/>
      <c r="EV444" s="35"/>
      <c r="EW444" s="35"/>
      <c r="EX444" s="35"/>
      <c r="EY444" s="35"/>
    </row>
    <row r="445" spans="1:155" s="16" customFormat="1" ht="24" customHeight="1">
      <c r="A445" s="7" t="s">
        <v>96</v>
      </c>
      <c r="B445" s="5"/>
      <c r="C445" s="5"/>
      <c r="D445" s="6"/>
      <c r="E445" s="6"/>
      <c r="F445" s="6"/>
      <c r="G445" s="6">
        <f>G441/D441*100</f>
        <v>93.33333333333333</v>
      </c>
      <c r="H445" s="6"/>
      <c r="I445" s="6"/>
      <c r="J445" s="6">
        <f>G445</f>
        <v>93.33333333333333</v>
      </c>
      <c r="K445" s="6"/>
      <c r="L445" s="6"/>
      <c r="M445" s="6"/>
      <c r="N445" s="6">
        <f>N441/G441*100</f>
        <v>92.85714285714286</v>
      </c>
      <c r="O445" s="6"/>
      <c r="P445" s="6">
        <f>N445</f>
        <v>92.85714285714286</v>
      </c>
      <c r="ET445" s="35"/>
      <c r="EU445" s="35"/>
      <c r="EV445" s="35"/>
      <c r="EW445" s="35"/>
      <c r="EX445" s="35"/>
      <c r="EY445" s="35"/>
    </row>
    <row r="446" spans="1:155" s="16" customFormat="1" ht="31.5" customHeight="1">
      <c r="A446" s="7" t="s">
        <v>97</v>
      </c>
      <c r="B446" s="5"/>
      <c r="C446" s="5"/>
      <c r="D446" s="6"/>
      <c r="E446" s="6"/>
      <c r="F446" s="6"/>
      <c r="G446" s="6">
        <f>G443/D443*100</f>
        <v>114.32474189473008</v>
      </c>
      <c r="H446" s="6"/>
      <c r="I446" s="6"/>
      <c r="J446" s="6">
        <f>G446</f>
        <v>114.32474189473008</v>
      </c>
      <c r="K446" s="6"/>
      <c r="L446" s="6"/>
      <c r="M446" s="6"/>
      <c r="N446" s="6">
        <f>N443/G443*100</f>
        <v>114.15054881242916</v>
      </c>
      <c r="O446" s="6"/>
      <c r="P446" s="6">
        <f>N446</f>
        <v>114.15054881242916</v>
      </c>
      <c r="ET446" s="35"/>
      <c r="EU446" s="35"/>
      <c r="EV446" s="35"/>
      <c r="EW446" s="35"/>
      <c r="EX446" s="35"/>
      <c r="EY446" s="35"/>
    </row>
    <row r="447" spans="1:155" s="202" customFormat="1" ht="36" customHeight="1">
      <c r="A447" s="200" t="s">
        <v>444</v>
      </c>
      <c r="B447" s="201"/>
      <c r="C447" s="201"/>
      <c r="D447" s="199"/>
      <c r="E447" s="199">
        <v>19786700</v>
      </c>
      <c r="F447" s="199">
        <f>E447</f>
        <v>19786700</v>
      </c>
      <c r="G447" s="199">
        <f>G449*G451</f>
        <v>0</v>
      </c>
      <c r="H447" s="199">
        <v>21112400</v>
      </c>
      <c r="I447" s="199">
        <f>I449*I451</f>
        <v>0</v>
      </c>
      <c r="J447" s="199">
        <f>G447+H447</f>
        <v>21112400</v>
      </c>
      <c r="K447" s="199">
        <f>K449*K451</f>
        <v>0</v>
      </c>
      <c r="L447" s="199">
        <f>L449*L451</f>
        <v>0</v>
      </c>
      <c r="M447" s="199">
        <f>M449*M451</f>
        <v>0</v>
      </c>
      <c r="N447" s="199">
        <f>N449*N451</f>
        <v>0</v>
      </c>
      <c r="O447" s="199">
        <v>22379100</v>
      </c>
      <c r="P447" s="199">
        <f>N447+O447</f>
        <v>22379100</v>
      </c>
      <c r="ET447" s="203"/>
      <c r="EU447" s="203"/>
      <c r="EV447" s="203"/>
      <c r="EW447" s="203"/>
      <c r="EX447" s="203"/>
      <c r="EY447" s="203"/>
    </row>
    <row r="448" spans="1:155" s="16" customFormat="1" ht="11.25">
      <c r="A448" s="4" t="s">
        <v>3</v>
      </c>
      <c r="B448" s="26"/>
      <c r="C448" s="26"/>
      <c r="D448" s="19"/>
      <c r="E448" s="19"/>
      <c r="F448" s="6"/>
      <c r="G448" s="19"/>
      <c r="H448" s="19"/>
      <c r="I448" s="19"/>
      <c r="J448" s="6"/>
      <c r="K448" s="6"/>
      <c r="L448" s="6"/>
      <c r="M448" s="6"/>
      <c r="N448" s="19"/>
      <c r="O448" s="19"/>
      <c r="P448" s="6"/>
      <c r="ET448" s="35"/>
      <c r="EU448" s="35"/>
      <c r="EV448" s="35"/>
      <c r="EW448" s="35"/>
      <c r="EX448" s="35"/>
      <c r="EY448" s="35"/>
    </row>
    <row r="449" spans="1:155" s="16" customFormat="1" ht="21.75" customHeight="1">
      <c r="A449" s="7" t="s">
        <v>59</v>
      </c>
      <c r="B449" s="5"/>
      <c r="C449" s="5"/>
      <c r="D449" s="6"/>
      <c r="E449" s="6">
        <f>20+6</f>
        <v>26</v>
      </c>
      <c r="F449" s="6">
        <f>E449</f>
        <v>26</v>
      </c>
      <c r="G449" s="6"/>
      <c r="H449" s="6">
        <v>18</v>
      </c>
      <c r="I449" s="6"/>
      <c r="J449" s="6">
        <f>G449+H449</f>
        <v>18</v>
      </c>
      <c r="K449" s="6"/>
      <c r="L449" s="6"/>
      <c r="M449" s="6"/>
      <c r="N449" s="6"/>
      <c r="O449" s="6">
        <v>15</v>
      </c>
      <c r="P449" s="6">
        <f>O449</f>
        <v>15</v>
      </c>
      <c r="ET449" s="35"/>
      <c r="EU449" s="35"/>
      <c r="EV449" s="35"/>
      <c r="EW449" s="35"/>
      <c r="EX449" s="35"/>
      <c r="EY449" s="35"/>
    </row>
    <row r="450" spans="1:155" s="16" customFormat="1" ht="11.25">
      <c r="A450" s="4" t="s">
        <v>5</v>
      </c>
      <c r="B450" s="26"/>
      <c r="C450" s="26"/>
      <c r="D450" s="19"/>
      <c r="E450" s="19"/>
      <c r="F450" s="6"/>
      <c r="G450" s="19"/>
      <c r="H450" s="19"/>
      <c r="I450" s="19"/>
      <c r="J450" s="6"/>
      <c r="K450" s="6"/>
      <c r="L450" s="6"/>
      <c r="M450" s="6"/>
      <c r="N450" s="19"/>
      <c r="O450" s="19"/>
      <c r="P450" s="6"/>
      <c r="ET450" s="35"/>
      <c r="EU450" s="35"/>
      <c r="EV450" s="35"/>
      <c r="EW450" s="35"/>
      <c r="EX450" s="35"/>
      <c r="EY450" s="35"/>
    </row>
    <row r="451" spans="1:155" s="16" customFormat="1" ht="23.25" customHeight="1">
      <c r="A451" s="7" t="s">
        <v>60</v>
      </c>
      <c r="B451" s="5"/>
      <c r="C451" s="5"/>
      <c r="D451" s="6"/>
      <c r="E451" s="6">
        <f>E447/E449</f>
        <v>761026.9230769231</v>
      </c>
      <c r="F451" s="6">
        <f>E451</f>
        <v>761026.9230769231</v>
      </c>
      <c r="G451" s="6"/>
      <c r="H451" s="6">
        <f>H447/H449</f>
        <v>1172911.111111111</v>
      </c>
      <c r="I451" s="6"/>
      <c r="J451" s="6">
        <f>G451+H451</f>
        <v>1172911.111111111</v>
      </c>
      <c r="K451" s="6"/>
      <c r="L451" s="6"/>
      <c r="M451" s="6"/>
      <c r="N451" s="6"/>
      <c r="O451" s="6">
        <f>O447/O449</f>
        <v>1491940</v>
      </c>
      <c r="P451" s="6">
        <f>O451</f>
        <v>1491940</v>
      </c>
      <c r="ET451" s="35"/>
      <c r="EU451" s="35"/>
      <c r="EV451" s="35"/>
      <c r="EW451" s="35"/>
      <c r="EX451" s="35"/>
      <c r="EY451" s="35"/>
    </row>
    <row r="452" spans="1:155" s="16" customFormat="1" ht="11.25">
      <c r="A452" s="4" t="s">
        <v>4</v>
      </c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ET452" s="35"/>
      <c r="EU452" s="35"/>
      <c r="EV452" s="35"/>
      <c r="EW452" s="35"/>
      <c r="EX452" s="35"/>
      <c r="EY452" s="35"/>
    </row>
    <row r="453" spans="1:155" s="16" customFormat="1" ht="35.25" customHeight="1">
      <c r="A453" s="7" t="s">
        <v>61</v>
      </c>
      <c r="B453" s="5"/>
      <c r="C453" s="5"/>
      <c r="D453" s="6"/>
      <c r="E453" s="6">
        <v>0</v>
      </c>
      <c r="F453" s="6">
        <v>0</v>
      </c>
      <c r="G453" s="6"/>
      <c r="H453" s="6">
        <f>H451/E451*100</f>
        <v>154.12215725153203</v>
      </c>
      <c r="I453" s="6"/>
      <c r="J453" s="6">
        <f>G453+H453</f>
        <v>154.12215725153203</v>
      </c>
      <c r="K453" s="6"/>
      <c r="L453" s="6"/>
      <c r="M453" s="6"/>
      <c r="N453" s="6"/>
      <c r="O453" s="6">
        <f>O451/H451*100</f>
        <v>127.19974991000551</v>
      </c>
      <c r="P453" s="6">
        <f>O453</f>
        <v>127.19974991000551</v>
      </c>
      <c r="ET453" s="35"/>
      <c r="EU453" s="35"/>
      <c r="EV453" s="35"/>
      <c r="EW453" s="35"/>
      <c r="EX453" s="35"/>
      <c r="EY453" s="35"/>
    </row>
    <row r="454" spans="1:149" s="209" customFormat="1" ht="30" customHeight="1">
      <c r="A454" s="206" t="s">
        <v>256</v>
      </c>
      <c r="B454" s="206"/>
      <c r="C454" s="206"/>
      <c r="D454" s="207">
        <f>D456</f>
        <v>0</v>
      </c>
      <c r="E454" s="207">
        <f aca="true" t="shared" si="26" ref="E454:P454">E456</f>
        <v>18435300</v>
      </c>
      <c r="F454" s="207">
        <f t="shared" si="26"/>
        <v>18435300</v>
      </c>
      <c r="G454" s="207">
        <f t="shared" si="26"/>
        <v>0</v>
      </c>
      <c r="H454" s="207">
        <f t="shared" si="26"/>
        <v>19670400</v>
      </c>
      <c r="I454" s="207">
        <f t="shared" si="26"/>
        <v>0</v>
      </c>
      <c r="J454" s="207">
        <f t="shared" si="26"/>
        <v>19670400</v>
      </c>
      <c r="K454" s="207">
        <f t="shared" si="26"/>
        <v>10670.951545555365</v>
      </c>
      <c r="L454" s="207">
        <f t="shared" si="26"/>
        <v>1</v>
      </c>
      <c r="M454" s="207">
        <f t="shared" si="26"/>
        <v>1</v>
      </c>
      <c r="N454" s="207">
        <f t="shared" si="26"/>
        <v>0</v>
      </c>
      <c r="O454" s="207">
        <f t="shared" si="26"/>
        <v>20850600</v>
      </c>
      <c r="P454" s="207">
        <f t="shared" si="26"/>
        <v>20850600</v>
      </c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08"/>
      <c r="AG454" s="208"/>
      <c r="AH454" s="208"/>
      <c r="AI454" s="208"/>
      <c r="AJ454" s="208"/>
      <c r="AK454" s="208"/>
      <c r="AL454" s="208"/>
      <c r="AM454" s="208"/>
      <c r="AN454" s="208"/>
      <c r="AO454" s="208"/>
      <c r="AP454" s="208"/>
      <c r="AQ454" s="208"/>
      <c r="AR454" s="208"/>
      <c r="AS454" s="208"/>
      <c r="AT454" s="208"/>
      <c r="AU454" s="208"/>
      <c r="AV454" s="208"/>
      <c r="AW454" s="208"/>
      <c r="AX454" s="208"/>
      <c r="AY454" s="208"/>
      <c r="AZ454" s="208"/>
      <c r="BA454" s="208"/>
      <c r="BB454" s="208"/>
      <c r="BC454" s="208"/>
      <c r="BD454" s="208"/>
      <c r="BE454" s="208"/>
      <c r="BF454" s="208"/>
      <c r="BG454" s="208"/>
      <c r="BH454" s="208"/>
      <c r="BI454" s="208"/>
      <c r="BJ454" s="208"/>
      <c r="BK454" s="208"/>
      <c r="BL454" s="208"/>
      <c r="BM454" s="208"/>
      <c r="BN454" s="208"/>
      <c r="BO454" s="208"/>
      <c r="BP454" s="208"/>
      <c r="BQ454" s="208"/>
      <c r="BR454" s="208"/>
      <c r="BS454" s="208"/>
      <c r="BT454" s="208"/>
      <c r="BU454" s="208"/>
      <c r="BV454" s="208"/>
      <c r="BW454" s="208"/>
      <c r="BX454" s="208"/>
      <c r="BY454" s="208"/>
      <c r="BZ454" s="208"/>
      <c r="CA454" s="208"/>
      <c r="CB454" s="208"/>
      <c r="CC454" s="208"/>
      <c r="CD454" s="208"/>
      <c r="CE454" s="208"/>
      <c r="CF454" s="208"/>
      <c r="CG454" s="208"/>
      <c r="CH454" s="208"/>
      <c r="CI454" s="208"/>
      <c r="CJ454" s="208"/>
      <c r="CK454" s="208"/>
      <c r="CL454" s="208"/>
      <c r="CM454" s="208"/>
      <c r="CN454" s="208"/>
      <c r="CO454" s="208"/>
      <c r="CP454" s="208"/>
      <c r="CQ454" s="208"/>
      <c r="CR454" s="208"/>
      <c r="CS454" s="208"/>
      <c r="CT454" s="208"/>
      <c r="CU454" s="208"/>
      <c r="CV454" s="208"/>
      <c r="CW454" s="208"/>
      <c r="CX454" s="208"/>
      <c r="CY454" s="208"/>
      <c r="CZ454" s="208"/>
      <c r="DA454" s="208"/>
      <c r="DB454" s="208"/>
      <c r="DC454" s="208"/>
      <c r="DD454" s="208"/>
      <c r="DE454" s="208"/>
      <c r="DF454" s="208"/>
      <c r="DG454" s="208"/>
      <c r="DH454" s="208"/>
      <c r="DI454" s="208"/>
      <c r="DJ454" s="208"/>
      <c r="DK454" s="208"/>
      <c r="DL454" s="208"/>
      <c r="DM454" s="208"/>
      <c r="DN454" s="208"/>
      <c r="DO454" s="208"/>
      <c r="DP454" s="208"/>
      <c r="DQ454" s="208"/>
      <c r="DR454" s="208"/>
      <c r="DS454" s="208"/>
      <c r="DT454" s="208"/>
      <c r="DU454" s="208"/>
      <c r="DV454" s="208"/>
      <c r="DW454" s="208"/>
      <c r="DX454" s="208"/>
      <c r="DY454" s="208"/>
      <c r="DZ454" s="208"/>
      <c r="EA454" s="208"/>
      <c r="EB454" s="208"/>
      <c r="EC454" s="208"/>
      <c r="ED454" s="208"/>
      <c r="EE454" s="208"/>
      <c r="EF454" s="208"/>
      <c r="EG454" s="208"/>
      <c r="EH454" s="208"/>
      <c r="EI454" s="208"/>
      <c r="EJ454" s="208"/>
      <c r="EK454" s="208"/>
      <c r="EL454" s="208"/>
      <c r="EM454" s="208"/>
      <c r="EN454" s="208"/>
      <c r="EO454" s="208"/>
      <c r="EP454" s="208"/>
      <c r="EQ454" s="208"/>
      <c r="ER454" s="208"/>
      <c r="ES454" s="208"/>
    </row>
    <row r="455" spans="1:16" ht="56.25" customHeight="1">
      <c r="A455" s="23" t="s">
        <v>257</v>
      </c>
      <c r="B455" s="5"/>
      <c r="C455" s="5"/>
      <c r="D455" s="6"/>
      <c r="E455" s="25"/>
      <c r="F455" s="25"/>
      <c r="G455" s="6"/>
      <c r="H455" s="25"/>
      <c r="I455" s="25"/>
      <c r="J455" s="25"/>
      <c r="K455" s="6" t="e">
        <f>H455/E455*100</f>
        <v>#DIV/0!</v>
      </c>
      <c r="L455" s="25"/>
      <c r="M455" s="25"/>
      <c r="N455" s="6"/>
      <c r="O455" s="25"/>
      <c r="P455" s="25"/>
    </row>
    <row r="456" spans="1:16" ht="32.25" customHeight="1">
      <c r="A456" s="194" t="s">
        <v>511</v>
      </c>
      <c r="B456" s="5"/>
      <c r="C456" s="5"/>
      <c r="D456" s="199">
        <f>D457+D466</f>
        <v>0</v>
      </c>
      <c r="E456" s="199">
        <f aca="true" t="shared" si="27" ref="E456:O456">E457+E466</f>
        <v>18435300</v>
      </c>
      <c r="F456" s="199">
        <f>D456+E456</f>
        <v>18435300</v>
      </c>
      <c r="G456" s="199">
        <f t="shared" si="27"/>
        <v>0</v>
      </c>
      <c r="H456" s="199">
        <f>H457+H466</f>
        <v>19670400</v>
      </c>
      <c r="I456" s="199">
        <f t="shared" si="27"/>
        <v>0</v>
      </c>
      <c r="J456" s="199">
        <f>G456+H456</f>
        <v>19670400</v>
      </c>
      <c r="K456" s="199">
        <f t="shared" si="27"/>
        <v>10670.951545555365</v>
      </c>
      <c r="L456" s="199">
        <f t="shared" si="27"/>
        <v>1</v>
      </c>
      <c r="M456" s="199">
        <f t="shared" si="27"/>
        <v>1</v>
      </c>
      <c r="N456" s="199">
        <f t="shared" si="27"/>
        <v>0</v>
      </c>
      <c r="O456" s="199">
        <f t="shared" si="27"/>
        <v>20850600</v>
      </c>
      <c r="P456" s="199">
        <f>N456+O456</f>
        <v>20850600</v>
      </c>
    </row>
    <row r="457" spans="1:149" s="93" customFormat="1" ht="22.5">
      <c r="A457" s="91" t="s">
        <v>446</v>
      </c>
      <c r="B457" s="83"/>
      <c r="C457" s="83"/>
      <c r="D457" s="87"/>
      <c r="E457" s="87">
        <v>13435300</v>
      </c>
      <c r="F457" s="87">
        <f>E457</f>
        <v>13435300</v>
      </c>
      <c r="G457" s="87"/>
      <c r="H457" s="87">
        <v>14335400</v>
      </c>
      <c r="I457" s="87"/>
      <c r="J457" s="87">
        <f>H457</f>
        <v>14335400</v>
      </c>
      <c r="K457" s="87">
        <f>K461*K463</f>
        <v>10669.951545555365</v>
      </c>
      <c r="L457" s="87">
        <f>L461*L463</f>
        <v>0</v>
      </c>
      <c r="M457" s="87">
        <f>M461*M463</f>
        <v>0</v>
      </c>
      <c r="N457" s="87"/>
      <c r="O457" s="87">
        <v>15195500</v>
      </c>
      <c r="P457" s="87">
        <f>N457+O457</f>
        <v>15195500</v>
      </c>
      <c r="Q457" s="124"/>
      <c r="R457" s="124"/>
      <c r="S457" s="124"/>
      <c r="T457" s="124"/>
      <c r="U457" s="124"/>
      <c r="V457" s="124"/>
      <c r="W457" s="124"/>
      <c r="X457" s="124"/>
      <c r="Y457" s="124"/>
      <c r="Z457" s="124"/>
      <c r="AA457" s="124"/>
      <c r="AB457" s="124"/>
      <c r="AC457" s="124"/>
      <c r="AD457" s="124"/>
      <c r="AE457" s="124"/>
      <c r="AF457" s="124"/>
      <c r="AG457" s="124"/>
      <c r="AH457" s="124"/>
      <c r="AI457" s="124"/>
      <c r="AJ457" s="124"/>
      <c r="AK457" s="124"/>
      <c r="AL457" s="124"/>
      <c r="AM457" s="124"/>
      <c r="AN457" s="124"/>
      <c r="AO457" s="124"/>
      <c r="AP457" s="124"/>
      <c r="AQ457" s="124"/>
      <c r="AR457" s="124"/>
      <c r="AS457" s="124"/>
      <c r="AT457" s="124"/>
      <c r="AU457" s="124"/>
      <c r="AV457" s="124"/>
      <c r="AW457" s="124"/>
      <c r="AX457" s="124"/>
      <c r="AY457" s="124"/>
      <c r="AZ457" s="124"/>
      <c r="BA457" s="124"/>
      <c r="BB457" s="124"/>
      <c r="BC457" s="124"/>
      <c r="BD457" s="124"/>
      <c r="BE457" s="124"/>
      <c r="BF457" s="124"/>
      <c r="BG457" s="124"/>
      <c r="BH457" s="124"/>
      <c r="BI457" s="124"/>
      <c r="BJ457" s="124"/>
      <c r="BK457" s="124"/>
      <c r="BL457" s="124"/>
      <c r="BM457" s="124"/>
      <c r="BN457" s="124"/>
      <c r="BO457" s="124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  <c r="CI457" s="124"/>
      <c r="CJ457" s="124"/>
      <c r="CK457" s="124"/>
      <c r="CL457" s="124"/>
      <c r="CM457" s="124"/>
      <c r="CN457" s="124"/>
      <c r="CO457" s="124"/>
      <c r="CP457" s="124"/>
      <c r="CQ457" s="124"/>
      <c r="CR457" s="124"/>
      <c r="CS457" s="124"/>
      <c r="CT457" s="124"/>
      <c r="CU457" s="124"/>
      <c r="CV457" s="124"/>
      <c r="CW457" s="124"/>
      <c r="CX457" s="124"/>
      <c r="CY457" s="124"/>
      <c r="CZ457" s="124"/>
      <c r="DA457" s="124"/>
      <c r="DB457" s="124"/>
      <c r="DC457" s="124"/>
      <c r="DD457" s="124"/>
      <c r="DE457" s="124"/>
      <c r="DF457" s="124"/>
      <c r="DG457" s="124"/>
      <c r="DH457" s="124"/>
      <c r="DI457" s="124"/>
      <c r="DJ457" s="124"/>
      <c r="DK457" s="124"/>
      <c r="DL457" s="124"/>
      <c r="DM457" s="124"/>
      <c r="DN457" s="124"/>
      <c r="DO457" s="124"/>
      <c r="DP457" s="124"/>
      <c r="DQ457" s="124"/>
      <c r="DR457" s="124"/>
      <c r="DS457" s="124"/>
      <c r="DT457" s="124"/>
      <c r="DU457" s="124"/>
      <c r="DV457" s="124"/>
      <c r="DW457" s="124"/>
      <c r="DX457" s="124"/>
      <c r="DY457" s="124"/>
      <c r="DZ457" s="124"/>
      <c r="EA457" s="124"/>
      <c r="EB457" s="124"/>
      <c r="EC457" s="124"/>
      <c r="ED457" s="124"/>
      <c r="EE457" s="124"/>
      <c r="EF457" s="124"/>
      <c r="EG457" s="124"/>
      <c r="EH457" s="124"/>
      <c r="EI457" s="124"/>
      <c r="EJ457" s="124"/>
      <c r="EK457" s="124"/>
      <c r="EL457" s="124"/>
      <c r="EM457" s="124"/>
      <c r="EN457" s="124"/>
      <c r="EO457" s="124"/>
      <c r="EP457" s="124"/>
      <c r="EQ457" s="124"/>
      <c r="ER457" s="124"/>
      <c r="ES457" s="124"/>
    </row>
    <row r="458" spans="1:16" ht="11.25">
      <c r="A458" s="4" t="s">
        <v>2</v>
      </c>
      <c r="B458" s="26"/>
      <c r="C458" s="26"/>
      <c r="D458" s="6"/>
      <c r="E458" s="25"/>
      <c r="F458" s="25"/>
      <c r="G458" s="6"/>
      <c r="H458" s="25"/>
      <c r="I458" s="25"/>
      <c r="J458" s="25"/>
      <c r="K458" s="6"/>
      <c r="L458" s="25"/>
      <c r="M458" s="25"/>
      <c r="N458" s="6"/>
      <c r="O458" s="25"/>
      <c r="P458" s="25"/>
    </row>
    <row r="459" spans="1:16" ht="22.5">
      <c r="A459" s="7" t="s">
        <v>62</v>
      </c>
      <c r="B459" s="5"/>
      <c r="C459" s="5"/>
      <c r="D459" s="6"/>
      <c r="E459" s="80">
        <v>1032</v>
      </c>
      <c r="F459" s="80">
        <f>E459</f>
        <v>1032</v>
      </c>
      <c r="G459" s="80"/>
      <c r="H459" s="80">
        <v>1012</v>
      </c>
      <c r="I459" s="80"/>
      <c r="J459" s="80">
        <f>H459</f>
        <v>1012</v>
      </c>
      <c r="K459" s="181"/>
      <c r="L459" s="77"/>
      <c r="M459" s="77"/>
      <c r="N459" s="80"/>
      <c r="O459" s="80">
        <v>992</v>
      </c>
      <c r="P459" s="80">
        <f>O459</f>
        <v>992</v>
      </c>
    </row>
    <row r="460" spans="1:16" ht="11.25">
      <c r="A460" s="4" t="s">
        <v>3</v>
      </c>
      <c r="B460" s="26"/>
      <c r="C460" s="26"/>
      <c r="D460" s="6"/>
      <c r="E460" s="19"/>
      <c r="F460" s="19"/>
      <c r="G460" s="6"/>
      <c r="H460" s="19"/>
      <c r="I460" s="19"/>
      <c r="J460" s="19"/>
      <c r="K460" s="6" t="e">
        <f>H460/E460*100</f>
        <v>#DIV/0!</v>
      </c>
      <c r="L460" s="19"/>
      <c r="M460" s="19"/>
      <c r="N460" s="6"/>
      <c r="O460" s="19"/>
      <c r="P460" s="19"/>
    </row>
    <row r="461" spans="1:16" ht="22.5">
      <c r="A461" s="7" t="s">
        <v>63</v>
      </c>
      <c r="B461" s="5"/>
      <c r="C461" s="5"/>
      <c r="D461" s="6"/>
      <c r="E461" s="6">
        <v>20</v>
      </c>
      <c r="F461" s="6">
        <f>E461</f>
        <v>20</v>
      </c>
      <c r="G461" s="6"/>
      <c r="H461" s="6">
        <v>20</v>
      </c>
      <c r="I461" s="6"/>
      <c r="J461" s="6">
        <f>H461</f>
        <v>20</v>
      </c>
      <c r="K461" s="6">
        <f>H461/E461*100</f>
        <v>100</v>
      </c>
      <c r="L461" s="6"/>
      <c r="M461" s="6"/>
      <c r="N461" s="6"/>
      <c r="O461" s="6">
        <v>20</v>
      </c>
      <c r="P461" s="6">
        <f>O461</f>
        <v>20</v>
      </c>
    </row>
    <row r="462" spans="1:16" ht="11.25">
      <c r="A462" s="4" t="s">
        <v>5</v>
      </c>
      <c r="B462" s="26"/>
      <c r="C462" s="26"/>
      <c r="D462" s="6"/>
      <c r="E462" s="19"/>
      <c r="F462" s="19"/>
      <c r="G462" s="6"/>
      <c r="H462" s="19"/>
      <c r="I462" s="19"/>
      <c r="J462" s="19"/>
      <c r="K462" s="6" t="e">
        <f>H462/E462*100</f>
        <v>#DIV/0!</v>
      </c>
      <c r="L462" s="19"/>
      <c r="M462" s="19"/>
      <c r="N462" s="6"/>
      <c r="O462" s="19"/>
      <c r="P462" s="19"/>
    </row>
    <row r="463" spans="1:16" ht="24" customHeight="1">
      <c r="A463" s="7" t="s">
        <v>64</v>
      </c>
      <c r="B463" s="5"/>
      <c r="C463" s="5"/>
      <c r="D463" s="6"/>
      <c r="E463" s="6">
        <f>E457/E461</f>
        <v>671765</v>
      </c>
      <c r="F463" s="6">
        <f>E463</f>
        <v>671765</v>
      </c>
      <c r="G463" s="6"/>
      <c r="H463" s="6">
        <f>H457/H461</f>
        <v>716770</v>
      </c>
      <c r="I463" s="6"/>
      <c r="J463" s="6">
        <f>H463</f>
        <v>716770</v>
      </c>
      <c r="K463" s="6">
        <f>H463/E463*100</f>
        <v>106.69951545555365</v>
      </c>
      <c r="L463" s="6"/>
      <c r="M463" s="6"/>
      <c r="N463" s="6"/>
      <c r="O463" s="6">
        <f>O457/O461</f>
        <v>759775</v>
      </c>
      <c r="P463" s="6">
        <f>O463</f>
        <v>759775</v>
      </c>
    </row>
    <row r="464" spans="1:16" ht="11.25">
      <c r="A464" s="4" t="s">
        <v>4</v>
      </c>
      <c r="B464" s="26"/>
      <c r="C464" s="2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50.25" customHeight="1">
      <c r="A465" s="7" t="s">
        <v>65</v>
      </c>
      <c r="B465" s="5"/>
      <c r="C465" s="5"/>
      <c r="D465" s="6"/>
      <c r="E465" s="6">
        <f>E461/E459*100</f>
        <v>1.937984496124031</v>
      </c>
      <c r="F465" s="6">
        <f>D465+E465</f>
        <v>1.937984496124031</v>
      </c>
      <c r="G465" s="6"/>
      <c r="H465" s="6">
        <f>H461/H459*100</f>
        <v>1.9762845849802373</v>
      </c>
      <c r="I465" s="6"/>
      <c r="J465" s="6">
        <f>J461/J459*100</f>
        <v>1.9762845849802373</v>
      </c>
      <c r="K465" s="6" t="e">
        <f>K461/K459*100</f>
        <v>#DIV/0!</v>
      </c>
      <c r="L465" s="6" t="e">
        <f>L461/L459*100</f>
        <v>#DIV/0!</v>
      </c>
      <c r="M465" s="6" t="e">
        <f>M461/M459*100</f>
        <v>#DIV/0!</v>
      </c>
      <c r="N465" s="6"/>
      <c r="O465" s="6">
        <f>O461/O459*100</f>
        <v>2.0161290322580645</v>
      </c>
      <c r="P465" s="6">
        <f>P461/P459*100</f>
        <v>2.0161290322580645</v>
      </c>
    </row>
    <row r="466" spans="1:149" s="93" customFormat="1" ht="41.25" customHeight="1">
      <c r="A466" s="91" t="s">
        <v>447</v>
      </c>
      <c r="B466" s="83"/>
      <c r="C466" s="83"/>
      <c r="D466" s="87"/>
      <c r="E466" s="87">
        <f>E470*E472</f>
        <v>5000000</v>
      </c>
      <c r="F466" s="87">
        <f>F470*F472</f>
        <v>5000000</v>
      </c>
      <c r="G466" s="87"/>
      <c r="H466" s="87">
        <f>H470*H472</f>
        <v>5335000</v>
      </c>
      <c r="I466" s="87"/>
      <c r="J466" s="87">
        <f>H466</f>
        <v>5335000</v>
      </c>
      <c r="K466" s="87">
        <f>K470*K472+1</f>
        <v>1</v>
      </c>
      <c r="L466" s="87">
        <f>L470*L472+1</f>
        <v>1</v>
      </c>
      <c r="M466" s="87">
        <f>M470*M472+1</f>
        <v>1</v>
      </c>
      <c r="N466" s="87"/>
      <c r="O466" s="87">
        <f>O468</f>
        <v>5655100</v>
      </c>
      <c r="P466" s="87">
        <f>O466</f>
        <v>5655100</v>
      </c>
      <c r="Q466" s="124"/>
      <c r="R466" s="124"/>
      <c r="S466" s="124"/>
      <c r="T466" s="124"/>
      <c r="U466" s="124"/>
      <c r="V466" s="124"/>
      <c r="W466" s="124"/>
      <c r="X466" s="124"/>
      <c r="Y466" s="124"/>
      <c r="Z466" s="124"/>
      <c r="AA466" s="124"/>
      <c r="AB466" s="124"/>
      <c r="AC466" s="124"/>
      <c r="AD466" s="124"/>
      <c r="AE466" s="124"/>
      <c r="AF466" s="124"/>
      <c r="AG466" s="124"/>
      <c r="AH466" s="124"/>
      <c r="AI466" s="124"/>
      <c r="AJ466" s="124"/>
      <c r="AK466" s="124"/>
      <c r="AL466" s="124"/>
      <c r="AM466" s="124"/>
      <c r="AN466" s="124"/>
      <c r="AO466" s="124"/>
      <c r="AP466" s="124"/>
      <c r="AQ466" s="124"/>
      <c r="AR466" s="124"/>
      <c r="AS466" s="124"/>
      <c r="AT466" s="124"/>
      <c r="AU466" s="124"/>
      <c r="AV466" s="124"/>
      <c r="AW466" s="124"/>
      <c r="AX466" s="124"/>
      <c r="AY466" s="124"/>
      <c r="AZ466" s="124"/>
      <c r="BA466" s="124"/>
      <c r="BB466" s="124"/>
      <c r="BC466" s="124"/>
      <c r="BD466" s="124"/>
      <c r="BE466" s="124"/>
      <c r="BF466" s="124"/>
      <c r="BG466" s="124"/>
      <c r="BH466" s="124"/>
      <c r="BI466" s="124"/>
      <c r="BJ466" s="124"/>
      <c r="BK466" s="124"/>
      <c r="BL466" s="124"/>
      <c r="BM466" s="124"/>
      <c r="BN466" s="124"/>
      <c r="BO466" s="124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  <c r="CD466" s="124"/>
      <c r="CE466" s="124"/>
      <c r="CF466" s="124"/>
      <c r="CG466" s="124"/>
      <c r="CH466" s="124"/>
      <c r="CI466" s="124"/>
      <c r="CJ466" s="124"/>
      <c r="CK466" s="124"/>
      <c r="CL466" s="124"/>
      <c r="CM466" s="124"/>
      <c r="CN466" s="124"/>
      <c r="CO466" s="124"/>
      <c r="CP466" s="124"/>
      <c r="CQ466" s="124"/>
      <c r="CR466" s="124"/>
      <c r="CS466" s="124"/>
      <c r="CT466" s="124"/>
      <c r="CU466" s="124"/>
      <c r="CV466" s="124"/>
      <c r="CW466" s="124"/>
      <c r="CX466" s="124"/>
      <c r="CY466" s="124"/>
      <c r="CZ466" s="124"/>
      <c r="DA466" s="124"/>
      <c r="DB466" s="124"/>
      <c r="DC466" s="124"/>
      <c r="DD466" s="124"/>
      <c r="DE466" s="124"/>
      <c r="DF466" s="124"/>
      <c r="DG466" s="124"/>
      <c r="DH466" s="124"/>
      <c r="DI466" s="124"/>
      <c r="DJ466" s="124"/>
      <c r="DK466" s="124"/>
      <c r="DL466" s="124"/>
      <c r="DM466" s="124"/>
      <c r="DN466" s="124"/>
      <c r="DO466" s="124"/>
      <c r="DP466" s="124"/>
      <c r="DQ466" s="124"/>
      <c r="DR466" s="124"/>
      <c r="DS466" s="124"/>
      <c r="DT466" s="124"/>
      <c r="DU466" s="124"/>
      <c r="DV466" s="124"/>
      <c r="DW466" s="124"/>
      <c r="DX466" s="124"/>
      <c r="DY466" s="124"/>
      <c r="DZ466" s="124"/>
      <c r="EA466" s="124"/>
      <c r="EB466" s="124"/>
      <c r="EC466" s="124"/>
      <c r="ED466" s="124"/>
      <c r="EE466" s="124"/>
      <c r="EF466" s="124"/>
      <c r="EG466" s="124"/>
      <c r="EH466" s="124"/>
      <c r="EI466" s="124"/>
      <c r="EJ466" s="124"/>
      <c r="EK466" s="124"/>
      <c r="EL466" s="124"/>
      <c r="EM466" s="124"/>
      <c r="EN466" s="124"/>
      <c r="EO466" s="124"/>
      <c r="EP466" s="124"/>
      <c r="EQ466" s="124"/>
      <c r="ER466" s="124"/>
      <c r="ES466" s="124"/>
    </row>
    <row r="467" spans="1:149" s="82" customFormat="1" ht="11.25">
      <c r="A467" s="171" t="s">
        <v>2</v>
      </c>
      <c r="B467" s="79"/>
      <c r="C467" s="79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  <c r="AB467" s="81"/>
      <c r="AC467" s="81"/>
      <c r="AD467" s="81"/>
      <c r="AE467" s="81"/>
      <c r="AF467" s="81"/>
      <c r="AG467" s="81"/>
      <c r="AH467" s="81"/>
      <c r="AI467" s="81"/>
      <c r="AJ467" s="81"/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  <c r="CF467" s="81"/>
      <c r="CG467" s="81"/>
      <c r="CH467" s="81"/>
      <c r="CI467" s="81"/>
      <c r="CJ467" s="81"/>
      <c r="CK467" s="81"/>
      <c r="CL467" s="81"/>
      <c r="CM467" s="81"/>
      <c r="CN467" s="81"/>
      <c r="CO467" s="81"/>
      <c r="CP467" s="81"/>
      <c r="CQ467" s="81"/>
      <c r="CR467" s="81"/>
      <c r="CS467" s="81"/>
      <c r="CT467" s="81"/>
      <c r="CU467" s="81"/>
      <c r="CV467" s="81"/>
      <c r="CW467" s="81"/>
      <c r="CX467" s="81"/>
      <c r="CY467" s="81"/>
      <c r="CZ467" s="81"/>
      <c r="DA467" s="81"/>
      <c r="DB467" s="81"/>
      <c r="DC467" s="81"/>
      <c r="DD467" s="81"/>
      <c r="DE467" s="81"/>
      <c r="DF467" s="81"/>
      <c r="DG467" s="81"/>
      <c r="DH467" s="81"/>
      <c r="DI467" s="81"/>
      <c r="DJ467" s="81"/>
      <c r="DK467" s="81"/>
      <c r="DL467" s="81"/>
      <c r="DM467" s="81"/>
      <c r="DN467" s="81"/>
      <c r="DO467" s="81"/>
      <c r="DP467" s="81"/>
      <c r="DQ467" s="81"/>
      <c r="DR467" s="81"/>
      <c r="DS467" s="81"/>
      <c r="DT467" s="81"/>
      <c r="DU467" s="81"/>
      <c r="DV467" s="81"/>
      <c r="DW467" s="81"/>
      <c r="DX467" s="81"/>
      <c r="DY467" s="81"/>
      <c r="DZ467" s="81"/>
      <c r="EA467" s="81"/>
      <c r="EB467" s="81"/>
      <c r="EC467" s="81"/>
      <c r="ED467" s="81"/>
      <c r="EE467" s="81"/>
      <c r="EF467" s="81"/>
      <c r="EG467" s="81"/>
      <c r="EH467" s="81"/>
      <c r="EI467" s="81"/>
      <c r="EJ467" s="81"/>
      <c r="EK467" s="81"/>
      <c r="EL467" s="81"/>
      <c r="EM467" s="81"/>
      <c r="EN467" s="81"/>
      <c r="EO467" s="81"/>
      <c r="EP467" s="81"/>
      <c r="EQ467" s="81"/>
      <c r="ER467" s="81"/>
      <c r="ES467" s="81"/>
    </row>
    <row r="468" spans="1:149" s="82" customFormat="1" ht="22.5">
      <c r="A468" s="78" t="s">
        <v>258</v>
      </c>
      <c r="B468" s="79"/>
      <c r="C468" s="79"/>
      <c r="D468" s="80"/>
      <c r="E468" s="80">
        <v>5000000</v>
      </c>
      <c r="F468" s="80">
        <f>E468</f>
        <v>5000000</v>
      </c>
      <c r="G468" s="80"/>
      <c r="H468" s="80">
        <v>5335000</v>
      </c>
      <c r="I468" s="80"/>
      <c r="J468" s="80">
        <f>H468</f>
        <v>5335000</v>
      </c>
      <c r="K468" s="80"/>
      <c r="L468" s="80"/>
      <c r="M468" s="80"/>
      <c r="N468" s="80"/>
      <c r="O468" s="80">
        <v>5655100</v>
      </c>
      <c r="P468" s="80">
        <f>O468</f>
        <v>5655100</v>
      </c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  <c r="AB468" s="81"/>
      <c r="AC468" s="81"/>
      <c r="AD468" s="81"/>
      <c r="AE468" s="81"/>
      <c r="AF468" s="81"/>
      <c r="AG468" s="81"/>
      <c r="AH468" s="81"/>
      <c r="AI468" s="81"/>
      <c r="AJ468" s="81"/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  <c r="CF468" s="81"/>
      <c r="CG468" s="81"/>
      <c r="CH468" s="81"/>
      <c r="CI468" s="81"/>
      <c r="CJ468" s="81"/>
      <c r="CK468" s="81"/>
      <c r="CL468" s="81"/>
      <c r="CM468" s="81"/>
      <c r="CN468" s="81"/>
      <c r="CO468" s="81"/>
      <c r="CP468" s="81"/>
      <c r="CQ468" s="81"/>
      <c r="CR468" s="81"/>
      <c r="CS468" s="81"/>
      <c r="CT468" s="81"/>
      <c r="CU468" s="81"/>
      <c r="CV468" s="81"/>
      <c r="CW468" s="81"/>
      <c r="CX468" s="81"/>
      <c r="CY468" s="81"/>
      <c r="CZ468" s="81"/>
      <c r="DA468" s="81"/>
      <c r="DB468" s="81"/>
      <c r="DC468" s="81"/>
      <c r="DD468" s="81"/>
      <c r="DE468" s="81"/>
      <c r="DF468" s="81"/>
      <c r="DG468" s="81"/>
      <c r="DH468" s="81"/>
      <c r="DI468" s="81"/>
      <c r="DJ468" s="81"/>
      <c r="DK468" s="81"/>
      <c r="DL468" s="81"/>
      <c r="DM468" s="81"/>
      <c r="DN468" s="81"/>
      <c r="DO468" s="81"/>
      <c r="DP468" s="81"/>
      <c r="DQ468" s="81"/>
      <c r="DR468" s="81"/>
      <c r="DS468" s="81"/>
      <c r="DT468" s="81"/>
      <c r="DU468" s="81"/>
      <c r="DV468" s="81"/>
      <c r="DW468" s="81"/>
      <c r="DX468" s="81"/>
      <c r="DY468" s="81"/>
      <c r="DZ468" s="81"/>
      <c r="EA468" s="81"/>
      <c r="EB468" s="81"/>
      <c r="EC468" s="81"/>
      <c r="ED468" s="81"/>
      <c r="EE468" s="81"/>
      <c r="EF468" s="81"/>
      <c r="EG468" s="81"/>
      <c r="EH468" s="81"/>
      <c r="EI468" s="81"/>
      <c r="EJ468" s="81"/>
      <c r="EK468" s="81"/>
      <c r="EL468" s="81"/>
      <c r="EM468" s="81"/>
      <c r="EN468" s="81"/>
      <c r="EO468" s="81"/>
      <c r="EP468" s="81"/>
      <c r="EQ468" s="81"/>
      <c r="ER468" s="81"/>
      <c r="ES468" s="81"/>
    </row>
    <row r="469" spans="1:149" s="82" customFormat="1" ht="11.25">
      <c r="A469" s="171" t="s">
        <v>3</v>
      </c>
      <c r="B469" s="79"/>
      <c r="C469" s="79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</row>
    <row r="470" spans="1:149" s="82" customFormat="1" ht="22.5">
      <c r="A470" s="78" t="s">
        <v>109</v>
      </c>
      <c r="B470" s="79"/>
      <c r="C470" s="79"/>
      <c r="D470" s="80"/>
      <c r="E470" s="80">
        <f>E468/E472</f>
        <v>20</v>
      </c>
      <c r="F470" s="80">
        <f>E470</f>
        <v>20</v>
      </c>
      <c r="G470" s="80"/>
      <c r="H470" s="80">
        <f>H468/H472</f>
        <v>20</v>
      </c>
      <c r="I470" s="80"/>
      <c r="J470" s="80">
        <f>H470</f>
        <v>20</v>
      </c>
      <c r="K470" s="80"/>
      <c r="L470" s="80"/>
      <c r="M470" s="80"/>
      <c r="N470" s="80"/>
      <c r="O470" s="80">
        <f>O468/O472</f>
        <v>20</v>
      </c>
      <c r="P470" s="80">
        <f>O470</f>
        <v>20</v>
      </c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</row>
    <row r="471" spans="1:149" s="82" customFormat="1" ht="11.25">
      <c r="A471" s="171" t="s">
        <v>5</v>
      </c>
      <c r="B471" s="79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</row>
    <row r="472" spans="1:149" s="82" customFormat="1" ht="22.5">
      <c r="A472" s="78" t="s">
        <v>64</v>
      </c>
      <c r="B472" s="79"/>
      <c r="C472" s="79"/>
      <c r="D472" s="80"/>
      <c r="E472" s="80">
        <v>250000</v>
      </c>
      <c r="F472" s="80">
        <f>E472</f>
        <v>250000</v>
      </c>
      <c r="G472" s="80"/>
      <c r="H472" s="80">
        <v>266750</v>
      </c>
      <c r="I472" s="80"/>
      <c r="J472" s="80">
        <f>H472</f>
        <v>266750</v>
      </c>
      <c r="K472" s="80"/>
      <c r="L472" s="80"/>
      <c r="M472" s="80"/>
      <c r="N472" s="80"/>
      <c r="O472" s="80">
        <v>282755</v>
      </c>
      <c r="P472" s="80">
        <f>O472</f>
        <v>282755</v>
      </c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</row>
    <row r="473" spans="1:149" s="209" customFormat="1" ht="33" customHeight="1">
      <c r="A473" s="206" t="s">
        <v>232</v>
      </c>
      <c r="B473" s="206"/>
      <c r="C473" s="206"/>
      <c r="D473" s="207">
        <f>D474+D475</f>
        <v>10828324</v>
      </c>
      <c r="E473" s="207">
        <f aca="true" t="shared" si="28" ref="E473:P473">E474+E475</f>
        <v>1924540</v>
      </c>
      <c r="F473" s="207">
        <f t="shared" si="28"/>
        <v>12752864</v>
      </c>
      <c r="G473" s="207">
        <f t="shared" si="28"/>
        <v>6394527</v>
      </c>
      <c r="H473" s="207">
        <f t="shared" si="28"/>
        <v>630370</v>
      </c>
      <c r="I473" s="207">
        <f t="shared" si="28"/>
        <v>0</v>
      </c>
      <c r="J473" s="207">
        <f t="shared" si="28"/>
        <v>7024897</v>
      </c>
      <c r="K473" s="207" t="e">
        <f t="shared" si="28"/>
        <v>#REF!</v>
      </c>
      <c r="L473" s="207" t="e">
        <f t="shared" si="28"/>
        <v>#REF!</v>
      </c>
      <c r="M473" s="207" t="e">
        <f t="shared" si="28"/>
        <v>#REF!</v>
      </c>
      <c r="N473" s="207">
        <f t="shared" si="28"/>
        <v>6651083</v>
      </c>
      <c r="O473" s="207">
        <f t="shared" si="28"/>
        <v>664380</v>
      </c>
      <c r="P473" s="207">
        <f t="shared" si="28"/>
        <v>7315463</v>
      </c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  <c r="AC473" s="208"/>
      <c r="AD473" s="208"/>
      <c r="AE473" s="208"/>
      <c r="AF473" s="208"/>
      <c r="AG473" s="208"/>
      <c r="AH473" s="208"/>
      <c r="AI473" s="208"/>
      <c r="AJ473" s="208"/>
      <c r="AK473" s="208"/>
      <c r="AL473" s="208"/>
      <c r="AM473" s="208"/>
      <c r="AN473" s="208"/>
      <c r="AO473" s="208"/>
      <c r="AP473" s="208"/>
      <c r="AQ473" s="208"/>
      <c r="AR473" s="208"/>
      <c r="AS473" s="208"/>
      <c r="AT473" s="208"/>
      <c r="AU473" s="208"/>
      <c r="AV473" s="208"/>
      <c r="AW473" s="208"/>
      <c r="AX473" s="208"/>
      <c r="AY473" s="208"/>
      <c r="AZ473" s="208"/>
      <c r="BA473" s="208"/>
      <c r="BB473" s="208"/>
      <c r="BC473" s="208"/>
      <c r="BD473" s="208"/>
      <c r="BE473" s="208"/>
      <c r="BF473" s="208"/>
      <c r="BG473" s="208"/>
      <c r="BH473" s="208"/>
      <c r="BI473" s="208"/>
      <c r="BJ473" s="208"/>
      <c r="BK473" s="208"/>
      <c r="BL473" s="208"/>
      <c r="BM473" s="208"/>
      <c r="BN473" s="208"/>
      <c r="BO473" s="208"/>
      <c r="BP473" s="208"/>
      <c r="BQ473" s="208"/>
      <c r="BR473" s="208"/>
      <c r="BS473" s="208"/>
      <c r="BT473" s="208"/>
      <c r="BU473" s="208"/>
      <c r="BV473" s="208"/>
      <c r="BW473" s="208"/>
      <c r="BX473" s="208"/>
      <c r="BY473" s="208"/>
      <c r="BZ473" s="208"/>
      <c r="CA473" s="208"/>
      <c r="CB473" s="208"/>
      <c r="CC473" s="208"/>
      <c r="CD473" s="208"/>
      <c r="CE473" s="208"/>
      <c r="CF473" s="208"/>
      <c r="CG473" s="208"/>
      <c r="CH473" s="208"/>
      <c r="CI473" s="208"/>
      <c r="CJ473" s="208"/>
      <c r="CK473" s="208"/>
      <c r="CL473" s="208"/>
      <c r="CM473" s="208"/>
      <c r="CN473" s="208"/>
      <c r="CO473" s="208"/>
      <c r="CP473" s="208"/>
      <c r="CQ473" s="208"/>
      <c r="CR473" s="208"/>
      <c r="CS473" s="208"/>
      <c r="CT473" s="208"/>
      <c r="CU473" s="208"/>
      <c r="CV473" s="208"/>
      <c r="CW473" s="208"/>
      <c r="CX473" s="208"/>
      <c r="CY473" s="208"/>
      <c r="CZ473" s="208"/>
      <c r="DA473" s="208"/>
      <c r="DB473" s="208"/>
      <c r="DC473" s="208"/>
      <c r="DD473" s="208"/>
      <c r="DE473" s="208"/>
      <c r="DF473" s="208"/>
      <c r="DG473" s="208"/>
      <c r="DH473" s="208"/>
      <c r="DI473" s="208"/>
      <c r="DJ473" s="208"/>
      <c r="DK473" s="208"/>
      <c r="DL473" s="208"/>
      <c r="DM473" s="208"/>
      <c r="DN473" s="208"/>
      <c r="DO473" s="208"/>
      <c r="DP473" s="208"/>
      <c r="DQ473" s="208"/>
      <c r="DR473" s="208"/>
      <c r="DS473" s="208"/>
      <c r="DT473" s="208"/>
      <c r="DU473" s="208"/>
      <c r="DV473" s="208"/>
      <c r="DW473" s="208"/>
      <c r="DX473" s="208"/>
      <c r="DY473" s="208"/>
      <c r="DZ473" s="208"/>
      <c r="EA473" s="208"/>
      <c r="EB473" s="208"/>
      <c r="EC473" s="208"/>
      <c r="ED473" s="208"/>
      <c r="EE473" s="208"/>
      <c r="EF473" s="208"/>
      <c r="EG473" s="208"/>
      <c r="EH473" s="208"/>
      <c r="EI473" s="208"/>
      <c r="EJ473" s="208"/>
      <c r="EK473" s="208"/>
      <c r="EL473" s="208"/>
      <c r="EM473" s="208"/>
      <c r="EN473" s="208"/>
      <c r="EO473" s="208"/>
      <c r="EP473" s="208"/>
      <c r="EQ473" s="208"/>
      <c r="ER473" s="208"/>
      <c r="ES473" s="208"/>
    </row>
    <row r="474" spans="1:16" ht="13.5" customHeight="1">
      <c r="A474" s="26" t="s">
        <v>31</v>
      </c>
      <c r="B474" s="26"/>
      <c r="C474" s="26"/>
      <c r="D474" s="19">
        <f>D477+D484</f>
        <v>10523084</v>
      </c>
      <c r="E474" s="19">
        <f aca="true" t="shared" si="29" ref="E474:O474">E477+E484</f>
        <v>1330000</v>
      </c>
      <c r="F474" s="19">
        <f>D474+E474</f>
        <v>11853084</v>
      </c>
      <c r="G474" s="19">
        <f t="shared" si="29"/>
        <v>6080797</v>
      </c>
      <c r="H474" s="19">
        <f t="shared" si="29"/>
        <v>0</v>
      </c>
      <c r="I474" s="19">
        <f t="shared" si="29"/>
        <v>0</v>
      </c>
      <c r="J474" s="19">
        <f>G474+H474</f>
        <v>6080797</v>
      </c>
      <c r="K474" s="19">
        <f t="shared" si="29"/>
        <v>0</v>
      </c>
      <c r="L474" s="19">
        <f t="shared" si="29"/>
        <v>0</v>
      </c>
      <c r="M474" s="19">
        <f t="shared" si="29"/>
        <v>0</v>
      </c>
      <c r="N474" s="19">
        <f t="shared" si="29"/>
        <v>6329073</v>
      </c>
      <c r="O474" s="19">
        <f t="shared" si="29"/>
        <v>0</v>
      </c>
      <c r="P474" s="19">
        <f>N474+O474</f>
        <v>6329073</v>
      </c>
    </row>
    <row r="475" spans="1:149" s="82" customFormat="1" ht="11.25">
      <c r="A475" s="89" t="s">
        <v>106</v>
      </c>
      <c r="B475" s="89"/>
      <c r="C475" s="89"/>
      <c r="D475" s="90">
        <f>D609</f>
        <v>305240</v>
      </c>
      <c r="E475" s="90">
        <f>E609</f>
        <v>594540</v>
      </c>
      <c r="F475" s="90">
        <f aca="true" t="shared" si="30" ref="F475:P475">F609</f>
        <v>899780</v>
      </c>
      <c r="G475" s="90">
        <f t="shared" si="30"/>
        <v>313730</v>
      </c>
      <c r="H475" s="90">
        <f t="shared" si="30"/>
        <v>630370</v>
      </c>
      <c r="I475" s="90">
        <f t="shared" si="30"/>
        <v>0</v>
      </c>
      <c r="J475" s="90">
        <f t="shared" si="30"/>
        <v>944100</v>
      </c>
      <c r="K475" s="90" t="e">
        <f t="shared" si="30"/>
        <v>#REF!</v>
      </c>
      <c r="L475" s="90" t="e">
        <f t="shared" si="30"/>
        <v>#REF!</v>
      </c>
      <c r="M475" s="90" t="e">
        <f t="shared" si="30"/>
        <v>#REF!</v>
      </c>
      <c r="N475" s="90">
        <f t="shared" si="30"/>
        <v>322010</v>
      </c>
      <c r="O475" s="90">
        <f t="shared" si="30"/>
        <v>664380</v>
      </c>
      <c r="P475" s="90">
        <f t="shared" si="30"/>
        <v>986390</v>
      </c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  <c r="AB475" s="81"/>
      <c r="AC475" s="81"/>
      <c r="AD475" s="81"/>
      <c r="AE475" s="81"/>
      <c r="AF475" s="81"/>
      <c r="AG475" s="81"/>
      <c r="AH475" s="81"/>
      <c r="AI475" s="81"/>
      <c r="AJ475" s="81"/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  <c r="CF475" s="81"/>
      <c r="CG475" s="81"/>
      <c r="CH475" s="81"/>
      <c r="CI475" s="81"/>
      <c r="CJ475" s="81"/>
      <c r="CK475" s="81"/>
      <c r="CL475" s="81"/>
      <c r="CM475" s="81"/>
      <c r="CN475" s="81"/>
      <c r="CO475" s="81"/>
      <c r="CP475" s="81"/>
      <c r="CQ475" s="81"/>
      <c r="CR475" s="81"/>
      <c r="CS475" s="81"/>
      <c r="CT475" s="81"/>
      <c r="CU475" s="81"/>
      <c r="CV475" s="81"/>
      <c r="CW475" s="81"/>
      <c r="CX475" s="81"/>
      <c r="CY475" s="81"/>
      <c r="CZ475" s="81"/>
      <c r="DA475" s="81"/>
      <c r="DB475" s="81"/>
      <c r="DC475" s="81"/>
      <c r="DD475" s="81"/>
      <c r="DE475" s="81"/>
      <c r="DF475" s="81"/>
      <c r="DG475" s="81"/>
      <c r="DH475" s="81"/>
      <c r="DI475" s="81"/>
      <c r="DJ475" s="81"/>
      <c r="DK475" s="81"/>
      <c r="DL475" s="81"/>
      <c r="DM475" s="81"/>
      <c r="DN475" s="81"/>
      <c r="DO475" s="81"/>
      <c r="DP475" s="81"/>
      <c r="DQ475" s="81"/>
      <c r="DR475" s="81"/>
      <c r="DS475" s="81"/>
      <c r="DT475" s="81"/>
      <c r="DU475" s="81"/>
      <c r="DV475" s="81"/>
      <c r="DW475" s="81"/>
      <c r="DX475" s="81"/>
      <c r="DY475" s="81"/>
      <c r="DZ475" s="81"/>
      <c r="EA475" s="81"/>
      <c r="EB475" s="81"/>
      <c r="EC475" s="81"/>
      <c r="ED475" s="81"/>
      <c r="EE475" s="81"/>
      <c r="EF475" s="81"/>
      <c r="EG475" s="81"/>
      <c r="EH475" s="81"/>
      <c r="EI475" s="81"/>
      <c r="EJ475" s="81"/>
      <c r="EK475" s="81"/>
      <c r="EL475" s="81"/>
      <c r="EM475" s="81"/>
      <c r="EN475" s="81"/>
      <c r="EO475" s="81"/>
      <c r="EP475" s="81"/>
      <c r="EQ475" s="81"/>
      <c r="ER475" s="81"/>
      <c r="ES475" s="81"/>
    </row>
    <row r="476" spans="1:16" ht="51.75" customHeight="1">
      <c r="A476" s="7" t="s">
        <v>255</v>
      </c>
      <c r="B476" s="5"/>
      <c r="C476" s="5"/>
      <c r="D476" s="25"/>
      <c r="E476" s="25"/>
      <c r="F476" s="25"/>
      <c r="G476" s="25"/>
      <c r="H476" s="25"/>
      <c r="I476" s="25"/>
      <c r="J476" s="25"/>
      <c r="K476" s="6"/>
      <c r="L476" s="25"/>
      <c r="M476" s="25"/>
      <c r="N476" s="25"/>
      <c r="O476" s="25"/>
      <c r="P476" s="25"/>
    </row>
    <row r="477" spans="1:149" s="203" customFormat="1" ht="71.25" customHeight="1">
      <c r="A477" s="200" t="s">
        <v>448</v>
      </c>
      <c r="B477" s="201"/>
      <c r="C477" s="201"/>
      <c r="D477" s="199">
        <f>D479</f>
        <v>3544000</v>
      </c>
      <c r="E477" s="199">
        <f>E479</f>
        <v>1330000</v>
      </c>
      <c r="F477" s="199">
        <f>D477+E477</f>
        <v>4874000</v>
      </c>
      <c r="G477" s="199">
        <f>G479</f>
        <v>2995300</v>
      </c>
      <c r="H477" s="199"/>
      <c r="I477" s="199"/>
      <c r="J477" s="199">
        <f>J479</f>
        <v>2995300</v>
      </c>
      <c r="K477" s="199"/>
      <c r="L477" s="199"/>
      <c r="M477" s="199"/>
      <c r="N477" s="199">
        <f>N479</f>
        <v>3248700</v>
      </c>
      <c r="O477" s="199"/>
      <c r="P477" s="199">
        <f>N477</f>
        <v>3248700</v>
      </c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  <c r="AA477" s="202"/>
      <c r="AB477" s="202"/>
      <c r="AC477" s="202"/>
      <c r="AD477" s="202"/>
      <c r="AE477" s="202"/>
      <c r="AF477" s="202"/>
      <c r="AG477" s="202"/>
      <c r="AH477" s="202"/>
      <c r="AI477" s="202"/>
      <c r="AJ477" s="202"/>
      <c r="AK477" s="202"/>
      <c r="AL477" s="202"/>
      <c r="AM477" s="202"/>
      <c r="AN477" s="202"/>
      <c r="AO477" s="202"/>
      <c r="AP477" s="202"/>
      <c r="AQ477" s="202"/>
      <c r="AR477" s="202"/>
      <c r="AS477" s="202"/>
      <c r="AT477" s="202"/>
      <c r="AU477" s="202"/>
      <c r="AV477" s="202"/>
      <c r="AW477" s="202"/>
      <c r="AX477" s="202"/>
      <c r="AY477" s="202"/>
      <c r="AZ477" s="202"/>
      <c r="BA477" s="202"/>
      <c r="BB477" s="202"/>
      <c r="BC477" s="202"/>
      <c r="BD477" s="202"/>
      <c r="BE477" s="202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  <c r="BZ477" s="202"/>
      <c r="CA477" s="202"/>
      <c r="CB477" s="202"/>
      <c r="CC477" s="202"/>
      <c r="CD477" s="202"/>
      <c r="CE477" s="202"/>
      <c r="CF477" s="202"/>
      <c r="CG477" s="202"/>
      <c r="CH477" s="202"/>
      <c r="CI477" s="202"/>
      <c r="CJ477" s="202"/>
      <c r="CK477" s="202"/>
      <c r="CL477" s="202"/>
      <c r="CM477" s="202"/>
      <c r="CN477" s="202"/>
      <c r="CO477" s="202"/>
      <c r="CP477" s="202"/>
      <c r="CQ477" s="202"/>
      <c r="CR477" s="202"/>
      <c r="CS477" s="202"/>
      <c r="CT477" s="202"/>
      <c r="CU477" s="202"/>
      <c r="CV477" s="202"/>
      <c r="CW477" s="202"/>
      <c r="CX477" s="202"/>
      <c r="CY477" s="202"/>
      <c r="CZ477" s="202"/>
      <c r="DA477" s="202"/>
      <c r="DB477" s="202"/>
      <c r="DC477" s="202"/>
      <c r="DD477" s="202"/>
      <c r="DE477" s="202"/>
      <c r="DF477" s="202"/>
      <c r="DG477" s="202"/>
      <c r="DH477" s="202"/>
      <c r="DI477" s="202"/>
      <c r="DJ477" s="202"/>
      <c r="DK477" s="202"/>
      <c r="DL477" s="202"/>
      <c r="DM477" s="202"/>
      <c r="DN477" s="202"/>
      <c r="DO477" s="202"/>
      <c r="DP477" s="202"/>
      <c r="DQ477" s="202"/>
      <c r="DR477" s="202"/>
      <c r="DS477" s="202"/>
      <c r="DT477" s="202"/>
      <c r="DU477" s="202"/>
      <c r="DV477" s="202"/>
      <c r="DW477" s="202"/>
      <c r="DX477" s="202"/>
      <c r="DY477" s="202"/>
      <c r="DZ477" s="202"/>
      <c r="EA477" s="202"/>
      <c r="EB477" s="202"/>
      <c r="EC477" s="202"/>
      <c r="ED477" s="202"/>
      <c r="EE477" s="202"/>
      <c r="EF477" s="202"/>
      <c r="EG477" s="202"/>
      <c r="EH477" s="202"/>
      <c r="EI477" s="202"/>
      <c r="EJ477" s="202"/>
      <c r="EK477" s="202"/>
      <c r="EL477" s="202"/>
      <c r="EM477" s="202"/>
      <c r="EN477" s="202"/>
      <c r="EO477" s="202"/>
      <c r="EP477" s="202"/>
      <c r="EQ477" s="202"/>
      <c r="ER477" s="202"/>
      <c r="ES477" s="202"/>
    </row>
    <row r="478" spans="1:16" ht="11.25">
      <c r="A478" s="4" t="s">
        <v>20</v>
      </c>
      <c r="B478" s="26"/>
      <c r="C478" s="26"/>
      <c r="D478" s="19"/>
      <c r="E478" s="19"/>
      <c r="F478" s="87"/>
      <c r="G478" s="19"/>
      <c r="H478" s="19"/>
      <c r="I478" s="19"/>
      <c r="J478" s="19"/>
      <c r="K478" s="6"/>
      <c r="L478" s="19"/>
      <c r="M478" s="19"/>
      <c r="N478" s="19"/>
      <c r="O478" s="19"/>
      <c r="P478" s="19"/>
    </row>
    <row r="479" spans="1:16" ht="23.25" customHeight="1">
      <c r="A479" s="7" t="s">
        <v>141</v>
      </c>
      <c r="B479" s="5"/>
      <c r="C479" s="5"/>
      <c r="D479" s="6">
        <v>3544000</v>
      </c>
      <c r="E479" s="6">
        <v>1330000</v>
      </c>
      <c r="F479" s="87">
        <f>D479+E479</f>
        <v>4874000</v>
      </c>
      <c r="G479" s="6">
        <v>2995300</v>
      </c>
      <c r="H479" s="6"/>
      <c r="I479" s="6"/>
      <c r="J479" s="6">
        <f>G479</f>
        <v>2995300</v>
      </c>
      <c r="K479" s="6">
        <f>G479/D479*100</f>
        <v>84.51749435665914</v>
      </c>
      <c r="L479" s="6"/>
      <c r="M479" s="6"/>
      <c r="N479" s="6">
        <v>3248700</v>
      </c>
      <c r="O479" s="6"/>
      <c r="P479" s="6">
        <f>N479</f>
        <v>3248700</v>
      </c>
    </row>
    <row r="480" spans="1:16" ht="11.25">
      <c r="A480" s="4" t="s">
        <v>3</v>
      </c>
      <c r="B480" s="26"/>
      <c r="C480" s="26"/>
      <c r="D480" s="19"/>
      <c r="E480" s="19"/>
      <c r="F480" s="87"/>
      <c r="G480" s="19"/>
      <c r="H480" s="19"/>
      <c r="I480" s="19"/>
      <c r="J480" s="6"/>
      <c r="K480" s="6"/>
      <c r="L480" s="19"/>
      <c r="M480" s="19"/>
      <c r="N480" s="19"/>
      <c r="O480" s="19"/>
      <c r="P480" s="6"/>
    </row>
    <row r="481" spans="1:16" ht="22.5">
      <c r="A481" s="7" t="s">
        <v>140</v>
      </c>
      <c r="B481" s="5"/>
      <c r="C481" s="5"/>
      <c r="D481" s="80">
        <v>10</v>
      </c>
      <c r="E481" s="6">
        <v>2</v>
      </c>
      <c r="F481" s="87">
        <f>D481+E481</f>
        <v>12</v>
      </c>
      <c r="G481" s="6">
        <v>10</v>
      </c>
      <c r="H481" s="6"/>
      <c r="I481" s="6"/>
      <c r="J481" s="6">
        <f>G481</f>
        <v>10</v>
      </c>
      <c r="K481" s="6">
        <f>G481/D481*100</f>
        <v>100</v>
      </c>
      <c r="L481" s="6"/>
      <c r="M481" s="6"/>
      <c r="N481" s="6">
        <v>10</v>
      </c>
      <c r="O481" s="6"/>
      <c r="P481" s="6">
        <f>N481</f>
        <v>10</v>
      </c>
    </row>
    <row r="482" spans="1:16" ht="11.25">
      <c r="A482" s="4" t="s">
        <v>5</v>
      </c>
      <c r="B482" s="26"/>
      <c r="C482" s="26"/>
      <c r="D482" s="19"/>
      <c r="E482" s="19"/>
      <c r="F482" s="87"/>
      <c r="G482" s="19"/>
      <c r="H482" s="19"/>
      <c r="I482" s="19"/>
      <c r="J482" s="6"/>
      <c r="K482" s="6"/>
      <c r="L482" s="19"/>
      <c r="M482" s="19"/>
      <c r="N482" s="19"/>
      <c r="O482" s="19"/>
      <c r="P482" s="6"/>
    </row>
    <row r="483" spans="1:16" ht="22.5">
      <c r="A483" s="210" t="s">
        <v>142</v>
      </c>
      <c r="B483" s="211"/>
      <c r="C483" s="211"/>
      <c r="D483" s="14">
        <f>D479/D481</f>
        <v>354400</v>
      </c>
      <c r="E483" s="14">
        <f>E479/E481</f>
        <v>665000</v>
      </c>
      <c r="F483" s="212">
        <f>D483+E483</f>
        <v>1019400</v>
      </c>
      <c r="G483" s="14">
        <f>G479/G481</f>
        <v>299530</v>
      </c>
      <c r="H483" s="14"/>
      <c r="I483" s="14"/>
      <c r="J483" s="14">
        <f>G483</f>
        <v>299530</v>
      </c>
      <c r="K483" s="14">
        <f>G483/D483*100</f>
        <v>84.51749435665914</v>
      </c>
      <c r="L483" s="14"/>
      <c r="M483" s="14"/>
      <c r="N483" s="14">
        <f>N479/N481</f>
        <v>324870</v>
      </c>
      <c r="O483" s="14"/>
      <c r="P483" s="14">
        <f>N483</f>
        <v>324870</v>
      </c>
    </row>
    <row r="484" spans="1:149" s="214" customFormat="1" ht="40.5" customHeight="1">
      <c r="A484" s="200" t="s">
        <v>449</v>
      </c>
      <c r="B484" s="201"/>
      <c r="C484" s="201"/>
      <c r="D484" s="199">
        <f>D485+D492+D499+D506+D511+D518+D525+D532+D539+D546+D553+D560+D567+D574+D581+D588+D595+D602</f>
        <v>6979084</v>
      </c>
      <c r="E484" s="199">
        <f aca="true" t="shared" si="31" ref="E484:Q484">E485+E492+E499+E506+E511+E518+E525+E532+E539+E546+E553+E560+E567+E574+E581+E588+E595+E602</f>
        <v>0</v>
      </c>
      <c r="F484" s="199">
        <f t="shared" si="31"/>
        <v>6979084</v>
      </c>
      <c r="G484" s="199">
        <f t="shared" si="31"/>
        <v>3085497</v>
      </c>
      <c r="H484" s="199">
        <f t="shared" si="31"/>
        <v>0</v>
      </c>
      <c r="I484" s="199">
        <f t="shared" si="31"/>
        <v>0</v>
      </c>
      <c r="J484" s="199">
        <f t="shared" si="31"/>
        <v>3085497</v>
      </c>
      <c r="K484" s="199">
        <f t="shared" si="31"/>
        <v>0</v>
      </c>
      <c r="L484" s="199">
        <f t="shared" si="31"/>
        <v>0</v>
      </c>
      <c r="M484" s="199">
        <f t="shared" si="31"/>
        <v>0</v>
      </c>
      <c r="N484" s="199">
        <f t="shared" si="31"/>
        <v>3080373</v>
      </c>
      <c r="O484" s="199">
        <f t="shared" si="31"/>
        <v>0</v>
      </c>
      <c r="P484" s="199">
        <f t="shared" si="31"/>
        <v>3080373</v>
      </c>
      <c r="Q484" s="199">
        <f t="shared" si="31"/>
        <v>0</v>
      </c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13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  <c r="BI484" s="213"/>
      <c r="BJ484" s="213"/>
      <c r="BK484" s="213"/>
      <c r="BL484" s="213"/>
      <c r="BM484" s="213"/>
      <c r="BN484" s="213"/>
      <c r="BO484" s="213"/>
      <c r="BP484" s="213"/>
      <c r="BQ484" s="213"/>
      <c r="BR484" s="213"/>
      <c r="BS484" s="213"/>
      <c r="BT484" s="213"/>
      <c r="BU484" s="213"/>
      <c r="BV484" s="213"/>
      <c r="BW484" s="213"/>
      <c r="BX484" s="213"/>
      <c r="BY484" s="213"/>
      <c r="BZ484" s="213"/>
      <c r="CA484" s="213"/>
      <c r="CB484" s="213"/>
      <c r="CC484" s="213"/>
      <c r="CD484" s="213"/>
      <c r="CE484" s="213"/>
      <c r="CF484" s="213"/>
      <c r="CG484" s="213"/>
      <c r="CH484" s="213"/>
      <c r="CI484" s="213"/>
      <c r="CJ484" s="213"/>
      <c r="CK484" s="213"/>
      <c r="CL484" s="213"/>
      <c r="CM484" s="213"/>
      <c r="CN484" s="213"/>
      <c r="CO484" s="213"/>
      <c r="CP484" s="213"/>
      <c r="CQ484" s="213"/>
      <c r="CR484" s="213"/>
      <c r="CS484" s="213"/>
      <c r="CT484" s="213"/>
      <c r="CU484" s="213"/>
      <c r="CV484" s="213"/>
      <c r="CW484" s="213"/>
      <c r="CX484" s="213"/>
      <c r="CY484" s="213"/>
      <c r="CZ484" s="213"/>
      <c r="DA484" s="213"/>
      <c r="DB484" s="213"/>
      <c r="DC484" s="213"/>
      <c r="DD484" s="213"/>
      <c r="DE484" s="213"/>
      <c r="DF484" s="213"/>
      <c r="DG484" s="213"/>
      <c r="DH484" s="213"/>
      <c r="DI484" s="213"/>
      <c r="DJ484" s="213"/>
      <c r="DK484" s="213"/>
      <c r="DL484" s="213"/>
      <c r="DM484" s="213"/>
      <c r="DN484" s="213"/>
      <c r="DO484" s="213"/>
      <c r="DP484" s="213"/>
      <c r="DQ484" s="213"/>
      <c r="DR484" s="213"/>
      <c r="DS484" s="213"/>
      <c r="DT484" s="213"/>
      <c r="DU484" s="213"/>
      <c r="DV484" s="213"/>
      <c r="DW484" s="213"/>
      <c r="DX484" s="213"/>
      <c r="DY484" s="213"/>
      <c r="DZ484" s="213"/>
      <c r="EA484" s="213"/>
      <c r="EB484" s="213"/>
      <c r="EC484" s="213"/>
      <c r="ED484" s="213"/>
      <c r="EE484" s="213"/>
      <c r="EF484" s="213"/>
      <c r="EG484" s="213"/>
      <c r="EH484" s="213"/>
      <c r="EI484" s="213"/>
      <c r="EJ484" s="213"/>
      <c r="EK484" s="213"/>
      <c r="EL484" s="213"/>
      <c r="EM484" s="213"/>
      <c r="EN484" s="213"/>
      <c r="EO484" s="213"/>
      <c r="EP484" s="213"/>
      <c r="EQ484" s="213"/>
      <c r="ER484" s="213"/>
      <c r="ES484" s="213"/>
    </row>
    <row r="485" spans="1:149" s="28" customFormat="1" ht="39" customHeight="1">
      <c r="A485" s="23" t="s">
        <v>512</v>
      </c>
      <c r="B485" s="8"/>
      <c r="C485" s="8"/>
      <c r="D485" s="9">
        <f>D487</f>
        <v>338500</v>
      </c>
      <c r="E485" s="9"/>
      <c r="F485" s="9">
        <f>D485</f>
        <v>338500</v>
      </c>
      <c r="G485" s="9">
        <f>G487</f>
        <v>382200</v>
      </c>
      <c r="H485" s="9"/>
      <c r="I485" s="9"/>
      <c r="J485" s="9">
        <f>G485</f>
        <v>382200</v>
      </c>
      <c r="K485" s="9"/>
      <c r="L485" s="9"/>
      <c r="M485" s="9"/>
      <c r="N485" s="9">
        <f>N487</f>
        <v>427300</v>
      </c>
      <c r="O485" s="9"/>
      <c r="P485" s="9">
        <f>N485</f>
        <v>427300</v>
      </c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</row>
    <row r="486" spans="1:16" ht="11.25">
      <c r="A486" s="4" t="s">
        <v>2</v>
      </c>
      <c r="B486" s="10"/>
      <c r="C486" s="10"/>
      <c r="D486" s="30"/>
      <c r="E486" s="30"/>
      <c r="F486" s="30"/>
      <c r="G486" s="30"/>
      <c r="H486" s="30"/>
      <c r="I486" s="30"/>
      <c r="J486" s="30"/>
      <c r="K486" s="37"/>
      <c r="L486" s="37"/>
      <c r="M486" s="37"/>
      <c r="N486" s="30"/>
      <c r="O486" s="30"/>
      <c r="P486" s="30"/>
    </row>
    <row r="487" spans="1:16" ht="11.25">
      <c r="A487" s="7" t="s">
        <v>23</v>
      </c>
      <c r="B487" s="10"/>
      <c r="C487" s="10"/>
      <c r="D487" s="37">
        <v>338500</v>
      </c>
      <c r="E487" s="37"/>
      <c r="F487" s="37">
        <f>D487</f>
        <v>338500</v>
      </c>
      <c r="G487" s="30">
        <v>382200</v>
      </c>
      <c r="H487" s="30"/>
      <c r="I487" s="30"/>
      <c r="J487" s="30">
        <f>G487</f>
        <v>382200</v>
      </c>
      <c r="K487" s="37"/>
      <c r="L487" s="37"/>
      <c r="M487" s="37"/>
      <c r="N487" s="30">
        <v>427300</v>
      </c>
      <c r="O487" s="30"/>
      <c r="P487" s="30">
        <f>N487</f>
        <v>427300</v>
      </c>
    </row>
    <row r="488" spans="1:16" ht="11.25">
      <c r="A488" s="4" t="s">
        <v>3</v>
      </c>
      <c r="B488" s="10"/>
      <c r="C488" s="10"/>
      <c r="D488" s="37"/>
      <c r="E488" s="37"/>
      <c r="F488" s="37"/>
      <c r="G488" s="30"/>
      <c r="H488" s="30"/>
      <c r="I488" s="30"/>
      <c r="J488" s="30"/>
      <c r="K488" s="37"/>
      <c r="L488" s="37"/>
      <c r="M488" s="37"/>
      <c r="N488" s="30"/>
      <c r="O488" s="30"/>
      <c r="P488" s="30"/>
    </row>
    <row r="489" spans="1:16" ht="11.25">
      <c r="A489" s="7" t="s">
        <v>174</v>
      </c>
      <c r="B489" s="10"/>
      <c r="C489" s="10"/>
      <c r="D489" s="37">
        <v>500</v>
      </c>
      <c r="E489" s="37"/>
      <c r="F489" s="37">
        <f>D489</f>
        <v>500</v>
      </c>
      <c r="G489" s="38">
        <f>G487/G491</f>
        <v>529.1430153675758</v>
      </c>
      <c r="H489" s="30"/>
      <c r="I489" s="30"/>
      <c r="J489" s="38">
        <f>G489</f>
        <v>529.1430153675758</v>
      </c>
      <c r="K489" s="37"/>
      <c r="L489" s="37"/>
      <c r="M489" s="37"/>
      <c r="N489" s="38">
        <f>N487/N491</f>
        <v>558.1243469174503</v>
      </c>
      <c r="O489" s="38"/>
      <c r="P489" s="38">
        <f>N489</f>
        <v>558.1243469174503</v>
      </c>
    </row>
    <row r="490" spans="1:16" ht="11.25">
      <c r="A490" s="4" t="s">
        <v>5</v>
      </c>
      <c r="B490" s="10"/>
      <c r="C490" s="10"/>
      <c r="D490" s="37"/>
      <c r="E490" s="37"/>
      <c r="F490" s="37"/>
      <c r="G490" s="30"/>
      <c r="H490" s="30"/>
      <c r="I490" s="30"/>
      <c r="J490" s="30"/>
      <c r="K490" s="37"/>
      <c r="L490" s="37"/>
      <c r="M490" s="37"/>
      <c r="N490" s="30"/>
      <c r="O490" s="30"/>
      <c r="P490" s="30"/>
    </row>
    <row r="491" spans="1:16" ht="11.25">
      <c r="A491" s="7" t="s">
        <v>155</v>
      </c>
      <c r="B491" s="10"/>
      <c r="C491" s="10"/>
      <c r="D491" s="37">
        <f>D487/D489</f>
        <v>677</v>
      </c>
      <c r="E491" s="37"/>
      <c r="F491" s="37">
        <f>D491</f>
        <v>677</v>
      </c>
      <c r="G491" s="30">
        <v>722.3</v>
      </c>
      <c r="H491" s="30"/>
      <c r="I491" s="30"/>
      <c r="J491" s="30">
        <f>G491</f>
        <v>722.3</v>
      </c>
      <c r="K491" s="37"/>
      <c r="L491" s="37"/>
      <c r="M491" s="37"/>
      <c r="N491" s="30">
        <v>765.6</v>
      </c>
      <c r="O491" s="30"/>
      <c r="P491" s="30">
        <f>N491</f>
        <v>765.6</v>
      </c>
    </row>
    <row r="492" spans="1:149" s="34" customFormat="1" ht="33.75">
      <c r="A492" s="260" t="s">
        <v>513</v>
      </c>
      <c r="B492" s="11"/>
      <c r="C492" s="11"/>
      <c r="D492" s="9">
        <v>4000</v>
      </c>
      <c r="E492" s="9"/>
      <c r="F492" s="9">
        <f>D492</f>
        <v>4000</v>
      </c>
      <c r="G492" s="9">
        <v>4000</v>
      </c>
      <c r="H492" s="9"/>
      <c r="I492" s="9"/>
      <c r="J492" s="9">
        <f>G492</f>
        <v>4000</v>
      </c>
      <c r="K492" s="215"/>
      <c r="L492" s="215"/>
      <c r="M492" s="215"/>
      <c r="N492" s="9">
        <v>4000</v>
      </c>
      <c r="O492" s="9"/>
      <c r="P492" s="9">
        <f>N492</f>
        <v>4000</v>
      </c>
      <c r="Q492" s="216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  <c r="AC492" s="216"/>
      <c r="AD492" s="216"/>
      <c r="AE492" s="216"/>
      <c r="AF492" s="216"/>
      <c r="AG492" s="216"/>
      <c r="AH492" s="216"/>
      <c r="AI492" s="216"/>
      <c r="AJ492" s="216"/>
      <c r="AK492" s="216"/>
      <c r="AL492" s="216"/>
      <c r="AM492" s="216"/>
      <c r="AN492" s="216"/>
      <c r="AO492" s="216"/>
      <c r="AP492" s="216"/>
      <c r="AQ492" s="216"/>
      <c r="AR492" s="216"/>
      <c r="AS492" s="216"/>
      <c r="AT492" s="216"/>
      <c r="AU492" s="216"/>
      <c r="AV492" s="216"/>
      <c r="AW492" s="216"/>
      <c r="AX492" s="216"/>
      <c r="AY492" s="216"/>
      <c r="AZ492" s="216"/>
      <c r="BA492" s="216"/>
      <c r="BB492" s="216"/>
      <c r="BC492" s="216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  <c r="BZ492" s="216"/>
      <c r="CA492" s="216"/>
      <c r="CB492" s="216"/>
      <c r="CC492" s="216"/>
      <c r="CD492" s="216"/>
      <c r="CE492" s="216"/>
      <c r="CF492" s="216"/>
      <c r="CG492" s="216"/>
      <c r="CH492" s="216"/>
      <c r="CI492" s="216"/>
      <c r="CJ492" s="216"/>
      <c r="CK492" s="216"/>
      <c r="CL492" s="216"/>
      <c r="CM492" s="216"/>
      <c r="CN492" s="216"/>
      <c r="CO492" s="216"/>
      <c r="CP492" s="216"/>
      <c r="CQ492" s="216"/>
      <c r="CR492" s="216"/>
      <c r="CS492" s="216"/>
      <c r="CT492" s="216"/>
      <c r="CU492" s="216"/>
      <c r="CV492" s="216"/>
      <c r="CW492" s="216"/>
      <c r="CX492" s="216"/>
      <c r="CY492" s="216"/>
      <c r="CZ492" s="216"/>
      <c r="DA492" s="216"/>
      <c r="DB492" s="216"/>
      <c r="DC492" s="216"/>
      <c r="DD492" s="216"/>
      <c r="DE492" s="216"/>
      <c r="DF492" s="216"/>
      <c r="DG492" s="216"/>
      <c r="DH492" s="216"/>
      <c r="DI492" s="216"/>
      <c r="DJ492" s="216"/>
      <c r="DK492" s="216"/>
      <c r="DL492" s="216"/>
      <c r="DM492" s="216"/>
      <c r="DN492" s="216"/>
      <c r="DO492" s="216"/>
      <c r="DP492" s="216"/>
      <c r="DQ492" s="216"/>
      <c r="DR492" s="216"/>
      <c r="DS492" s="216"/>
      <c r="DT492" s="216"/>
      <c r="DU492" s="216"/>
      <c r="DV492" s="216"/>
      <c r="DW492" s="216"/>
      <c r="DX492" s="216"/>
      <c r="DY492" s="216"/>
      <c r="DZ492" s="216"/>
      <c r="EA492" s="216"/>
      <c r="EB492" s="216"/>
      <c r="EC492" s="216"/>
      <c r="ED492" s="216"/>
      <c r="EE492" s="216"/>
      <c r="EF492" s="216"/>
      <c r="EG492" s="216"/>
      <c r="EH492" s="216"/>
      <c r="EI492" s="216"/>
      <c r="EJ492" s="216"/>
      <c r="EK492" s="216"/>
      <c r="EL492" s="216"/>
      <c r="EM492" s="216"/>
      <c r="EN492" s="216"/>
      <c r="EO492" s="216"/>
      <c r="EP492" s="216"/>
      <c r="EQ492" s="216"/>
      <c r="ER492" s="216"/>
      <c r="ES492" s="216"/>
    </row>
    <row r="493" spans="1:149" s="175" customFormat="1" ht="11.25">
      <c r="A493" s="171" t="s">
        <v>2</v>
      </c>
      <c r="B493" s="172"/>
      <c r="C493" s="172"/>
      <c r="D493" s="88"/>
      <c r="E493" s="88"/>
      <c r="F493" s="88"/>
      <c r="G493" s="88"/>
      <c r="H493" s="88"/>
      <c r="I493" s="88"/>
      <c r="J493" s="88"/>
      <c r="K493" s="173"/>
      <c r="L493" s="173"/>
      <c r="M493" s="173"/>
      <c r="N493" s="88"/>
      <c r="O493" s="88"/>
      <c r="P493" s="88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  <c r="AK493" s="174"/>
      <c r="AL493" s="174"/>
      <c r="AM493" s="174"/>
      <c r="AN493" s="174"/>
      <c r="AO493" s="174"/>
      <c r="AP493" s="174"/>
      <c r="AQ493" s="174"/>
      <c r="AR493" s="174"/>
      <c r="AS493" s="174"/>
      <c r="AT493" s="174"/>
      <c r="AU493" s="174"/>
      <c r="AV493" s="174"/>
      <c r="AW493" s="174"/>
      <c r="AX493" s="174"/>
      <c r="AY493" s="174"/>
      <c r="AZ493" s="174"/>
      <c r="BA493" s="174"/>
      <c r="BB493" s="174"/>
      <c r="BC493" s="174"/>
      <c r="BD493" s="174"/>
      <c r="BE493" s="174"/>
      <c r="BF493" s="174"/>
      <c r="BG493" s="174"/>
      <c r="BH493" s="174"/>
      <c r="BI493" s="174"/>
      <c r="BJ493" s="174"/>
      <c r="BK493" s="174"/>
      <c r="BL493" s="174"/>
      <c r="BM493" s="174"/>
      <c r="BN493" s="174"/>
      <c r="BO493" s="174"/>
      <c r="BP493" s="174"/>
      <c r="BQ493" s="174"/>
      <c r="BR493" s="174"/>
      <c r="BS493" s="174"/>
      <c r="BT493" s="174"/>
      <c r="BU493" s="174"/>
      <c r="BV493" s="174"/>
      <c r="BW493" s="174"/>
      <c r="BX493" s="174"/>
      <c r="BY493" s="174"/>
      <c r="BZ493" s="174"/>
      <c r="CA493" s="174"/>
      <c r="CB493" s="174"/>
      <c r="CC493" s="174"/>
      <c r="CD493" s="174"/>
      <c r="CE493" s="174"/>
      <c r="CF493" s="174"/>
      <c r="CG493" s="174"/>
      <c r="CH493" s="174"/>
      <c r="CI493" s="174"/>
      <c r="CJ493" s="174"/>
      <c r="CK493" s="174"/>
      <c r="CL493" s="174"/>
      <c r="CM493" s="174"/>
      <c r="CN493" s="174"/>
      <c r="CO493" s="174"/>
      <c r="CP493" s="174"/>
      <c r="CQ493" s="174"/>
      <c r="CR493" s="174"/>
      <c r="CS493" s="174"/>
      <c r="CT493" s="174"/>
      <c r="CU493" s="174"/>
      <c r="CV493" s="174"/>
      <c r="CW493" s="174"/>
      <c r="CX493" s="174"/>
      <c r="CY493" s="174"/>
      <c r="CZ493" s="174"/>
      <c r="DA493" s="174"/>
      <c r="DB493" s="174"/>
      <c r="DC493" s="174"/>
      <c r="DD493" s="174"/>
      <c r="DE493" s="174"/>
      <c r="DF493" s="174"/>
      <c r="DG493" s="174"/>
      <c r="DH493" s="174"/>
      <c r="DI493" s="174"/>
      <c r="DJ493" s="174"/>
      <c r="DK493" s="174"/>
      <c r="DL493" s="174"/>
      <c r="DM493" s="174"/>
      <c r="DN493" s="174"/>
      <c r="DO493" s="174"/>
      <c r="DP493" s="174"/>
      <c r="DQ493" s="174"/>
      <c r="DR493" s="174"/>
      <c r="DS493" s="174"/>
      <c r="DT493" s="174"/>
      <c r="DU493" s="174"/>
      <c r="DV493" s="174"/>
      <c r="DW493" s="174"/>
      <c r="DX493" s="174"/>
      <c r="DY493" s="174"/>
      <c r="DZ493" s="174"/>
      <c r="EA493" s="174"/>
      <c r="EB493" s="174"/>
      <c r="EC493" s="174"/>
      <c r="ED493" s="174"/>
      <c r="EE493" s="174"/>
      <c r="EF493" s="174"/>
      <c r="EG493" s="174"/>
      <c r="EH493" s="174"/>
      <c r="EI493" s="174"/>
      <c r="EJ493" s="174"/>
      <c r="EK493" s="174"/>
      <c r="EL493" s="174"/>
      <c r="EM493" s="174"/>
      <c r="EN493" s="174"/>
      <c r="EO493" s="174"/>
      <c r="EP493" s="174"/>
      <c r="EQ493" s="174"/>
      <c r="ER493" s="174"/>
      <c r="ES493" s="174"/>
    </row>
    <row r="494" spans="1:149" s="175" customFormat="1" ht="11.25">
      <c r="A494" s="78" t="s">
        <v>23</v>
      </c>
      <c r="B494" s="172"/>
      <c r="C494" s="172"/>
      <c r="D494" s="169">
        <f>D492</f>
        <v>4000</v>
      </c>
      <c r="E494" s="169"/>
      <c r="F494" s="169">
        <f>D494</f>
        <v>4000</v>
      </c>
      <c r="G494" s="169">
        <f>G492</f>
        <v>4000</v>
      </c>
      <c r="H494" s="169"/>
      <c r="I494" s="169"/>
      <c r="J494" s="169">
        <f>G494</f>
        <v>4000</v>
      </c>
      <c r="K494" s="169"/>
      <c r="L494" s="169"/>
      <c r="M494" s="169"/>
      <c r="N494" s="169">
        <f>N492</f>
        <v>4000</v>
      </c>
      <c r="O494" s="169"/>
      <c r="P494" s="169">
        <f>P492</f>
        <v>4000</v>
      </c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  <c r="AA494" s="174"/>
      <c r="AB494" s="174"/>
      <c r="AC494" s="174"/>
      <c r="AD494" s="174"/>
      <c r="AE494" s="174"/>
      <c r="AF494" s="174"/>
      <c r="AG494" s="174"/>
      <c r="AH494" s="174"/>
      <c r="AI494" s="174"/>
      <c r="AJ494" s="174"/>
      <c r="AK494" s="174"/>
      <c r="AL494" s="174"/>
      <c r="AM494" s="174"/>
      <c r="AN494" s="174"/>
      <c r="AO494" s="174"/>
      <c r="AP494" s="174"/>
      <c r="AQ494" s="174"/>
      <c r="AR494" s="174"/>
      <c r="AS494" s="174"/>
      <c r="AT494" s="174"/>
      <c r="AU494" s="174"/>
      <c r="AV494" s="174"/>
      <c r="AW494" s="174"/>
      <c r="AX494" s="174"/>
      <c r="AY494" s="174"/>
      <c r="AZ494" s="174"/>
      <c r="BA494" s="174"/>
      <c r="BB494" s="174"/>
      <c r="BC494" s="174"/>
      <c r="BD494" s="174"/>
      <c r="BE494" s="174"/>
      <c r="BF494" s="174"/>
      <c r="BG494" s="174"/>
      <c r="BH494" s="174"/>
      <c r="BI494" s="174"/>
      <c r="BJ494" s="174"/>
      <c r="BK494" s="174"/>
      <c r="BL494" s="174"/>
      <c r="BM494" s="174"/>
      <c r="BN494" s="174"/>
      <c r="BO494" s="174"/>
      <c r="BP494" s="174"/>
      <c r="BQ494" s="174"/>
      <c r="BR494" s="174"/>
      <c r="BS494" s="174"/>
      <c r="BT494" s="174"/>
      <c r="BU494" s="174"/>
      <c r="BV494" s="174"/>
      <c r="BW494" s="174"/>
      <c r="BX494" s="174"/>
      <c r="BY494" s="174"/>
      <c r="BZ494" s="174"/>
      <c r="CA494" s="174"/>
      <c r="CB494" s="174"/>
      <c r="CC494" s="174"/>
      <c r="CD494" s="174"/>
      <c r="CE494" s="174"/>
      <c r="CF494" s="174"/>
      <c r="CG494" s="174"/>
      <c r="CH494" s="174"/>
      <c r="CI494" s="174"/>
      <c r="CJ494" s="174"/>
      <c r="CK494" s="174"/>
      <c r="CL494" s="174"/>
      <c r="CM494" s="174"/>
      <c r="CN494" s="174"/>
      <c r="CO494" s="174"/>
      <c r="CP494" s="174"/>
      <c r="CQ494" s="174"/>
      <c r="CR494" s="174"/>
      <c r="CS494" s="174"/>
      <c r="CT494" s="174"/>
      <c r="CU494" s="174"/>
      <c r="CV494" s="174"/>
      <c r="CW494" s="174"/>
      <c r="CX494" s="174"/>
      <c r="CY494" s="174"/>
      <c r="CZ494" s="174"/>
      <c r="DA494" s="174"/>
      <c r="DB494" s="174"/>
      <c r="DC494" s="174"/>
      <c r="DD494" s="174"/>
      <c r="DE494" s="174"/>
      <c r="DF494" s="174"/>
      <c r="DG494" s="174"/>
      <c r="DH494" s="174"/>
      <c r="DI494" s="174"/>
      <c r="DJ494" s="174"/>
      <c r="DK494" s="174"/>
      <c r="DL494" s="174"/>
      <c r="DM494" s="174"/>
      <c r="DN494" s="174"/>
      <c r="DO494" s="174"/>
      <c r="DP494" s="174"/>
      <c r="DQ494" s="174"/>
      <c r="DR494" s="174"/>
      <c r="DS494" s="174"/>
      <c r="DT494" s="174"/>
      <c r="DU494" s="174"/>
      <c r="DV494" s="174"/>
      <c r="DW494" s="174"/>
      <c r="DX494" s="174"/>
      <c r="DY494" s="174"/>
      <c r="DZ494" s="174"/>
      <c r="EA494" s="174"/>
      <c r="EB494" s="174"/>
      <c r="EC494" s="174"/>
      <c r="ED494" s="174"/>
      <c r="EE494" s="174"/>
      <c r="EF494" s="174"/>
      <c r="EG494" s="174"/>
      <c r="EH494" s="174"/>
      <c r="EI494" s="174"/>
      <c r="EJ494" s="174"/>
      <c r="EK494" s="174"/>
      <c r="EL494" s="174"/>
      <c r="EM494" s="174"/>
      <c r="EN494" s="174"/>
      <c r="EO494" s="174"/>
      <c r="EP494" s="174"/>
      <c r="EQ494" s="174"/>
      <c r="ER494" s="174"/>
      <c r="ES494" s="174"/>
    </row>
    <row r="495" spans="1:16" ht="11.25">
      <c r="A495" s="4" t="s">
        <v>3</v>
      </c>
      <c r="B495" s="10"/>
      <c r="C495" s="10"/>
      <c r="D495" s="30"/>
      <c r="E495" s="30"/>
      <c r="F495" s="30"/>
      <c r="G495" s="30"/>
      <c r="H495" s="30"/>
      <c r="I495" s="30"/>
      <c r="J495" s="30"/>
      <c r="K495" s="37"/>
      <c r="L495" s="37"/>
      <c r="M495" s="37"/>
      <c r="N495" s="30"/>
      <c r="O495" s="30"/>
      <c r="P495" s="30"/>
    </row>
    <row r="496" spans="1:16" ht="33.75">
      <c r="A496" s="261" t="s">
        <v>121</v>
      </c>
      <c r="B496" s="10"/>
      <c r="C496" s="10"/>
      <c r="D496" s="30">
        <v>12</v>
      </c>
      <c r="E496" s="30"/>
      <c r="F496" s="30">
        <f>D496</f>
        <v>12</v>
      </c>
      <c r="G496" s="30">
        <v>12</v>
      </c>
      <c r="H496" s="30"/>
      <c r="I496" s="30"/>
      <c r="J496" s="30">
        <f>G496</f>
        <v>12</v>
      </c>
      <c r="K496" s="37"/>
      <c r="L496" s="37"/>
      <c r="M496" s="37"/>
      <c r="N496" s="30">
        <v>12</v>
      </c>
      <c r="O496" s="30"/>
      <c r="P496" s="30">
        <f>N496</f>
        <v>12</v>
      </c>
    </row>
    <row r="497" spans="1:16" ht="11.25">
      <c r="A497" s="11" t="s">
        <v>233</v>
      </c>
      <c r="B497" s="10"/>
      <c r="C497" s="10"/>
      <c r="D497" s="30"/>
      <c r="E497" s="30"/>
      <c r="F497" s="30"/>
      <c r="G497" s="30"/>
      <c r="H497" s="30"/>
      <c r="I497" s="30"/>
      <c r="J497" s="30"/>
      <c r="K497" s="37"/>
      <c r="L497" s="37"/>
      <c r="M497" s="37"/>
      <c r="N497" s="30"/>
      <c r="O497" s="30"/>
      <c r="P497" s="30"/>
    </row>
    <row r="498" spans="1:16" ht="22.5">
      <c r="A498" s="262" t="s">
        <v>234</v>
      </c>
      <c r="B498" s="10"/>
      <c r="C498" s="10"/>
      <c r="D498" s="30">
        <f>D492/D496</f>
        <v>333.3333333333333</v>
      </c>
      <c r="E498" s="30"/>
      <c r="F498" s="30">
        <f>D498</f>
        <v>333.3333333333333</v>
      </c>
      <c r="G498" s="30">
        <f>G492/G496</f>
        <v>333.3333333333333</v>
      </c>
      <c r="H498" s="30"/>
      <c r="I498" s="30"/>
      <c r="J498" s="30">
        <f>G498</f>
        <v>333.3333333333333</v>
      </c>
      <c r="K498" s="37"/>
      <c r="L498" s="37"/>
      <c r="M498" s="37"/>
      <c r="N498" s="30">
        <f>N492/N496</f>
        <v>333.3333333333333</v>
      </c>
      <c r="O498" s="30"/>
      <c r="P498" s="30">
        <f>N498</f>
        <v>333.3333333333333</v>
      </c>
    </row>
    <row r="499" spans="1:16" ht="34.5" customHeight="1">
      <c r="A499" s="8" t="s">
        <v>514</v>
      </c>
      <c r="B499" s="10"/>
      <c r="C499" s="10"/>
      <c r="D499" s="9">
        <v>96000</v>
      </c>
      <c r="E499" s="9"/>
      <c r="F499" s="9">
        <f>D499</f>
        <v>96000</v>
      </c>
      <c r="G499" s="9">
        <v>101728</v>
      </c>
      <c r="H499" s="9"/>
      <c r="I499" s="9"/>
      <c r="J499" s="9">
        <f>G499</f>
        <v>101728</v>
      </c>
      <c r="K499" s="37"/>
      <c r="L499" s="37"/>
      <c r="M499" s="37"/>
      <c r="N499" s="30"/>
      <c r="O499" s="30"/>
      <c r="P499" s="30"/>
    </row>
    <row r="500" spans="1:149" s="82" customFormat="1" ht="11.25">
      <c r="A500" s="4" t="s">
        <v>2</v>
      </c>
      <c r="B500" s="168"/>
      <c r="C500" s="168"/>
      <c r="D500" s="88"/>
      <c r="E500" s="88"/>
      <c r="F500" s="88"/>
      <c r="G500" s="88"/>
      <c r="H500" s="88"/>
      <c r="I500" s="88"/>
      <c r="J500" s="88"/>
      <c r="K500" s="169"/>
      <c r="L500" s="169"/>
      <c r="M500" s="169"/>
      <c r="N500" s="170"/>
      <c r="O500" s="170"/>
      <c r="P500" s="170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  <c r="AB500" s="81"/>
      <c r="AC500" s="81"/>
      <c r="AD500" s="81"/>
      <c r="AE500" s="81"/>
      <c r="AF500" s="81"/>
      <c r="AG500" s="81"/>
      <c r="AH500" s="81"/>
      <c r="AI500" s="81"/>
      <c r="AJ500" s="81"/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  <c r="CF500" s="81"/>
      <c r="CG500" s="81"/>
      <c r="CH500" s="81"/>
      <c r="CI500" s="81"/>
      <c r="CJ500" s="81"/>
      <c r="CK500" s="81"/>
      <c r="CL500" s="81"/>
      <c r="CM500" s="81"/>
      <c r="CN500" s="81"/>
      <c r="CO500" s="81"/>
      <c r="CP500" s="81"/>
      <c r="CQ500" s="81"/>
      <c r="CR500" s="81"/>
      <c r="CS500" s="81"/>
      <c r="CT500" s="81"/>
      <c r="CU500" s="81"/>
      <c r="CV500" s="81"/>
      <c r="CW500" s="81"/>
      <c r="CX500" s="81"/>
      <c r="CY500" s="81"/>
      <c r="CZ500" s="81"/>
      <c r="DA500" s="81"/>
      <c r="DB500" s="81"/>
      <c r="DC500" s="81"/>
      <c r="DD500" s="81"/>
      <c r="DE500" s="81"/>
      <c r="DF500" s="81"/>
      <c r="DG500" s="81"/>
      <c r="DH500" s="81"/>
      <c r="DI500" s="81"/>
      <c r="DJ500" s="81"/>
      <c r="DK500" s="81"/>
      <c r="DL500" s="81"/>
      <c r="DM500" s="81"/>
      <c r="DN500" s="81"/>
      <c r="DO500" s="81"/>
      <c r="DP500" s="81"/>
      <c r="DQ500" s="81"/>
      <c r="DR500" s="81"/>
      <c r="DS500" s="81"/>
      <c r="DT500" s="81"/>
      <c r="DU500" s="81"/>
      <c r="DV500" s="81"/>
      <c r="DW500" s="81"/>
      <c r="DX500" s="81"/>
      <c r="DY500" s="81"/>
      <c r="DZ500" s="81"/>
      <c r="EA500" s="81"/>
      <c r="EB500" s="81"/>
      <c r="EC500" s="81"/>
      <c r="ED500" s="81"/>
      <c r="EE500" s="81"/>
      <c r="EF500" s="81"/>
      <c r="EG500" s="81"/>
      <c r="EH500" s="81"/>
      <c r="EI500" s="81"/>
      <c r="EJ500" s="81"/>
      <c r="EK500" s="81"/>
      <c r="EL500" s="81"/>
      <c r="EM500" s="81"/>
      <c r="EN500" s="81"/>
      <c r="EO500" s="81"/>
      <c r="EP500" s="81"/>
      <c r="EQ500" s="81"/>
      <c r="ER500" s="81"/>
      <c r="ES500" s="81"/>
    </row>
    <row r="501" spans="1:149" s="82" customFormat="1" ht="11.25">
      <c r="A501" s="7" t="s">
        <v>23</v>
      </c>
      <c r="B501" s="168"/>
      <c r="C501" s="168"/>
      <c r="D501" s="169">
        <f>D499</f>
        <v>96000</v>
      </c>
      <c r="E501" s="169"/>
      <c r="F501" s="169">
        <f>D501</f>
        <v>96000</v>
      </c>
      <c r="G501" s="169">
        <f>G499</f>
        <v>101728</v>
      </c>
      <c r="H501" s="169"/>
      <c r="I501" s="169"/>
      <c r="J501" s="169">
        <f>G501</f>
        <v>101728</v>
      </c>
      <c r="K501" s="169"/>
      <c r="L501" s="169"/>
      <c r="M501" s="169"/>
      <c r="N501" s="170"/>
      <c r="O501" s="170"/>
      <c r="P501" s="170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  <c r="AB501" s="81"/>
      <c r="AC501" s="81"/>
      <c r="AD501" s="81"/>
      <c r="AE501" s="81"/>
      <c r="AF501" s="81"/>
      <c r="AG501" s="81"/>
      <c r="AH501" s="81"/>
      <c r="AI501" s="81"/>
      <c r="AJ501" s="81"/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  <c r="CF501" s="81"/>
      <c r="CG501" s="81"/>
      <c r="CH501" s="81"/>
      <c r="CI501" s="81"/>
      <c r="CJ501" s="81"/>
      <c r="CK501" s="81"/>
      <c r="CL501" s="81"/>
      <c r="CM501" s="81"/>
      <c r="CN501" s="81"/>
      <c r="CO501" s="81"/>
      <c r="CP501" s="81"/>
      <c r="CQ501" s="81"/>
      <c r="CR501" s="81"/>
      <c r="CS501" s="81"/>
      <c r="CT501" s="81"/>
      <c r="CU501" s="81"/>
      <c r="CV501" s="81"/>
      <c r="CW501" s="81"/>
      <c r="CX501" s="81"/>
      <c r="CY501" s="81"/>
      <c r="CZ501" s="81"/>
      <c r="DA501" s="81"/>
      <c r="DB501" s="81"/>
      <c r="DC501" s="81"/>
      <c r="DD501" s="81"/>
      <c r="DE501" s="81"/>
      <c r="DF501" s="81"/>
      <c r="DG501" s="81"/>
      <c r="DH501" s="81"/>
      <c r="DI501" s="81"/>
      <c r="DJ501" s="81"/>
      <c r="DK501" s="81"/>
      <c r="DL501" s="81"/>
      <c r="DM501" s="81"/>
      <c r="DN501" s="81"/>
      <c r="DO501" s="81"/>
      <c r="DP501" s="81"/>
      <c r="DQ501" s="81"/>
      <c r="DR501" s="81"/>
      <c r="DS501" s="81"/>
      <c r="DT501" s="81"/>
      <c r="DU501" s="81"/>
      <c r="DV501" s="81"/>
      <c r="DW501" s="81"/>
      <c r="DX501" s="81"/>
      <c r="DY501" s="81"/>
      <c r="DZ501" s="81"/>
      <c r="EA501" s="81"/>
      <c r="EB501" s="81"/>
      <c r="EC501" s="81"/>
      <c r="ED501" s="81"/>
      <c r="EE501" s="81"/>
      <c r="EF501" s="81"/>
      <c r="EG501" s="81"/>
      <c r="EH501" s="81"/>
      <c r="EI501" s="81"/>
      <c r="EJ501" s="81"/>
      <c r="EK501" s="81"/>
      <c r="EL501" s="81"/>
      <c r="EM501" s="81"/>
      <c r="EN501" s="81"/>
      <c r="EO501" s="81"/>
      <c r="EP501" s="81"/>
      <c r="EQ501" s="81"/>
      <c r="ER501" s="81"/>
      <c r="ES501" s="81"/>
    </row>
    <row r="502" spans="1:16" ht="11.25">
      <c r="A502" s="4" t="s">
        <v>3</v>
      </c>
      <c r="B502" s="10"/>
      <c r="C502" s="10"/>
      <c r="D502" s="30"/>
      <c r="E502" s="30"/>
      <c r="F502" s="30"/>
      <c r="G502" s="30"/>
      <c r="H502" s="30"/>
      <c r="I502" s="30"/>
      <c r="J502" s="30"/>
      <c r="K502" s="37"/>
      <c r="L502" s="37"/>
      <c r="M502" s="37"/>
      <c r="N502" s="30"/>
      <c r="O502" s="30"/>
      <c r="P502" s="30"/>
    </row>
    <row r="503" spans="1:16" ht="22.5">
      <c r="A503" s="7" t="s">
        <v>171</v>
      </c>
      <c r="B503" s="10"/>
      <c r="C503" s="10"/>
      <c r="D503" s="30">
        <v>9</v>
      </c>
      <c r="E503" s="30"/>
      <c r="F503" s="30">
        <f>D503</f>
        <v>9</v>
      </c>
      <c r="G503" s="30">
        <v>9</v>
      </c>
      <c r="H503" s="30"/>
      <c r="I503" s="30"/>
      <c r="J503" s="30">
        <f>G503</f>
        <v>9</v>
      </c>
      <c r="K503" s="37"/>
      <c r="L503" s="37"/>
      <c r="M503" s="37"/>
      <c r="N503" s="30"/>
      <c r="O503" s="30"/>
      <c r="P503" s="30"/>
    </row>
    <row r="504" spans="1:16" ht="11.25">
      <c r="A504" s="11" t="s">
        <v>5</v>
      </c>
      <c r="B504" s="10"/>
      <c r="C504" s="10"/>
      <c r="D504" s="30"/>
      <c r="E504" s="30"/>
      <c r="F504" s="30"/>
      <c r="G504" s="30"/>
      <c r="H504" s="30"/>
      <c r="I504" s="30"/>
      <c r="J504" s="30"/>
      <c r="K504" s="37"/>
      <c r="L504" s="37"/>
      <c r="M504" s="37"/>
      <c r="N504" s="30"/>
      <c r="O504" s="30"/>
      <c r="P504" s="30"/>
    </row>
    <row r="505" spans="1:16" ht="15.75" customHeight="1">
      <c r="A505" s="10" t="s">
        <v>172</v>
      </c>
      <c r="B505" s="10"/>
      <c r="C505" s="10"/>
      <c r="D505" s="30">
        <f>D499/D503</f>
        <v>10666.666666666666</v>
      </c>
      <c r="E505" s="30"/>
      <c r="F505" s="30">
        <f>D505</f>
        <v>10666.666666666666</v>
      </c>
      <c r="G505" s="30">
        <f>G499/G503</f>
        <v>11303.111111111111</v>
      </c>
      <c r="H505" s="30"/>
      <c r="I505" s="30"/>
      <c r="J505" s="30">
        <f>G505</f>
        <v>11303.111111111111</v>
      </c>
      <c r="K505" s="37"/>
      <c r="L505" s="37"/>
      <c r="M505" s="37"/>
      <c r="N505" s="30"/>
      <c r="O505" s="30"/>
      <c r="P505" s="30"/>
    </row>
    <row r="506" spans="1:149" s="28" customFormat="1" ht="24.75" customHeight="1">
      <c r="A506" s="8" t="s">
        <v>515</v>
      </c>
      <c r="B506" s="8"/>
      <c r="C506" s="8"/>
      <c r="D506" s="9">
        <v>24500</v>
      </c>
      <c r="E506" s="9"/>
      <c r="F506" s="9">
        <f>D506</f>
        <v>24500</v>
      </c>
      <c r="G506" s="9">
        <v>26144</v>
      </c>
      <c r="H506" s="9"/>
      <c r="I506" s="9"/>
      <c r="J506" s="9">
        <f>G506</f>
        <v>26144</v>
      </c>
      <c r="K506" s="9"/>
      <c r="L506" s="9"/>
      <c r="M506" s="9"/>
      <c r="N506" s="9">
        <v>27700</v>
      </c>
      <c r="O506" s="9"/>
      <c r="P506" s="9">
        <f>N506</f>
        <v>27700</v>
      </c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</row>
    <row r="507" spans="1:16" ht="12.75" customHeight="1">
      <c r="A507" s="11" t="s">
        <v>77</v>
      </c>
      <c r="B507" s="8"/>
      <c r="C507" s="8"/>
      <c r="D507" s="9"/>
      <c r="E507" s="9"/>
      <c r="F507" s="9"/>
      <c r="G507" s="9"/>
      <c r="H507" s="9"/>
      <c r="I507" s="9"/>
      <c r="J507" s="9"/>
      <c r="K507" s="37"/>
      <c r="L507" s="9"/>
      <c r="M507" s="9"/>
      <c r="N507" s="9"/>
      <c r="O507" s="9"/>
      <c r="P507" s="9"/>
    </row>
    <row r="508" spans="1:16" ht="24" customHeight="1">
      <c r="A508" s="7" t="s">
        <v>76</v>
      </c>
      <c r="B508" s="10"/>
      <c r="C508" s="10"/>
      <c r="D508" s="30">
        <v>3350</v>
      </c>
      <c r="E508" s="30"/>
      <c r="F508" s="30">
        <f>D508</f>
        <v>3350</v>
      </c>
      <c r="G508" s="30">
        <v>3350</v>
      </c>
      <c r="H508" s="30"/>
      <c r="I508" s="30"/>
      <c r="J508" s="30">
        <f>G508</f>
        <v>3350</v>
      </c>
      <c r="K508" s="37"/>
      <c r="L508" s="37"/>
      <c r="M508" s="37"/>
      <c r="N508" s="30">
        <v>3350</v>
      </c>
      <c r="O508" s="30"/>
      <c r="P508" s="30">
        <f>N508</f>
        <v>3350</v>
      </c>
    </row>
    <row r="509" spans="1:16" ht="11.25">
      <c r="A509" s="11" t="s">
        <v>292</v>
      </c>
      <c r="B509" s="10"/>
      <c r="C509" s="10"/>
      <c r="D509" s="30"/>
      <c r="E509" s="30"/>
      <c r="F509" s="30"/>
      <c r="G509" s="30"/>
      <c r="H509" s="30"/>
      <c r="I509" s="30"/>
      <c r="J509" s="30"/>
      <c r="K509" s="37"/>
      <c r="L509" s="37"/>
      <c r="M509" s="37"/>
      <c r="N509" s="30"/>
      <c r="O509" s="30"/>
      <c r="P509" s="30"/>
    </row>
    <row r="510" spans="1:149" s="82" customFormat="1" ht="26.25" customHeight="1">
      <c r="A510" s="183" t="s">
        <v>291</v>
      </c>
      <c r="B510" s="183"/>
      <c r="C510" s="183"/>
      <c r="D510" s="184">
        <f>D506/D508</f>
        <v>7.313432835820896</v>
      </c>
      <c r="E510" s="184"/>
      <c r="F510" s="184">
        <f>D510</f>
        <v>7.313432835820896</v>
      </c>
      <c r="G510" s="184">
        <f>G506/G508</f>
        <v>7.804179104477612</v>
      </c>
      <c r="H510" s="184"/>
      <c r="I510" s="184"/>
      <c r="J510" s="184">
        <f>G510</f>
        <v>7.804179104477612</v>
      </c>
      <c r="K510" s="185"/>
      <c r="L510" s="185"/>
      <c r="M510" s="185"/>
      <c r="N510" s="184">
        <f>N506/N508</f>
        <v>8.26865671641791</v>
      </c>
      <c r="O510" s="184"/>
      <c r="P510" s="184">
        <f>N510</f>
        <v>8.26865671641791</v>
      </c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  <c r="EK510" s="81"/>
      <c r="EL510" s="81"/>
      <c r="EM510" s="81"/>
      <c r="EN510" s="81"/>
      <c r="EO510" s="81"/>
      <c r="EP510" s="81"/>
      <c r="EQ510" s="81"/>
      <c r="ER510" s="81"/>
      <c r="ES510" s="81"/>
    </row>
    <row r="511" spans="1:16" ht="18.75" customHeight="1">
      <c r="A511" s="23" t="s">
        <v>516</v>
      </c>
      <c r="B511" s="10"/>
      <c r="C511" s="10"/>
      <c r="D511" s="9">
        <f>D513</f>
        <v>250000</v>
      </c>
      <c r="E511" s="9"/>
      <c r="F511" s="9">
        <f>D511</f>
        <v>250000</v>
      </c>
      <c r="G511" s="9">
        <f>G513</f>
        <v>96000</v>
      </c>
      <c r="H511" s="9"/>
      <c r="I511" s="9"/>
      <c r="J511" s="9">
        <f>J513</f>
        <v>96000</v>
      </c>
      <c r="K511" s="215"/>
      <c r="L511" s="215"/>
      <c r="M511" s="215"/>
      <c r="N511" s="9">
        <f>N513</f>
        <v>101800</v>
      </c>
      <c r="O511" s="9"/>
      <c r="P511" s="9">
        <f>N511</f>
        <v>101800</v>
      </c>
    </row>
    <row r="512" spans="1:16" ht="11.25">
      <c r="A512" s="4" t="s">
        <v>2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6" ht="11.25">
      <c r="A513" s="7" t="s">
        <v>23</v>
      </c>
      <c r="B513" s="10"/>
      <c r="C513" s="10"/>
      <c r="D513" s="30">
        <v>250000</v>
      </c>
      <c r="E513" s="30"/>
      <c r="F513" s="30">
        <f>D513</f>
        <v>250000</v>
      </c>
      <c r="G513" s="30">
        <v>96000</v>
      </c>
      <c r="H513" s="30"/>
      <c r="I513" s="30"/>
      <c r="J513" s="30">
        <f>G513</f>
        <v>96000</v>
      </c>
      <c r="K513" s="37"/>
      <c r="L513" s="37"/>
      <c r="M513" s="37"/>
      <c r="N513" s="30">
        <v>101800</v>
      </c>
      <c r="O513" s="30"/>
      <c r="P513" s="30">
        <f>N513</f>
        <v>101800</v>
      </c>
    </row>
    <row r="514" spans="1:16" ht="11.25">
      <c r="A514" s="4" t="s">
        <v>3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22.5">
      <c r="A515" s="7" t="s">
        <v>290</v>
      </c>
      <c r="B515" s="10"/>
      <c r="C515" s="10"/>
      <c r="D515" s="38">
        <f>D513/D517</f>
        <v>71.42857142857143</v>
      </c>
      <c r="E515" s="30"/>
      <c r="F515" s="38">
        <f>D515</f>
        <v>71.42857142857143</v>
      </c>
      <c r="G515" s="38">
        <f>G513/G517</f>
        <v>24</v>
      </c>
      <c r="H515" s="38"/>
      <c r="I515" s="38"/>
      <c r="J515" s="38">
        <f>G515</f>
        <v>24</v>
      </c>
      <c r="K515" s="180"/>
      <c r="L515" s="180"/>
      <c r="M515" s="180"/>
      <c r="N515" s="38">
        <f>N513/N517</f>
        <v>22.622222222222224</v>
      </c>
      <c r="O515" s="38"/>
      <c r="P515" s="38">
        <f>N515</f>
        <v>22.622222222222224</v>
      </c>
    </row>
    <row r="516" spans="1:16" ht="11.25">
      <c r="A516" s="4" t="s">
        <v>5</v>
      </c>
      <c r="B516" s="10"/>
      <c r="C516" s="10"/>
      <c r="D516" s="30"/>
      <c r="E516" s="30"/>
      <c r="F516" s="30"/>
      <c r="G516" s="30"/>
      <c r="H516" s="30"/>
      <c r="I516" s="30"/>
      <c r="J516" s="30"/>
      <c r="K516" s="37"/>
      <c r="L516" s="37"/>
      <c r="M516" s="37"/>
      <c r="N516" s="30"/>
      <c r="O516" s="30"/>
      <c r="P516" s="30"/>
    </row>
    <row r="517" spans="1:16" ht="11.25">
      <c r="A517" s="7" t="s">
        <v>235</v>
      </c>
      <c r="B517" s="10"/>
      <c r="C517" s="10"/>
      <c r="D517" s="30">
        <v>3500</v>
      </c>
      <c r="E517" s="30"/>
      <c r="F517" s="30">
        <f>D517</f>
        <v>3500</v>
      </c>
      <c r="G517" s="30">
        <v>4000</v>
      </c>
      <c r="H517" s="30"/>
      <c r="I517" s="30"/>
      <c r="J517" s="30">
        <f>G517</f>
        <v>4000</v>
      </c>
      <c r="K517" s="37"/>
      <c r="L517" s="37"/>
      <c r="M517" s="37"/>
      <c r="N517" s="30">
        <v>4500</v>
      </c>
      <c r="O517" s="30"/>
      <c r="P517" s="30">
        <f>N517</f>
        <v>4500</v>
      </c>
    </row>
    <row r="518" spans="1:16" ht="22.5">
      <c r="A518" s="23" t="s">
        <v>517</v>
      </c>
      <c r="B518" s="10"/>
      <c r="C518" s="10"/>
      <c r="D518" s="9">
        <f>D520</f>
        <v>520000</v>
      </c>
      <c r="E518" s="9"/>
      <c r="F518" s="9">
        <f>D518</f>
        <v>520000</v>
      </c>
      <c r="G518" s="9">
        <f>G520</f>
        <v>213400</v>
      </c>
      <c r="H518" s="9"/>
      <c r="I518" s="9"/>
      <c r="J518" s="9">
        <f>G518</f>
        <v>213400</v>
      </c>
      <c r="K518" s="215"/>
      <c r="L518" s="215"/>
      <c r="M518" s="215"/>
      <c r="N518" s="9">
        <f>N520</f>
        <v>226200</v>
      </c>
      <c r="O518" s="9"/>
      <c r="P518" s="9">
        <f>N518</f>
        <v>226200</v>
      </c>
    </row>
    <row r="519" spans="1:16" ht="11.25">
      <c r="A519" s="4" t="s">
        <v>2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6" ht="11.25">
      <c r="A520" s="7" t="s">
        <v>23</v>
      </c>
      <c r="B520" s="10"/>
      <c r="C520" s="10"/>
      <c r="D520" s="30">
        <v>520000</v>
      </c>
      <c r="E520" s="30"/>
      <c r="F520" s="30">
        <f>D520</f>
        <v>520000</v>
      </c>
      <c r="G520" s="30">
        <v>213400</v>
      </c>
      <c r="H520" s="30"/>
      <c r="I520" s="30"/>
      <c r="J520" s="30">
        <f>G520</f>
        <v>213400</v>
      </c>
      <c r="K520" s="37"/>
      <c r="L520" s="37"/>
      <c r="M520" s="37"/>
      <c r="N520" s="30">
        <v>226200</v>
      </c>
      <c r="O520" s="30"/>
      <c r="P520" s="30">
        <f>N520</f>
        <v>226200</v>
      </c>
    </row>
    <row r="521" spans="1:16" ht="11.25">
      <c r="A521" s="4" t="s">
        <v>3</v>
      </c>
      <c r="B521" s="10"/>
      <c r="C521" s="10"/>
      <c r="D521" s="30"/>
      <c r="E521" s="30"/>
      <c r="F521" s="30"/>
      <c r="G521" s="30"/>
      <c r="H521" s="30"/>
      <c r="I521" s="30"/>
      <c r="J521" s="30"/>
      <c r="K521" s="37"/>
      <c r="L521" s="37"/>
      <c r="M521" s="37"/>
      <c r="N521" s="30"/>
      <c r="O521" s="30"/>
      <c r="P521" s="30"/>
    </row>
    <row r="522" spans="1:16" ht="22.5">
      <c r="A522" s="7" t="s">
        <v>237</v>
      </c>
      <c r="B522" s="10"/>
      <c r="C522" s="10"/>
      <c r="D522" s="30">
        <f>D520/D524</f>
        <v>52</v>
      </c>
      <c r="E522" s="30"/>
      <c r="F522" s="30">
        <f>D522</f>
        <v>52</v>
      </c>
      <c r="G522" s="30">
        <f>G520/G524</f>
        <v>20</v>
      </c>
      <c r="H522" s="30"/>
      <c r="I522" s="30"/>
      <c r="J522" s="30">
        <f>G522</f>
        <v>20</v>
      </c>
      <c r="K522" s="37"/>
      <c r="L522" s="37"/>
      <c r="M522" s="37"/>
      <c r="N522" s="30">
        <v>20</v>
      </c>
      <c r="O522" s="30"/>
      <c r="P522" s="30">
        <f>N522</f>
        <v>20</v>
      </c>
    </row>
    <row r="523" spans="1:16" ht="11.25">
      <c r="A523" s="4" t="s">
        <v>5</v>
      </c>
      <c r="B523" s="10"/>
      <c r="C523" s="10"/>
      <c r="D523" s="30"/>
      <c r="E523" s="30"/>
      <c r="F523" s="30"/>
      <c r="G523" s="30"/>
      <c r="H523" s="30"/>
      <c r="I523" s="30"/>
      <c r="J523" s="30"/>
      <c r="K523" s="37"/>
      <c r="L523" s="37"/>
      <c r="M523" s="37"/>
      <c r="N523" s="30"/>
      <c r="O523" s="30"/>
      <c r="P523" s="30"/>
    </row>
    <row r="524" spans="1:16" ht="22.5">
      <c r="A524" s="7" t="s">
        <v>236</v>
      </c>
      <c r="B524" s="10"/>
      <c r="C524" s="10"/>
      <c r="D524" s="30">
        <v>10000</v>
      </c>
      <c r="E524" s="30"/>
      <c r="F524" s="30">
        <f>D524</f>
        <v>10000</v>
      </c>
      <c r="G524" s="30">
        <v>10670</v>
      </c>
      <c r="H524" s="30"/>
      <c r="I524" s="30"/>
      <c r="J524" s="30">
        <f>G524</f>
        <v>10670</v>
      </c>
      <c r="K524" s="37"/>
      <c r="L524" s="37"/>
      <c r="M524" s="37"/>
      <c r="N524" s="30">
        <f>N520/N522</f>
        <v>11310</v>
      </c>
      <c r="O524" s="30"/>
      <c r="P524" s="30">
        <f>N524</f>
        <v>11310</v>
      </c>
    </row>
    <row r="525" spans="1:16" ht="27.75" customHeight="1">
      <c r="A525" s="23" t="s">
        <v>518</v>
      </c>
      <c r="B525" s="10"/>
      <c r="C525" s="10"/>
      <c r="D525" s="9">
        <f>D527</f>
        <v>500000</v>
      </c>
      <c r="E525" s="9"/>
      <c r="F525" s="9">
        <f>D525</f>
        <v>500000</v>
      </c>
      <c r="G525" s="9"/>
      <c r="H525" s="9"/>
      <c r="I525" s="9"/>
      <c r="J525" s="9"/>
      <c r="K525" s="215"/>
      <c r="L525" s="215"/>
      <c r="M525" s="215"/>
      <c r="N525" s="9"/>
      <c r="O525" s="9"/>
      <c r="P525" s="9"/>
    </row>
    <row r="526" spans="1:16" ht="11.25">
      <c r="A526" s="4" t="s">
        <v>2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11.25">
      <c r="A527" s="7" t="s">
        <v>23</v>
      </c>
      <c r="B527" s="10"/>
      <c r="C527" s="10"/>
      <c r="D527" s="30">
        <v>500000</v>
      </c>
      <c r="E527" s="30"/>
      <c r="F527" s="30">
        <f>D527</f>
        <v>500000</v>
      </c>
      <c r="G527" s="30"/>
      <c r="H527" s="30"/>
      <c r="I527" s="30"/>
      <c r="J527" s="30"/>
      <c r="K527" s="37"/>
      <c r="L527" s="37"/>
      <c r="M527" s="37"/>
      <c r="N527" s="30"/>
      <c r="O527" s="30"/>
      <c r="P527" s="30"/>
    </row>
    <row r="528" spans="1:16" ht="11.25">
      <c r="A528" s="4" t="s">
        <v>3</v>
      </c>
      <c r="B528" s="10"/>
      <c r="C528" s="10"/>
      <c r="D528" s="30"/>
      <c r="E528" s="30"/>
      <c r="F528" s="30"/>
      <c r="G528" s="30"/>
      <c r="H528" s="30"/>
      <c r="I528" s="30"/>
      <c r="J528" s="30"/>
      <c r="K528" s="37"/>
      <c r="L528" s="37"/>
      <c r="M528" s="37"/>
      <c r="N528" s="30"/>
      <c r="O528" s="30"/>
      <c r="P528" s="30"/>
    </row>
    <row r="529" spans="1:16" ht="22.5">
      <c r="A529" s="51" t="s">
        <v>184</v>
      </c>
      <c r="B529" s="10"/>
      <c r="C529" s="10"/>
      <c r="D529" s="30">
        <f>D527/D531</f>
        <v>20</v>
      </c>
      <c r="E529" s="30"/>
      <c r="F529" s="30">
        <f>D529</f>
        <v>20</v>
      </c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4" t="s">
        <v>5</v>
      </c>
      <c r="B530" s="10"/>
      <c r="C530" s="10"/>
      <c r="D530" s="30"/>
      <c r="E530" s="30"/>
      <c r="F530" s="30"/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11.25">
      <c r="A531" s="7" t="s">
        <v>185</v>
      </c>
      <c r="B531" s="10"/>
      <c r="C531" s="10"/>
      <c r="D531" s="30">
        <v>25000</v>
      </c>
      <c r="E531" s="30"/>
      <c r="F531" s="30">
        <f>D531</f>
        <v>25000</v>
      </c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33" customHeight="1">
      <c r="A532" s="23" t="s">
        <v>519</v>
      </c>
      <c r="B532" s="10"/>
      <c r="C532" s="10"/>
      <c r="D532" s="9">
        <f>D534</f>
        <v>180000</v>
      </c>
      <c r="E532" s="9"/>
      <c r="F532" s="9">
        <f>D532</f>
        <v>180000</v>
      </c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>
      <c r="A533" s="4" t="s">
        <v>2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11.25">
      <c r="A534" s="7" t="s">
        <v>23</v>
      </c>
      <c r="B534" s="10"/>
      <c r="C534" s="10"/>
      <c r="D534" s="30">
        <v>180000</v>
      </c>
      <c r="E534" s="30"/>
      <c r="F534" s="30">
        <f>D534</f>
        <v>180000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11.25">
      <c r="A535" s="4" t="s">
        <v>3</v>
      </c>
      <c r="B535" s="10"/>
      <c r="C535" s="10"/>
      <c r="D535" s="30"/>
      <c r="E535" s="30"/>
      <c r="F535" s="30"/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>
      <c r="A536" s="7" t="s">
        <v>174</v>
      </c>
      <c r="B536" s="10"/>
      <c r="C536" s="10"/>
      <c r="D536" s="30">
        <v>1</v>
      </c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4" t="s">
        <v>5</v>
      </c>
      <c r="B537" s="10"/>
      <c r="C537" s="10"/>
      <c r="D537" s="30"/>
      <c r="E537" s="30"/>
      <c r="F537" s="30"/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7" t="s">
        <v>155</v>
      </c>
      <c r="B538" s="10"/>
      <c r="C538" s="10"/>
      <c r="D538" s="30">
        <f>D534</f>
        <v>180000</v>
      </c>
      <c r="E538" s="30"/>
      <c r="F538" s="30">
        <f>D538</f>
        <v>180000</v>
      </c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33.75">
      <c r="A539" s="23" t="s">
        <v>450</v>
      </c>
      <c r="B539" s="10"/>
      <c r="C539" s="10"/>
      <c r="D539" s="9">
        <f>D541</f>
        <v>80000</v>
      </c>
      <c r="E539" s="9"/>
      <c r="F539" s="9">
        <f>D539</f>
        <v>80000</v>
      </c>
      <c r="G539" s="9">
        <f>G541</f>
        <v>100000</v>
      </c>
      <c r="H539" s="9"/>
      <c r="I539" s="9"/>
      <c r="J539" s="9">
        <f>G539</f>
        <v>100000</v>
      </c>
      <c r="K539" s="9"/>
      <c r="L539" s="9"/>
      <c r="M539" s="9"/>
      <c r="N539" s="9">
        <f>N541</f>
        <v>120000</v>
      </c>
      <c r="O539" s="9"/>
      <c r="P539" s="9">
        <f>N539</f>
        <v>120000</v>
      </c>
    </row>
    <row r="540" spans="1:16" ht="11.25">
      <c r="A540" s="4" t="s">
        <v>2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>
      <c r="A541" s="7" t="s">
        <v>23</v>
      </c>
      <c r="B541" s="10"/>
      <c r="C541" s="10"/>
      <c r="D541" s="30">
        <v>80000</v>
      </c>
      <c r="E541" s="30"/>
      <c r="F541" s="30">
        <f>D541</f>
        <v>80000</v>
      </c>
      <c r="G541" s="30">
        <v>100000</v>
      </c>
      <c r="H541" s="30"/>
      <c r="I541" s="30"/>
      <c r="J541" s="30">
        <f>G541</f>
        <v>100000</v>
      </c>
      <c r="K541" s="37"/>
      <c r="L541" s="37"/>
      <c r="M541" s="37"/>
      <c r="N541" s="30">
        <v>120000</v>
      </c>
      <c r="O541" s="30"/>
      <c r="P541" s="30">
        <f>N541</f>
        <v>120000</v>
      </c>
    </row>
    <row r="542" spans="1:16" ht="11.25">
      <c r="A542" s="4" t="s">
        <v>3</v>
      </c>
      <c r="B542" s="10"/>
      <c r="C542" s="10"/>
      <c r="D542" s="30"/>
      <c r="E542" s="30"/>
      <c r="F542" s="30"/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22.5">
      <c r="A543" s="51" t="s">
        <v>289</v>
      </c>
      <c r="B543" s="10"/>
      <c r="C543" s="10"/>
      <c r="D543" s="38">
        <f>D541/D545</f>
        <v>37914.69194312797</v>
      </c>
      <c r="E543" s="38"/>
      <c r="F543" s="38">
        <f>D543</f>
        <v>37914.69194312797</v>
      </c>
      <c r="G543" s="38">
        <f>G541/G545</f>
        <v>44444.444444444445</v>
      </c>
      <c r="H543" s="38"/>
      <c r="I543" s="38"/>
      <c r="J543" s="38">
        <f>G543</f>
        <v>44444.444444444445</v>
      </c>
      <c r="K543" s="180"/>
      <c r="L543" s="180"/>
      <c r="M543" s="180"/>
      <c r="N543" s="38">
        <f>N541/N545</f>
        <v>50209.2050209205</v>
      </c>
      <c r="O543" s="38"/>
      <c r="P543" s="38">
        <f>N543</f>
        <v>50209.2050209205</v>
      </c>
    </row>
    <row r="544" spans="1:16" ht="11.25">
      <c r="A544" s="4" t="s">
        <v>5</v>
      </c>
      <c r="B544" s="10"/>
      <c r="C544" s="10"/>
      <c r="D544" s="30"/>
      <c r="E544" s="30"/>
      <c r="F544" s="30"/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22.5">
      <c r="A545" s="7" t="s">
        <v>288</v>
      </c>
      <c r="B545" s="10"/>
      <c r="C545" s="10"/>
      <c r="D545" s="30">
        <v>2.11</v>
      </c>
      <c r="E545" s="30"/>
      <c r="F545" s="30">
        <f>D545</f>
        <v>2.11</v>
      </c>
      <c r="G545" s="30">
        <v>2.25</v>
      </c>
      <c r="H545" s="30"/>
      <c r="I545" s="30"/>
      <c r="J545" s="30">
        <f>G545</f>
        <v>2.25</v>
      </c>
      <c r="K545" s="37"/>
      <c r="L545" s="37"/>
      <c r="M545" s="37"/>
      <c r="N545" s="30">
        <v>2.39</v>
      </c>
      <c r="O545" s="30"/>
      <c r="P545" s="30">
        <f>N545</f>
        <v>2.39</v>
      </c>
    </row>
    <row r="546" spans="1:16" ht="28.5" customHeight="1">
      <c r="A546" s="23" t="s">
        <v>520</v>
      </c>
      <c r="B546" s="10"/>
      <c r="C546" s="10"/>
      <c r="D546" s="9">
        <f>D548</f>
        <v>83200</v>
      </c>
      <c r="E546" s="9"/>
      <c r="F546" s="9">
        <f>D546</f>
        <v>83200</v>
      </c>
      <c r="G546" s="9">
        <f>G548</f>
        <v>53100</v>
      </c>
      <c r="H546" s="9"/>
      <c r="I546" s="9"/>
      <c r="J546" s="9">
        <f>G546</f>
        <v>53100</v>
      </c>
      <c r="K546" s="215"/>
      <c r="L546" s="215"/>
      <c r="M546" s="215"/>
      <c r="N546" s="9">
        <f>N548</f>
        <v>59000</v>
      </c>
      <c r="O546" s="9"/>
      <c r="P546" s="9">
        <f>N546</f>
        <v>59000</v>
      </c>
    </row>
    <row r="547" spans="1:16" ht="11.25">
      <c r="A547" s="4" t="s">
        <v>77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11.25">
      <c r="A548" s="7" t="s">
        <v>239</v>
      </c>
      <c r="B548" s="10"/>
      <c r="C548" s="10"/>
      <c r="D548" s="30">
        <v>83200</v>
      </c>
      <c r="E548" s="30"/>
      <c r="F548" s="30">
        <f>D548</f>
        <v>83200</v>
      </c>
      <c r="G548" s="30">
        <v>53100</v>
      </c>
      <c r="H548" s="30"/>
      <c r="I548" s="30"/>
      <c r="J548" s="30">
        <f>G548</f>
        <v>53100</v>
      </c>
      <c r="K548" s="37"/>
      <c r="L548" s="37"/>
      <c r="M548" s="37"/>
      <c r="N548" s="30">
        <v>59000</v>
      </c>
      <c r="O548" s="30"/>
      <c r="P548" s="30">
        <f>N548</f>
        <v>59000</v>
      </c>
    </row>
    <row r="549" spans="1:16" ht="11.25">
      <c r="A549" s="4" t="s">
        <v>238</v>
      </c>
      <c r="B549" s="10"/>
      <c r="C549" s="10"/>
      <c r="D549" s="30"/>
      <c r="E549" s="30"/>
      <c r="F549" s="30"/>
      <c r="G549" s="30"/>
      <c r="H549" s="30"/>
      <c r="I549" s="30"/>
      <c r="J549" s="30"/>
      <c r="K549" s="37"/>
      <c r="L549" s="37"/>
      <c r="M549" s="37"/>
      <c r="N549" s="30"/>
      <c r="O549" s="30"/>
      <c r="P549" s="30"/>
    </row>
    <row r="550" spans="1:16" ht="11.25">
      <c r="A550" s="51" t="s">
        <v>247</v>
      </c>
      <c r="B550" s="10"/>
      <c r="C550" s="10"/>
      <c r="D550" s="30">
        <f>D548/D552</f>
        <v>23.00331502099882</v>
      </c>
      <c r="E550" s="30"/>
      <c r="F550" s="30">
        <f>D550</f>
        <v>23.00331502099882</v>
      </c>
      <c r="G550" s="38">
        <v>14</v>
      </c>
      <c r="H550" s="38"/>
      <c r="I550" s="38"/>
      <c r="J550" s="38">
        <f>G550</f>
        <v>14</v>
      </c>
      <c r="K550" s="180"/>
      <c r="L550" s="180"/>
      <c r="M550" s="180"/>
      <c r="N550" s="38">
        <v>14</v>
      </c>
      <c r="O550" s="38"/>
      <c r="P550" s="38">
        <f>N550</f>
        <v>14</v>
      </c>
    </row>
    <row r="551" spans="1:16" ht="11.25">
      <c r="A551" s="4" t="s">
        <v>233</v>
      </c>
      <c r="B551" s="10"/>
      <c r="C551" s="10"/>
      <c r="D551" s="30"/>
      <c r="E551" s="30"/>
      <c r="F551" s="30"/>
      <c r="G551" s="30"/>
      <c r="H551" s="30"/>
      <c r="I551" s="30"/>
      <c r="J551" s="30"/>
      <c r="K551" s="37"/>
      <c r="L551" s="37"/>
      <c r="M551" s="37"/>
      <c r="N551" s="30"/>
      <c r="O551" s="30"/>
      <c r="P551" s="30"/>
    </row>
    <row r="552" spans="1:16" ht="11.25">
      <c r="A552" s="7" t="s">
        <v>248</v>
      </c>
      <c r="B552" s="10"/>
      <c r="C552" s="10"/>
      <c r="D552" s="30">
        <v>3616.87</v>
      </c>
      <c r="E552" s="30"/>
      <c r="F552" s="30">
        <f>D552</f>
        <v>3616.87</v>
      </c>
      <c r="G552" s="30">
        <f>G548/G550</f>
        <v>3792.8571428571427</v>
      </c>
      <c r="H552" s="30"/>
      <c r="I552" s="30"/>
      <c r="J552" s="30">
        <f>G552</f>
        <v>3792.8571428571427</v>
      </c>
      <c r="K552" s="37"/>
      <c r="L552" s="37"/>
      <c r="M552" s="37"/>
      <c r="N552" s="30">
        <f>N548/N550</f>
        <v>4214.285714285715</v>
      </c>
      <c r="O552" s="30"/>
      <c r="P552" s="30">
        <f>N552</f>
        <v>4214.285714285715</v>
      </c>
    </row>
    <row r="553" spans="1:149" s="34" customFormat="1" ht="28.5" customHeight="1">
      <c r="A553" s="23" t="s">
        <v>521</v>
      </c>
      <c r="B553" s="11"/>
      <c r="C553" s="11"/>
      <c r="D553" s="9">
        <f>D555</f>
        <v>180000</v>
      </c>
      <c r="E553" s="9"/>
      <c r="F553" s="9">
        <f>D553</f>
        <v>180000</v>
      </c>
      <c r="G553" s="9"/>
      <c r="H553" s="9"/>
      <c r="I553" s="9"/>
      <c r="J553" s="9"/>
      <c r="K553" s="215"/>
      <c r="L553" s="215"/>
      <c r="M553" s="215"/>
      <c r="N553" s="9"/>
      <c r="O553" s="9"/>
      <c r="P553" s="9"/>
      <c r="Q553" s="216"/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  <c r="AC553" s="216"/>
      <c r="AD553" s="216"/>
      <c r="AE553" s="216"/>
      <c r="AF553" s="216"/>
      <c r="AG553" s="216"/>
      <c r="AH553" s="216"/>
      <c r="AI553" s="216"/>
      <c r="AJ553" s="216"/>
      <c r="AK553" s="216"/>
      <c r="AL553" s="216"/>
      <c r="AM553" s="216"/>
      <c r="AN553" s="216"/>
      <c r="AO553" s="216"/>
      <c r="AP553" s="216"/>
      <c r="AQ553" s="216"/>
      <c r="AR553" s="216"/>
      <c r="AS553" s="216"/>
      <c r="AT553" s="216"/>
      <c r="AU553" s="216"/>
      <c r="AV553" s="216"/>
      <c r="AW553" s="216"/>
      <c r="AX553" s="216"/>
      <c r="AY553" s="216"/>
      <c r="AZ553" s="216"/>
      <c r="BA553" s="216"/>
      <c r="BB553" s="216"/>
      <c r="BC553" s="216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  <c r="BZ553" s="216"/>
      <c r="CA553" s="216"/>
      <c r="CB553" s="216"/>
      <c r="CC553" s="216"/>
      <c r="CD553" s="216"/>
      <c r="CE553" s="216"/>
      <c r="CF553" s="216"/>
      <c r="CG553" s="216"/>
      <c r="CH553" s="216"/>
      <c r="CI553" s="216"/>
      <c r="CJ553" s="216"/>
      <c r="CK553" s="216"/>
      <c r="CL553" s="216"/>
      <c r="CM553" s="216"/>
      <c r="CN553" s="216"/>
      <c r="CO553" s="216"/>
      <c r="CP553" s="216"/>
      <c r="CQ553" s="216"/>
      <c r="CR553" s="216"/>
      <c r="CS553" s="216"/>
      <c r="CT553" s="216"/>
      <c r="CU553" s="216"/>
      <c r="CV553" s="216"/>
      <c r="CW553" s="216"/>
      <c r="CX553" s="216"/>
      <c r="CY553" s="216"/>
      <c r="CZ553" s="216"/>
      <c r="DA553" s="216"/>
      <c r="DB553" s="216"/>
      <c r="DC553" s="216"/>
      <c r="DD553" s="216"/>
      <c r="DE553" s="216"/>
      <c r="DF553" s="216"/>
      <c r="DG553" s="216"/>
      <c r="DH553" s="216"/>
      <c r="DI553" s="216"/>
      <c r="DJ553" s="216"/>
      <c r="DK553" s="216"/>
      <c r="DL553" s="216"/>
      <c r="DM553" s="216"/>
      <c r="DN553" s="216"/>
      <c r="DO553" s="216"/>
      <c r="DP553" s="216"/>
      <c r="DQ553" s="216"/>
      <c r="DR553" s="216"/>
      <c r="DS553" s="216"/>
      <c r="DT553" s="216"/>
      <c r="DU553" s="216"/>
      <c r="DV553" s="216"/>
      <c r="DW553" s="216"/>
      <c r="DX553" s="216"/>
      <c r="DY553" s="216"/>
      <c r="DZ553" s="216"/>
      <c r="EA553" s="216"/>
      <c r="EB553" s="216"/>
      <c r="EC553" s="216"/>
      <c r="ED553" s="216"/>
      <c r="EE553" s="216"/>
      <c r="EF553" s="216"/>
      <c r="EG553" s="216"/>
      <c r="EH553" s="216"/>
      <c r="EI553" s="216"/>
      <c r="EJ553" s="216"/>
      <c r="EK553" s="216"/>
      <c r="EL553" s="216"/>
      <c r="EM553" s="216"/>
      <c r="EN553" s="216"/>
      <c r="EO553" s="216"/>
      <c r="EP553" s="216"/>
      <c r="EQ553" s="216"/>
      <c r="ER553" s="216"/>
      <c r="ES553" s="216"/>
    </row>
    <row r="554" spans="1:16" ht="11.25">
      <c r="A554" s="4" t="s">
        <v>77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11.25">
      <c r="A555" s="7" t="s">
        <v>240</v>
      </c>
      <c r="B555" s="10"/>
      <c r="C555" s="10"/>
      <c r="D555" s="30">
        <v>180000</v>
      </c>
      <c r="E555" s="30"/>
      <c r="F555" s="30">
        <f>D555</f>
        <v>180000</v>
      </c>
      <c r="G555" s="30"/>
      <c r="H555" s="30"/>
      <c r="I555" s="30"/>
      <c r="J555" s="30"/>
      <c r="K555" s="37"/>
      <c r="L555" s="37"/>
      <c r="M555" s="37"/>
      <c r="N555" s="30"/>
      <c r="O555" s="30"/>
      <c r="P555" s="30"/>
    </row>
    <row r="556" spans="1:16" ht="11.25">
      <c r="A556" s="4" t="s">
        <v>238</v>
      </c>
      <c r="B556" s="10"/>
      <c r="C556" s="10"/>
      <c r="D556" s="30"/>
      <c r="E556" s="30"/>
      <c r="F556" s="30"/>
      <c r="G556" s="30"/>
      <c r="H556" s="30"/>
      <c r="I556" s="30"/>
      <c r="J556" s="30"/>
      <c r="K556" s="37"/>
      <c r="L556" s="37"/>
      <c r="M556" s="37"/>
      <c r="N556" s="30"/>
      <c r="O556" s="30"/>
      <c r="P556" s="30"/>
    </row>
    <row r="557" spans="1:16" ht="22.5">
      <c r="A557" s="51" t="s">
        <v>241</v>
      </c>
      <c r="B557" s="10"/>
      <c r="C557" s="10"/>
      <c r="D557" s="30">
        <f>D555/D559</f>
        <v>6</v>
      </c>
      <c r="E557" s="30"/>
      <c r="F557" s="30">
        <f>D557</f>
        <v>6</v>
      </c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4" t="s">
        <v>233</v>
      </c>
      <c r="B558" s="10"/>
      <c r="C558" s="10"/>
      <c r="D558" s="30"/>
      <c r="E558" s="30"/>
      <c r="F558" s="30"/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11.25">
      <c r="A559" s="7" t="s">
        <v>242</v>
      </c>
      <c r="B559" s="10"/>
      <c r="C559" s="10"/>
      <c r="D559" s="30">
        <v>30000</v>
      </c>
      <c r="E559" s="30"/>
      <c r="F559" s="30">
        <f>D559</f>
        <v>30000</v>
      </c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22.5">
      <c r="A560" s="23" t="s">
        <v>522</v>
      </c>
      <c r="B560" s="10"/>
      <c r="C560" s="10"/>
      <c r="D560" s="9">
        <f>D562</f>
        <v>400000</v>
      </c>
      <c r="E560" s="9"/>
      <c r="F560" s="9">
        <f>D560</f>
        <v>400000</v>
      </c>
      <c r="G560" s="9"/>
      <c r="H560" s="9"/>
      <c r="I560" s="9"/>
      <c r="J560" s="9"/>
      <c r="K560" s="215"/>
      <c r="L560" s="215"/>
      <c r="M560" s="215"/>
      <c r="N560" s="9"/>
      <c r="O560" s="9"/>
      <c r="P560" s="9"/>
    </row>
    <row r="561" spans="1:16" ht="11.25">
      <c r="A561" s="4" t="s">
        <v>77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>
      <c r="A562" s="7" t="s">
        <v>239</v>
      </c>
      <c r="B562" s="10"/>
      <c r="C562" s="10"/>
      <c r="D562" s="30">
        <v>400000</v>
      </c>
      <c r="E562" s="30"/>
      <c r="F562" s="30">
        <f>D562</f>
        <v>400000</v>
      </c>
      <c r="G562" s="30"/>
      <c r="H562" s="30"/>
      <c r="I562" s="30"/>
      <c r="J562" s="30"/>
      <c r="K562" s="37"/>
      <c r="L562" s="37"/>
      <c r="M562" s="37"/>
      <c r="N562" s="30"/>
      <c r="O562" s="30"/>
      <c r="P562" s="30"/>
    </row>
    <row r="563" spans="1:16" ht="11.25">
      <c r="A563" s="4" t="s">
        <v>238</v>
      </c>
      <c r="B563" s="10"/>
      <c r="C563" s="10"/>
      <c r="D563" s="30"/>
      <c r="E563" s="30"/>
      <c r="F563" s="30"/>
      <c r="G563" s="30"/>
      <c r="H563" s="30"/>
      <c r="I563" s="30"/>
      <c r="J563" s="30"/>
      <c r="K563" s="37"/>
      <c r="L563" s="37"/>
      <c r="M563" s="37"/>
      <c r="N563" s="30"/>
      <c r="O563" s="30"/>
      <c r="P563" s="30"/>
    </row>
    <row r="564" spans="1:16" ht="22.5">
      <c r="A564" s="51" t="s">
        <v>243</v>
      </c>
      <c r="B564" s="10"/>
      <c r="C564" s="10"/>
      <c r="D564" s="30">
        <f>D562/D566</f>
        <v>2</v>
      </c>
      <c r="E564" s="30"/>
      <c r="F564" s="30">
        <f>D564</f>
        <v>2</v>
      </c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4" t="s">
        <v>233</v>
      </c>
      <c r="B565" s="10"/>
      <c r="C565" s="10"/>
      <c r="D565" s="30"/>
      <c r="E565" s="30"/>
      <c r="F565" s="30"/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>
      <c r="A566" s="7" t="s">
        <v>244</v>
      </c>
      <c r="B566" s="10"/>
      <c r="C566" s="10"/>
      <c r="D566" s="30">
        <v>200000</v>
      </c>
      <c r="E566" s="30"/>
      <c r="F566" s="30">
        <f>D566</f>
        <v>200000</v>
      </c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49" s="34" customFormat="1" ht="22.5">
      <c r="A567" s="23" t="s">
        <v>523</v>
      </c>
      <c r="B567" s="11"/>
      <c r="C567" s="11"/>
      <c r="D567" s="9">
        <f>D569</f>
        <v>150000</v>
      </c>
      <c r="E567" s="9"/>
      <c r="F567" s="9">
        <f>D567</f>
        <v>150000</v>
      </c>
      <c r="G567" s="9"/>
      <c r="H567" s="9"/>
      <c r="I567" s="9"/>
      <c r="J567" s="9"/>
      <c r="K567" s="215"/>
      <c r="L567" s="215"/>
      <c r="M567" s="215"/>
      <c r="N567" s="9"/>
      <c r="O567" s="9"/>
      <c r="P567" s="9"/>
      <c r="Q567" s="216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  <c r="AC567" s="216"/>
      <c r="AD567" s="216"/>
      <c r="AE567" s="216"/>
      <c r="AF567" s="216"/>
      <c r="AG567" s="216"/>
      <c r="AH567" s="216"/>
      <c r="AI567" s="216"/>
      <c r="AJ567" s="216"/>
      <c r="AK567" s="216"/>
      <c r="AL567" s="216"/>
      <c r="AM567" s="216"/>
      <c r="AN567" s="216"/>
      <c r="AO567" s="216"/>
      <c r="AP567" s="216"/>
      <c r="AQ567" s="216"/>
      <c r="AR567" s="216"/>
      <c r="AS567" s="216"/>
      <c r="AT567" s="216"/>
      <c r="AU567" s="216"/>
      <c r="AV567" s="216"/>
      <c r="AW567" s="216"/>
      <c r="AX567" s="216"/>
      <c r="AY567" s="216"/>
      <c r="AZ567" s="216"/>
      <c r="BA567" s="216"/>
      <c r="BB567" s="216"/>
      <c r="BC567" s="216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  <c r="BZ567" s="216"/>
      <c r="CA567" s="216"/>
      <c r="CB567" s="216"/>
      <c r="CC567" s="216"/>
      <c r="CD567" s="216"/>
      <c r="CE567" s="216"/>
      <c r="CF567" s="216"/>
      <c r="CG567" s="216"/>
      <c r="CH567" s="216"/>
      <c r="CI567" s="216"/>
      <c r="CJ567" s="216"/>
      <c r="CK567" s="216"/>
      <c r="CL567" s="216"/>
      <c r="CM567" s="216"/>
      <c r="CN567" s="216"/>
      <c r="CO567" s="216"/>
      <c r="CP567" s="216"/>
      <c r="CQ567" s="216"/>
      <c r="CR567" s="216"/>
      <c r="CS567" s="216"/>
      <c r="CT567" s="216"/>
      <c r="CU567" s="216"/>
      <c r="CV567" s="216"/>
      <c r="CW567" s="216"/>
      <c r="CX567" s="216"/>
      <c r="CY567" s="216"/>
      <c r="CZ567" s="216"/>
      <c r="DA567" s="216"/>
      <c r="DB567" s="216"/>
      <c r="DC567" s="216"/>
      <c r="DD567" s="216"/>
      <c r="DE567" s="216"/>
      <c r="DF567" s="216"/>
      <c r="DG567" s="216"/>
      <c r="DH567" s="216"/>
      <c r="DI567" s="216"/>
      <c r="DJ567" s="216"/>
      <c r="DK567" s="216"/>
      <c r="DL567" s="216"/>
      <c r="DM567" s="216"/>
      <c r="DN567" s="216"/>
      <c r="DO567" s="216"/>
      <c r="DP567" s="216"/>
      <c r="DQ567" s="216"/>
      <c r="DR567" s="216"/>
      <c r="DS567" s="216"/>
      <c r="DT567" s="216"/>
      <c r="DU567" s="216"/>
      <c r="DV567" s="216"/>
      <c r="DW567" s="216"/>
      <c r="DX567" s="216"/>
      <c r="DY567" s="216"/>
      <c r="DZ567" s="216"/>
      <c r="EA567" s="216"/>
      <c r="EB567" s="216"/>
      <c r="EC567" s="216"/>
      <c r="ED567" s="216"/>
      <c r="EE567" s="216"/>
      <c r="EF567" s="216"/>
      <c r="EG567" s="216"/>
      <c r="EH567" s="216"/>
      <c r="EI567" s="216"/>
      <c r="EJ567" s="216"/>
      <c r="EK567" s="216"/>
      <c r="EL567" s="216"/>
      <c r="EM567" s="216"/>
      <c r="EN567" s="216"/>
      <c r="EO567" s="216"/>
      <c r="EP567" s="216"/>
      <c r="EQ567" s="216"/>
      <c r="ER567" s="216"/>
      <c r="ES567" s="216"/>
    </row>
    <row r="568" spans="1:16" ht="11.25">
      <c r="A568" s="4" t="s">
        <v>77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>
      <c r="A569" s="7" t="s">
        <v>239</v>
      </c>
      <c r="B569" s="10"/>
      <c r="C569" s="10"/>
      <c r="D569" s="30">
        <v>150000</v>
      </c>
      <c r="E569" s="30"/>
      <c r="F569" s="30">
        <f>D569</f>
        <v>150000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6" ht="11.25">
      <c r="A570" s="4" t="s">
        <v>238</v>
      </c>
      <c r="B570" s="10"/>
      <c r="C570" s="10"/>
      <c r="D570" s="30"/>
      <c r="E570" s="30"/>
      <c r="F570" s="30"/>
      <c r="G570" s="30"/>
      <c r="H570" s="30"/>
      <c r="I570" s="30"/>
      <c r="J570" s="30"/>
      <c r="K570" s="37"/>
      <c r="L570" s="37"/>
      <c r="M570" s="37"/>
      <c r="N570" s="30"/>
      <c r="O570" s="30"/>
      <c r="P570" s="30"/>
    </row>
    <row r="571" spans="1:16" ht="11.25">
      <c r="A571" s="51" t="s">
        <v>245</v>
      </c>
      <c r="B571" s="10"/>
      <c r="C571" s="10"/>
      <c r="D571" s="38">
        <f>D569/D573</f>
        <v>6.818181818181818</v>
      </c>
      <c r="E571" s="30"/>
      <c r="F571" s="38">
        <f>D571</f>
        <v>6.818181818181818</v>
      </c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4" t="s">
        <v>233</v>
      </c>
      <c r="B572" s="10"/>
      <c r="C572" s="10"/>
      <c r="D572" s="30"/>
      <c r="E572" s="30"/>
      <c r="F572" s="30"/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7" t="s">
        <v>246</v>
      </c>
      <c r="B573" s="10"/>
      <c r="C573" s="10"/>
      <c r="D573" s="30">
        <v>22000</v>
      </c>
      <c r="E573" s="30"/>
      <c r="F573" s="30">
        <f>D573</f>
        <v>22000</v>
      </c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33.75">
      <c r="A574" s="23" t="s">
        <v>524</v>
      </c>
      <c r="B574" s="10"/>
      <c r="C574" s="10"/>
      <c r="D574" s="9">
        <f>D576</f>
        <v>2108925</v>
      </c>
      <c r="E574" s="9"/>
      <c r="F574" s="9">
        <f>D574</f>
        <v>2108925</v>
      </c>
      <c r="G574" s="9">
        <f>G576</f>
        <v>2108925</v>
      </c>
      <c r="H574" s="9"/>
      <c r="I574" s="9"/>
      <c r="J574" s="9">
        <f>G574</f>
        <v>2108925</v>
      </c>
      <c r="K574" s="215"/>
      <c r="L574" s="215"/>
      <c r="M574" s="215"/>
      <c r="N574" s="9">
        <f>N576</f>
        <v>2114373</v>
      </c>
      <c r="O574" s="9"/>
      <c r="P574" s="9">
        <f>N574</f>
        <v>2114373</v>
      </c>
    </row>
    <row r="575" spans="1:16" ht="11.25">
      <c r="A575" s="4" t="s">
        <v>77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>
      <c r="A576" s="7" t="s">
        <v>239</v>
      </c>
      <c r="B576" s="10"/>
      <c r="C576" s="10"/>
      <c r="D576" s="30">
        <f>323925+1785000</f>
        <v>2108925</v>
      </c>
      <c r="E576" s="30"/>
      <c r="F576" s="30">
        <f>D576</f>
        <v>2108925</v>
      </c>
      <c r="G576" s="30">
        <f>323925+1785000</f>
        <v>2108925</v>
      </c>
      <c r="H576" s="30"/>
      <c r="I576" s="30">
        <f>G576</f>
        <v>2108925</v>
      </c>
      <c r="J576" s="30">
        <f>G576</f>
        <v>2108925</v>
      </c>
      <c r="K576" s="37"/>
      <c r="L576" s="37"/>
      <c r="M576" s="37"/>
      <c r="N576" s="30">
        <f>324762+1789611</f>
        <v>2114373</v>
      </c>
      <c r="O576" s="30"/>
      <c r="P576" s="30">
        <f>N576</f>
        <v>2114373</v>
      </c>
    </row>
    <row r="577" spans="1:16" ht="11.25">
      <c r="A577" s="4" t="s">
        <v>238</v>
      </c>
      <c r="B577" s="10"/>
      <c r="C577" s="10"/>
      <c r="D577" s="30"/>
      <c r="E577" s="30"/>
      <c r="F577" s="30"/>
      <c r="G577" s="30"/>
      <c r="H577" s="30"/>
      <c r="I577" s="30"/>
      <c r="J577" s="30"/>
      <c r="K577" s="37"/>
      <c r="L577" s="37"/>
      <c r="M577" s="37"/>
      <c r="N577" s="30"/>
      <c r="O577" s="30"/>
      <c r="P577" s="30"/>
    </row>
    <row r="578" spans="1:16" ht="11.25">
      <c r="A578" s="51" t="s">
        <v>249</v>
      </c>
      <c r="B578" s="10"/>
      <c r="C578" s="10"/>
      <c r="D578" s="30">
        <v>1</v>
      </c>
      <c r="E578" s="30"/>
      <c r="F578" s="30">
        <f>D578</f>
        <v>1</v>
      </c>
      <c r="G578" s="30">
        <v>1</v>
      </c>
      <c r="H578" s="30"/>
      <c r="I578" s="30">
        <f>G578</f>
        <v>1</v>
      </c>
      <c r="J578" s="30">
        <f>G578</f>
        <v>1</v>
      </c>
      <c r="K578" s="37"/>
      <c r="L578" s="37"/>
      <c r="M578" s="37"/>
      <c r="N578" s="30">
        <v>1</v>
      </c>
      <c r="O578" s="30"/>
      <c r="P578" s="30">
        <f>N578</f>
        <v>1</v>
      </c>
    </row>
    <row r="579" spans="1:16" ht="11.25">
      <c r="A579" s="4" t="s">
        <v>233</v>
      </c>
      <c r="B579" s="10"/>
      <c r="C579" s="10"/>
      <c r="D579" s="30"/>
      <c r="E579" s="30"/>
      <c r="F579" s="30"/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7" t="s">
        <v>250</v>
      </c>
      <c r="B580" s="10"/>
      <c r="C580" s="10"/>
      <c r="D580" s="30">
        <f>D576/D578</f>
        <v>2108925</v>
      </c>
      <c r="E580" s="30"/>
      <c r="F580" s="30">
        <f>F576/F578</f>
        <v>2108925</v>
      </c>
      <c r="G580" s="30">
        <f>G576/G578</f>
        <v>2108925</v>
      </c>
      <c r="H580" s="30"/>
      <c r="I580" s="30">
        <f>I576/I578</f>
        <v>2108925</v>
      </c>
      <c r="J580" s="30">
        <f>G580</f>
        <v>2108925</v>
      </c>
      <c r="K580" s="37"/>
      <c r="L580" s="37"/>
      <c r="M580" s="37"/>
      <c r="N580" s="30">
        <f>N576/N578</f>
        <v>2114373</v>
      </c>
      <c r="O580" s="30"/>
      <c r="P580" s="30">
        <f>N580</f>
        <v>2114373</v>
      </c>
    </row>
    <row r="581" spans="1:16" ht="22.5">
      <c r="A581" s="23" t="s">
        <v>525</v>
      </c>
      <c r="B581" s="10"/>
      <c r="C581" s="10"/>
      <c r="D581" s="9">
        <f>D583</f>
        <v>20000</v>
      </c>
      <c r="E581" s="9"/>
      <c r="F581" s="9">
        <f>D581</f>
        <v>20000</v>
      </c>
      <c r="G581" s="9"/>
      <c r="H581" s="9"/>
      <c r="I581" s="9"/>
      <c r="J581" s="9"/>
      <c r="K581" s="215"/>
      <c r="L581" s="215"/>
      <c r="M581" s="215"/>
      <c r="N581" s="9"/>
      <c r="O581" s="9"/>
      <c r="P581" s="9"/>
    </row>
    <row r="582" spans="1:16" ht="11.25">
      <c r="A582" s="4" t="s">
        <v>77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>
      <c r="A583" s="7" t="s">
        <v>239</v>
      </c>
      <c r="B583" s="10"/>
      <c r="C583" s="10"/>
      <c r="D583" s="30">
        <v>20000</v>
      </c>
      <c r="E583" s="30"/>
      <c r="F583" s="30">
        <f>D583</f>
        <v>20000</v>
      </c>
      <c r="G583" s="30"/>
      <c r="H583" s="30"/>
      <c r="I583" s="30"/>
      <c r="J583" s="30"/>
      <c r="K583" s="37"/>
      <c r="L583" s="37"/>
      <c r="M583" s="37"/>
      <c r="N583" s="30"/>
      <c r="O583" s="30"/>
      <c r="P583" s="30"/>
    </row>
    <row r="584" spans="1:16" ht="11.25">
      <c r="A584" s="4" t="s">
        <v>238</v>
      </c>
      <c r="B584" s="10"/>
      <c r="C584" s="10"/>
      <c r="D584" s="30"/>
      <c r="E584" s="30"/>
      <c r="F584" s="30"/>
      <c r="G584" s="30"/>
      <c r="H584" s="30"/>
      <c r="I584" s="30"/>
      <c r="J584" s="30"/>
      <c r="K584" s="37"/>
      <c r="L584" s="37"/>
      <c r="M584" s="37"/>
      <c r="N584" s="30"/>
      <c r="O584" s="30"/>
      <c r="P584" s="30"/>
    </row>
    <row r="585" spans="1:16" ht="11.25">
      <c r="A585" s="51" t="s">
        <v>251</v>
      </c>
      <c r="B585" s="10"/>
      <c r="C585" s="10"/>
      <c r="D585" s="30">
        <v>1</v>
      </c>
      <c r="E585" s="30"/>
      <c r="F585" s="30">
        <f>D585</f>
        <v>1</v>
      </c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4" t="s">
        <v>233</v>
      </c>
      <c r="B586" s="10"/>
      <c r="C586" s="10"/>
      <c r="D586" s="30"/>
      <c r="E586" s="30"/>
      <c r="F586" s="30"/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>
      <c r="A587" s="7" t="s">
        <v>252</v>
      </c>
      <c r="B587" s="10"/>
      <c r="C587" s="10"/>
      <c r="D587" s="30">
        <f>D583/D585</f>
        <v>20000</v>
      </c>
      <c r="E587" s="30"/>
      <c r="F587" s="30">
        <f>D587</f>
        <v>20000</v>
      </c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5.75" customHeight="1">
      <c r="A588" s="263" t="s">
        <v>526</v>
      </c>
      <c r="B588" s="217"/>
      <c r="C588" s="217"/>
      <c r="D588" s="218">
        <f>D590</f>
        <v>2000</v>
      </c>
      <c r="E588" s="218"/>
      <c r="F588" s="218">
        <f>D588</f>
        <v>2000</v>
      </c>
      <c r="G588" s="218"/>
      <c r="H588" s="218"/>
      <c r="I588" s="218"/>
      <c r="J588" s="218"/>
      <c r="K588" s="219"/>
      <c r="L588" s="219"/>
      <c r="M588" s="219"/>
      <c r="N588" s="218"/>
      <c r="O588" s="218"/>
      <c r="P588" s="218"/>
    </row>
    <row r="589" spans="1:16" ht="11.25">
      <c r="A589" s="4" t="s">
        <v>77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>
      <c r="A590" s="7" t="s">
        <v>239</v>
      </c>
      <c r="B590" s="10"/>
      <c r="C590" s="10"/>
      <c r="D590" s="30">
        <v>2000</v>
      </c>
      <c r="E590" s="30"/>
      <c r="F590" s="30">
        <f>D590</f>
        <v>2000</v>
      </c>
      <c r="G590" s="30"/>
      <c r="H590" s="30"/>
      <c r="I590" s="30"/>
      <c r="J590" s="30"/>
      <c r="K590" s="37"/>
      <c r="L590" s="37"/>
      <c r="M590" s="37"/>
      <c r="N590" s="30"/>
      <c r="O590" s="30"/>
      <c r="P590" s="30"/>
    </row>
    <row r="591" spans="1:16" ht="11.25">
      <c r="A591" s="4" t="s">
        <v>238</v>
      </c>
      <c r="B591" s="10"/>
      <c r="C591" s="10"/>
      <c r="D591" s="30"/>
      <c r="E591" s="30"/>
      <c r="F591" s="30"/>
      <c r="G591" s="30"/>
      <c r="H591" s="30"/>
      <c r="I591" s="30"/>
      <c r="J591" s="30"/>
      <c r="K591" s="37"/>
      <c r="L591" s="37"/>
      <c r="M591" s="37"/>
      <c r="N591" s="30"/>
      <c r="O591" s="30"/>
      <c r="P591" s="30"/>
    </row>
    <row r="592" spans="1:16" ht="11.25">
      <c r="A592" s="51" t="s">
        <v>253</v>
      </c>
      <c r="B592" s="10"/>
      <c r="C592" s="10"/>
      <c r="D592" s="30">
        <v>1</v>
      </c>
      <c r="E592" s="30"/>
      <c r="F592" s="30">
        <f>D592</f>
        <v>1</v>
      </c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4" t="s">
        <v>233</v>
      </c>
      <c r="B593" s="10"/>
      <c r="C593" s="10"/>
      <c r="D593" s="30"/>
      <c r="E593" s="30"/>
      <c r="F593" s="30"/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7" t="s">
        <v>254</v>
      </c>
      <c r="B594" s="10"/>
      <c r="C594" s="10"/>
      <c r="D594" s="30">
        <f>D590/D592</f>
        <v>2000</v>
      </c>
      <c r="E594" s="30"/>
      <c r="F594" s="30">
        <f>D594</f>
        <v>2000</v>
      </c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49" s="221" customFormat="1" ht="37.5" customHeight="1">
      <c r="A595" s="8" t="s">
        <v>455</v>
      </c>
      <c r="B595" s="36"/>
      <c r="C595" s="36"/>
      <c r="D595" s="32">
        <f>D597</f>
        <v>1541959</v>
      </c>
      <c r="E595" s="32"/>
      <c r="F595" s="32">
        <f>F597</f>
        <v>1541959</v>
      </c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  <c r="AJ595" s="220"/>
      <c r="AK595" s="220"/>
      <c r="AL595" s="220"/>
      <c r="AM595" s="220"/>
      <c r="AN595" s="220"/>
      <c r="AO595" s="220"/>
      <c r="AP595" s="220"/>
      <c r="AQ595" s="220"/>
      <c r="AR595" s="220"/>
      <c r="AS595" s="220"/>
      <c r="AT595" s="220"/>
      <c r="AU595" s="220"/>
      <c r="AV595" s="220"/>
      <c r="AW595" s="220"/>
      <c r="AX595" s="220"/>
      <c r="AY595" s="220"/>
      <c r="AZ595" s="220"/>
      <c r="BA595" s="220"/>
      <c r="BB595" s="220"/>
      <c r="BC595" s="220"/>
      <c r="BD595" s="220"/>
      <c r="BE595" s="220"/>
      <c r="BF595" s="220"/>
      <c r="BG595" s="220"/>
      <c r="BH595" s="220"/>
      <c r="BI595" s="220"/>
      <c r="BJ595" s="220"/>
      <c r="BK595" s="220"/>
      <c r="BL595" s="220"/>
      <c r="BM595" s="220"/>
      <c r="BN595" s="220"/>
      <c r="BO595" s="220"/>
      <c r="BP595" s="220"/>
      <c r="BQ595" s="220"/>
      <c r="BR595" s="220"/>
      <c r="BS595" s="220"/>
      <c r="BT595" s="220"/>
      <c r="BU595" s="220"/>
      <c r="BV595" s="220"/>
      <c r="BW595" s="220"/>
      <c r="BX595" s="220"/>
      <c r="BY595" s="220"/>
      <c r="BZ595" s="220"/>
      <c r="CA595" s="220"/>
      <c r="CB595" s="220"/>
      <c r="CC595" s="220"/>
      <c r="CD595" s="220"/>
      <c r="CE595" s="220"/>
      <c r="CF595" s="220"/>
      <c r="CG595" s="220"/>
      <c r="CH595" s="220"/>
      <c r="CI595" s="220"/>
      <c r="CJ595" s="220"/>
      <c r="CK595" s="220"/>
      <c r="CL595" s="220"/>
      <c r="CM595" s="220"/>
      <c r="CN595" s="220"/>
      <c r="CO595" s="220"/>
      <c r="CP595" s="220"/>
      <c r="CQ595" s="220"/>
      <c r="CR595" s="220"/>
      <c r="CS595" s="220"/>
      <c r="CT595" s="220"/>
      <c r="CU595" s="220"/>
      <c r="CV595" s="220"/>
      <c r="CW595" s="220"/>
      <c r="CX595" s="220"/>
      <c r="CY595" s="220"/>
      <c r="CZ595" s="220"/>
      <c r="DA595" s="220"/>
      <c r="DB595" s="220"/>
      <c r="DC595" s="220"/>
      <c r="DD595" s="220"/>
      <c r="DE595" s="220"/>
      <c r="DF595" s="220"/>
      <c r="DG595" s="220"/>
      <c r="DH595" s="220"/>
      <c r="DI595" s="220"/>
      <c r="DJ595" s="220"/>
      <c r="DK595" s="220"/>
      <c r="DL595" s="220"/>
      <c r="DM595" s="220"/>
      <c r="DN595" s="220"/>
      <c r="DO595" s="220"/>
      <c r="DP595" s="220"/>
      <c r="DQ595" s="220"/>
      <c r="DR595" s="220"/>
      <c r="DS595" s="220"/>
      <c r="DT595" s="220"/>
      <c r="DU595" s="220"/>
      <c r="DV595" s="220"/>
      <c r="DW595" s="220"/>
      <c r="DX595" s="220"/>
      <c r="DY595" s="220"/>
      <c r="DZ595" s="220"/>
      <c r="EA595" s="220"/>
      <c r="EB595" s="220"/>
      <c r="EC595" s="220"/>
      <c r="ED595" s="220"/>
      <c r="EE595" s="220"/>
      <c r="EF595" s="220"/>
      <c r="EG595" s="220"/>
      <c r="EH595" s="220"/>
      <c r="EI595" s="220"/>
      <c r="EJ595" s="220"/>
      <c r="EK595" s="220"/>
      <c r="EL595" s="220"/>
      <c r="EM595" s="220"/>
      <c r="EN595" s="220"/>
      <c r="EO595" s="220"/>
      <c r="EP595" s="220"/>
      <c r="EQ595" s="220"/>
      <c r="ER595" s="220"/>
      <c r="ES595" s="220"/>
    </row>
    <row r="596" spans="1:149" s="189" customFormat="1" ht="19.5" customHeight="1">
      <c r="A596" s="4" t="s">
        <v>77</v>
      </c>
      <c r="B596" s="137"/>
      <c r="C596" s="137"/>
      <c r="D596" s="145"/>
      <c r="E596" s="145"/>
      <c r="F596" s="145"/>
      <c r="G596" s="145"/>
      <c r="H596" s="145"/>
      <c r="I596" s="145"/>
      <c r="J596" s="145"/>
      <c r="K596" s="142"/>
      <c r="L596" s="142"/>
      <c r="M596" s="142"/>
      <c r="N596" s="145"/>
      <c r="O596" s="145"/>
      <c r="P596" s="145"/>
      <c r="Q596" s="188"/>
      <c r="R596" s="188"/>
      <c r="S596" s="188"/>
      <c r="T596" s="188"/>
      <c r="U596" s="188"/>
      <c r="V596" s="188"/>
      <c r="W596" s="188"/>
      <c r="X596" s="188"/>
      <c r="Y596" s="188"/>
      <c r="Z596" s="188"/>
      <c r="AA596" s="188"/>
      <c r="AB596" s="188"/>
      <c r="AC596" s="188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88"/>
      <c r="AN596" s="188"/>
      <c r="AO596" s="188"/>
      <c r="AP596" s="188"/>
      <c r="AQ596" s="188"/>
      <c r="AR596" s="188"/>
      <c r="AS596" s="188"/>
      <c r="AT596" s="188"/>
      <c r="AU596" s="188"/>
      <c r="AV596" s="188"/>
      <c r="AW596" s="188"/>
      <c r="AX596" s="188"/>
      <c r="AY596" s="188"/>
      <c r="AZ596" s="188"/>
      <c r="BA596" s="188"/>
      <c r="BB596" s="188"/>
      <c r="BC596" s="188"/>
      <c r="BD596" s="188"/>
      <c r="BE596" s="188"/>
      <c r="BF596" s="188"/>
      <c r="BG596" s="188"/>
      <c r="BH596" s="188"/>
      <c r="BI596" s="188"/>
      <c r="BJ596" s="188"/>
      <c r="BK596" s="188"/>
      <c r="BL596" s="188"/>
      <c r="BM596" s="188"/>
      <c r="BN596" s="188"/>
      <c r="BO596" s="188"/>
      <c r="BP596" s="188"/>
      <c r="BQ596" s="188"/>
      <c r="BR596" s="188"/>
      <c r="BS596" s="188"/>
      <c r="BT596" s="188"/>
      <c r="BU596" s="188"/>
      <c r="BV596" s="188"/>
      <c r="BW596" s="188"/>
      <c r="BX596" s="188"/>
      <c r="BY596" s="188"/>
      <c r="BZ596" s="188"/>
      <c r="CA596" s="188"/>
      <c r="CB596" s="188"/>
      <c r="CC596" s="188"/>
      <c r="CD596" s="188"/>
      <c r="CE596" s="188"/>
      <c r="CF596" s="188"/>
      <c r="CG596" s="188"/>
      <c r="CH596" s="188"/>
      <c r="CI596" s="188"/>
      <c r="CJ596" s="188"/>
      <c r="CK596" s="188"/>
      <c r="CL596" s="188"/>
      <c r="CM596" s="188"/>
      <c r="CN596" s="188"/>
      <c r="CO596" s="188"/>
      <c r="CP596" s="188"/>
      <c r="CQ596" s="188"/>
      <c r="CR596" s="188"/>
      <c r="CS596" s="188"/>
      <c r="CT596" s="188"/>
      <c r="CU596" s="188"/>
      <c r="CV596" s="188"/>
      <c r="CW596" s="188"/>
      <c r="CX596" s="188"/>
      <c r="CY596" s="188"/>
      <c r="CZ596" s="188"/>
      <c r="DA596" s="188"/>
      <c r="DB596" s="188"/>
      <c r="DC596" s="188"/>
      <c r="DD596" s="188"/>
      <c r="DE596" s="188"/>
      <c r="DF596" s="188"/>
      <c r="DG596" s="188"/>
      <c r="DH596" s="188"/>
      <c r="DI596" s="188"/>
      <c r="DJ596" s="188"/>
      <c r="DK596" s="188"/>
      <c r="DL596" s="188"/>
      <c r="DM596" s="188"/>
      <c r="DN596" s="188"/>
      <c r="DO596" s="188"/>
      <c r="DP596" s="188"/>
      <c r="DQ596" s="188"/>
      <c r="DR596" s="188"/>
      <c r="DS596" s="188"/>
      <c r="DT596" s="188"/>
      <c r="DU596" s="188"/>
      <c r="DV596" s="188"/>
      <c r="DW596" s="188"/>
      <c r="DX596" s="188"/>
      <c r="DY596" s="188"/>
      <c r="DZ596" s="188"/>
      <c r="EA596" s="188"/>
      <c r="EB596" s="188"/>
      <c r="EC596" s="188"/>
      <c r="ED596" s="188"/>
      <c r="EE596" s="188"/>
      <c r="EF596" s="188"/>
      <c r="EG596" s="188"/>
      <c r="EH596" s="188"/>
      <c r="EI596" s="188"/>
      <c r="EJ596" s="188"/>
      <c r="EK596" s="188"/>
      <c r="EL596" s="188"/>
      <c r="EM596" s="188"/>
      <c r="EN596" s="188"/>
      <c r="EO596" s="188"/>
      <c r="EP596" s="188"/>
      <c r="EQ596" s="188"/>
      <c r="ER596" s="188"/>
      <c r="ES596" s="188"/>
    </row>
    <row r="597" spans="1:149" s="189" customFormat="1" ht="21.75" customHeight="1">
      <c r="A597" s="7" t="s">
        <v>240</v>
      </c>
      <c r="B597" s="137"/>
      <c r="C597" s="137"/>
      <c r="D597" s="145">
        <v>1541959</v>
      </c>
      <c r="E597" s="145"/>
      <c r="F597" s="145">
        <f>D597</f>
        <v>1541959</v>
      </c>
      <c r="G597" s="145"/>
      <c r="H597" s="145"/>
      <c r="I597" s="145"/>
      <c r="J597" s="145"/>
      <c r="K597" s="142"/>
      <c r="L597" s="142"/>
      <c r="M597" s="142"/>
      <c r="N597" s="145"/>
      <c r="O597" s="145"/>
      <c r="P597" s="145"/>
      <c r="Q597" s="188"/>
      <c r="R597" s="188"/>
      <c r="S597" s="188"/>
      <c r="T597" s="188"/>
      <c r="U597" s="188"/>
      <c r="V597" s="188"/>
      <c r="W597" s="188"/>
      <c r="X597" s="188"/>
      <c r="Y597" s="188"/>
      <c r="Z597" s="188"/>
      <c r="AA597" s="188"/>
      <c r="AB597" s="188"/>
      <c r="AC597" s="188"/>
      <c r="AD597" s="188"/>
      <c r="AE597" s="188"/>
      <c r="AF597" s="188"/>
      <c r="AG597" s="188"/>
      <c r="AH597" s="188"/>
      <c r="AI597" s="188"/>
      <c r="AJ597" s="188"/>
      <c r="AK597" s="188"/>
      <c r="AL597" s="188"/>
      <c r="AM597" s="188"/>
      <c r="AN597" s="188"/>
      <c r="AO597" s="188"/>
      <c r="AP597" s="188"/>
      <c r="AQ597" s="188"/>
      <c r="AR597" s="188"/>
      <c r="AS597" s="188"/>
      <c r="AT597" s="188"/>
      <c r="AU597" s="188"/>
      <c r="AV597" s="188"/>
      <c r="AW597" s="188"/>
      <c r="AX597" s="188"/>
      <c r="AY597" s="188"/>
      <c r="AZ597" s="188"/>
      <c r="BA597" s="188"/>
      <c r="BB597" s="188"/>
      <c r="BC597" s="188"/>
      <c r="BD597" s="188"/>
      <c r="BE597" s="188"/>
      <c r="BF597" s="188"/>
      <c r="BG597" s="188"/>
      <c r="BH597" s="188"/>
      <c r="BI597" s="188"/>
      <c r="BJ597" s="188"/>
      <c r="BK597" s="188"/>
      <c r="BL597" s="188"/>
      <c r="BM597" s="188"/>
      <c r="BN597" s="188"/>
      <c r="BO597" s="188"/>
      <c r="BP597" s="188"/>
      <c r="BQ597" s="188"/>
      <c r="BR597" s="188"/>
      <c r="BS597" s="188"/>
      <c r="BT597" s="188"/>
      <c r="BU597" s="188"/>
      <c r="BV597" s="188"/>
      <c r="BW597" s="188"/>
      <c r="BX597" s="188"/>
      <c r="BY597" s="188"/>
      <c r="BZ597" s="188"/>
      <c r="CA597" s="188"/>
      <c r="CB597" s="188"/>
      <c r="CC597" s="188"/>
      <c r="CD597" s="188"/>
      <c r="CE597" s="188"/>
      <c r="CF597" s="188"/>
      <c r="CG597" s="188"/>
      <c r="CH597" s="188"/>
      <c r="CI597" s="188"/>
      <c r="CJ597" s="188"/>
      <c r="CK597" s="188"/>
      <c r="CL597" s="188"/>
      <c r="CM597" s="188"/>
      <c r="CN597" s="188"/>
      <c r="CO597" s="188"/>
      <c r="CP597" s="188"/>
      <c r="CQ597" s="188"/>
      <c r="CR597" s="188"/>
      <c r="CS597" s="188"/>
      <c r="CT597" s="188"/>
      <c r="CU597" s="188"/>
      <c r="CV597" s="188"/>
      <c r="CW597" s="188"/>
      <c r="CX597" s="188"/>
      <c r="CY597" s="188"/>
      <c r="CZ597" s="188"/>
      <c r="DA597" s="188"/>
      <c r="DB597" s="188"/>
      <c r="DC597" s="188"/>
      <c r="DD597" s="188"/>
      <c r="DE597" s="188"/>
      <c r="DF597" s="188"/>
      <c r="DG597" s="188"/>
      <c r="DH597" s="188"/>
      <c r="DI597" s="188"/>
      <c r="DJ597" s="188"/>
      <c r="DK597" s="188"/>
      <c r="DL597" s="188"/>
      <c r="DM597" s="188"/>
      <c r="DN597" s="188"/>
      <c r="DO597" s="188"/>
      <c r="DP597" s="188"/>
      <c r="DQ597" s="188"/>
      <c r="DR597" s="188"/>
      <c r="DS597" s="188"/>
      <c r="DT597" s="188"/>
      <c r="DU597" s="188"/>
      <c r="DV597" s="188"/>
      <c r="DW597" s="188"/>
      <c r="DX597" s="188"/>
      <c r="DY597" s="188"/>
      <c r="DZ597" s="188"/>
      <c r="EA597" s="188"/>
      <c r="EB597" s="188"/>
      <c r="EC597" s="188"/>
      <c r="ED597" s="188"/>
      <c r="EE597" s="188"/>
      <c r="EF597" s="188"/>
      <c r="EG597" s="188"/>
      <c r="EH597" s="188"/>
      <c r="EI597" s="188"/>
      <c r="EJ597" s="188"/>
      <c r="EK597" s="188"/>
      <c r="EL597" s="188"/>
      <c r="EM597" s="188"/>
      <c r="EN597" s="188"/>
      <c r="EO597" s="188"/>
      <c r="EP597" s="188"/>
      <c r="EQ597" s="188"/>
      <c r="ER597" s="188"/>
      <c r="ES597" s="188"/>
    </row>
    <row r="598" spans="1:149" s="189" customFormat="1" ht="18" customHeight="1">
      <c r="A598" s="4" t="s">
        <v>282</v>
      </c>
      <c r="B598" s="137"/>
      <c r="C598" s="137"/>
      <c r="D598" s="145"/>
      <c r="E598" s="145"/>
      <c r="F598" s="145"/>
      <c r="G598" s="145"/>
      <c r="H598" s="145"/>
      <c r="I598" s="145"/>
      <c r="J598" s="145"/>
      <c r="K598" s="142"/>
      <c r="L598" s="142"/>
      <c r="M598" s="142"/>
      <c r="N598" s="145"/>
      <c r="O598" s="145"/>
      <c r="P598" s="145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88"/>
      <c r="BN598" s="188"/>
      <c r="BO598" s="188"/>
      <c r="BP598" s="188"/>
      <c r="BQ598" s="188"/>
      <c r="BR598" s="188"/>
      <c r="BS598" s="188"/>
      <c r="BT598" s="188"/>
      <c r="BU598" s="188"/>
      <c r="BV598" s="188"/>
      <c r="BW598" s="188"/>
      <c r="BX598" s="188"/>
      <c r="BY598" s="188"/>
      <c r="BZ598" s="188"/>
      <c r="CA598" s="188"/>
      <c r="CB598" s="188"/>
      <c r="CC598" s="188"/>
      <c r="CD598" s="188"/>
      <c r="CE598" s="188"/>
      <c r="CF598" s="188"/>
      <c r="CG598" s="188"/>
      <c r="CH598" s="188"/>
      <c r="CI598" s="188"/>
      <c r="CJ598" s="188"/>
      <c r="CK598" s="188"/>
      <c r="CL598" s="188"/>
      <c r="CM598" s="188"/>
      <c r="CN598" s="188"/>
      <c r="CO598" s="188"/>
      <c r="CP598" s="188"/>
      <c r="CQ598" s="188"/>
      <c r="CR598" s="188"/>
      <c r="CS598" s="188"/>
      <c r="CT598" s="188"/>
      <c r="CU598" s="188"/>
      <c r="CV598" s="188"/>
      <c r="CW598" s="188"/>
      <c r="CX598" s="188"/>
      <c r="CY598" s="188"/>
      <c r="CZ598" s="188"/>
      <c r="DA598" s="188"/>
      <c r="DB598" s="188"/>
      <c r="DC598" s="188"/>
      <c r="DD598" s="188"/>
      <c r="DE598" s="188"/>
      <c r="DF598" s="188"/>
      <c r="DG598" s="188"/>
      <c r="DH598" s="188"/>
      <c r="DI598" s="188"/>
      <c r="DJ598" s="188"/>
      <c r="DK598" s="188"/>
      <c r="DL598" s="188"/>
      <c r="DM598" s="188"/>
      <c r="DN598" s="188"/>
      <c r="DO598" s="188"/>
      <c r="DP598" s="188"/>
      <c r="DQ598" s="188"/>
      <c r="DR598" s="188"/>
      <c r="DS598" s="188"/>
      <c r="DT598" s="188"/>
      <c r="DU598" s="188"/>
      <c r="DV598" s="188"/>
      <c r="DW598" s="188"/>
      <c r="DX598" s="188"/>
      <c r="DY598" s="188"/>
      <c r="DZ598" s="188"/>
      <c r="EA598" s="188"/>
      <c r="EB598" s="188"/>
      <c r="EC598" s="188"/>
      <c r="ED598" s="188"/>
      <c r="EE598" s="188"/>
      <c r="EF598" s="188"/>
      <c r="EG598" s="188"/>
      <c r="EH598" s="188"/>
      <c r="EI598" s="188"/>
      <c r="EJ598" s="188"/>
      <c r="EK598" s="188"/>
      <c r="EL598" s="188"/>
      <c r="EM598" s="188"/>
      <c r="EN598" s="188"/>
      <c r="EO598" s="188"/>
      <c r="EP598" s="188"/>
      <c r="EQ598" s="188"/>
      <c r="ER598" s="188"/>
      <c r="ES598" s="188"/>
    </row>
    <row r="599" spans="1:149" s="189" customFormat="1" ht="16.5" customHeight="1">
      <c r="A599" s="7" t="s">
        <v>293</v>
      </c>
      <c r="B599" s="137"/>
      <c r="C599" s="137"/>
      <c r="D599" s="145">
        <v>12</v>
      </c>
      <c r="E599" s="145"/>
      <c r="F599" s="145">
        <f>D599</f>
        <v>12</v>
      </c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  <c r="ES599" s="188"/>
    </row>
    <row r="600" spans="1:149" s="189" customFormat="1" ht="15.75" customHeight="1">
      <c r="A600" s="4" t="s">
        <v>233</v>
      </c>
      <c r="B600" s="137"/>
      <c r="C600" s="137"/>
      <c r="D600" s="145"/>
      <c r="E600" s="145"/>
      <c r="F600" s="145"/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  <c r="ES600" s="188"/>
    </row>
    <row r="601" spans="1:149" s="189" customFormat="1" ht="19.5" customHeight="1">
      <c r="A601" s="7" t="s">
        <v>294</v>
      </c>
      <c r="B601" s="137"/>
      <c r="C601" s="137"/>
      <c r="D601" s="145">
        <f>D597/D599</f>
        <v>128496.58333333333</v>
      </c>
      <c r="E601" s="145"/>
      <c r="F601" s="145">
        <f>D601</f>
        <v>128496.58333333333</v>
      </c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  <c r="ES601" s="188"/>
    </row>
    <row r="602" spans="1:149" s="221" customFormat="1" ht="28.5" customHeight="1">
      <c r="A602" s="8" t="s">
        <v>528</v>
      </c>
      <c r="B602" s="36"/>
      <c r="C602" s="36"/>
      <c r="D602" s="32">
        <f>D604</f>
        <v>500000</v>
      </c>
      <c r="E602" s="32"/>
      <c r="F602" s="32">
        <f>F604</f>
        <v>500000</v>
      </c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  <c r="AJ602" s="220"/>
      <c r="AK602" s="220"/>
      <c r="AL602" s="220"/>
      <c r="AM602" s="220"/>
      <c r="AN602" s="220"/>
      <c r="AO602" s="220"/>
      <c r="AP602" s="220"/>
      <c r="AQ602" s="220"/>
      <c r="AR602" s="220"/>
      <c r="AS602" s="220"/>
      <c r="AT602" s="220"/>
      <c r="AU602" s="220"/>
      <c r="AV602" s="220"/>
      <c r="AW602" s="220"/>
      <c r="AX602" s="220"/>
      <c r="AY602" s="220"/>
      <c r="AZ602" s="220"/>
      <c r="BA602" s="220"/>
      <c r="BB602" s="220"/>
      <c r="BC602" s="220"/>
      <c r="BD602" s="220"/>
      <c r="BE602" s="220"/>
      <c r="BF602" s="220"/>
      <c r="BG602" s="220"/>
      <c r="BH602" s="220"/>
      <c r="BI602" s="220"/>
      <c r="BJ602" s="220"/>
      <c r="BK602" s="220"/>
      <c r="BL602" s="220"/>
      <c r="BM602" s="220"/>
      <c r="BN602" s="220"/>
      <c r="BO602" s="220"/>
      <c r="BP602" s="220"/>
      <c r="BQ602" s="220"/>
      <c r="BR602" s="220"/>
      <c r="BS602" s="220"/>
      <c r="BT602" s="220"/>
      <c r="BU602" s="220"/>
      <c r="BV602" s="220"/>
      <c r="BW602" s="220"/>
      <c r="BX602" s="220"/>
      <c r="BY602" s="220"/>
      <c r="BZ602" s="220"/>
      <c r="CA602" s="220"/>
      <c r="CB602" s="220"/>
      <c r="CC602" s="220"/>
      <c r="CD602" s="220"/>
      <c r="CE602" s="220"/>
      <c r="CF602" s="220"/>
      <c r="CG602" s="220"/>
      <c r="CH602" s="220"/>
      <c r="CI602" s="220"/>
      <c r="CJ602" s="220"/>
      <c r="CK602" s="220"/>
      <c r="CL602" s="220"/>
      <c r="CM602" s="220"/>
      <c r="CN602" s="220"/>
      <c r="CO602" s="220"/>
      <c r="CP602" s="220"/>
      <c r="CQ602" s="220"/>
      <c r="CR602" s="220"/>
      <c r="CS602" s="220"/>
      <c r="CT602" s="220"/>
      <c r="CU602" s="220"/>
      <c r="CV602" s="220"/>
      <c r="CW602" s="220"/>
      <c r="CX602" s="220"/>
      <c r="CY602" s="220"/>
      <c r="CZ602" s="220"/>
      <c r="DA602" s="220"/>
      <c r="DB602" s="220"/>
      <c r="DC602" s="220"/>
      <c r="DD602" s="220"/>
      <c r="DE602" s="220"/>
      <c r="DF602" s="220"/>
      <c r="DG602" s="220"/>
      <c r="DH602" s="220"/>
      <c r="DI602" s="220"/>
      <c r="DJ602" s="220"/>
      <c r="DK602" s="220"/>
      <c r="DL602" s="220"/>
      <c r="DM602" s="220"/>
      <c r="DN602" s="220"/>
      <c r="DO602" s="220"/>
      <c r="DP602" s="220"/>
      <c r="DQ602" s="220"/>
      <c r="DR602" s="220"/>
      <c r="DS602" s="220"/>
      <c r="DT602" s="220"/>
      <c r="DU602" s="220"/>
      <c r="DV602" s="220"/>
      <c r="DW602" s="220"/>
      <c r="DX602" s="220"/>
      <c r="DY602" s="220"/>
      <c r="DZ602" s="220"/>
      <c r="EA602" s="220"/>
      <c r="EB602" s="220"/>
      <c r="EC602" s="220"/>
      <c r="ED602" s="220"/>
      <c r="EE602" s="220"/>
      <c r="EF602" s="220"/>
      <c r="EG602" s="220"/>
      <c r="EH602" s="220"/>
      <c r="EI602" s="220"/>
      <c r="EJ602" s="220"/>
      <c r="EK602" s="220"/>
      <c r="EL602" s="220"/>
      <c r="EM602" s="220"/>
      <c r="EN602" s="220"/>
      <c r="EO602" s="220"/>
      <c r="EP602" s="220"/>
      <c r="EQ602" s="220"/>
      <c r="ER602" s="220"/>
      <c r="ES602" s="220"/>
    </row>
    <row r="603" spans="1:149" s="189" customFormat="1" ht="19.5" customHeight="1">
      <c r="A603" s="4" t="s">
        <v>77</v>
      </c>
      <c r="B603" s="137"/>
      <c r="C603" s="137"/>
      <c r="D603" s="145"/>
      <c r="E603" s="145"/>
      <c r="F603" s="145"/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  <c r="ES603" s="188"/>
    </row>
    <row r="604" spans="1:149" s="189" customFormat="1" ht="21.75" customHeight="1">
      <c r="A604" s="7" t="s">
        <v>240</v>
      </c>
      <c r="B604" s="137"/>
      <c r="C604" s="137"/>
      <c r="D604" s="145">
        <v>500000</v>
      </c>
      <c r="E604" s="145"/>
      <c r="F604" s="145">
        <f>D604</f>
        <v>500000</v>
      </c>
      <c r="G604" s="145"/>
      <c r="H604" s="145"/>
      <c r="I604" s="145"/>
      <c r="J604" s="145"/>
      <c r="K604" s="142"/>
      <c r="L604" s="142"/>
      <c r="M604" s="142"/>
      <c r="N604" s="145"/>
      <c r="O604" s="145"/>
      <c r="P604" s="145"/>
      <c r="Q604" s="188"/>
      <c r="R604" s="188"/>
      <c r="S604" s="188"/>
      <c r="T604" s="188"/>
      <c r="U604" s="188"/>
      <c r="V604" s="188"/>
      <c r="W604" s="188"/>
      <c r="X604" s="188"/>
      <c r="Y604" s="188"/>
      <c r="Z604" s="188"/>
      <c r="AA604" s="188"/>
      <c r="AB604" s="188"/>
      <c r="AC604" s="188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  <c r="BB604" s="188"/>
      <c r="BC604" s="188"/>
      <c r="BD604" s="188"/>
      <c r="BE604" s="188"/>
      <c r="BF604" s="188"/>
      <c r="BG604" s="188"/>
      <c r="BH604" s="188"/>
      <c r="BI604" s="188"/>
      <c r="BJ604" s="188"/>
      <c r="BK604" s="188"/>
      <c r="BL604" s="188"/>
      <c r="BM604" s="188"/>
      <c r="BN604" s="188"/>
      <c r="BO604" s="188"/>
      <c r="BP604" s="188"/>
      <c r="BQ604" s="188"/>
      <c r="BR604" s="188"/>
      <c r="BS604" s="188"/>
      <c r="BT604" s="188"/>
      <c r="BU604" s="188"/>
      <c r="BV604" s="188"/>
      <c r="BW604" s="188"/>
      <c r="BX604" s="188"/>
      <c r="BY604" s="188"/>
      <c r="BZ604" s="188"/>
      <c r="CA604" s="188"/>
      <c r="CB604" s="188"/>
      <c r="CC604" s="188"/>
      <c r="CD604" s="188"/>
      <c r="CE604" s="188"/>
      <c r="CF604" s="188"/>
      <c r="CG604" s="188"/>
      <c r="CH604" s="188"/>
      <c r="CI604" s="188"/>
      <c r="CJ604" s="188"/>
      <c r="CK604" s="188"/>
      <c r="CL604" s="188"/>
      <c r="CM604" s="188"/>
      <c r="CN604" s="188"/>
      <c r="CO604" s="188"/>
      <c r="CP604" s="188"/>
      <c r="CQ604" s="188"/>
      <c r="CR604" s="188"/>
      <c r="CS604" s="188"/>
      <c r="CT604" s="188"/>
      <c r="CU604" s="188"/>
      <c r="CV604" s="188"/>
      <c r="CW604" s="188"/>
      <c r="CX604" s="188"/>
      <c r="CY604" s="188"/>
      <c r="CZ604" s="188"/>
      <c r="DA604" s="188"/>
      <c r="DB604" s="188"/>
      <c r="DC604" s="188"/>
      <c r="DD604" s="188"/>
      <c r="DE604" s="188"/>
      <c r="DF604" s="188"/>
      <c r="DG604" s="188"/>
      <c r="DH604" s="188"/>
      <c r="DI604" s="188"/>
      <c r="DJ604" s="188"/>
      <c r="DK604" s="188"/>
      <c r="DL604" s="188"/>
      <c r="DM604" s="188"/>
      <c r="DN604" s="188"/>
      <c r="DO604" s="188"/>
      <c r="DP604" s="188"/>
      <c r="DQ604" s="188"/>
      <c r="DR604" s="188"/>
      <c r="DS604" s="188"/>
      <c r="DT604" s="188"/>
      <c r="DU604" s="188"/>
      <c r="DV604" s="188"/>
      <c r="DW604" s="188"/>
      <c r="DX604" s="188"/>
      <c r="DY604" s="188"/>
      <c r="DZ604" s="188"/>
      <c r="EA604" s="188"/>
      <c r="EB604" s="188"/>
      <c r="EC604" s="188"/>
      <c r="ED604" s="188"/>
      <c r="EE604" s="188"/>
      <c r="EF604" s="188"/>
      <c r="EG604" s="188"/>
      <c r="EH604" s="188"/>
      <c r="EI604" s="188"/>
      <c r="EJ604" s="188"/>
      <c r="EK604" s="188"/>
      <c r="EL604" s="188"/>
      <c r="EM604" s="188"/>
      <c r="EN604" s="188"/>
      <c r="EO604" s="188"/>
      <c r="EP604" s="188"/>
      <c r="EQ604" s="188"/>
      <c r="ER604" s="188"/>
      <c r="ES604" s="188"/>
    </row>
    <row r="605" spans="1:149" s="189" customFormat="1" ht="18" customHeight="1">
      <c r="A605" s="4" t="s">
        <v>282</v>
      </c>
      <c r="B605" s="137"/>
      <c r="C605" s="137"/>
      <c r="D605" s="145"/>
      <c r="E605" s="145"/>
      <c r="F605" s="145"/>
      <c r="G605" s="145"/>
      <c r="H605" s="145"/>
      <c r="I605" s="145"/>
      <c r="J605" s="145"/>
      <c r="K605" s="142"/>
      <c r="L605" s="142"/>
      <c r="M605" s="142"/>
      <c r="N605" s="145"/>
      <c r="O605" s="145"/>
      <c r="P605" s="145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188"/>
      <c r="BN605" s="188"/>
      <c r="BO605" s="188"/>
      <c r="BP605" s="188"/>
      <c r="BQ605" s="188"/>
      <c r="BR605" s="188"/>
      <c r="BS605" s="188"/>
      <c r="BT605" s="188"/>
      <c r="BU605" s="188"/>
      <c r="BV605" s="188"/>
      <c r="BW605" s="188"/>
      <c r="BX605" s="188"/>
      <c r="BY605" s="188"/>
      <c r="BZ605" s="188"/>
      <c r="CA605" s="188"/>
      <c r="CB605" s="188"/>
      <c r="CC605" s="188"/>
      <c r="CD605" s="188"/>
      <c r="CE605" s="188"/>
      <c r="CF605" s="188"/>
      <c r="CG605" s="188"/>
      <c r="CH605" s="188"/>
      <c r="CI605" s="188"/>
      <c r="CJ605" s="188"/>
      <c r="CK605" s="188"/>
      <c r="CL605" s="188"/>
      <c r="CM605" s="188"/>
      <c r="CN605" s="188"/>
      <c r="CO605" s="188"/>
      <c r="CP605" s="188"/>
      <c r="CQ605" s="188"/>
      <c r="CR605" s="188"/>
      <c r="CS605" s="188"/>
      <c r="CT605" s="188"/>
      <c r="CU605" s="188"/>
      <c r="CV605" s="188"/>
      <c r="CW605" s="188"/>
      <c r="CX605" s="188"/>
      <c r="CY605" s="188"/>
      <c r="CZ605" s="188"/>
      <c r="DA605" s="188"/>
      <c r="DB605" s="188"/>
      <c r="DC605" s="188"/>
      <c r="DD605" s="188"/>
      <c r="DE605" s="188"/>
      <c r="DF605" s="188"/>
      <c r="DG605" s="188"/>
      <c r="DH605" s="188"/>
      <c r="DI605" s="188"/>
      <c r="DJ605" s="188"/>
      <c r="DK605" s="188"/>
      <c r="DL605" s="188"/>
      <c r="DM605" s="188"/>
      <c r="DN605" s="188"/>
      <c r="DO605" s="188"/>
      <c r="DP605" s="188"/>
      <c r="DQ605" s="188"/>
      <c r="DR605" s="188"/>
      <c r="DS605" s="188"/>
      <c r="DT605" s="188"/>
      <c r="DU605" s="188"/>
      <c r="DV605" s="188"/>
      <c r="DW605" s="188"/>
      <c r="DX605" s="188"/>
      <c r="DY605" s="188"/>
      <c r="DZ605" s="188"/>
      <c r="EA605" s="188"/>
      <c r="EB605" s="188"/>
      <c r="EC605" s="188"/>
      <c r="ED605" s="188"/>
      <c r="EE605" s="188"/>
      <c r="EF605" s="188"/>
      <c r="EG605" s="188"/>
      <c r="EH605" s="188"/>
      <c r="EI605" s="188"/>
      <c r="EJ605" s="188"/>
      <c r="EK605" s="188"/>
      <c r="EL605" s="188"/>
      <c r="EM605" s="188"/>
      <c r="EN605" s="188"/>
      <c r="EO605" s="188"/>
      <c r="EP605" s="188"/>
      <c r="EQ605" s="188"/>
      <c r="ER605" s="188"/>
      <c r="ES605" s="188"/>
    </row>
    <row r="606" spans="1:149" s="189" customFormat="1" ht="16.5" customHeight="1">
      <c r="A606" s="7" t="s">
        <v>293</v>
      </c>
      <c r="B606" s="137"/>
      <c r="C606" s="137"/>
      <c r="D606" s="145">
        <v>2</v>
      </c>
      <c r="E606" s="145"/>
      <c r="F606" s="145">
        <f>D606</f>
        <v>2</v>
      </c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  <c r="ES606" s="188"/>
    </row>
    <row r="607" spans="1:149" s="189" customFormat="1" ht="15.75" customHeight="1">
      <c r="A607" s="4" t="s">
        <v>233</v>
      </c>
      <c r="B607" s="137"/>
      <c r="C607" s="137"/>
      <c r="D607" s="145"/>
      <c r="E607" s="145"/>
      <c r="F607" s="145"/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  <c r="ES607" s="188"/>
    </row>
    <row r="608" spans="1:149" s="189" customFormat="1" ht="19.5" customHeight="1">
      <c r="A608" s="7" t="s">
        <v>294</v>
      </c>
      <c r="B608" s="137"/>
      <c r="C608" s="137"/>
      <c r="D608" s="145">
        <f>D604/D606</f>
        <v>250000</v>
      </c>
      <c r="E608" s="145"/>
      <c r="F608" s="145">
        <f>D608</f>
        <v>250000</v>
      </c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  <c r="ES608" s="188"/>
    </row>
    <row r="609" spans="1:235" s="167" customFormat="1" ht="54.75" customHeight="1">
      <c r="A609" s="264" t="s">
        <v>451</v>
      </c>
      <c r="B609" s="186"/>
      <c r="C609" s="186"/>
      <c r="D609" s="187">
        <f>D611+D624</f>
        <v>305240</v>
      </c>
      <c r="E609" s="187">
        <f>E647+E663</f>
        <v>594540</v>
      </c>
      <c r="F609" s="187">
        <f>D609+E609</f>
        <v>899780</v>
      </c>
      <c r="G609" s="187">
        <f>G611+G624</f>
        <v>313730</v>
      </c>
      <c r="H609" s="187">
        <f>H647+H663</f>
        <v>630370</v>
      </c>
      <c r="I609" s="187"/>
      <c r="J609" s="187">
        <f>G609+H609</f>
        <v>944100</v>
      </c>
      <c r="K609" s="187" t="e">
        <f>#REF!+#REF!</f>
        <v>#REF!</v>
      </c>
      <c r="L609" s="187" t="e">
        <f>#REF!+#REF!</f>
        <v>#REF!</v>
      </c>
      <c r="M609" s="187" t="e">
        <f>#REF!+#REF!</f>
        <v>#REF!</v>
      </c>
      <c r="N609" s="187">
        <f>N611+N624</f>
        <v>322010</v>
      </c>
      <c r="O609" s="187">
        <f>O647+O663</f>
        <v>664380</v>
      </c>
      <c r="P609" s="187">
        <f>N609+O609</f>
        <v>986390</v>
      </c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  <c r="BY609" s="119"/>
      <c r="BZ609" s="119"/>
      <c r="CA609" s="119"/>
      <c r="CB609" s="119"/>
      <c r="CC609" s="119"/>
      <c r="CD609" s="119"/>
      <c r="CE609" s="119"/>
      <c r="CF609" s="119"/>
      <c r="CG609" s="119"/>
      <c r="CH609" s="119"/>
      <c r="CI609" s="119"/>
      <c r="CJ609" s="119"/>
      <c r="CK609" s="119"/>
      <c r="CL609" s="119"/>
      <c r="CM609" s="119"/>
      <c r="CN609" s="119"/>
      <c r="CO609" s="119"/>
      <c r="CP609" s="119"/>
      <c r="CQ609" s="119"/>
      <c r="CR609" s="119"/>
      <c r="CS609" s="119"/>
      <c r="CT609" s="119"/>
      <c r="CU609" s="119"/>
      <c r="CV609" s="119"/>
      <c r="CW609" s="119"/>
      <c r="CX609" s="119"/>
      <c r="CY609" s="119"/>
      <c r="CZ609" s="119"/>
      <c r="DA609" s="119"/>
      <c r="DB609" s="119"/>
      <c r="DC609" s="119"/>
      <c r="DD609" s="119"/>
      <c r="DE609" s="119"/>
      <c r="DF609" s="119"/>
      <c r="DG609" s="119"/>
      <c r="DH609" s="119"/>
      <c r="DI609" s="119"/>
      <c r="DJ609" s="119"/>
      <c r="DK609" s="119"/>
      <c r="DL609" s="119"/>
      <c r="DM609" s="119"/>
      <c r="DN609" s="119"/>
      <c r="DO609" s="119"/>
      <c r="DP609" s="119"/>
      <c r="DQ609" s="119"/>
      <c r="DR609" s="119"/>
      <c r="DS609" s="119"/>
      <c r="DT609" s="119"/>
      <c r="DU609" s="119"/>
      <c r="DV609" s="119"/>
      <c r="DW609" s="119"/>
      <c r="DX609" s="119"/>
      <c r="DY609" s="119"/>
      <c r="DZ609" s="119"/>
      <c r="EA609" s="119"/>
      <c r="EB609" s="119"/>
      <c r="EC609" s="119"/>
      <c r="ED609" s="119"/>
      <c r="EE609" s="119"/>
      <c r="EF609" s="119"/>
      <c r="EG609" s="119"/>
      <c r="EH609" s="119"/>
      <c r="EI609" s="119"/>
      <c r="EJ609" s="119"/>
      <c r="EK609" s="119"/>
      <c r="EL609" s="119"/>
      <c r="EM609" s="119"/>
      <c r="EN609" s="119"/>
      <c r="EO609" s="119"/>
      <c r="EP609" s="119"/>
      <c r="EQ609" s="119"/>
      <c r="ER609" s="119"/>
      <c r="ES609" s="119"/>
      <c r="ET609" s="119"/>
      <c r="EU609" s="119"/>
      <c r="EV609" s="119"/>
      <c r="EW609" s="119"/>
      <c r="EX609" s="119"/>
      <c r="EY609" s="119"/>
      <c r="EZ609" s="119"/>
      <c r="FA609" s="119"/>
      <c r="FB609" s="119"/>
      <c r="FC609" s="119"/>
      <c r="FD609" s="119"/>
      <c r="FE609" s="119"/>
      <c r="FF609" s="119"/>
      <c r="FG609" s="119"/>
      <c r="FH609" s="119"/>
      <c r="FI609" s="119"/>
      <c r="FJ609" s="119"/>
      <c r="FK609" s="119"/>
      <c r="FL609" s="119"/>
      <c r="FM609" s="119"/>
      <c r="FN609" s="119"/>
      <c r="FO609" s="119"/>
      <c r="FP609" s="119"/>
      <c r="FQ609" s="119"/>
      <c r="FR609" s="119"/>
      <c r="FS609" s="119"/>
      <c r="FT609" s="119"/>
      <c r="FU609" s="119"/>
      <c r="FV609" s="119"/>
      <c r="FW609" s="119"/>
      <c r="FX609" s="119"/>
      <c r="FY609" s="119"/>
      <c r="FZ609" s="119"/>
      <c r="GA609" s="119"/>
      <c r="GB609" s="119"/>
      <c r="GC609" s="119"/>
      <c r="GD609" s="119"/>
      <c r="GE609" s="119"/>
      <c r="GF609" s="119"/>
      <c r="GG609" s="119"/>
      <c r="GH609" s="119"/>
      <c r="GI609" s="119"/>
      <c r="GJ609" s="119"/>
      <c r="GK609" s="119"/>
      <c r="GL609" s="119"/>
      <c r="GM609" s="119"/>
      <c r="GN609" s="119"/>
      <c r="GO609" s="119"/>
      <c r="GP609" s="119"/>
      <c r="GQ609" s="119"/>
      <c r="GR609" s="119"/>
      <c r="GS609" s="119"/>
      <c r="GT609" s="119"/>
      <c r="GU609" s="119"/>
      <c r="GV609" s="119"/>
      <c r="GW609" s="119"/>
      <c r="GX609" s="119"/>
      <c r="GY609" s="119"/>
      <c r="GZ609" s="119"/>
      <c r="HA609" s="119"/>
      <c r="HB609" s="119"/>
      <c r="HC609" s="119"/>
      <c r="HD609" s="119"/>
      <c r="HE609" s="119"/>
      <c r="HF609" s="119"/>
      <c r="HG609" s="119"/>
      <c r="HH609" s="119"/>
      <c r="HI609" s="119"/>
      <c r="HJ609" s="119"/>
      <c r="HK609" s="119"/>
      <c r="HL609" s="119"/>
      <c r="HM609" s="119"/>
      <c r="HN609" s="119"/>
      <c r="HO609" s="119"/>
      <c r="HP609" s="119"/>
      <c r="HQ609" s="119"/>
      <c r="HR609" s="119"/>
      <c r="HS609" s="119"/>
      <c r="HT609" s="119"/>
      <c r="HU609" s="119"/>
      <c r="HV609" s="119"/>
      <c r="HW609" s="119"/>
      <c r="HX609" s="119"/>
      <c r="HY609" s="119"/>
      <c r="HZ609" s="119"/>
      <c r="IA609" s="119"/>
    </row>
    <row r="610" spans="1:235" s="162" customFormat="1" ht="36" customHeight="1">
      <c r="A610" s="78" t="s">
        <v>209</v>
      </c>
      <c r="B610" s="79"/>
      <c r="C610" s="79"/>
      <c r="D610" s="87"/>
      <c r="E610" s="87"/>
      <c r="F610" s="87"/>
      <c r="G610" s="87"/>
      <c r="H610" s="87"/>
      <c r="I610" s="87"/>
      <c r="J610" s="87"/>
      <c r="K610" s="163"/>
      <c r="L610" s="83"/>
      <c r="M610" s="87"/>
      <c r="N610" s="87"/>
      <c r="O610" s="87"/>
      <c r="P610" s="87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  <c r="AB610" s="81"/>
      <c r="AC610" s="81"/>
      <c r="AD610" s="81"/>
      <c r="AE610" s="81"/>
      <c r="AF610" s="81"/>
      <c r="AG610" s="81"/>
      <c r="AH610" s="81"/>
      <c r="AI610" s="81"/>
      <c r="AJ610" s="81"/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  <c r="CF610" s="81"/>
      <c r="CG610" s="81"/>
      <c r="CH610" s="81"/>
      <c r="CI610" s="81"/>
      <c r="CJ610" s="81"/>
      <c r="CK610" s="81"/>
      <c r="CL610" s="81"/>
      <c r="CM610" s="81"/>
      <c r="CN610" s="81"/>
      <c r="CO610" s="81"/>
      <c r="CP610" s="81"/>
      <c r="CQ610" s="81"/>
      <c r="CR610" s="81"/>
      <c r="CS610" s="81"/>
      <c r="CT610" s="81"/>
      <c r="CU610" s="81"/>
      <c r="CV610" s="81"/>
      <c r="CW610" s="81"/>
      <c r="CX610" s="81"/>
      <c r="CY610" s="81"/>
      <c r="CZ610" s="81"/>
      <c r="DA610" s="81"/>
      <c r="DB610" s="81"/>
      <c r="DC610" s="81"/>
      <c r="DD610" s="81"/>
      <c r="DE610" s="81"/>
      <c r="DF610" s="81"/>
      <c r="DG610" s="81"/>
      <c r="DH610" s="81"/>
      <c r="DI610" s="81"/>
      <c r="DJ610" s="81"/>
      <c r="DK610" s="81"/>
      <c r="DL610" s="81"/>
      <c r="DM610" s="81"/>
      <c r="DN610" s="81"/>
      <c r="DO610" s="81"/>
      <c r="DP610" s="81"/>
      <c r="DQ610" s="81"/>
      <c r="DR610" s="81"/>
      <c r="DS610" s="81"/>
      <c r="DT610" s="81"/>
      <c r="DU610" s="81"/>
      <c r="DV610" s="81"/>
      <c r="DW610" s="81"/>
      <c r="DX610" s="81"/>
      <c r="DY610" s="81"/>
      <c r="DZ610" s="81"/>
      <c r="EA610" s="81"/>
      <c r="EB610" s="81"/>
      <c r="EC610" s="81"/>
      <c r="ED610" s="81"/>
      <c r="EE610" s="81"/>
      <c r="EF610" s="81"/>
      <c r="EG610" s="81"/>
      <c r="EH610" s="81"/>
      <c r="EI610" s="81"/>
      <c r="EJ610" s="81"/>
      <c r="EK610" s="81"/>
      <c r="EL610" s="81"/>
      <c r="EM610" s="81"/>
      <c r="EN610" s="81"/>
      <c r="EO610" s="81"/>
      <c r="EP610" s="81"/>
      <c r="EQ610" s="81"/>
      <c r="ER610" s="81"/>
      <c r="ES610" s="81"/>
      <c r="ET610" s="81"/>
      <c r="EU610" s="81"/>
      <c r="EV610" s="81"/>
      <c r="EW610" s="81"/>
      <c r="EX610" s="81"/>
      <c r="EY610" s="81"/>
      <c r="EZ610" s="81"/>
      <c r="FA610" s="81"/>
      <c r="FB610" s="81"/>
      <c r="FC610" s="81"/>
      <c r="FD610" s="81"/>
      <c r="FE610" s="81"/>
      <c r="FF610" s="81"/>
      <c r="FG610" s="81"/>
      <c r="FH610" s="81"/>
      <c r="FI610" s="81"/>
      <c r="FJ610" s="81"/>
      <c r="FK610" s="81"/>
      <c r="FL610" s="81"/>
      <c r="FM610" s="81"/>
      <c r="FN610" s="81"/>
      <c r="FO610" s="81"/>
      <c r="FP610" s="81"/>
      <c r="FQ610" s="81"/>
      <c r="FR610" s="81"/>
      <c r="FS610" s="81"/>
      <c r="FT610" s="81"/>
      <c r="FU610" s="81"/>
      <c r="FV610" s="81"/>
      <c r="FW610" s="81"/>
      <c r="FX610" s="81"/>
      <c r="FY610" s="81"/>
      <c r="FZ610" s="81"/>
      <c r="GA610" s="81"/>
      <c r="GB610" s="81"/>
      <c r="GC610" s="81"/>
      <c r="GD610" s="81"/>
      <c r="GE610" s="81"/>
      <c r="GF610" s="81"/>
      <c r="GG610" s="81"/>
      <c r="GH610" s="81"/>
      <c r="GI610" s="81"/>
      <c r="GJ610" s="81"/>
      <c r="GK610" s="81"/>
      <c r="GL610" s="81"/>
      <c r="GM610" s="81"/>
      <c r="GN610" s="81"/>
      <c r="GO610" s="81"/>
      <c r="GP610" s="81"/>
      <c r="GQ610" s="81"/>
      <c r="GR610" s="81"/>
      <c r="GS610" s="81"/>
      <c r="GT610" s="81"/>
      <c r="GU610" s="81"/>
      <c r="GV610" s="81"/>
      <c r="GW610" s="81"/>
      <c r="GX610" s="81"/>
      <c r="GY610" s="81"/>
      <c r="GZ610" s="81"/>
      <c r="HA610" s="81"/>
      <c r="HB610" s="81"/>
      <c r="HC610" s="81"/>
      <c r="HD610" s="81"/>
      <c r="HE610" s="81"/>
      <c r="HF610" s="81"/>
      <c r="HG610" s="81"/>
      <c r="HH610" s="81"/>
      <c r="HI610" s="81"/>
      <c r="HJ610" s="81"/>
      <c r="HK610" s="81"/>
      <c r="HL610" s="81"/>
      <c r="HM610" s="81"/>
      <c r="HN610" s="81"/>
      <c r="HO610" s="81"/>
      <c r="HP610" s="81"/>
      <c r="HQ610" s="81"/>
      <c r="HR610" s="81"/>
      <c r="HS610" s="81"/>
      <c r="HT610" s="81"/>
      <c r="HU610" s="81"/>
      <c r="HV610" s="81"/>
      <c r="HW610" s="81"/>
      <c r="HX610" s="81"/>
      <c r="HY610" s="81"/>
      <c r="HZ610" s="81"/>
      <c r="IA610" s="81"/>
    </row>
    <row r="611" spans="1:235" s="93" customFormat="1" ht="36.75" customHeight="1">
      <c r="A611" s="132" t="s">
        <v>452</v>
      </c>
      <c r="B611" s="132"/>
      <c r="C611" s="132"/>
      <c r="D611" s="133">
        <f>D613+D614+D615</f>
        <v>177500</v>
      </c>
      <c r="E611" s="133"/>
      <c r="F611" s="133">
        <f>F613+F614+F615</f>
        <v>177500</v>
      </c>
      <c r="G611" s="133">
        <f>G613+G614+G615</f>
        <v>177500</v>
      </c>
      <c r="H611" s="133"/>
      <c r="I611" s="133"/>
      <c r="J611" s="133">
        <f>J613+J614+J615</f>
        <v>177500</v>
      </c>
      <c r="K611" s="133"/>
      <c r="L611" s="131"/>
      <c r="M611" s="131"/>
      <c r="N611" s="133">
        <f>N613+N614+N615</f>
        <v>177500</v>
      </c>
      <c r="O611" s="133"/>
      <c r="P611" s="133">
        <f>P613+P614+P615</f>
        <v>177500</v>
      </c>
      <c r="Q611" s="124"/>
      <c r="R611" s="124"/>
      <c r="S611" s="124"/>
      <c r="T611" s="124"/>
      <c r="U611" s="124"/>
      <c r="V611" s="124"/>
      <c r="W611" s="124"/>
      <c r="X611" s="124"/>
      <c r="Y611" s="124"/>
      <c r="Z611" s="124"/>
      <c r="AA611" s="124"/>
      <c r="AB611" s="124"/>
      <c r="AC611" s="124"/>
      <c r="AD611" s="124"/>
      <c r="AE611" s="124"/>
      <c r="AF611" s="124"/>
      <c r="AG611" s="124"/>
      <c r="AH611" s="124"/>
      <c r="AI611" s="124"/>
      <c r="AJ611" s="124"/>
      <c r="AK611" s="124"/>
      <c r="AL611" s="124"/>
      <c r="AM611" s="124"/>
      <c r="AN611" s="124"/>
      <c r="AO611" s="124"/>
      <c r="AP611" s="124"/>
      <c r="AQ611" s="124"/>
      <c r="AR611" s="124"/>
      <c r="AS611" s="124"/>
      <c r="AT611" s="124"/>
      <c r="AU611" s="124"/>
      <c r="AV611" s="124"/>
      <c r="AW611" s="124"/>
      <c r="AX611" s="124"/>
      <c r="AY611" s="124"/>
      <c r="AZ611" s="124"/>
      <c r="BA611" s="124"/>
      <c r="BB611" s="124"/>
      <c r="BC611" s="124"/>
      <c r="BD611" s="124"/>
      <c r="BE611" s="124"/>
      <c r="BF611" s="124"/>
      <c r="BG611" s="124"/>
      <c r="BH611" s="124"/>
      <c r="BI611" s="124"/>
      <c r="BJ611" s="124"/>
      <c r="BK611" s="124"/>
      <c r="BL611" s="124"/>
      <c r="BM611" s="124"/>
      <c r="BN611" s="124"/>
      <c r="BO611" s="124"/>
      <c r="BP611" s="124"/>
      <c r="BQ611" s="124"/>
      <c r="BR611" s="124"/>
      <c r="BS611" s="124"/>
      <c r="BT611" s="124"/>
      <c r="BU611" s="124"/>
      <c r="BV611" s="124"/>
      <c r="BW611" s="124"/>
      <c r="BX611" s="124"/>
      <c r="BY611" s="124"/>
      <c r="BZ611" s="124"/>
      <c r="CA611" s="124"/>
      <c r="CB611" s="124"/>
      <c r="CC611" s="124"/>
      <c r="CD611" s="124"/>
      <c r="CE611" s="124"/>
      <c r="CF611" s="124"/>
      <c r="CG611" s="124"/>
      <c r="CH611" s="124"/>
      <c r="CI611" s="124"/>
      <c r="CJ611" s="124"/>
      <c r="CK611" s="124"/>
      <c r="CL611" s="124"/>
      <c r="CM611" s="124"/>
      <c r="CN611" s="124"/>
      <c r="CO611" s="124"/>
      <c r="CP611" s="124"/>
      <c r="CQ611" s="124"/>
      <c r="CR611" s="124"/>
      <c r="CS611" s="124"/>
      <c r="CT611" s="124"/>
      <c r="CU611" s="124"/>
      <c r="CV611" s="124"/>
      <c r="CW611" s="124"/>
      <c r="CX611" s="124"/>
      <c r="CY611" s="124"/>
      <c r="CZ611" s="124"/>
      <c r="DA611" s="124"/>
      <c r="DB611" s="124"/>
      <c r="DC611" s="124"/>
      <c r="DD611" s="124"/>
      <c r="DE611" s="124"/>
      <c r="DF611" s="124"/>
      <c r="DG611" s="124"/>
      <c r="DH611" s="124"/>
      <c r="DI611" s="124"/>
      <c r="DJ611" s="124"/>
      <c r="DK611" s="124"/>
      <c r="DL611" s="124"/>
      <c r="DM611" s="124"/>
      <c r="DN611" s="124"/>
      <c r="DO611" s="124"/>
      <c r="DP611" s="124"/>
      <c r="DQ611" s="124"/>
      <c r="DR611" s="124"/>
      <c r="DS611" s="124"/>
      <c r="DT611" s="124"/>
      <c r="DU611" s="124"/>
      <c r="DV611" s="124"/>
      <c r="DW611" s="124"/>
      <c r="DX611" s="124"/>
      <c r="DY611" s="124"/>
      <c r="DZ611" s="124"/>
      <c r="EA611" s="124"/>
      <c r="EB611" s="124"/>
      <c r="EC611" s="124"/>
      <c r="ED611" s="124"/>
      <c r="EE611" s="124"/>
      <c r="EF611" s="124"/>
      <c r="EG611" s="124"/>
      <c r="EH611" s="124"/>
      <c r="EI611" s="124"/>
      <c r="EJ611" s="124"/>
      <c r="EK611" s="124"/>
      <c r="EL611" s="124"/>
      <c r="EM611" s="124"/>
      <c r="EN611" s="124"/>
      <c r="EO611" s="124"/>
      <c r="EP611" s="124"/>
      <c r="EQ611" s="124"/>
      <c r="ER611" s="124"/>
      <c r="ES611" s="124"/>
      <c r="ET611" s="124"/>
      <c r="EU611" s="124"/>
      <c r="EV611" s="124"/>
      <c r="EW611" s="124"/>
      <c r="EX611" s="124"/>
      <c r="EY611" s="124"/>
      <c r="EZ611" s="124"/>
      <c r="FA611" s="124"/>
      <c r="FB611" s="124"/>
      <c r="FC611" s="124"/>
      <c r="FD611" s="124"/>
      <c r="FE611" s="124"/>
      <c r="FF611" s="124"/>
      <c r="FG611" s="124"/>
      <c r="FH611" s="124"/>
      <c r="FI611" s="124"/>
      <c r="FJ611" s="124"/>
      <c r="FK611" s="124"/>
      <c r="FL611" s="124"/>
      <c r="FM611" s="124"/>
      <c r="FN611" s="124"/>
      <c r="FO611" s="124"/>
      <c r="FP611" s="124"/>
      <c r="FQ611" s="124"/>
      <c r="FR611" s="124"/>
      <c r="FS611" s="124"/>
      <c r="FT611" s="124"/>
      <c r="FU611" s="124"/>
      <c r="FV611" s="124"/>
      <c r="FW611" s="124"/>
      <c r="FX611" s="124"/>
      <c r="FY611" s="124"/>
      <c r="FZ611" s="124"/>
      <c r="GA611" s="124"/>
      <c r="GB611" s="124"/>
      <c r="GC611" s="124"/>
      <c r="GD611" s="124"/>
      <c r="GE611" s="124"/>
      <c r="GF611" s="124"/>
      <c r="GG611" s="124"/>
      <c r="GH611" s="124"/>
      <c r="GI611" s="124"/>
      <c r="GJ611" s="124"/>
      <c r="GK611" s="124"/>
      <c r="GL611" s="124"/>
      <c r="GM611" s="124"/>
      <c r="GN611" s="124"/>
      <c r="GO611" s="124"/>
      <c r="GP611" s="124"/>
      <c r="GQ611" s="124"/>
      <c r="GR611" s="124"/>
      <c r="GS611" s="124"/>
      <c r="GT611" s="124"/>
      <c r="GU611" s="124"/>
      <c r="GV611" s="124"/>
      <c r="GW611" s="124"/>
      <c r="GX611" s="124"/>
      <c r="GY611" s="124"/>
      <c r="GZ611" s="124"/>
      <c r="HA611" s="124"/>
      <c r="HB611" s="124"/>
      <c r="HC611" s="124"/>
      <c r="HD611" s="124"/>
      <c r="HE611" s="124"/>
      <c r="HF611" s="124"/>
      <c r="HG611" s="124"/>
      <c r="HH611" s="124"/>
      <c r="HI611" s="124"/>
      <c r="HJ611" s="124"/>
      <c r="HK611" s="124"/>
      <c r="HL611" s="124"/>
      <c r="HM611" s="124"/>
      <c r="HN611" s="124"/>
      <c r="HO611" s="124"/>
      <c r="HP611" s="124"/>
      <c r="HQ611" s="124"/>
      <c r="HR611" s="124"/>
      <c r="HS611" s="124"/>
      <c r="HT611" s="124"/>
      <c r="HU611" s="124"/>
      <c r="HV611" s="124"/>
      <c r="HW611" s="124"/>
      <c r="HX611" s="124"/>
      <c r="HY611" s="124"/>
      <c r="HZ611" s="124"/>
      <c r="IA611" s="124"/>
    </row>
    <row r="612" spans="1:235" s="162" customFormat="1" ht="11.25">
      <c r="A612" s="134" t="s">
        <v>2</v>
      </c>
      <c r="B612" s="134"/>
      <c r="C612" s="134"/>
      <c r="D612" s="136"/>
      <c r="E612" s="136"/>
      <c r="F612" s="136"/>
      <c r="G612" s="136"/>
      <c r="H612" s="136"/>
      <c r="I612" s="136"/>
      <c r="J612" s="136"/>
      <c r="K612" s="128"/>
      <c r="L612" s="136"/>
      <c r="M612" s="136"/>
      <c r="N612" s="136"/>
      <c r="O612" s="136"/>
      <c r="P612" s="136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1"/>
      <c r="GC612" s="81"/>
      <c r="GD612" s="81"/>
      <c r="GE612" s="81"/>
      <c r="GF612" s="81"/>
      <c r="GG612" s="81"/>
      <c r="GH612" s="81"/>
      <c r="GI612" s="81"/>
      <c r="GJ612" s="81"/>
      <c r="GK612" s="81"/>
      <c r="GL612" s="81"/>
      <c r="GM612" s="81"/>
      <c r="GN612" s="81"/>
      <c r="GO612" s="81"/>
      <c r="GP612" s="81"/>
      <c r="GQ612" s="81"/>
      <c r="GR612" s="81"/>
      <c r="GS612" s="81"/>
      <c r="GT612" s="81"/>
      <c r="GU612" s="81"/>
      <c r="GV612" s="81"/>
      <c r="GW612" s="81"/>
      <c r="GX612" s="81"/>
      <c r="GY612" s="81"/>
      <c r="GZ612" s="81"/>
      <c r="HA612" s="81"/>
      <c r="HB612" s="81"/>
      <c r="HC612" s="81"/>
      <c r="HD612" s="81"/>
      <c r="HE612" s="81"/>
      <c r="HF612" s="81"/>
      <c r="HG612" s="81"/>
      <c r="HH612" s="81"/>
      <c r="HI612" s="81"/>
      <c r="HJ612" s="81"/>
      <c r="HK612" s="81"/>
      <c r="HL612" s="81"/>
      <c r="HM612" s="81"/>
      <c r="HN612" s="81"/>
      <c r="HO612" s="81"/>
      <c r="HP612" s="81"/>
      <c r="HQ612" s="81"/>
      <c r="HR612" s="81"/>
      <c r="HS612" s="81"/>
      <c r="HT612" s="81"/>
      <c r="HU612" s="81"/>
      <c r="HV612" s="81"/>
      <c r="HW612" s="81"/>
      <c r="HX612" s="81"/>
      <c r="HY612" s="81"/>
      <c r="HZ612" s="81"/>
      <c r="IA612" s="81"/>
    </row>
    <row r="613" spans="1:235" s="162" customFormat="1" ht="36.75" customHeight="1">
      <c r="A613" s="78" t="s">
        <v>210</v>
      </c>
      <c r="B613" s="134"/>
      <c r="C613" s="134"/>
      <c r="D613" s="128">
        <f>D617*D621</f>
        <v>150000</v>
      </c>
      <c r="E613" s="128"/>
      <c r="F613" s="128">
        <f>D613</f>
        <v>150000</v>
      </c>
      <c r="G613" s="128">
        <f>G617*G621</f>
        <v>150000</v>
      </c>
      <c r="H613" s="128"/>
      <c r="I613" s="128"/>
      <c r="J613" s="128">
        <f>G613</f>
        <v>150000</v>
      </c>
      <c r="K613" s="128"/>
      <c r="L613" s="128"/>
      <c r="M613" s="128"/>
      <c r="N613" s="128">
        <f>N617*N621</f>
        <v>150000</v>
      </c>
      <c r="O613" s="128"/>
      <c r="P613" s="142">
        <f>N613</f>
        <v>150000</v>
      </c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  <c r="AB613" s="81"/>
      <c r="AC613" s="81"/>
      <c r="AD613" s="81"/>
      <c r="AE613" s="81"/>
      <c r="AF613" s="81"/>
      <c r="AG613" s="81"/>
      <c r="AH613" s="81"/>
      <c r="AI613" s="81"/>
      <c r="AJ613" s="81"/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  <c r="CF613" s="81"/>
      <c r="CG613" s="81"/>
      <c r="CH613" s="81"/>
      <c r="CI613" s="81"/>
      <c r="CJ613" s="81"/>
      <c r="CK613" s="81"/>
      <c r="CL613" s="81"/>
      <c r="CM613" s="81"/>
      <c r="CN613" s="81"/>
      <c r="CO613" s="81"/>
      <c r="CP613" s="81"/>
      <c r="CQ613" s="81"/>
      <c r="CR613" s="81"/>
      <c r="CS613" s="81"/>
      <c r="CT613" s="81"/>
      <c r="CU613" s="81"/>
      <c r="CV613" s="81"/>
      <c r="CW613" s="81"/>
      <c r="CX613" s="81"/>
      <c r="CY613" s="81"/>
      <c r="CZ613" s="81"/>
      <c r="DA613" s="81"/>
      <c r="DB613" s="81"/>
      <c r="DC613" s="81"/>
      <c r="DD613" s="81"/>
      <c r="DE613" s="81"/>
      <c r="DF613" s="81"/>
      <c r="DG613" s="81"/>
      <c r="DH613" s="81"/>
      <c r="DI613" s="81"/>
      <c r="DJ613" s="81"/>
      <c r="DK613" s="81"/>
      <c r="DL613" s="81"/>
      <c r="DM613" s="81"/>
      <c r="DN613" s="81"/>
      <c r="DO613" s="81"/>
      <c r="DP613" s="81"/>
      <c r="DQ613" s="81"/>
      <c r="DR613" s="81"/>
      <c r="DS613" s="81"/>
      <c r="DT613" s="81"/>
      <c r="DU613" s="81"/>
      <c r="DV613" s="81"/>
      <c r="DW613" s="81"/>
      <c r="DX613" s="81"/>
      <c r="DY613" s="81"/>
      <c r="DZ613" s="81"/>
      <c r="EA613" s="81"/>
      <c r="EB613" s="81"/>
      <c r="EC613" s="81"/>
      <c r="ED613" s="81"/>
      <c r="EE613" s="81"/>
      <c r="EF613" s="81"/>
      <c r="EG613" s="81"/>
      <c r="EH613" s="81"/>
      <c r="EI613" s="81"/>
      <c r="EJ613" s="81"/>
      <c r="EK613" s="81"/>
      <c r="EL613" s="81"/>
      <c r="EM613" s="81"/>
      <c r="EN613" s="81"/>
      <c r="EO613" s="81"/>
      <c r="EP613" s="81"/>
      <c r="EQ613" s="81"/>
      <c r="ER613" s="81"/>
      <c r="ES613" s="81"/>
      <c r="ET613" s="81"/>
      <c r="EU613" s="81"/>
      <c r="EV613" s="81"/>
      <c r="EW613" s="81"/>
      <c r="EX613" s="81"/>
      <c r="EY613" s="81"/>
      <c r="EZ613" s="81"/>
      <c r="FA613" s="81"/>
      <c r="FB613" s="81"/>
      <c r="FC613" s="81"/>
      <c r="FD613" s="81"/>
      <c r="FE613" s="81"/>
      <c r="FF613" s="81"/>
      <c r="FG613" s="81"/>
      <c r="FH613" s="81"/>
      <c r="FI613" s="81"/>
      <c r="FJ613" s="81"/>
      <c r="FK613" s="81"/>
      <c r="FL613" s="81"/>
      <c r="FM613" s="81"/>
      <c r="FN613" s="81"/>
      <c r="FO613" s="81"/>
      <c r="FP613" s="81"/>
      <c r="FQ613" s="81"/>
      <c r="FR613" s="81"/>
      <c r="FS613" s="81"/>
      <c r="FT613" s="81"/>
      <c r="FU613" s="81"/>
      <c r="FV613" s="81"/>
      <c r="FW613" s="81"/>
      <c r="FX613" s="81"/>
      <c r="FY613" s="81"/>
      <c r="FZ613" s="81"/>
      <c r="GA613" s="81"/>
      <c r="GB613" s="81"/>
      <c r="GC613" s="81"/>
      <c r="GD613" s="81"/>
      <c r="GE613" s="81"/>
      <c r="GF613" s="81"/>
      <c r="GG613" s="81"/>
      <c r="GH613" s="81"/>
      <c r="GI613" s="81"/>
      <c r="GJ613" s="81"/>
      <c r="GK613" s="81"/>
      <c r="GL613" s="81"/>
      <c r="GM613" s="81"/>
      <c r="GN613" s="81"/>
      <c r="GO613" s="81"/>
      <c r="GP613" s="81"/>
      <c r="GQ613" s="81"/>
      <c r="GR613" s="81"/>
      <c r="GS613" s="81"/>
      <c r="GT613" s="81"/>
      <c r="GU613" s="81"/>
      <c r="GV613" s="81"/>
      <c r="GW613" s="81"/>
      <c r="GX613" s="81"/>
      <c r="GY613" s="81"/>
      <c r="GZ613" s="81"/>
      <c r="HA613" s="81"/>
      <c r="HB613" s="81"/>
      <c r="HC613" s="81"/>
      <c r="HD613" s="81"/>
      <c r="HE613" s="81"/>
      <c r="HF613" s="81"/>
      <c r="HG613" s="81"/>
      <c r="HH613" s="81"/>
      <c r="HI613" s="81"/>
      <c r="HJ613" s="81"/>
      <c r="HK613" s="81"/>
      <c r="HL613" s="81"/>
      <c r="HM613" s="81"/>
      <c r="HN613" s="81"/>
      <c r="HO613" s="81"/>
      <c r="HP613" s="81"/>
      <c r="HQ613" s="81"/>
      <c r="HR613" s="81"/>
      <c r="HS613" s="81"/>
      <c r="HT613" s="81"/>
      <c r="HU613" s="81"/>
      <c r="HV613" s="81"/>
      <c r="HW613" s="81"/>
      <c r="HX613" s="81"/>
      <c r="HY613" s="81"/>
      <c r="HZ613" s="81"/>
      <c r="IA613" s="81"/>
    </row>
    <row r="614" spans="1:235" s="162" customFormat="1" ht="25.5" customHeight="1">
      <c r="A614" s="78" t="s">
        <v>211</v>
      </c>
      <c r="B614" s="137"/>
      <c r="C614" s="137"/>
      <c r="D614" s="128">
        <f>D618*D622</f>
        <v>20000</v>
      </c>
      <c r="E614" s="128"/>
      <c r="F614" s="128">
        <f>D614</f>
        <v>20000</v>
      </c>
      <c r="G614" s="128">
        <f>G618*G622</f>
        <v>20000</v>
      </c>
      <c r="H614" s="128"/>
      <c r="I614" s="128"/>
      <c r="J614" s="128">
        <f>G614</f>
        <v>20000</v>
      </c>
      <c r="K614" s="128">
        <f>G614/D614*100</f>
        <v>100</v>
      </c>
      <c r="L614" s="128"/>
      <c r="M614" s="128"/>
      <c r="N614" s="128">
        <f>N618*N622</f>
        <v>20000</v>
      </c>
      <c r="O614" s="128"/>
      <c r="P614" s="142">
        <f>N614</f>
        <v>20000</v>
      </c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1"/>
      <c r="GC614" s="81"/>
      <c r="GD614" s="81"/>
      <c r="GE614" s="81"/>
      <c r="GF614" s="81"/>
      <c r="GG614" s="81"/>
      <c r="GH614" s="81"/>
      <c r="GI614" s="81"/>
      <c r="GJ614" s="81"/>
      <c r="GK614" s="81"/>
      <c r="GL614" s="81"/>
      <c r="GM614" s="81"/>
      <c r="GN614" s="81"/>
      <c r="GO614" s="81"/>
      <c r="GP614" s="81"/>
      <c r="GQ614" s="81"/>
      <c r="GR614" s="81"/>
      <c r="GS614" s="81"/>
      <c r="GT614" s="81"/>
      <c r="GU614" s="81"/>
      <c r="GV614" s="81"/>
      <c r="GW614" s="81"/>
      <c r="GX614" s="81"/>
      <c r="GY614" s="81"/>
      <c r="GZ614" s="81"/>
      <c r="HA614" s="81"/>
      <c r="HB614" s="81"/>
      <c r="HC614" s="81"/>
      <c r="HD614" s="81"/>
      <c r="HE614" s="81"/>
      <c r="HF614" s="81"/>
      <c r="HG614" s="81"/>
      <c r="HH614" s="81"/>
      <c r="HI614" s="81"/>
      <c r="HJ614" s="81"/>
      <c r="HK614" s="81"/>
      <c r="HL614" s="81"/>
      <c r="HM614" s="81"/>
      <c r="HN614" s="81"/>
      <c r="HO614" s="81"/>
      <c r="HP614" s="81"/>
      <c r="HQ614" s="81"/>
      <c r="HR614" s="81"/>
      <c r="HS614" s="81"/>
      <c r="HT614" s="81"/>
      <c r="HU614" s="81"/>
      <c r="HV614" s="81"/>
      <c r="HW614" s="81"/>
      <c r="HX614" s="81"/>
      <c r="HY614" s="81"/>
      <c r="HZ614" s="81"/>
      <c r="IA614" s="81"/>
    </row>
    <row r="615" spans="1:235" s="162" customFormat="1" ht="25.5" customHeight="1">
      <c r="A615" s="78" t="s">
        <v>212</v>
      </c>
      <c r="B615" s="137"/>
      <c r="C615" s="137"/>
      <c r="D615" s="128">
        <f>D619*D623</f>
        <v>7500</v>
      </c>
      <c r="E615" s="128"/>
      <c r="F615" s="128">
        <f>F619*F623</f>
        <v>7500</v>
      </c>
      <c r="G615" s="128">
        <f>G619*G623</f>
        <v>7500</v>
      </c>
      <c r="H615" s="128"/>
      <c r="I615" s="128"/>
      <c r="J615" s="128">
        <f>J619*J623</f>
        <v>7500</v>
      </c>
      <c r="K615" s="128"/>
      <c r="L615" s="128"/>
      <c r="M615" s="128"/>
      <c r="N615" s="128">
        <f>N619*N623</f>
        <v>7500</v>
      </c>
      <c r="O615" s="128"/>
      <c r="P615" s="128">
        <f>P619*P623</f>
        <v>7500</v>
      </c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1"/>
      <c r="GC615" s="81"/>
      <c r="GD615" s="81"/>
      <c r="GE615" s="81"/>
      <c r="GF615" s="81"/>
      <c r="GG615" s="81"/>
      <c r="GH615" s="81"/>
      <c r="GI615" s="81"/>
      <c r="GJ615" s="81"/>
      <c r="GK615" s="81"/>
      <c r="GL615" s="81"/>
      <c r="GM615" s="81"/>
      <c r="GN615" s="81"/>
      <c r="GO615" s="81"/>
      <c r="GP615" s="81"/>
      <c r="GQ615" s="81"/>
      <c r="GR615" s="81"/>
      <c r="GS615" s="81"/>
      <c r="GT615" s="81"/>
      <c r="GU615" s="81"/>
      <c r="GV615" s="81"/>
      <c r="GW615" s="81"/>
      <c r="GX615" s="81"/>
      <c r="GY615" s="81"/>
      <c r="GZ615" s="81"/>
      <c r="HA615" s="81"/>
      <c r="HB615" s="81"/>
      <c r="HC615" s="81"/>
      <c r="HD615" s="81"/>
      <c r="HE615" s="81"/>
      <c r="HF615" s="81"/>
      <c r="HG615" s="81"/>
      <c r="HH615" s="81"/>
      <c r="HI615" s="81"/>
      <c r="HJ615" s="81"/>
      <c r="HK615" s="81"/>
      <c r="HL615" s="81"/>
      <c r="HM615" s="81"/>
      <c r="HN615" s="81"/>
      <c r="HO615" s="81"/>
      <c r="HP615" s="81"/>
      <c r="HQ615" s="81"/>
      <c r="HR615" s="81"/>
      <c r="HS615" s="81"/>
      <c r="HT615" s="81"/>
      <c r="HU615" s="81"/>
      <c r="HV615" s="81"/>
      <c r="HW615" s="81"/>
      <c r="HX615" s="81"/>
      <c r="HY615" s="81"/>
      <c r="HZ615" s="81"/>
      <c r="IA615" s="81"/>
    </row>
    <row r="616" spans="1:235" s="162" customFormat="1" ht="11.25">
      <c r="A616" s="134" t="s">
        <v>3</v>
      </c>
      <c r="B616" s="134"/>
      <c r="C616" s="134"/>
      <c r="D616" s="164"/>
      <c r="E616" s="164"/>
      <c r="F616" s="165"/>
      <c r="G616" s="164"/>
      <c r="H616" s="164"/>
      <c r="I616" s="164"/>
      <c r="J616" s="165"/>
      <c r="K616" s="165"/>
      <c r="L616" s="164"/>
      <c r="M616" s="164"/>
      <c r="N616" s="164"/>
      <c r="O616" s="164"/>
      <c r="P616" s="165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1"/>
      <c r="GC616" s="81"/>
      <c r="GD616" s="81"/>
      <c r="GE616" s="81"/>
      <c r="GF616" s="81"/>
      <c r="GG616" s="81"/>
      <c r="GH616" s="81"/>
      <c r="GI616" s="81"/>
      <c r="GJ616" s="81"/>
      <c r="GK616" s="81"/>
      <c r="GL616" s="81"/>
      <c r="GM616" s="81"/>
      <c r="GN616" s="81"/>
      <c r="GO616" s="81"/>
      <c r="GP616" s="81"/>
      <c r="GQ616" s="81"/>
      <c r="GR616" s="81"/>
      <c r="GS616" s="81"/>
      <c r="GT616" s="81"/>
      <c r="GU616" s="81"/>
      <c r="GV616" s="81"/>
      <c r="GW616" s="81"/>
      <c r="GX616" s="81"/>
      <c r="GY616" s="81"/>
      <c r="GZ616" s="81"/>
      <c r="HA616" s="81"/>
      <c r="HB616" s="81"/>
      <c r="HC616" s="81"/>
      <c r="HD616" s="81"/>
      <c r="HE616" s="81"/>
      <c r="HF616" s="81"/>
      <c r="HG616" s="81"/>
      <c r="HH616" s="81"/>
      <c r="HI616" s="81"/>
      <c r="HJ616" s="81"/>
      <c r="HK616" s="81"/>
      <c r="HL616" s="81"/>
      <c r="HM616" s="81"/>
      <c r="HN616" s="81"/>
      <c r="HO616" s="81"/>
      <c r="HP616" s="81"/>
      <c r="HQ616" s="81"/>
      <c r="HR616" s="81"/>
      <c r="HS616" s="81"/>
      <c r="HT616" s="81"/>
      <c r="HU616" s="81"/>
      <c r="HV616" s="81"/>
      <c r="HW616" s="81"/>
      <c r="HX616" s="81"/>
      <c r="HY616" s="81"/>
      <c r="HZ616" s="81"/>
      <c r="IA616" s="81"/>
    </row>
    <row r="617" spans="1:235" s="162" customFormat="1" ht="30" customHeight="1">
      <c r="A617" s="78" t="s">
        <v>213</v>
      </c>
      <c r="B617" s="134"/>
      <c r="C617" s="134"/>
      <c r="D617" s="166">
        <v>15</v>
      </c>
      <c r="E617" s="164"/>
      <c r="F617" s="166">
        <f>D617</f>
        <v>15</v>
      </c>
      <c r="G617" s="166">
        <v>15</v>
      </c>
      <c r="H617" s="164"/>
      <c r="I617" s="164"/>
      <c r="J617" s="166">
        <f>G617</f>
        <v>15</v>
      </c>
      <c r="K617" s="165"/>
      <c r="L617" s="164"/>
      <c r="M617" s="164"/>
      <c r="N617" s="166">
        <v>15</v>
      </c>
      <c r="O617" s="164"/>
      <c r="P617" s="166">
        <f>N617</f>
        <v>15</v>
      </c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1"/>
      <c r="GC617" s="81"/>
      <c r="GD617" s="81"/>
      <c r="GE617" s="81"/>
      <c r="GF617" s="81"/>
      <c r="GG617" s="81"/>
      <c r="GH617" s="81"/>
      <c r="GI617" s="81"/>
      <c r="GJ617" s="81"/>
      <c r="GK617" s="81"/>
      <c r="GL617" s="81"/>
      <c r="GM617" s="81"/>
      <c r="GN617" s="81"/>
      <c r="GO617" s="81"/>
      <c r="GP617" s="81"/>
      <c r="GQ617" s="81"/>
      <c r="GR617" s="81"/>
      <c r="GS617" s="81"/>
      <c r="GT617" s="81"/>
      <c r="GU617" s="81"/>
      <c r="GV617" s="81"/>
      <c r="GW617" s="81"/>
      <c r="GX617" s="81"/>
      <c r="GY617" s="81"/>
      <c r="GZ617" s="81"/>
      <c r="HA617" s="81"/>
      <c r="HB617" s="81"/>
      <c r="HC617" s="81"/>
      <c r="HD617" s="81"/>
      <c r="HE617" s="81"/>
      <c r="HF617" s="81"/>
      <c r="HG617" s="81"/>
      <c r="HH617" s="81"/>
      <c r="HI617" s="81"/>
      <c r="HJ617" s="81"/>
      <c r="HK617" s="81"/>
      <c r="HL617" s="81"/>
      <c r="HM617" s="81"/>
      <c r="HN617" s="81"/>
      <c r="HO617" s="81"/>
      <c r="HP617" s="81"/>
      <c r="HQ617" s="81"/>
      <c r="HR617" s="81"/>
      <c r="HS617" s="81"/>
      <c r="HT617" s="81"/>
      <c r="HU617" s="81"/>
      <c r="HV617" s="81"/>
      <c r="HW617" s="81"/>
      <c r="HX617" s="81"/>
      <c r="HY617" s="81"/>
      <c r="HZ617" s="81"/>
      <c r="IA617" s="81"/>
    </row>
    <row r="618" spans="1:235" s="162" customFormat="1" ht="24" customHeight="1">
      <c r="A618" s="78" t="s">
        <v>214</v>
      </c>
      <c r="B618" s="137"/>
      <c r="C618" s="137"/>
      <c r="D618" s="166">
        <v>20</v>
      </c>
      <c r="E618" s="165"/>
      <c r="F618" s="166">
        <f>D618</f>
        <v>20</v>
      </c>
      <c r="G618" s="166">
        <v>20</v>
      </c>
      <c r="H618" s="165"/>
      <c r="I618" s="165"/>
      <c r="J618" s="166">
        <f>G618</f>
        <v>20</v>
      </c>
      <c r="K618" s="165">
        <f>G618/D618*100</f>
        <v>100</v>
      </c>
      <c r="L618" s="165"/>
      <c r="M618" s="165"/>
      <c r="N618" s="166">
        <v>20</v>
      </c>
      <c r="O618" s="165"/>
      <c r="P618" s="166">
        <f>N618</f>
        <v>20</v>
      </c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1"/>
      <c r="GC618" s="81"/>
      <c r="GD618" s="81"/>
      <c r="GE618" s="81"/>
      <c r="GF618" s="81"/>
      <c r="GG618" s="81"/>
      <c r="GH618" s="81"/>
      <c r="GI618" s="81"/>
      <c r="GJ618" s="81"/>
      <c r="GK618" s="81"/>
      <c r="GL618" s="81"/>
      <c r="GM618" s="81"/>
      <c r="GN618" s="81"/>
      <c r="GO618" s="81"/>
      <c r="GP618" s="81"/>
      <c r="GQ618" s="81"/>
      <c r="GR618" s="81"/>
      <c r="GS618" s="81"/>
      <c r="GT618" s="81"/>
      <c r="GU618" s="81"/>
      <c r="GV618" s="81"/>
      <c r="GW618" s="81"/>
      <c r="GX618" s="81"/>
      <c r="GY618" s="81"/>
      <c r="GZ618" s="81"/>
      <c r="HA618" s="81"/>
      <c r="HB618" s="81"/>
      <c r="HC618" s="81"/>
      <c r="HD618" s="81"/>
      <c r="HE618" s="81"/>
      <c r="HF618" s="81"/>
      <c r="HG618" s="81"/>
      <c r="HH618" s="81"/>
      <c r="HI618" s="81"/>
      <c r="HJ618" s="81"/>
      <c r="HK618" s="81"/>
      <c r="HL618" s="81"/>
      <c r="HM618" s="81"/>
      <c r="HN618" s="81"/>
      <c r="HO618" s="81"/>
      <c r="HP618" s="81"/>
      <c r="HQ618" s="81"/>
      <c r="HR618" s="81"/>
      <c r="HS618" s="81"/>
      <c r="HT618" s="81"/>
      <c r="HU618" s="81"/>
      <c r="HV618" s="81"/>
      <c r="HW618" s="81"/>
      <c r="HX618" s="81"/>
      <c r="HY618" s="81"/>
      <c r="HZ618" s="81"/>
      <c r="IA618" s="81"/>
    </row>
    <row r="619" spans="1:235" s="162" customFormat="1" ht="24" customHeight="1">
      <c r="A619" s="78" t="s">
        <v>215</v>
      </c>
      <c r="B619" s="137"/>
      <c r="C619" s="137"/>
      <c r="D619" s="166">
        <v>25</v>
      </c>
      <c r="E619" s="165"/>
      <c r="F619" s="166">
        <v>25</v>
      </c>
      <c r="G619" s="166">
        <v>25</v>
      </c>
      <c r="H619" s="165"/>
      <c r="I619" s="165"/>
      <c r="J619" s="166">
        <v>25</v>
      </c>
      <c r="K619" s="165"/>
      <c r="L619" s="165"/>
      <c r="M619" s="165"/>
      <c r="N619" s="166">
        <v>25</v>
      </c>
      <c r="O619" s="165"/>
      <c r="P619" s="166">
        <v>25</v>
      </c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1"/>
      <c r="GC619" s="81"/>
      <c r="GD619" s="81"/>
      <c r="GE619" s="81"/>
      <c r="GF619" s="81"/>
      <c r="GG619" s="81"/>
      <c r="GH619" s="81"/>
      <c r="GI619" s="81"/>
      <c r="GJ619" s="81"/>
      <c r="GK619" s="81"/>
      <c r="GL619" s="81"/>
      <c r="GM619" s="81"/>
      <c r="GN619" s="81"/>
      <c r="GO619" s="81"/>
      <c r="GP619" s="81"/>
      <c r="GQ619" s="81"/>
      <c r="GR619" s="81"/>
      <c r="GS619" s="81"/>
      <c r="GT619" s="81"/>
      <c r="GU619" s="81"/>
      <c r="GV619" s="81"/>
      <c r="GW619" s="81"/>
      <c r="GX619" s="81"/>
      <c r="GY619" s="81"/>
      <c r="GZ619" s="81"/>
      <c r="HA619" s="81"/>
      <c r="HB619" s="81"/>
      <c r="HC619" s="81"/>
      <c r="HD619" s="81"/>
      <c r="HE619" s="81"/>
      <c r="HF619" s="81"/>
      <c r="HG619" s="81"/>
      <c r="HH619" s="81"/>
      <c r="HI619" s="81"/>
      <c r="HJ619" s="81"/>
      <c r="HK619" s="81"/>
      <c r="HL619" s="81"/>
      <c r="HM619" s="81"/>
      <c r="HN619" s="81"/>
      <c r="HO619" s="81"/>
      <c r="HP619" s="81"/>
      <c r="HQ619" s="81"/>
      <c r="HR619" s="81"/>
      <c r="HS619" s="81"/>
      <c r="HT619" s="81"/>
      <c r="HU619" s="81"/>
      <c r="HV619" s="81"/>
      <c r="HW619" s="81"/>
      <c r="HX619" s="81"/>
      <c r="HY619" s="81"/>
      <c r="HZ619" s="81"/>
      <c r="IA619" s="81"/>
    </row>
    <row r="620" spans="1:235" s="162" customFormat="1" ht="11.25">
      <c r="A620" s="134" t="s">
        <v>5</v>
      </c>
      <c r="B620" s="134"/>
      <c r="C620" s="134"/>
      <c r="D620" s="136"/>
      <c r="E620" s="136"/>
      <c r="F620" s="128"/>
      <c r="G620" s="136"/>
      <c r="H620" s="136"/>
      <c r="I620" s="136"/>
      <c r="J620" s="128"/>
      <c r="K620" s="128"/>
      <c r="L620" s="136"/>
      <c r="M620" s="136"/>
      <c r="N620" s="136"/>
      <c r="O620" s="136"/>
      <c r="P620" s="128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1"/>
      <c r="GC620" s="81"/>
      <c r="GD620" s="81"/>
      <c r="GE620" s="81"/>
      <c r="GF620" s="81"/>
      <c r="GG620" s="81"/>
      <c r="GH620" s="81"/>
      <c r="GI620" s="81"/>
      <c r="GJ620" s="81"/>
      <c r="GK620" s="81"/>
      <c r="GL620" s="81"/>
      <c r="GM620" s="81"/>
      <c r="GN620" s="81"/>
      <c r="GO620" s="81"/>
      <c r="GP620" s="81"/>
      <c r="GQ620" s="81"/>
      <c r="GR620" s="81"/>
      <c r="GS620" s="81"/>
      <c r="GT620" s="81"/>
      <c r="GU620" s="81"/>
      <c r="GV620" s="81"/>
      <c r="GW620" s="81"/>
      <c r="GX620" s="81"/>
      <c r="GY620" s="81"/>
      <c r="GZ620" s="81"/>
      <c r="HA620" s="81"/>
      <c r="HB620" s="81"/>
      <c r="HC620" s="81"/>
      <c r="HD620" s="81"/>
      <c r="HE620" s="81"/>
      <c r="HF620" s="81"/>
      <c r="HG620" s="81"/>
      <c r="HH620" s="81"/>
      <c r="HI620" s="81"/>
      <c r="HJ620" s="81"/>
      <c r="HK620" s="81"/>
      <c r="HL620" s="81"/>
      <c r="HM620" s="81"/>
      <c r="HN620" s="81"/>
      <c r="HO620" s="81"/>
      <c r="HP620" s="81"/>
      <c r="HQ620" s="81"/>
      <c r="HR620" s="81"/>
      <c r="HS620" s="81"/>
      <c r="HT620" s="81"/>
      <c r="HU620" s="81"/>
      <c r="HV620" s="81"/>
      <c r="HW620" s="81"/>
      <c r="HX620" s="81"/>
      <c r="HY620" s="81"/>
      <c r="HZ620" s="81"/>
      <c r="IA620" s="81"/>
    </row>
    <row r="621" spans="1:235" s="162" customFormat="1" ht="33" customHeight="1">
      <c r="A621" s="137" t="s">
        <v>145</v>
      </c>
      <c r="B621" s="137"/>
      <c r="C621" s="137"/>
      <c r="D621" s="142">
        <v>10000</v>
      </c>
      <c r="E621" s="135"/>
      <c r="F621" s="142">
        <f>D621</f>
        <v>10000</v>
      </c>
      <c r="G621" s="142">
        <v>10000</v>
      </c>
      <c r="H621" s="135"/>
      <c r="I621" s="135"/>
      <c r="J621" s="142">
        <f>G621</f>
        <v>10000</v>
      </c>
      <c r="K621" s="128">
        <f>G621/D621*100</f>
        <v>100</v>
      </c>
      <c r="L621" s="135"/>
      <c r="M621" s="142"/>
      <c r="N621" s="142">
        <v>10000</v>
      </c>
      <c r="O621" s="135"/>
      <c r="P621" s="142">
        <f>N621</f>
        <v>10000</v>
      </c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1"/>
      <c r="GC621" s="81"/>
      <c r="GD621" s="81"/>
      <c r="GE621" s="81"/>
      <c r="GF621" s="81"/>
      <c r="GG621" s="81"/>
      <c r="GH621" s="81"/>
      <c r="GI621" s="81"/>
      <c r="GJ621" s="81"/>
      <c r="GK621" s="81"/>
      <c r="GL621" s="81"/>
      <c r="GM621" s="81"/>
      <c r="GN621" s="81"/>
      <c r="GO621" s="81"/>
      <c r="GP621" s="81"/>
      <c r="GQ621" s="81"/>
      <c r="GR621" s="81"/>
      <c r="GS621" s="81"/>
      <c r="GT621" s="81"/>
      <c r="GU621" s="81"/>
      <c r="GV621" s="81"/>
      <c r="GW621" s="81"/>
      <c r="GX621" s="81"/>
      <c r="GY621" s="81"/>
      <c r="GZ621" s="81"/>
      <c r="HA621" s="81"/>
      <c r="HB621" s="81"/>
      <c r="HC621" s="81"/>
      <c r="HD621" s="81"/>
      <c r="HE621" s="81"/>
      <c r="HF621" s="81"/>
      <c r="HG621" s="81"/>
      <c r="HH621" s="81"/>
      <c r="HI621" s="81"/>
      <c r="HJ621" s="81"/>
      <c r="HK621" s="81"/>
      <c r="HL621" s="81"/>
      <c r="HM621" s="81"/>
      <c r="HN621" s="81"/>
      <c r="HO621" s="81"/>
      <c r="HP621" s="81"/>
      <c r="HQ621" s="81"/>
      <c r="HR621" s="81"/>
      <c r="HS621" s="81"/>
      <c r="HT621" s="81"/>
      <c r="HU621" s="81"/>
      <c r="HV621" s="81"/>
      <c r="HW621" s="81"/>
      <c r="HX621" s="81"/>
      <c r="HY621" s="81"/>
      <c r="HZ621" s="81"/>
      <c r="IA621" s="81"/>
    </row>
    <row r="622" spans="1:235" s="162" customFormat="1" ht="24" customHeight="1">
      <c r="A622" s="137" t="s">
        <v>146</v>
      </c>
      <c r="B622" s="137"/>
      <c r="C622" s="137"/>
      <c r="D622" s="142">
        <v>1000</v>
      </c>
      <c r="E622" s="135"/>
      <c r="F622" s="142">
        <f>D622</f>
        <v>1000</v>
      </c>
      <c r="G622" s="142">
        <v>1000</v>
      </c>
      <c r="H622" s="135"/>
      <c r="I622" s="135"/>
      <c r="J622" s="142">
        <f>G622</f>
        <v>1000</v>
      </c>
      <c r="K622" s="128">
        <f>G622/D622*100</f>
        <v>100</v>
      </c>
      <c r="L622" s="135"/>
      <c r="M622" s="142"/>
      <c r="N622" s="142">
        <v>1000</v>
      </c>
      <c r="O622" s="135"/>
      <c r="P622" s="142">
        <f>N622</f>
        <v>1000</v>
      </c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  <c r="IA622" s="81"/>
    </row>
    <row r="623" spans="1:235" s="162" customFormat="1" ht="24" customHeight="1">
      <c r="A623" s="137" t="s">
        <v>216</v>
      </c>
      <c r="B623" s="137"/>
      <c r="C623" s="137"/>
      <c r="D623" s="142">
        <v>300</v>
      </c>
      <c r="E623" s="135"/>
      <c r="F623" s="142">
        <f>D623</f>
        <v>300</v>
      </c>
      <c r="G623" s="142">
        <v>300</v>
      </c>
      <c r="H623" s="135"/>
      <c r="I623" s="135"/>
      <c r="J623" s="142">
        <v>300</v>
      </c>
      <c r="K623" s="128"/>
      <c r="L623" s="135"/>
      <c r="M623" s="142"/>
      <c r="N623" s="142">
        <v>300</v>
      </c>
      <c r="O623" s="135"/>
      <c r="P623" s="142">
        <v>300</v>
      </c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1"/>
      <c r="GC623" s="81"/>
      <c r="GD623" s="81"/>
      <c r="GE623" s="81"/>
      <c r="GF623" s="81"/>
      <c r="GG623" s="81"/>
      <c r="GH623" s="81"/>
      <c r="GI623" s="81"/>
      <c r="GJ623" s="81"/>
      <c r="GK623" s="81"/>
      <c r="GL623" s="81"/>
      <c r="GM623" s="81"/>
      <c r="GN623" s="81"/>
      <c r="GO623" s="81"/>
      <c r="GP623" s="81"/>
      <c r="GQ623" s="81"/>
      <c r="GR623" s="81"/>
      <c r="GS623" s="81"/>
      <c r="GT623" s="81"/>
      <c r="GU623" s="81"/>
      <c r="GV623" s="81"/>
      <c r="GW623" s="81"/>
      <c r="GX623" s="81"/>
      <c r="GY623" s="81"/>
      <c r="GZ623" s="81"/>
      <c r="HA623" s="81"/>
      <c r="HB623" s="81"/>
      <c r="HC623" s="81"/>
      <c r="HD623" s="81"/>
      <c r="HE623" s="81"/>
      <c r="HF623" s="81"/>
      <c r="HG623" s="81"/>
      <c r="HH623" s="81"/>
      <c r="HI623" s="81"/>
      <c r="HJ623" s="81"/>
      <c r="HK623" s="81"/>
      <c r="HL623" s="81"/>
      <c r="HM623" s="81"/>
      <c r="HN623" s="81"/>
      <c r="HO623" s="81"/>
      <c r="HP623" s="81"/>
      <c r="HQ623" s="81"/>
      <c r="HR623" s="81"/>
      <c r="HS623" s="81"/>
      <c r="HT623" s="81"/>
      <c r="HU623" s="81"/>
      <c r="HV623" s="81"/>
      <c r="HW623" s="81"/>
      <c r="HX623" s="81"/>
      <c r="HY623" s="81"/>
      <c r="HZ623" s="81"/>
      <c r="IA623" s="81"/>
    </row>
    <row r="624" spans="1:235" s="93" customFormat="1" ht="49.5" customHeight="1">
      <c r="A624" s="132" t="s">
        <v>453</v>
      </c>
      <c r="B624" s="132"/>
      <c r="C624" s="132"/>
      <c r="D624" s="133">
        <f>SUM(D626:D631)</f>
        <v>127740</v>
      </c>
      <c r="E624" s="133"/>
      <c r="F624" s="133">
        <f>SUM(F626:F631)</f>
        <v>127740</v>
      </c>
      <c r="G624" s="133">
        <f>SUM(G626:G631)</f>
        <v>136230</v>
      </c>
      <c r="H624" s="133"/>
      <c r="I624" s="133"/>
      <c r="J624" s="133">
        <f>SUM(J626:J631)</f>
        <v>136230</v>
      </c>
      <c r="K624" s="133"/>
      <c r="L624" s="131"/>
      <c r="M624" s="131"/>
      <c r="N624" s="133">
        <f>SUM(N626:N631)</f>
        <v>144510</v>
      </c>
      <c r="O624" s="133"/>
      <c r="P624" s="133">
        <f>SUM(P626:P631)</f>
        <v>144510</v>
      </c>
      <c r="Q624" s="124"/>
      <c r="R624" s="124"/>
      <c r="S624" s="124"/>
      <c r="T624" s="124"/>
      <c r="U624" s="124"/>
      <c r="V624" s="124"/>
      <c r="W624" s="124"/>
      <c r="X624" s="124"/>
      <c r="Y624" s="124"/>
      <c r="Z624" s="124"/>
      <c r="AA624" s="124"/>
      <c r="AB624" s="124"/>
      <c r="AC624" s="124"/>
      <c r="AD624" s="124"/>
      <c r="AE624" s="124"/>
      <c r="AF624" s="124"/>
      <c r="AG624" s="124"/>
      <c r="AH624" s="124"/>
      <c r="AI624" s="124"/>
      <c r="AJ624" s="124"/>
      <c r="AK624" s="124"/>
      <c r="AL624" s="124"/>
      <c r="AM624" s="124"/>
      <c r="AN624" s="124"/>
      <c r="AO624" s="124"/>
      <c r="AP624" s="124"/>
      <c r="AQ624" s="124"/>
      <c r="AR624" s="124"/>
      <c r="AS624" s="124"/>
      <c r="AT624" s="124"/>
      <c r="AU624" s="124"/>
      <c r="AV624" s="124"/>
      <c r="AW624" s="124"/>
      <c r="AX624" s="124"/>
      <c r="AY624" s="124"/>
      <c r="AZ624" s="124"/>
      <c r="BA624" s="124"/>
      <c r="BB624" s="124"/>
      <c r="BC624" s="124"/>
      <c r="BD624" s="124"/>
      <c r="BE624" s="124"/>
      <c r="BF624" s="124"/>
      <c r="BG624" s="124"/>
      <c r="BH624" s="124"/>
      <c r="BI624" s="124"/>
      <c r="BJ624" s="124"/>
      <c r="BK624" s="124"/>
      <c r="BL624" s="124"/>
      <c r="BM624" s="124"/>
      <c r="BN624" s="124"/>
      <c r="BO624" s="124"/>
      <c r="BP624" s="124"/>
      <c r="BQ624" s="124"/>
      <c r="BR624" s="124"/>
      <c r="BS624" s="124"/>
      <c r="BT624" s="124"/>
      <c r="BU624" s="124"/>
      <c r="BV624" s="124"/>
      <c r="BW624" s="124"/>
      <c r="BX624" s="124"/>
      <c r="BY624" s="124"/>
      <c r="BZ624" s="124"/>
      <c r="CA624" s="124"/>
      <c r="CB624" s="124"/>
      <c r="CC624" s="124"/>
      <c r="CD624" s="124"/>
      <c r="CE624" s="124"/>
      <c r="CF624" s="124"/>
      <c r="CG624" s="124"/>
      <c r="CH624" s="124"/>
      <c r="CI624" s="124"/>
      <c r="CJ624" s="124"/>
      <c r="CK624" s="124"/>
      <c r="CL624" s="124"/>
      <c r="CM624" s="124"/>
      <c r="CN624" s="124"/>
      <c r="CO624" s="124"/>
      <c r="CP624" s="124"/>
      <c r="CQ624" s="124"/>
      <c r="CR624" s="124"/>
      <c r="CS624" s="124"/>
      <c r="CT624" s="124"/>
      <c r="CU624" s="124"/>
      <c r="CV624" s="124"/>
      <c r="CW624" s="124"/>
      <c r="CX624" s="124"/>
      <c r="CY624" s="124"/>
      <c r="CZ624" s="124"/>
      <c r="DA624" s="124"/>
      <c r="DB624" s="124"/>
      <c r="DC624" s="124"/>
      <c r="DD624" s="124"/>
      <c r="DE624" s="124"/>
      <c r="DF624" s="124"/>
      <c r="DG624" s="124"/>
      <c r="DH624" s="124"/>
      <c r="DI624" s="124"/>
      <c r="DJ624" s="124"/>
      <c r="DK624" s="124"/>
      <c r="DL624" s="124"/>
      <c r="DM624" s="124"/>
      <c r="DN624" s="124"/>
      <c r="DO624" s="124"/>
      <c r="DP624" s="124"/>
      <c r="DQ624" s="124"/>
      <c r="DR624" s="124"/>
      <c r="DS624" s="124"/>
      <c r="DT624" s="124"/>
      <c r="DU624" s="124"/>
      <c r="DV624" s="124"/>
      <c r="DW624" s="124"/>
      <c r="DX624" s="124"/>
      <c r="DY624" s="124"/>
      <c r="DZ624" s="124"/>
      <c r="EA624" s="124"/>
      <c r="EB624" s="124"/>
      <c r="EC624" s="124"/>
      <c r="ED624" s="124"/>
      <c r="EE624" s="124"/>
      <c r="EF624" s="124"/>
      <c r="EG624" s="124"/>
      <c r="EH624" s="124"/>
      <c r="EI624" s="124"/>
      <c r="EJ624" s="124"/>
      <c r="EK624" s="124"/>
      <c r="EL624" s="124"/>
      <c r="EM624" s="124"/>
      <c r="EN624" s="124"/>
      <c r="EO624" s="124"/>
      <c r="EP624" s="124"/>
      <c r="EQ624" s="124"/>
      <c r="ER624" s="124"/>
      <c r="ES624" s="124"/>
      <c r="ET624" s="124"/>
      <c r="EU624" s="124"/>
      <c r="EV624" s="124"/>
      <c r="EW624" s="124"/>
      <c r="EX624" s="124"/>
      <c r="EY624" s="124"/>
      <c r="EZ624" s="124"/>
      <c r="FA624" s="124"/>
      <c r="FB624" s="124"/>
      <c r="FC624" s="124"/>
      <c r="FD624" s="124"/>
      <c r="FE624" s="124"/>
      <c r="FF624" s="124"/>
      <c r="FG624" s="124"/>
      <c r="FH624" s="124"/>
      <c r="FI624" s="124"/>
      <c r="FJ624" s="124"/>
      <c r="FK624" s="124"/>
      <c r="FL624" s="124"/>
      <c r="FM624" s="124"/>
      <c r="FN624" s="124"/>
      <c r="FO624" s="124"/>
      <c r="FP624" s="124"/>
      <c r="FQ624" s="124"/>
      <c r="FR624" s="124"/>
      <c r="FS624" s="124"/>
      <c r="FT624" s="124"/>
      <c r="FU624" s="124"/>
      <c r="FV624" s="124"/>
      <c r="FW624" s="124"/>
      <c r="FX624" s="124"/>
      <c r="FY624" s="124"/>
      <c r="FZ624" s="124"/>
      <c r="GA624" s="124"/>
      <c r="GB624" s="124"/>
      <c r="GC624" s="124"/>
      <c r="GD624" s="124"/>
      <c r="GE624" s="124"/>
      <c r="GF624" s="124"/>
      <c r="GG624" s="124"/>
      <c r="GH624" s="124"/>
      <c r="GI624" s="124"/>
      <c r="GJ624" s="124"/>
      <c r="GK624" s="124"/>
      <c r="GL624" s="124"/>
      <c r="GM624" s="124"/>
      <c r="GN624" s="124"/>
      <c r="GO624" s="124"/>
      <c r="GP624" s="124"/>
      <c r="GQ624" s="124"/>
      <c r="GR624" s="124"/>
      <c r="GS624" s="124"/>
      <c r="GT624" s="124"/>
      <c r="GU624" s="124"/>
      <c r="GV624" s="124"/>
      <c r="GW624" s="124"/>
      <c r="GX624" s="124"/>
      <c r="GY624" s="124"/>
      <c r="GZ624" s="124"/>
      <c r="HA624" s="124"/>
      <c r="HB624" s="124"/>
      <c r="HC624" s="124"/>
      <c r="HD624" s="124"/>
      <c r="HE624" s="124"/>
      <c r="HF624" s="124"/>
      <c r="HG624" s="124"/>
      <c r="HH624" s="124"/>
      <c r="HI624" s="124"/>
      <c r="HJ624" s="124"/>
      <c r="HK624" s="124"/>
      <c r="HL624" s="124"/>
      <c r="HM624" s="124"/>
      <c r="HN624" s="124"/>
      <c r="HO624" s="124"/>
      <c r="HP624" s="124"/>
      <c r="HQ624" s="124"/>
      <c r="HR624" s="124"/>
      <c r="HS624" s="124"/>
      <c r="HT624" s="124"/>
      <c r="HU624" s="124"/>
      <c r="HV624" s="124"/>
      <c r="HW624" s="124"/>
      <c r="HX624" s="124"/>
      <c r="HY624" s="124"/>
      <c r="HZ624" s="124"/>
      <c r="IA624" s="124"/>
    </row>
    <row r="625" spans="1:235" s="93" customFormat="1" ht="11.25">
      <c r="A625" s="134" t="s">
        <v>2</v>
      </c>
      <c r="B625" s="132"/>
      <c r="C625" s="132"/>
      <c r="D625" s="133"/>
      <c r="E625" s="133"/>
      <c r="F625" s="133"/>
      <c r="G625" s="133"/>
      <c r="H625" s="133"/>
      <c r="I625" s="133"/>
      <c r="J625" s="133"/>
      <c r="K625" s="133"/>
      <c r="L625" s="131"/>
      <c r="M625" s="131"/>
      <c r="N625" s="133"/>
      <c r="O625" s="133"/>
      <c r="P625" s="133"/>
      <c r="Q625" s="124"/>
      <c r="R625" s="124"/>
      <c r="S625" s="124"/>
      <c r="T625" s="124"/>
      <c r="U625" s="124"/>
      <c r="V625" s="124"/>
      <c r="W625" s="124"/>
      <c r="X625" s="124"/>
      <c r="Y625" s="124"/>
      <c r="Z625" s="124"/>
      <c r="AA625" s="124"/>
      <c r="AB625" s="124"/>
      <c r="AC625" s="124"/>
      <c r="AD625" s="124"/>
      <c r="AE625" s="124"/>
      <c r="AF625" s="124"/>
      <c r="AG625" s="124"/>
      <c r="AH625" s="124"/>
      <c r="AI625" s="124"/>
      <c r="AJ625" s="124"/>
      <c r="AK625" s="124"/>
      <c r="AL625" s="124"/>
      <c r="AM625" s="124"/>
      <c r="AN625" s="124"/>
      <c r="AO625" s="124"/>
      <c r="AP625" s="124"/>
      <c r="AQ625" s="124"/>
      <c r="AR625" s="124"/>
      <c r="AS625" s="124"/>
      <c r="AT625" s="124"/>
      <c r="AU625" s="124"/>
      <c r="AV625" s="124"/>
      <c r="AW625" s="124"/>
      <c r="AX625" s="124"/>
      <c r="AY625" s="124"/>
      <c r="AZ625" s="124"/>
      <c r="BA625" s="124"/>
      <c r="BB625" s="124"/>
      <c r="BC625" s="124"/>
      <c r="BD625" s="124"/>
      <c r="BE625" s="124"/>
      <c r="BF625" s="124"/>
      <c r="BG625" s="124"/>
      <c r="BH625" s="124"/>
      <c r="BI625" s="124"/>
      <c r="BJ625" s="124"/>
      <c r="BK625" s="124"/>
      <c r="BL625" s="124"/>
      <c r="BM625" s="124"/>
      <c r="BN625" s="124"/>
      <c r="BO625" s="124"/>
      <c r="BP625" s="124"/>
      <c r="BQ625" s="124"/>
      <c r="BR625" s="124"/>
      <c r="BS625" s="124"/>
      <c r="BT625" s="124"/>
      <c r="BU625" s="124"/>
      <c r="BV625" s="124"/>
      <c r="BW625" s="124"/>
      <c r="BX625" s="124"/>
      <c r="BY625" s="124"/>
      <c r="BZ625" s="124"/>
      <c r="CA625" s="124"/>
      <c r="CB625" s="124"/>
      <c r="CC625" s="124"/>
      <c r="CD625" s="124"/>
      <c r="CE625" s="124"/>
      <c r="CF625" s="124"/>
      <c r="CG625" s="124"/>
      <c r="CH625" s="124"/>
      <c r="CI625" s="124"/>
      <c r="CJ625" s="124"/>
      <c r="CK625" s="124"/>
      <c r="CL625" s="124"/>
      <c r="CM625" s="124"/>
      <c r="CN625" s="124"/>
      <c r="CO625" s="124"/>
      <c r="CP625" s="124"/>
      <c r="CQ625" s="124"/>
      <c r="CR625" s="124"/>
      <c r="CS625" s="124"/>
      <c r="CT625" s="124"/>
      <c r="CU625" s="124"/>
      <c r="CV625" s="124"/>
      <c r="CW625" s="124"/>
      <c r="CX625" s="124"/>
      <c r="CY625" s="124"/>
      <c r="CZ625" s="124"/>
      <c r="DA625" s="124"/>
      <c r="DB625" s="124"/>
      <c r="DC625" s="124"/>
      <c r="DD625" s="124"/>
      <c r="DE625" s="124"/>
      <c r="DF625" s="124"/>
      <c r="DG625" s="124"/>
      <c r="DH625" s="124"/>
      <c r="DI625" s="124"/>
      <c r="DJ625" s="124"/>
      <c r="DK625" s="124"/>
      <c r="DL625" s="124"/>
      <c r="DM625" s="124"/>
      <c r="DN625" s="124"/>
      <c r="DO625" s="124"/>
      <c r="DP625" s="124"/>
      <c r="DQ625" s="124"/>
      <c r="DR625" s="124"/>
      <c r="DS625" s="124"/>
      <c r="DT625" s="124"/>
      <c r="DU625" s="124"/>
      <c r="DV625" s="124"/>
      <c r="DW625" s="124"/>
      <c r="DX625" s="124"/>
      <c r="DY625" s="124"/>
      <c r="DZ625" s="124"/>
      <c r="EA625" s="124"/>
      <c r="EB625" s="124"/>
      <c r="EC625" s="124"/>
      <c r="ED625" s="124"/>
      <c r="EE625" s="124"/>
      <c r="EF625" s="124"/>
      <c r="EG625" s="124"/>
      <c r="EH625" s="124"/>
      <c r="EI625" s="124"/>
      <c r="EJ625" s="124"/>
      <c r="EK625" s="124"/>
      <c r="EL625" s="124"/>
      <c r="EM625" s="124"/>
      <c r="EN625" s="124"/>
      <c r="EO625" s="124"/>
      <c r="EP625" s="124"/>
      <c r="EQ625" s="124"/>
      <c r="ER625" s="124"/>
      <c r="ES625" s="124"/>
      <c r="ET625" s="124"/>
      <c r="EU625" s="124"/>
      <c r="EV625" s="124"/>
      <c r="EW625" s="124"/>
      <c r="EX625" s="124"/>
      <c r="EY625" s="124"/>
      <c r="EZ625" s="124"/>
      <c r="FA625" s="124"/>
      <c r="FB625" s="124"/>
      <c r="FC625" s="124"/>
      <c r="FD625" s="124"/>
      <c r="FE625" s="124"/>
      <c r="FF625" s="124"/>
      <c r="FG625" s="124"/>
      <c r="FH625" s="124"/>
      <c r="FI625" s="124"/>
      <c r="FJ625" s="124"/>
      <c r="FK625" s="124"/>
      <c r="FL625" s="124"/>
      <c r="FM625" s="124"/>
      <c r="FN625" s="124"/>
      <c r="FO625" s="124"/>
      <c r="FP625" s="124"/>
      <c r="FQ625" s="124"/>
      <c r="FR625" s="124"/>
      <c r="FS625" s="124"/>
      <c r="FT625" s="124"/>
      <c r="FU625" s="124"/>
      <c r="FV625" s="124"/>
      <c r="FW625" s="124"/>
      <c r="FX625" s="124"/>
      <c r="FY625" s="124"/>
      <c r="FZ625" s="124"/>
      <c r="GA625" s="124"/>
      <c r="GB625" s="124"/>
      <c r="GC625" s="124"/>
      <c r="GD625" s="124"/>
      <c r="GE625" s="124"/>
      <c r="GF625" s="124"/>
      <c r="GG625" s="124"/>
      <c r="GH625" s="124"/>
      <c r="GI625" s="124"/>
      <c r="GJ625" s="124"/>
      <c r="GK625" s="124"/>
      <c r="GL625" s="124"/>
      <c r="GM625" s="124"/>
      <c r="GN625" s="124"/>
      <c r="GO625" s="124"/>
      <c r="GP625" s="124"/>
      <c r="GQ625" s="124"/>
      <c r="GR625" s="124"/>
      <c r="GS625" s="124"/>
      <c r="GT625" s="124"/>
      <c r="GU625" s="124"/>
      <c r="GV625" s="124"/>
      <c r="GW625" s="124"/>
      <c r="GX625" s="124"/>
      <c r="GY625" s="124"/>
      <c r="GZ625" s="124"/>
      <c r="HA625" s="124"/>
      <c r="HB625" s="124"/>
      <c r="HC625" s="124"/>
      <c r="HD625" s="124"/>
      <c r="HE625" s="124"/>
      <c r="HF625" s="124"/>
      <c r="HG625" s="124"/>
      <c r="HH625" s="124"/>
      <c r="HI625" s="124"/>
      <c r="HJ625" s="124"/>
      <c r="HK625" s="124"/>
      <c r="HL625" s="124"/>
      <c r="HM625" s="124"/>
      <c r="HN625" s="124"/>
      <c r="HO625" s="124"/>
      <c r="HP625" s="124"/>
      <c r="HQ625" s="124"/>
      <c r="HR625" s="124"/>
      <c r="HS625" s="124"/>
      <c r="HT625" s="124"/>
      <c r="HU625" s="124"/>
      <c r="HV625" s="124"/>
      <c r="HW625" s="124"/>
      <c r="HX625" s="124"/>
      <c r="HY625" s="124"/>
      <c r="HZ625" s="124"/>
      <c r="IA625" s="124"/>
    </row>
    <row r="626" spans="1:235" s="93" customFormat="1" ht="28.5" customHeight="1">
      <c r="A626" s="78" t="s">
        <v>217</v>
      </c>
      <c r="B626" s="132"/>
      <c r="C626" s="132"/>
      <c r="D626" s="128">
        <f aca="true" t="shared" si="32" ref="D626:D631">D633*D640</f>
        <v>9000</v>
      </c>
      <c r="E626" s="133"/>
      <c r="F626" s="128">
        <f aca="true" t="shared" si="33" ref="F626:G629">F633*F640</f>
        <v>9000</v>
      </c>
      <c r="G626" s="128">
        <f t="shared" si="33"/>
        <v>9600</v>
      </c>
      <c r="H626" s="133"/>
      <c r="I626" s="133"/>
      <c r="J626" s="128">
        <f aca="true" t="shared" si="34" ref="J626:J631">J633*J640</f>
        <v>9600</v>
      </c>
      <c r="K626" s="133"/>
      <c r="L626" s="131"/>
      <c r="M626" s="131"/>
      <c r="N626" s="128">
        <f aca="true" t="shared" si="35" ref="N626:N631">N633*N640</f>
        <v>10200</v>
      </c>
      <c r="O626" s="133"/>
      <c r="P626" s="128">
        <f aca="true" t="shared" si="36" ref="P626:P631">P633*P640</f>
        <v>10200</v>
      </c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  <c r="FM626" s="124"/>
      <c r="FN626" s="124"/>
      <c r="FO626" s="124"/>
      <c r="FP626" s="124"/>
      <c r="FQ626" s="124"/>
      <c r="FR626" s="124"/>
      <c r="FS626" s="124"/>
      <c r="FT626" s="124"/>
      <c r="FU626" s="124"/>
      <c r="FV626" s="124"/>
      <c r="FW626" s="124"/>
      <c r="FX626" s="124"/>
      <c r="FY626" s="124"/>
      <c r="FZ626" s="124"/>
      <c r="GA626" s="124"/>
      <c r="GB626" s="124"/>
      <c r="GC626" s="124"/>
      <c r="GD626" s="124"/>
      <c r="GE626" s="124"/>
      <c r="GF626" s="124"/>
      <c r="GG626" s="124"/>
      <c r="GH626" s="124"/>
      <c r="GI626" s="124"/>
      <c r="GJ626" s="124"/>
      <c r="GK626" s="124"/>
      <c r="GL626" s="124"/>
      <c r="GM626" s="124"/>
      <c r="GN626" s="124"/>
      <c r="GO626" s="124"/>
      <c r="GP626" s="124"/>
      <c r="GQ626" s="124"/>
      <c r="GR626" s="124"/>
      <c r="GS626" s="124"/>
      <c r="GT626" s="124"/>
      <c r="GU626" s="124"/>
      <c r="GV626" s="124"/>
      <c r="GW626" s="124"/>
      <c r="GX626" s="124"/>
      <c r="GY626" s="124"/>
      <c r="GZ626" s="124"/>
      <c r="HA626" s="124"/>
      <c r="HB626" s="124"/>
      <c r="HC626" s="124"/>
      <c r="HD626" s="124"/>
      <c r="HE626" s="124"/>
      <c r="HF626" s="124"/>
      <c r="HG626" s="124"/>
      <c r="HH626" s="124"/>
      <c r="HI626" s="124"/>
      <c r="HJ626" s="124"/>
      <c r="HK626" s="124"/>
      <c r="HL626" s="124"/>
      <c r="HM626" s="124"/>
      <c r="HN626" s="124"/>
      <c r="HO626" s="124"/>
      <c r="HP626" s="124"/>
      <c r="HQ626" s="124"/>
      <c r="HR626" s="124"/>
      <c r="HS626" s="124"/>
      <c r="HT626" s="124"/>
      <c r="HU626" s="124"/>
      <c r="HV626" s="124"/>
      <c r="HW626" s="124"/>
      <c r="HX626" s="124"/>
      <c r="HY626" s="124"/>
      <c r="HZ626" s="124"/>
      <c r="IA626" s="124"/>
    </row>
    <row r="627" spans="1:235" s="93" customFormat="1" ht="22.5">
      <c r="A627" s="78" t="s">
        <v>218</v>
      </c>
      <c r="B627" s="132"/>
      <c r="C627" s="132"/>
      <c r="D627" s="128">
        <f t="shared" si="32"/>
        <v>28200</v>
      </c>
      <c r="E627" s="133"/>
      <c r="F627" s="128">
        <f t="shared" si="33"/>
        <v>28200</v>
      </c>
      <c r="G627" s="128">
        <f t="shared" si="33"/>
        <v>30000</v>
      </c>
      <c r="H627" s="133"/>
      <c r="I627" s="133"/>
      <c r="J627" s="128">
        <f t="shared" si="34"/>
        <v>30000</v>
      </c>
      <c r="K627" s="133"/>
      <c r="L627" s="131"/>
      <c r="M627" s="131"/>
      <c r="N627" s="128">
        <f t="shared" si="35"/>
        <v>31800</v>
      </c>
      <c r="O627" s="133"/>
      <c r="P627" s="128">
        <f t="shared" si="36"/>
        <v>31800</v>
      </c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  <c r="FM627" s="124"/>
      <c r="FN627" s="124"/>
      <c r="FO627" s="124"/>
      <c r="FP627" s="124"/>
      <c r="FQ627" s="124"/>
      <c r="FR627" s="124"/>
      <c r="FS627" s="124"/>
      <c r="FT627" s="124"/>
      <c r="FU627" s="124"/>
      <c r="FV627" s="124"/>
      <c r="FW627" s="124"/>
      <c r="FX627" s="124"/>
      <c r="FY627" s="124"/>
      <c r="FZ627" s="124"/>
      <c r="GA627" s="124"/>
      <c r="GB627" s="124"/>
      <c r="GC627" s="124"/>
      <c r="GD627" s="124"/>
      <c r="GE627" s="124"/>
      <c r="GF627" s="124"/>
      <c r="GG627" s="124"/>
      <c r="GH627" s="124"/>
      <c r="GI627" s="124"/>
      <c r="GJ627" s="124"/>
      <c r="GK627" s="124"/>
      <c r="GL627" s="124"/>
      <c r="GM627" s="124"/>
      <c r="GN627" s="124"/>
      <c r="GO627" s="124"/>
      <c r="GP627" s="124"/>
      <c r="GQ627" s="124"/>
      <c r="GR627" s="124"/>
      <c r="GS627" s="124"/>
      <c r="GT627" s="124"/>
      <c r="GU627" s="124"/>
      <c r="GV627" s="124"/>
      <c r="GW627" s="124"/>
      <c r="GX627" s="124"/>
      <c r="GY627" s="124"/>
      <c r="GZ627" s="124"/>
      <c r="HA627" s="124"/>
      <c r="HB627" s="124"/>
      <c r="HC627" s="124"/>
      <c r="HD627" s="124"/>
      <c r="HE627" s="124"/>
      <c r="HF627" s="124"/>
      <c r="HG627" s="124"/>
      <c r="HH627" s="124"/>
      <c r="HI627" s="124"/>
      <c r="HJ627" s="124"/>
      <c r="HK627" s="124"/>
      <c r="HL627" s="124"/>
      <c r="HM627" s="124"/>
      <c r="HN627" s="124"/>
      <c r="HO627" s="124"/>
      <c r="HP627" s="124"/>
      <c r="HQ627" s="124"/>
      <c r="HR627" s="124"/>
      <c r="HS627" s="124"/>
      <c r="HT627" s="124"/>
      <c r="HU627" s="124"/>
      <c r="HV627" s="124"/>
      <c r="HW627" s="124"/>
      <c r="HX627" s="124"/>
      <c r="HY627" s="124"/>
      <c r="HZ627" s="124"/>
      <c r="IA627" s="124"/>
    </row>
    <row r="628" spans="1:235" s="93" customFormat="1" ht="33.75">
      <c r="A628" s="78" t="s">
        <v>219</v>
      </c>
      <c r="B628" s="132"/>
      <c r="C628" s="132"/>
      <c r="D628" s="128">
        <f t="shared" si="32"/>
        <v>49950</v>
      </c>
      <c r="E628" s="133"/>
      <c r="F628" s="128">
        <f t="shared" si="33"/>
        <v>49950</v>
      </c>
      <c r="G628" s="128">
        <f t="shared" si="33"/>
        <v>53250</v>
      </c>
      <c r="H628" s="133"/>
      <c r="I628" s="133"/>
      <c r="J628" s="128">
        <f t="shared" si="34"/>
        <v>53250</v>
      </c>
      <c r="K628" s="133"/>
      <c r="L628" s="131"/>
      <c r="M628" s="131"/>
      <c r="N628" s="128">
        <f t="shared" si="35"/>
        <v>56400</v>
      </c>
      <c r="O628" s="133"/>
      <c r="P628" s="128">
        <f t="shared" si="36"/>
        <v>56400</v>
      </c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  <c r="FM628" s="124"/>
      <c r="FN628" s="124"/>
      <c r="FO628" s="124"/>
      <c r="FP628" s="124"/>
      <c r="FQ628" s="124"/>
      <c r="FR628" s="124"/>
      <c r="FS628" s="124"/>
      <c r="FT628" s="124"/>
      <c r="FU628" s="124"/>
      <c r="FV628" s="124"/>
      <c r="FW628" s="124"/>
      <c r="FX628" s="124"/>
      <c r="FY628" s="124"/>
      <c r="FZ628" s="124"/>
      <c r="GA628" s="124"/>
      <c r="GB628" s="124"/>
      <c r="GC628" s="124"/>
      <c r="GD628" s="124"/>
      <c r="GE628" s="124"/>
      <c r="GF628" s="124"/>
      <c r="GG628" s="124"/>
      <c r="GH628" s="124"/>
      <c r="GI628" s="124"/>
      <c r="GJ628" s="124"/>
      <c r="GK628" s="124"/>
      <c r="GL628" s="124"/>
      <c r="GM628" s="124"/>
      <c r="GN628" s="124"/>
      <c r="GO628" s="124"/>
      <c r="GP628" s="124"/>
      <c r="GQ628" s="124"/>
      <c r="GR628" s="124"/>
      <c r="GS628" s="124"/>
      <c r="GT628" s="124"/>
      <c r="GU628" s="124"/>
      <c r="GV628" s="124"/>
      <c r="GW628" s="124"/>
      <c r="GX628" s="124"/>
      <c r="GY628" s="124"/>
      <c r="GZ628" s="124"/>
      <c r="HA628" s="124"/>
      <c r="HB628" s="124"/>
      <c r="HC628" s="124"/>
      <c r="HD628" s="124"/>
      <c r="HE628" s="124"/>
      <c r="HF628" s="124"/>
      <c r="HG628" s="124"/>
      <c r="HH628" s="124"/>
      <c r="HI628" s="124"/>
      <c r="HJ628" s="124"/>
      <c r="HK628" s="124"/>
      <c r="HL628" s="124"/>
      <c r="HM628" s="124"/>
      <c r="HN628" s="124"/>
      <c r="HO628" s="124"/>
      <c r="HP628" s="124"/>
      <c r="HQ628" s="124"/>
      <c r="HR628" s="124"/>
      <c r="HS628" s="124"/>
      <c r="HT628" s="124"/>
      <c r="HU628" s="124"/>
      <c r="HV628" s="124"/>
      <c r="HW628" s="124"/>
      <c r="HX628" s="124"/>
      <c r="HY628" s="124"/>
      <c r="HZ628" s="124"/>
      <c r="IA628" s="124"/>
    </row>
    <row r="629" spans="1:235" s="93" customFormat="1" ht="33.75">
      <c r="A629" s="78" t="s">
        <v>220</v>
      </c>
      <c r="B629" s="132"/>
      <c r="C629" s="132"/>
      <c r="D629" s="128">
        <f t="shared" si="32"/>
        <v>31050</v>
      </c>
      <c r="E629" s="128"/>
      <c r="F629" s="128">
        <f t="shared" si="33"/>
        <v>31050</v>
      </c>
      <c r="G629" s="128">
        <f t="shared" si="33"/>
        <v>33300</v>
      </c>
      <c r="H629" s="128"/>
      <c r="I629" s="128"/>
      <c r="J629" s="128">
        <f t="shared" si="34"/>
        <v>33300</v>
      </c>
      <c r="K629" s="128"/>
      <c r="L629" s="135"/>
      <c r="M629" s="135"/>
      <c r="N629" s="128">
        <f t="shared" si="35"/>
        <v>35550</v>
      </c>
      <c r="O629" s="128"/>
      <c r="P629" s="128">
        <f t="shared" si="36"/>
        <v>35550</v>
      </c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4"/>
      <c r="FR629" s="124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4"/>
      <c r="GD629" s="124"/>
      <c r="GE629" s="124"/>
      <c r="GF629" s="124"/>
      <c r="GG629" s="124"/>
      <c r="GH629" s="124"/>
      <c r="GI629" s="124"/>
      <c r="GJ629" s="124"/>
      <c r="GK629" s="124"/>
      <c r="GL629" s="124"/>
      <c r="GM629" s="124"/>
      <c r="GN629" s="124"/>
      <c r="GO629" s="124"/>
      <c r="GP629" s="124"/>
      <c r="GQ629" s="124"/>
      <c r="GR629" s="124"/>
      <c r="GS629" s="124"/>
      <c r="GT629" s="124"/>
      <c r="GU629" s="124"/>
      <c r="GV629" s="124"/>
      <c r="GW629" s="124"/>
      <c r="GX629" s="124"/>
      <c r="GY629" s="124"/>
      <c r="GZ629" s="124"/>
      <c r="HA629" s="124"/>
      <c r="HB629" s="124"/>
      <c r="HC629" s="124"/>
      <c r="HD629" s="124"/>
      <c r="HE629" s="124"/>
      <c r="HF629" s="124"/>
      <c r="HG629" s="124"/>
      <c r="HH629" s="124"/>
      <c r="HI629" s="124"/>
      <c r="HJ629" s="124"/>
      <c r="HK629" s="124"/>
      <c r="HL629" s="124"/>
      <c r="HM629" s="124"/>
      <c r="HN629" s="124"/>
      <c r="HO629" s="124"/>
      <c r="HP629" s="124"/>
      <c r="HQ629" s="124"/>
      <c r="HR629" s="124"/>
      <c r="HS629" s="124"/>
      <c r="HT629" s="124"/>
      <c r="HU629" s="124"/>
      <c r="HV629" s="124"/>
      <c r="HW629" s="124"/>
      <c r="HX629" s="124"/>
      <c r="HY629" s="124"/>
      <c r="HZ629" s="124"/>
      <c r="IA629" s="124"/>
    </row>
    <row r="630" spans="1:235" s="93" customFormat="1" ht="22.5">
      <c r="A630" s="78" t="s">
        <v>221</v>
      </c>
      <c r="B630" s="132"/>
      <c r="C630" s="132"/>
      <c r="D630" s="128">
        <f t="shared" si="32"/>
        <v>7620</v>
      </c>
      <c r="E630" s="128"/>
      <c r="F630" s="128">
        <f>F637*F644</f>
        <v>7620</v>
      </c>
      <c r="G630" s="128">
        <f>G637*G644</f>
        <v>8160</v>
      </c>
      <c r="H630" s="128"/>
      <c r="I630" s="128"/>
      <c r="J630" s="128">
        <f t="shared" si="34"/>
        <v>8160</v>
      </c>
      <c r="K630" s="128"/>
      <c r="L630" s="135"/>
      <c r="M630" s="135"/>
      <c r="N630" s="128">
        <f t="shared" si="35"/>
        <v>8640</v>
      </c>
      <c r="O630" s="128"/>
      <c r="P630" s="128">
        <f t="shared" si="36"/>
        <v>8640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  <c r="IA630" s="124"/>
    </row>
    <row r="631" spans="1:235" s="93" customFormat="1" ht="33.75">
      <c r="A631" s="78" t="s">
        <v>200</v>
      </c>
      <c r="B631" s="132"/>
      <c r="C631" s="132"/>
      <c r="D631" s="128">
        <f t="shared" si="32"/>
        <v>1920</v>
      </c>
      <c r="E631" s="128"/>
      <c r="F631" s="128">
        <f>F638*F645</f>
        <v>1920</v>
      </c>
      <c r="G631" s="128">
        <f>G638*G645</f>
        <v>1920</v>
      </c>
      <c r="H631" s="128"/>
      <c r="I631" s="128"/>
      <c r="J631" s="128">
        <f t="shared" si="34"/>
        <v>1920</v>
      </c>
      <c r="K631" s="128"/>
      <c r="L631" s="135"/>
      <c r="M631" s="135"/>
      <c r="N631" s="128">
        <f t="shared" si="35"/>
        <v>1920</v>
      </c>
      <c r="O631" s="128"/>
      <c r="P631" s="128">
        <f t="shared" si="36"/>
        <v>1920</v>
      </c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  <c r="FM631" s="124"/>
      <c r="FN631" s="124"/>
      <c r="FO631" s="124"/>
      <c r="FP631" s="124"/>
      <c r="FQ631" s="124"/>
      <c r="FR631" s="124"/>
      <c r="FS631" s="124"/>
      <c r="FT631" s="124"/>
      <c r="FU631" s="124"/>
      <c r="FV631" s="124"/>
      <c r="FW631" s="124"/>
      <c r="FX631" s="124"/>
      <c r="FY631" s="124"/>
      <c r="FZ631" s="124"/>
      <c r="GA631" s="124"/>
      <c r="GB631" s="124"/>
      <c r="GC631" s="124"/>
      <c r="GD631" s="124"/>
      <c r="GE631" s="124"/>
      <c r="GF631" s="124"/>
      <c r="GG631" s="124"/>
      <c r="GH631" s="124"/>
      <c r="GI631" s="124"/>
      <c r="GJ631" s="124"/>
      <c r="GK631" s="124"/>
      <c r="GL631" s="124"/>
      <c r="GM631" s="124"/>
      <c r="GN631" s="124"/>
      <c r="GO631" s="124"/>
      <c r="GP631" s="124"/>
      <c r="GQ631" s="124"/>
      <c r="GR631" s="124"/>
      <c r="GS631" s="124"/>
      <c r="GT631" s="124"/>
      <c r="GU631" s="124"/>
      <c r="GV631" s="124"/>
      <c r="GW631" s="124"/>
      <c r="GX631" s="124"/>
      <c r="GY631" s="124"/>
      <c r="GZ631" s="124"/>
      <c r="HA631" s="124"/>
      <c r="HB631" s="124"/>
      <c r="HC631" s="124"/>
      <c r="HD631" s="124"/>
      <c r="HE631" s="124"/>
      <c r="HF631" s="124"/>
      <c r="HG631" s="124"/>
      <c r="HH631" s="124"/>
      <c r="HI631" s="124"/>
      <c r="HJ631" s="124"/>
      <c r="HK631" s="124"/>
      <c r="HL631" s="124"/>
      <c r="HM631" s="124"/>
      <c r="HN631" s="124"/>
      <c r="HO631" s="124"/>
      <c r="HP631" s="124"/>
      <c r="HQ631" s="124"/>
      <c r="HR631" s="124"/>
      <c r="HS631" s="124"/>
      <c r="HT631" s="124"/>
      <c r="HU631" s="124"/>
      <c r="HV631" s="124"/>
      <c r="HW631" s="124"/>
      <c r="HX631" s="124"/>
      <c r="HY631" s="124"/>
      <c r="HZ631" s="124"/>
      <c r="IA631" s="124"/>
    </row>
    <row r="632" spans="1:235" s="162" customFormat="1" ht="11.25">
      <c r="A632" s="134" t="s">
        <v>3</v>
      </c>
      <c r="B632" s="134"/>
      <c r="C632" s="134"/>
      <c r="D632" s="136"/>
      <c r="E632" s="136"/>
      <c r="F632" s="128"/>
      <c r="G632" s="136"/>
      <c r="H632" s="136"/>
      <c r="I632" s="136"/>
      <c r="J632" s="128"/>
      <c r="K632" s="128"/>
      <c r="L632" s="136"/>
      <c r="M632" s="136"/>
      <c r="N632" s="136"/>
      <c r="O632" s="136"/>
      <c r="P632" s="128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  <c r="HJ632" s="81"/>
      <c r="HK632" s="81"/>
      <c r="HL632" s="81"/>
      <c r="HM632" s="81"/>
      <c r="HN632" s="81"/>
      <c r="HO632" s="81"/>
      <c r="HP632" s="81"/>
      <c r="HQ632" s="81"/>
      <c r="HR632" s="81"/>
      <c r="HS632" s="81"/>
      <c r="HT632" s="81"/>
      <c r="HU632" s="81"/>
      <c r="HV632" s="81"/>
      <c r="HW632" s="81"/>
      <c r="HX632" s="81"/>
      <c r="HY632" s="81"/>
      <c r="HZ632" s="81"/>
      <c r="IA632" s="81"/>
    </row>
    <row r="633" spans="1:235" s="162" customFormat="1" ht="33.75" customHeight="1">
      <c r="A633" s="78" t="s">
        <v>147</v>
      </c>
      <c r="B633" s="137"/>
      <c r="C633" s="137"/>
      <c r="D633" s="138">
        <v>30</v>
      </c>
      <c r="E633" s="139"/>
      <c r="F633" s="138">
        <v>30</v>
      </c>
      <c r="G633" s="138">
        <v>30</v>
      </c>
      <c r="H633" s="139"/>
      <c r="I633" s="139"/>
      <c r="J633" s="138">
        <v>30</v>
      </c>
      <c r="K633" s="139"/>
      <c r="L633" s="139"/>
      <c r="M633" s="139"/>
      <c r="N633" s="138">
        <v>30</v>
      </c>
      <c r="O633" s="139"/>
      <c r="P633" s="138">
        <v>30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  <c r="HJ633" s="81"/>
      <c r="HK633" s="81"/>
      <c r="HL633" s="81"/>
      <c r="HM633" s="81"/>
      <c r="HN633" s="81"/>
      <c r="HO633" s="81"/>
      <c r="HP633" s="81"/>
      <c r="HQ633" s="81"/>
      <c r="HR633" s="81"/>
      <c r="HS633" s="81"/>
      <c r="HT633" s="81"/>
      <c r="HU633" s="81"/>
      <c r="HV633" s="81"/>
      <c r="HW633" s="81"/>
      <c r="HX633" s="81"/>
      <c r="HY633" s="81"/>
      <c r="HZ633" s="81"/>
      <c r="IA633" s="81"/>
    </row>
    <row r="634" spans="1:235" s="162" customFormat="1" ht="35.25" customHeight="1">
      <c r="A634" s="78" t="s">
        <v>148</v>
      </c>
      <c r="B634" s="137"/>
      <c r="C634" s="137"/>
      <c r="D634" s="138">
        <v>30</v>
      </c>
      <c r="E634" s="139"/>
      <c r="F634" s="138">
        <v>30</v>
      </c>
      <c r="G634" s="138">
        <v>30</v>
      </c>
      <c r="H634" s="139"/>
      <c r="I634" s="139"/>
      <c r="J634" s="138">
        <v>30</v>
      </c>
      <c r="K634" s="139"/>
      <c r="L634" s="139"/>
      <c r="M634" s="139"/>
      <c r="N634" s="138">
        <v>30</v>
      </c>
      <c r="O634" s="139"/>
      <c r="P634" s="138">
        <v>30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</row>
    <row r="635" spans="1:235" s="162" customFormat="1" ht="39.75" customHeight="1">
      <c r="A635" s="78" t="s">
        <v>222</v>
      </c>
      <c r="B635" s="137"/>
      <c r="C635" s="137"/>
      <c r="D635" s="138">
        <v>30</v>
      </c>
      <c r="E635" s="139"/>
      <c r="F635" s="138">
        <v>30</v>
      </c>
      <c r="G635" s="138">
        <v>30</v>
      </c>
      <c r="H635" s="139"/>
      <c r="I635" s="139"/>
      <c r="J635" s="138">
        <v>30</v>
      </c>
      <c r="K635" s="139"/>
      <c r="L635" s="139"/>
      <c r="M635" s="139"/>
      <c r="N635" s="138">
        <v>30</v>
      </c>
      <c r="O635" s="139"/>
      <c r="P635" s="138">
        <v>30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</row>
    <row r="636" spans="1:235" s="162" customFormat="1" ht="36" customHeight="1">
      <c r="A636" s="78" t="s">
        <v>223</v>
      </c>
      <c r="B636" s="137"/>
      <c r="C636" s="137"/>
      <c r="D636" s="138">
        <v>90</v>
      </c>
      <c r="E636" s="138"/>
      <c r="F636" s="138">
        <v>90</v>
      </c>
      <c r="G636" s="138">
        <v>90</v>
      </c>
      <c r="H636" s="138"/>
      <c r="I636" s="138"/>
      <c r="J636" s="138">
        <v>90</v>
      </c>
      <c r="K636" s="138"/>
      <c r="L636" s="138"/>
      <c r="M636" s="138"/>
      <c r="N636" s="138">
        <v>90</v>
      </c>
      <c r="O636" s="138"/>
      <c r="P636" s="138">
        <v>90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  <c r="IA636" s="81"/>
    </row>
    <row r="637" spans="1:235" s="162" customFormat="1" ht="31.5" customHeight="1">
      <c r="A637" s="78" t="s">
        <v>224</v>
      </c>
      <c r="B637" s="137"/>
      <c r="C637" s="137"/>
      <c r="D637" s="138">
        <v>12</v>
      </c>
      <c r="E637" s="138"/>
      <c r="F637" s="138">
        <f>D637</f>
        <v>12</v>
      </c>
      <c r="G637" s="138">
        <v>12</v>
      </c>
      <c r="H637" s="139"/>
      <c r="I637" s="139"/>
      <c r="J637" s="138">
        <v>12</v>
      </c>
      <c r="K637" s="139"/>
      <c r="L637" s="139"/>
      <c r="M637" s="139"/>
      <c r="N637" s="138">
        <v>12</v>
      </c>
      <c r="O637" s="139"/>
      <c r="P637" s="138">
        <v>12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  <c r="IA637" s="81"/>
    </row>
    <row r="638" spans="1:235" s="162" customFormat="1" ht="23.25" customHeight="1">
      <c r="A638" s="78" t="s">
        <v>225</v>
      </c>
      <c r="B638" s="137"/>
      <c r="C638" s="137"/>
      <c r="D638" s="138">
        <v>12</v>
      </c>
      <c r="E638" s="138"/>
      <c r="F638" s="138">
        <f>D638</f>
        <v>12</v>
      </c>
      <c r="G638" s="138">
        <v>12</v>
      </c>
      <c r="H638" s="138"/>
      <c r="I638" s="138"/>
      <c r="J638" s="138">
        <v>12</v>
      </c>
      <c r="K638" s="138"/>
      <c r="L638" s="138"/>
      <c r="M638" s="138"/>
      <c r="N638" s="138">
        <v>12</v>
      </c>
      <c r="O638" s="138"/>
      <c r="P638" s="138">
        <v>12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  <c r="IA638" s="81"/>
    </row>
    <row r="639" spans="1:235" s="162" customFormat="1" ht="11.25">
      <c r="A639" s="134" t="s">
        <v>5</v>
      </c>
      <c r="B639" s="134"/>
      <c r="C639" s="134"/>
      <c r="D639" s="140"/>
      <c r="E639" s="136"/>
      <c r="F639" s="140"/>
      <c r="G639" s="140"/>
      <c r="H639" s="136"/>
      <c r="I639" s="136"/>
      <c r="J639" s="140"/>
      <c r="K639" s="128"/>
      <c r="L639" s="136"/>
      <c r="M639" s="136"/>
      <c r="N639" s="140"/>
      <c r="O639" s="136"/>
      <c r="P639" s="140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  <c r="IA639" s="81"/>
    </row>
    <row r="640" spans="1:235" s="162" customFormat="1" ht="39" customHeight="1">
      <c r="A640" s="137" t="s">
        <v>226</v>
      </c>
      <c r="B640" s="137"/>
      <c r="C640" s="137"/>
      <c r="D640" s="142">
        <v>300</v>
      </c>
      <c r="E640" s="135"/>
      <c r="F640" s="128">
        <f aca="true" t="shared" si="37" ref="F640:F645">D640</f>
        <v>300</v>
      </c>
      <c r="G640" s="142">
        <v>320</v>
      </c>
      <c r="H640" s="135"/>
      <c r="I640" s="135"/>
      <c r="J640" s="128">
        <f aca="true" t="shared" si="38" ref="J640:J645">G640</f>
        <v>320</v>
      </c>
      <c r="K640" s="143"/>
      <c r="L640" s="144"/>
      <c r="M640" s="145"/>
      <c r="N640" s="142">
        <v>340</v>
      </c>
      <c r="O640" s="135"/>
      <c r="P640" s="128">
        <f aca="true" t="shared" si="39" ref="P640:P645">N640</f>
        <v>340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  <c r="IA640" s="81"/>
    </row>
    <row r="641" spans="1:235" s="162" customFormat="1" ht="33.75">
      <c r="A641" s="137" t="s">
        <v>227</v>
      </c>
      <c r="B641" s="137"/>
      <c r="C641" s="137"/>
      <c r="D641" s="142">
        <v>940</v>
      </c>
      <c r="E641" s="135"/>
      <c r="F641" s="128">
        <f t="shared" si="37"/>
        <v>940</v>
      </c>
      <c r="G641" s="142">
        <v>1000</v>
      </c>
      <c r="H641" s="135"/>
      <c r="I641" s="135"/>
      <c r="J641" s="128">
        <f t="shared" si="38"/>
        <v>1000</v>
      </c>
      <c r="K641" s="128"/>
      <c r="L641" s="135"/>
      <c r="M641" s="142"/>
      <c r="N641" s="142">
        <v>1060</v>
      </c>
      <c r="O641" s="135"/>
      <c r="P641" s="128">
        <f t="shared" si="39"/>
        <v>1060</v>
      </c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  <c r="IA641" s="81"/>
    </row>
    <row r="642" spans="1:235" s="162" customFormat="1" ht="33.75">
      <c r="A642" s="137" t="s">
        <v>228</v>
      </c>
      <c r="B642" s="137"/>
      <c r="C642" s="137"/>
      <c r="D642" s="142">
        <v>1665</v>
      </c>
      <c r="E642" s="135"/>
      <c r="F642" s="128">
        <f t="shared" si="37"/>
        <v>1665</v>
      </c>
      <c r="G642" s="142">
        <v>1775</v>
      </c>
      <c r="H642" s="135"/>
      <c r="I642" s="135"/>
      <c r="J642" s="128">
        <f t="shared" si="38"/>
        <v>1775</v>
      </c>
      <c r="K642" s="128"/>
      <c r="L642" s="135"/>
      <c r="M642" s="142"/>
      <c r="N642" s="142">
        <v>1880</v>
      </c>
      <c r="O642" s="135"/>
      <c r="P642" s="128">
        <f t="shared" si="39"/>
        <v>1880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  <c r="IA642" s="81"/>
    </row>
    <row r="643" spans="1:235" s="162" customFormat="1" ht="33.75">
      <c r="A643" s="137" t="s">
        <v>229</v>
      </c>
      <c r="B643" s="137"/>
      <c r="C643" s="137"/>
      <c r="D643" s="142">
        <v>345</v>
      </c>
      <c r="E643" s="135"/>
      <c r="F643" s="128">
        <f t="shared" si="37"/>
        <v>345</v>
      </c>
      <c r="G643" s="142">
        <v>370</v>
      </c>
      <c r="H643" s="135"/>
      <c r="I643" s="135"/>
      <c r="J643" s="128">
        <f t="shared" si="38"/>
        <v>370</v>
      </c>
      <c r="K643" s="128"/>
      <c r="L643" s="135"/>
      <c r="M643" s="142"/>
      <c r="N643" s="142">
        <v>395</v>
      </c>
      <c r="O643" s="135"/>
      <c r="P643" s="128">
        <f t="shared" si="39"/>
        <v>395</v>
      </c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1"/>
      <c r="GC643" s="81"/>
      <c r="GD643" s="81"/>
      <c r="GE643" s="81"/>
      <c r="GF643" s="81"/>
      <c r="GG643" s="81"/>
      <c r="GH643" s="81"/>
      <c r="GI643" s="81"/>
      <c r="GJ643" s="81"/>
      <c r="GK643" s="81"/>
      <c r="GL643" s="81"/>
      <c r="GM643" s="81"/>
      <c r="GN643" s="81"/>
      <c r="GO643" s="81"/>
      <c r="GP643" s="81"/>
      <c r="GQ643" s="81"/>
      <c r="GR643" s="81"/>
      <c r="GS643" s="81"/>
      <c r="GT643" s="81"/>
      <c r="GU643" s="81"/>
      <c r="GV643" s="81"/>
      <c r="GW643" s="81"/>
      <c r="GX643" s="81"/>
      <c r="GY643" s="81"/>
      <c r="GZ643" s="81"/>
      <c r="HA643" s="81"/>
      <c r="HB643" s="81"/>
      <c r="HC643" s="81"/>
      <c r="HD643" s="81"/>
      <c r="HE643" s="81"/>
      <c r="HF643" s="81"/>
      <c r="HG643" s="81"/>
      <c r="HH643" s="81"/>
      <c r="HI643" s="81"/>
      <c r="HJ643" s="81"/>
      <c r="HK643" s="81"/>
      <c r="HL643" s="81"/>
      <c r="HM643" s="81"/>
      <c r="HN643" s="81"/>
      <c r="HO643" s="81"/>
      <c r="HP643" s="81"/>
      <c r="HQ643" s="81"/>
      <c r="HR643" s="81"/>
      <c r="HS643" s="81"/>
      <c r="HT643" s="81"/>
      <c r="HU643" s="81"/>
      <c r="HV643" s="81"/>
      <c r="HW643" s="81"/>
      <c r="HX643" s="81"/>
      <c r="HY643" s="81"/>
      <c r="HZ643" s="81"/>
      <c r="IA643" s="81"/>
    </row>
    <row r="644" spans="1:235" s="162" customFormat="1" ht="23.25" customHeight="1">
      <c r="A644" s="137" t="s">
        <v>230</v>
      </c>
      <c r="B644" s="137"/>
      <c r="C644" s="137"/>
      <c r="D644" s="142">
        <v>635</v>
      </c>
      <c r="E644" s="135"/>
      <c r="F644" s="128">
        <f t="shared" si="37"/>
        <v>635</v>
      </c>
      <c r="G644" s="142">
        <v>680</v>
      </c>
      <c r="H644" s="135"/>
      <c r="I644" s="135"/>
      <c r="J644" s="128">
        <f t="shared" si="38"/>
        <v>680</v>
      </c>
      <c r="K644" s="128"/>
      <c r="L644" s="135"/>
      <c r="M644" s="142"/>
      <c r="N644" s="142">
        <v>720</v>
      </c>
      <c r="O644" s="135"/>
      <c r="P644" s="128">
        <f t="shared" si="39"/>
        <v>720</v>
      </c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  <c r="IA644" s="81"/>
    </row>
    <row r="645" spans="1:235" s="162" customFormat="1" ht="34.5" customHeight="1">
      <c r="A645" s="137" t="s">
        <v>231</v>
      </c>
      <c r="B645" s="137"/>
      <c r="C645" s="137"/>
      <c r="D645" s="142">
        <v>160</v>
      </c>
      <c r="E645" s="135"/>
      <c r="F645" s="128">
        <f t="shared" si="37"/>
        <v>160</v>
      </c>
      <c r="G645" s="142">
        <v>160</v>
      </c>
      <c r="H645" s="135"/>
      <c r="I645" s="142"/>
      <c r="J645" s="128">
        <f t="shared" si="38"/>
        <v>160</v>
      </c>
      <c r="K645" s="128"/>
      <c r="L645" s="135"/>
      <c r="M645" s="142"/>
      <c r="N645" s="142">
        <v>160</v>
      </c>
      <c r="O645" s="135"/>
      <c r="P645" s="128">
        <f t="shared" si="39"/>
        <v>160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  <c r="IA645" s="81"/>
    </row>
    <row r="646" spans="1:16" ht="75.75" customHeight="1">
      <c r="A646" s="129" t="s">
        <v>196</v>
      </c>
      <c r="B646" s="129"/>
      <c r="C646" s="129"/>
      <c r="D646" s="130"/>
      <c r="E646" s="130"/>
      <c r="F646" s="130"/>
      <c r="G646" s="130"/>
      <c r="H646" s="130"/>
      <c r="I646" s="130"/>
      <c r="J646" s="130"/>
      <c r="K646" s="128"/>
      <c r="L646" s="131"/>
      <c r="M646" s="130"/>
      <c r="N646" s="130"/>
      <c r="O646" s="130"/>
      <c r="P646" s="130"/>
    </row>
    <row r="647" spans="1:16" ht="71.25" customHeight="1">
      <c r="A647" s="132" t="s">
        <v>454</v>
      </c>
      <c r="B647" s="132"/>
      <c r="C647" s="132"/>
      <c r="D647" s="133"/>
      <c r="E647" s="133">
        <f>SUM(E649:E652)</f>
        <v>527340</v>
      </c>
      <c r="F647" s="133">
        <f>SUM(F649:F652)</f>
        <v>527340</v>
      </c>
      <c r="G647" s="133"/>
      <c r="H647" s="133">
        <f>SUM(H649:H652)</f>
        <v>563170</v>
      </c>
      <c r="I647" s="133"/>
      <c r="J647" s="133">
        <f>SUM(J649:J652)</f>
        <v>563170</v>
      </c>
      <c r="K647" s="128"/>
      <c r="L647" s="131"/>
      <c r="M647" s="131"/>
      <c r="N647" s="133"/>
      <c r="O647" s="133">
        <f>SUM(O649:O652)</f>
        <v>597180</v>
      </c>
      <c r="P647" s="133">
        <f>SUM(P649:P652)</f>
        <v>597180</v>
      </c>
    </row>
    <row r="648" spans="1:16" ht="21.75" customHeight="1">
      <c r="A648" s="134" t="s">
        <v>2</v>
      </c>
      <c r="B648" s="132"/>
      <c r="C648" s="132"/>
      <c r="D648" s="133"/>
      <c r="E648" s="133"/>
      <c r="F648" s="133"/>
      <c r="G648" s="133"/>
      <c r="H648" s="133"/>
      <c r="I648" s="133"/>
      <c r="J648" s="133"/>
      <c r="K648" s="133"/>
      <c r="L648" s="131"/>
      <c r="M648" s="131"/>
      <c r="N648" s="133"/>
      <c r="O648" s="133"/>
      <c r="P648" s="133"/>
    </row>
    <row r="649" spans="1:16" ht="39" customHeight="1">
      <c r="A649" s="78" t="s">
        <v>197</v>
      </c>
      <c r="B649" s="132"/>
      <c r="C649" s="132"/>
      <c r="D649" s="128"/>
      <c r="E649" s="128">
        <f>E654*E659</f>
        <v>476250</v>
      </c>
      <c r="F649" s="128">
        <f>F654*F659</f>
        <v>476250</v>
      </c>
      <c r="G649" s="128"/>
      <c r="H649" s="128">
        <f>H654*H659</f>
        <v>508750</v>
      </c>
      <c r="I649" s="133"/>
      <c r="J649" s="128">
        <f>J654*J659</f>
        <v>508750</v>
      </c>
      <c r="K649" s="133"/>
      <c r="L649" s="131"/>
      <c r="M649" s="131"/>
      <c r="N649" s="128"/>
      <c r="O649" s="128">
        <f>O654*O659</f>
        <v>540000</v>
      </c>
      <c r="P649" s="128">
        <f>P654*P659</f>
        <v>540000</v>
      </c>
    </row>
    <row r="650" spans="1:16" ht="21.75" customHeight="1">
      <c r="A650" s="78" t="s">
        <v>198</v>
      </c>
      <c r="B650" s="132"/>
      <c r="C650" s="132"/>
      <c r="D650" s="128"/>
      <c r="E650" s="128">
        <f aca="true" t="shared" si="40" ref="E650:F652">E655*E660</f>
        <v>15240</v>
      </c>
      <c r="F650" s="128">
        <f t="shared" si="40"/>
        <v>15240</v>
      </c>
      <c r="G650" s="128"/>
      <c r="H650" s="128">
        <f>H655*H660</f>
        <v>16320</v>
      </c>
      <c r="I650" s="133"/>
      <c r="J650" s="128">
        <f>J655*J660</f>
        <v>16320</v>
      </c>
      <c r="K650" s="133"/>
      <c r="L650" s="131"/>
      <c r="M650" s="131"/>
      <c r="N650" s="128"/>
      <c r="O650" s="128">
        <f aca="true" t="shared" si="41" ref="O650:P652">O655*O660</f>
        <v>17280</v>
      </c>
      <c r="P650" s="128">
        <f t="shared" si="41"/>
        <v>17280</v>
      </c>
    </row>
    <row r="651" spans="1:16" ht="39.75" customHeight="1">
      <c r="A651" s="78" t="s">
        <v>199</v>
      </c>
      <c r="B651" s="132"/>
      <c r="C651" s="132"/>
      <c r="D651" s="128"/>
      <c r="E651" s="128">
        <f t="shared" si="40"/>
        <v>31050</v>
      </c>
      <c r="F651" s="128">
        <f t="shared" si="40"/>
        <v>31050</v>
      </c>
      <c r="G651" s="128"/>
      <c r="H651" s="128">
        <f>H656*H661</f>
        <v>33300</v>
      </c>
      <c r="I651" s="133"/>
      <c r="J651" s="128">
        <f>J656*J661</f>
        <v>33300</v>
      </c>
      <c r="K651" s="133"/>
      <c r="L651" s="131"/>
      <c r="M651" s="131"/>
      <c r="N651" s="128"/>
      <c r="O651" s="128">
        <f t="shared" si="41"/>
        <v>35100</v>
      </c>
      <c r="P651" s="128">
        <f t="shared" si="41"/>
        <v>35100</v>
      </c>
    </row>
    <row r="652" spans="1:16" ht="41.25" customHeight="1">
      <c r="A652" s="78" t="s">
        <v>200</v>
      </c>
      <c r="B652" s="132"/>
      <c r="C652" s="132"/>
      <c r="D652" s="128"/>
      <c r="E652" s="128">
        <f t="shared" si="40"/>
        <v>4800</v>
      </c>
      <c r="F652" s="128">
        <f t="shared" si="40"/>
        <v>4800</v>
      </c>
      <c r="G652" s="128"/>
      <c r="H652" s="128">
        <f>H657*H662</f>
        <v>4800</v>
      </c>
      <c r="I652" s="128"/>
      <c r="J652" s="128">
        <f>J657*J662</f>
        <v>4800</v>
      </c>
      <c r="K652" s="128"/>
      <c r="L652" s="135"/>
      <c r="M652" s="135"/>
      <c r="N652" s="128"/>
      <c r="O652" s="128">
        <f t="shared" si="41"/>
        <v>4800</v>
      </c>
      <c r="P652" s="128">
        <f t="shared" si="41"/>
        <v>4800</v>
      </c>
    </row>
    <row r="653" spans="1:16" ht="21.75" customHeight="1">
      <c r="A653" s="134" t="s">
        <v>3</v>
      </c>
      <c r="B653" s="134"/>
      <c r="C653" s="134"/>
      <c r="D653" s="136"/>
      <c r="E653" s="136"/>
      <c r="F653" s="128"/>
      <c r="G653" s="136"/>
      <c r="H653" s="136"/>
      <c r="I653" s="136"/>
      <c r="J653" s="128"/>
      <c r="K653" s="128"/>
      <c r="L653" s="136"/>
      <c r="M653" s="136"/>
      <c r="N653" s="136"/>
      <c r="O653" s="136"/>
      <c r="P653" s="128"/>
    </row>
    <row r="654" spans="1:16" ht="39" customHeight="1">
      <c r="A654" s="78" t="s">
        <v>150</v>
      </c>
      <c r="B654" s="137"/>
      <c r="C654" s="137"/>
      <c r="D654" s="138"/>
      <c r="E654" s="138">
        <f>60+160+30</f>
        <v>250</v>
      </c>
      <c r="F654" s="138">
        <f>60+160+30</f>
        <v>250</v>
      </c>
      <c r="G654" s="138"/>
      <c r="H654" s="138">
        <f>60+160+30</f>
        <v>250</v>
      </c>
      <c r="I654" s="138"/>
      <c r="J654" s="138">
        <f>60+160+30</f>
        <v>250</v>
      </c>
      <c r="K654" s="138"/>
      <c r="L654" s="138"/>
      <c r="M654" s="138"/>
      <c r="N654" s="138"/>
      <c r="O654" s="138">
        <f>60+160+30</f>
        <v>250</v>
      </c>
      <c r="P654" s="138">
        <f>60+160+30</f>
        <v>250</v>
      </c>
    </row>
    <row r="655" spans="1:16" ht="21.75" customHeight="1">
      <c r="A655" s="78" t="s">
        <v>151</v>
      </c>
      <c r="B655" s="137"/>
      <c r="C655" s="137"/>
      <c r="D655" s="138"/>
      <c r="E655" s="138">
        <v>24</v>
      </c>
      <c r="F655" s="138">
        <v>24</v>
      </c>
      <c r="G655" s="138"/>
      <c r="H655" s="138">
        <v>24</v>
      </c>
      <c r="I655" s="139"/>
      <c r="J655" s="138">
        <v>24</v>
      </c>
      <c r="K655" s="139"/>
      <c r="L655" s="139"/>
      <c r="M655" s="139"/>
      <c r="N655" s="138"/>
      <c r="O655" s="138">
        <v>24</v>
      </c>
      <c r="P655" s="138">
        <v>24</v>
      </c>
    </row>
    <row r="656" spans="1:16" ht="36" customHeight="1">
      <c r="A656" s="78" t="s">
        <v>152</v>
      </c>
      <c r="B656" s="137"/>
      <c r="C656" s="137"/>
      <c r="D656" s="138"/>
      <c r="E656" s="138">
        <v>90</v>
      </c>
      <c r="F656" s="138">
        <v>90</v>
      </c>
      <c r="G656" s="138"/>
      <c r="H656" s="138">
        <v>90</v>
      </c>
      <c r="I656" s="138"/>
      <c r="J656" s="138">
        <v>90</v>
      </c>
      <c r="K656" s="138"/>
      <c r="L656" s="138"/>
      <c r="M656" s="138"/>
      <c r="N656" s="138"/>
      <c r="O656" s="138">
        <v>90</v>
      </c>
      <c r="P656" s="138">
        <v>90</v>
      </c>
    </row>
    <row r="657" spans="1:16" ht="21.75" customHeight="1">
      <c r="A657" s="78" t="s">
        <v>153</v>
      </c>
      <c r="B657" s="137"/>
      <c r="C657" s="137"/>
      <c r="D657" s="138"/>
      <c r="E657" s="138">
        <v>30</v>
      </c>
      <c r="F657" s="138">
        <f>E657</f>
        <v>30</v>
      </c>
      <c r="G657" s="138"/>
      <c r="H657" s="138">
        <v>30</v>
      </c>
      <c r="I657" s="138"/>
      <c r="J657" s="138">
        <v>30</v>
      </c>
      <c r="K657" s="138"/>
      <c r="L657" s="138"/>
      <c r="M657" s="138"/>
      <c r="N657" s="138"/>
      <c r="O657" s="138">
        <v>30</v>
      </c>
      <c r="P657" s="138">
        <v>30</v>
      </c>
    </row>
    <row r="658" spans="1:16" ht="21.75" customHeight="1">
      <c r="A658" s="134" t="s">
        <v>5</v>
      </c>
      <c r="B658" s="134"/>
      <c r="C658" s="134"/>
      <c r="D658" s="140"/>
      <c r="E658" s="141"/>
      <c r="F658" s="141"/>
      <c r="G658" s="140"/>
      <c r="H658" s="141"/>
      <c r="I658" s="136"/>
      <c r="J658" s="141"/>
      <c r="K658" s="128"/>
      <c r="L658" s="136"/>
      <c r="M658" s="136"/>
      <c r="N658" s="140"/>
      <c r="O658" s="141"/>
      <c r="P658" s="141"/>
    </row>
    <row r="659" spans="1:16" ht="24" customHeight="1">
      <c r="A659" s="137" t="s">
        <v>201</v>
      </c>
      <c r="B659" s="137"/>
      <c r="C659" s="137"/>
      <c r="D659" s="142"/>
      <c r="E659" s="128">
        <v>1905</v>
      </c>
      <c r="F659" s="128">
        <f>E659</f>
        <v>1905</v>
      </c>
      <c r="G659" s="142"/>
      <c r="H659" s="128">
        <v>2035</v>
      </c>
      <c r="I659" s="135"/>
      <c r="J659" s="128">
        <f>H659</f>
        <v>2035</v>
      </c>
      <c r="K659" s="143"/>
      <c r="L659" s="144"/>
      <c r="M659" s="145"/>
      <c r="N659" s="142"/>
      <c r="O659" s="128">
        <v>2160</v>
      </c>
      <c r="P659" s="128">
        <f>O659</f>
        <v>2160</v>
      </c>
    </row>
    <row r="660" spans="1:16" ht="26.25" customHeight="1">
      <c r="A660" s="137" t="s">
        <v>202</v>
      </c>
      <c r="B660" s="137"/>
      <c r="C660" s="137"/>
      <c r="D660" s="142"/>
      <c r="E660" s="142">
        <v>635</v>
      </c>
      <c r="F660" s="128">
        <f>E660</f>
        <v>635</v>
      </c>
      <c r="G660" s="142"/>
      <c r="H660" s="142">
        <v>680</v>
      </c>
      <c r="I660" s="135"/>
      <c r="J660" s="128">
        <f>H660</f>
        <v>680</v>
      </c>
      <c r="K660" s="128"/>
      <c r="L660" s="135"/>
      <c r="M660" s="142"/>
      <c r="N660" s="142"/>
      <c r="O660" s="142">
        <v>720</v>
      </c>
      <c r="P660" s="128">
        <f>O660</f>
        <v>720</v>
      </c>
    </row>
    <row r="661" spans="1:16" ht="35.25" customHeight="1">
      <c r="A661" s="137" t="s">
        <v>203</v>
      </c>
      <c r="B661" s="137"/>
      <c r="C661" s="137"/>
      <c r="D661" s="142"/>
      <c r="E661" s="142">
        <v>345</v>
      </c>
      <c r="F661" s="128">
        <f>E661</f>
        <v>345</v>
      </c>
      <c r="G661" s="142"/>
      <c r="H661" s="142">
        <v>370</v>
      </c>
      <c r="I661" s="135"/>
      <c r="J661" s="128">
        <f>H661</f>
        <v>370</v>
      </c>
      <c r="K661" s="128"/>
      <c r="L661" s="135"/>
      <c r="M661" s="142"/>
      <c r="N661" s="142"/>
      <c r="O661" s="142">
        <v>390</v>
      </c>
      <c r="P661" s="128">
        <f>O661</f>
        <v>390</v>
      </c>
    </row>
    <row r="662" spans="1:16" ht="30.75" customHeight="1">
      <c r="A662" s="146" t="s">
        <v>204</v>
      </c>
      <c r="B662" s="146"/>
      <c r="C662" s="146"/>
      <c r="D662" s="147"/>
      <c r="E662" s="147">
        <v>160</v>
      </c>
      <c r="F662" s="148">
        <f>E662</f>
        <v>160</v>
      </c>
      <c r="G662" s="147"/>
      <c r="H662" s="147">
        <v>160</v>
      </c>
      <c r="I662" s="147"/>
      <c r="J662" s="148">
        <f>H662</f>
        <v>160</v>
      </c>
      <c r="K662" s="148"/>
      <c r="L662" s="149"/>
      <c r="M662" s="147"/>
      <c r="N662" s="147"/>
      <c r="O662" s="147">
        <v>160</v>
      </c>
      <c r="P662" s="148">
        <f>O662</f>
        <v>160</v>
      </c>
    </row>
    <row r="663" spans="1:16" ht="42.75" customHeight="1">
      <c r="A663" s="36" t="s">
        <v>205</v>
      </c>
      <c r="B663" s="150"/>
      <c r="C663" s="150"/>
      <c r="D663" s="151"/>
      <c r="E663" s="151">
        <f>E665</f>
        <v>67200</v>
      </c>
      <c r="F663" s="151">
        <f>E663</f>
        <v>67200</v>
      </c>
      <c r="G663" s="151"/>
      <c r="H663" s="151">
        <f>H665</f>
        <v>67200</v>
      </c>
      <c r="I663" s="151"/>
      <c r="J663" s="151">
        <f>H663</f>
        <v>67200</v>
      </c>
      <c r="K663" s="151"/>
      <c r="L663" s="152"/>
      <c r="M663" s="152"/>
      <c r="N663" s="151"/>
      <c r="O663" s="151">
        <f>O665</f>
        <v>67200</v>
      </c>
      <c r="P663" s="151">
        <f>O663</f>
        <v>67200</v>
      </c>
    </row>
    <row r="664" spans="1:16" ht="21.75" customHeight="1">
      <c r="A664" s="265" t="s">
        <v>2</v>
      </c>
      <c r="B664" s="150"/>
      <c r="C664" s="150"/>
      <c r="D664" s="151"/>
      <c r="E664" s="151"/>
      <c r="F664" s="151"/>
      <c r="G664" s="151"/>
      <c r="H664" s="151"/>
      <c r="I664" s="151"/>
      <c r="J664" s="151"/>
      <c r="K664" s="151"/>
      <c r="L664" s="152"/>
      <c r="M664" s="152"/>
      <c r="N664" s="151"/>
      <c r="O664" s="151"/>
      <c r="P664" s="151"/>
    </row>
    <row r="665" spans="1:16" ht="21.75" customHeight="1">
      <c r="A665" s="7" t="s">
        <v>206</v>
      </c>
      <c r="B665" s="150"/>
      <c r="C665" s="150"/>
      <c r="D665" s="154"/>
      <c r="E665" s="154">
        <f>E667*E669</f>
        <v>67200</v>
      </c>
      <c r="F665" s="154">
        <f>E665</f>
        <v>67200</v>
      </c>
      <c r="G665" s="154"/>
      <c r="H665" s="154">
        <f>H667*H669</f>
        <v>67200</v>
      </c>
      <c r="I665" s="155"/>
      <c r="J665" s="154">
        <f>H665</f>
        <v>67200</v>
      </c>
      <c r="K665" s="155"/>
      <c r="L665" s="156"/>
      <c r="M665" s="156"/>
      <c r="N665" s="154"/>
      <c r="O665" s="154">
        <f>O667*O669</f>
        <v>67200</v>
      </c>
      <c r="P665" s="154">
        <f>O665</f>
        <v>67200</v>
      </c>
    </row>
    <row r="666" spans="1:16" ht="15" customHeight="1">
      <c r="A666" s="265" t="s">
        <v>3</v>
      </c>
      <c r="B666" s="153"/>
      <c r="C666" s="153"/>
      <c r="D666" s="156"/>
      <c r="E666" s="156"/>
      <c r="F666" s="154"/>
      <c r="G666" s="156"/>
      <c r="H666" s="156"/>
      <c r="I666" s="156"/>
      <c r="J666" s="154"/>
      <c r="K666" s="154"/>
      <c r="L666" s="156"/>
      <c r="M666" s="156"/>
      <c r="N666" s="156"/>
      <c r="O666" s="156"/>
      <c r="P666" s="154"/>
    </row>
    <row r="667" spans="1:16" ht="15" customHeight="1">
      <c r="A667" s="12" t="s">
        <v>207</v>
      </c>
      <c r="B667" s="157"/>
      <c r="C667" s="157"/>
      <c r="D667" s="158"/>
      <c r="E667" s="159">
        <v>12</v>
      </c>
      <c r="F667" s="159">
        <f>E667</f>
        <v>12</v>
      </c>
      <c r="G667" s="159"/>
      <c r="H667" s="159">
        <v>12</v>
      </c>
      <c r="I667" s="159"/>
      <c r="J667" s="159">
        <f>H667</f>
        <v>12</v>
      </c>
      <c r="K667" s="159" t="e">
        <f>G667/D667*100</f>
        <v>#DIV/0!</v>
      </c>
      <c r="L667" s="159"/>
      <c r="M667" s="159"/>
      <c r="N667" s="159"/>
      <c r="O667" s="159">
        <v>12</v>
      </c>
      <c r="P667" s="159">
        <f>O667</f>
        <v>12</v>
      </c>
    </row>
    <row r="668" spans="1:16" ht="14.25" customHeight="1">
      <c r="A668" s="265" t="s">
        <v>5</v>
      </c>
      <c r="B668" s="153"/>
      <c r="C668" s="153"/>
      <c r="D668" s="156"/>
      <c r="E668" s="156"/>
      <c r="F668" s="154"/>
      <c r="G668" s="156"/>
      <c r="H668" s="156"/>
      <c r="I668" s="156"/>
      <c r="J668" s="154"/>
      <c r="K668" s="154"/>
      <c r="L668" s="156"/>
      <c r="M668" s="156"/>
      <c r="N668" s="156"/>
      <c r="O668" s="156"/>
      <c r="P668" s="154"/>
    </row>
    <row r="669" spans="1:149" s="127" customFormat="1" ht="21.75" customHeight="1">
      <c r="A669" s="12" t="s">
        <v>208</v>
      </c>
      <c r="B669" s="157"/>
      <c r="C669" s="157"/>
      <c r="D669" s="160"/>
      <c r="E669" s="160">
        <v>5600</v>
      </c>
      <c r="F669" s="154">
        <f>E669</f>
        <v>5600</v>
      </c>
      <c r="G669" s="160"/>
      <c r="H669" s="160">
        <v>5600</v>
      </c>
      <c r="I669" s="160"/>
      <c r="J669" s="154">
        <f>H669</f>
        <v>5600</v>
      </c>
      <c r="K669" s="154" t="e">
        <f>G669/D669*100</f>
        <v>#DIV/0!</v>
      </c>
      <c r="L669" s="161"/>
      <c r="M669" s="160"/>
      <c r="N669" s="160"/>
      <c r="O669" s="160">
        <v>5600</v>
      </c>
      <c r="P669" s="154">
        <f>O669</f>
        <v>5600</v>
      </c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  <c r="AQ669" s="126"/>
      <c r="AR669" s="126"/>
      <c r="AS669" s="126"/>
      <c r="AT669" s="126"/>
      <c r="AU669" s="126"/>
      <c r="AV669" s="126"/>
      <c r="AW669" s="126"/>
      <c r="AX669" s="126"/>
      <c r="AY669" s="126"/>
      <c r="AZ669" s="126"/>
      <c r="BA669" s="126"/>
      <c r="BB669" s="126"/>
      <c r="BC669" s="126"/>
      <c r="BD669" s="126"/>
      <c r="BE669" s="126"/>
      <c r="BF669" s="126"/>
      <c r="BG669" s="126"/>
      <c r="BH669" s="126"/>
      <c r="BI669" s="126"/>
      <c r="BJ669" s="126"/>
      <c r="BK669" s="126"/>
      <c r="BL669" s="126"/>
      <c r="BM669" s="126"/>
      <c r="BN669" s="126"/>
      <c r="BO669" s="126"/>
      <c r="BP669" s="126"/>
      <c r="BQ669" s="126"/>
      <c r="BR669" s="126"/>
      <c r="BS669" s="126"/>
      <c r="BT669" s="126"/>
      <c r="BU669" s="126"/>
      <c r="BV669" s="126"/>
      <c r="BW669" s="126"/>
      <c r="BX669" s="126"/>
      <c r="BY669" s="126"/>
      <c r="BZ669" s="126"/>
      <c r="CA669" s="126"/>
      <c r="CB669" s="126"/>
      <c r="CC669" s="126"/>
      <c r="CD669" s="126"/>
      <c r="CE669" s="126"/>
      <c r="CF669" s="126"/>
      <c r="CG669" s="126"/>
      <c r="CH669" s="126"/>
      <c r="CI669" s="126"/>
      <c r="CJ669" s="126"/>
      <c r="CK669" s="126"/>
      <c r="CL669" s="126"/>
      <c r="CM669" s="126"/>
      <c r="CN669" s="126"/>
      <c r="CO669" s="126"/>
      <c r="CP669" s="126"/>
      <c r="CQ669" s="126"/>
      <c r="CR669" s="126"/>
      <c r="CS669" s="126"/>
      <c r="CT669" s="126"/>
      <c r="CU669" s="126"/>
      <c r="CV669" s="126"/>
      <c r="CW669" s="126"/>
      <c r="CX669" s="126"/>
      <c r="CY669" s="126"/>
      <c r="CZ669" s="126"/>
      <c r="DA669" s="126"/>
      <c r="DB669" s="126"/>
      <c r="DC669" s="126"/>
      <c r="DD669" s="126"/>
      <c r="DE669" s="126"/>
      <c r="DF669" s="126"/>
      <c r="DG669" s="126"/>
      <c r="DH669" s="126"/>
      <c r="DI669" s="126"/>
      <c r="DJ669" s="126"/>
      <c r="DK669" s="126"/>
      <c r="DL669" s="126"/>
      <c r="DM669" s="126"/>
      <c r="DN669" s="126"/>
      <c r="DO669" s="126"/>
      <c r="DP669" s="126"/>
      <c r="DQ669" s="126"/>
      <c r="DR669" s="126"/>
      <c r="DS669" s="126"/>
      <c r="DT669" s="126"/>
      <c r="DU669" s="126"/>
      <c r="DV669" s="126"/>
      <c r="DW669" s="126"/>
      <c r="DX669" s="126"/>
      <c r="DY669" s="126"/>
      <c r="DZ669" s="126"/>
      <c r="EA669" s="126"/>
      <c r="EB669" s="126"/>
      <c r="EC669" s="126"/>
      <c r="ED669" s="126"/>
      <c r="EE669" s="126"/>
      <c r="EF669" s="126"/>
      <c r="EG669" s="126"/>
      <c r="EH669" s="126"/>
      <c r="EI669" s="126"/>
      <c r="EJ669" s="126"/>
      <c r="EK669" s="126"/>
      <c r="EL669" s="126"/>
      <c r="EM669" s="126"/>
      <c r="EN669" s="126"/>
      <c r="EO669" s="126"/>
      <c r="EP669" s="126"/>
      <c r="EQ669" s="126"/>
      <c r="ER669" s="126"/>
      <c r="ES669" s="126"/>
    </row>
    <row r="670" spans="1:149" s="224" customFormat="1" ht="32.25" customHeight="1">
      <c r="A670" s="206" t="s">
        <v>149</v>
      </c>
      <c r="B670" s="222"/>
      <c r="C670" s="222"/>
      <c r="D670" s="226">
        <f>D672</f>
        <v>0</v>
      </c>
      <c r="E670" s="226">
        <f aca="true" t="shared" si="42" ref="E670:P670">E672</f>
        <v>1750000</v>
      </c>
      <c r="F670" s="226">
        <f t="shared" si="42"/>
        <v>1750000</v>
      </c>
      <c r="G670" s="226">
        <f t="shared" si="42"/>
        <v>0</v>
      </c>
      <c r="H670" s="226">
        <f t="shared" si="42"/>
        <v>1900000</v>
      </c>
      <c r="I670" s="226">
        <f t="shared" si="42"/>
        <v>0</v>
      </c>
      <c r="J670" s="226">
        <f t="shared" si="42"/>
        <v>1900000</v>
      </c>
      <c r="K670" s="226">
        <f t="shared" si="42"/>
        <v>0</v>
      </c>
      <c r="L670" s="226">
        <f t="shared" si="42"/>
        <v>0</v>
      </c>
      <c r="M670" s="226">
        <f t="shared" si="42"/>
        <v>0</v>
      </c>
      <c r="N670" s="226">
        <f t="shared" si="42"/>
        <v>0</v>
      </c>
      <c r="O670" s="226">
        <f t="shared" si="42"/>
        <v>2050000</v>
      </c>
      <c r="P670" s="226">
        <f t="shared" si="42"/>
        <v>2050000</v>
      </c>
      <c r="Q670" s="223"/>
      <c r="R670" s="223"/>
      <c r="S670" s="223"/>
      <c r="T670" s="223"/>
      <c r="U670" s="223"/>
      <c r="V670" s="223"/>
      <c r="W670" s="223"/>
      <c r="X670" s="223"/>
      <c r="Y670" s="223"/>
      <c r="Z670" s="223"/>
      <c r="AA670" s="223"/>
      <c r="AB670" s="223"/>
      <c r="AC670" s="223"/>
      <c r="AD670" s="223"/>
      <c r="AE670" s="223"/>
      <c r="AF670" s="223"/>
      <c r="AG670" s="223"/>
      <c r="AH670" s="223"/>
      <c r="AI670" s="223"/>
      <c r="AJ670" s="223"/>
      <c r="AK670" s="223"/>
      <c r="AL670" s="223"/>
      <c r="AM670" s="223"/>
      <c r="AN670" s="223"/>
      <c r="AO670" s="223"/>
      <c r="AP670" s="223"/>
      <c r="AQ670" s="223"/>
      <c r="AR670" s="223"/>
      <c r="AS670" s="223"/>
      <c r="AT670" s="223"/>
      <c r="AU670" s="223"/>
      <c r="AV670" s="223"/>
      <c r="AW670" s="223"/>
      <c r="AX670" s="223"/>
      <c r="AY670" s="223"/>
      <c r="AZ670" s="223"/>
      <c r="BA670" s="223"/>
      <c r="BB670" s="223"/>
      <c r="BC670" s="223"/>
      <c r="BD670" s="223"/>
      <c r="BE670" s="223"/>
      <c r="BF670" s="223"/>
      <c r="BG670" s="223"/>
      <c r="BH670" s="223"/>
      <c r="BI670" s="223"/>
      <c r="BJ670" s="223"/>
      <c r="BK670" s="223"/>
      <c r="BL670" s="223"/>
      <c r="BM670" s="223"/>
      <c r="BN670" s="223"/>
      <c r="BO670" s="223"/>
      <c r="BP670" s="223"/>
      <c r="BQ670" s="223"/>
      <c r="BR670" s="223"/>
      <c r="BS670" s="223"/>
      <c r="BT670" s="223"/>
      <c r="BU670" s="223"/>
      <c r="BV670" s="223"/>
      <c r="BW670" s="223"/>
      <c r="BX670" s="223"/>
      <c r="BY670" s="223"/>
      <c r="BZ670" s="223"/>
      <c r="CA670" s="223"/>
      <c r="CB670" s="223"/>
      <c r="CC670" s="223"/>
      <c r="CD670" s="223"/>
      <c r="CE670" s="223"/>
      <c r="CF670" s="223"/>
      <c r="CG670" s="223"/>
      <c r="CH670" s="223"/>
      <c r="CI670" s="223"/>
      <c r="CJ670" s="223"/>
      <c r="CK670" s="223"/>
      <c r="CL670" s="223"/>
      <c r="CM670" s="223"/>
      <c r="CN670" s="223"/>
      <c r="CO670" s="223"/>
      <c r="CP670" s="223"/>
      <c r="CQ670" s="223"/>
      <c r="CR670" s="223"/>
      <c r="CS670" s="223"/>
      <c r="CT670" s="223"/>
      <c r="CU670" s="223"/>
      <c r="CV670" s="223"/>
      <c r="CW670" s="223"/>
      <c r="CX670" s="223"/>
      <c r="CY670" s="223"/>
      <c r="CZ670" s="223"/>
      <c r="DA670" s="223"/>
      <c r="DB670" s="223"/>
      <c r="DC670" s="223"/>
      <c r="DD670" s="223"/>
      <c r="DE670" s="223"/>
      <c r="DF670" s="223"/>
      <c r="DG670" s="223"/>
      <c r="DH670" s="223"/>
      <c r="DI670" s="223"/>
      <c r="DJ670" s="223"/>
      <c r="DK670" s="223"/>
      <c r="DL670" s="223"/>
      <c r="DM670" s="223"/>
      <c r="DN670" s="223"/>
      <c r="DO670" s="223"/>
      <c r="DP670" s="223"/>
      <c r="DQ670" s="223"/>
      <c r="DR670" s="223"/>
      <c r="DS670" s="223"/>
      <c r="DT670" s="223"/>
      <c r="DU670" s="223"/>
      <c r="DV670" s="223"/>
      <c r="DW670" s="223"/>
      <c r="DX670" s="223"/>
      <c r="DY670" s="223"/>
      <c r="DZ670" s="223"/>
      <c r="EA670" s="223"/>
      <c r="EB670" s="223"/>
      <c r="EC670" s="223"/>
      <c r="ED670" s="223"/>
      <c r="EE670" s="223"/>
      <c r="EF670" s="223"/>
      <c r="EG670" s="223"/>
      <c r="EH670" s="223"/>
      <c r="EI670" s="223"/>
      <c r="EJ670" s="223"/>
      <c r="EK670" s="223"/>
      <c r="EL670" s="223"/>
      <c r="EM670" s="223"/>
      <c r="EN670" s="223"/>
      <c r="EO670" s="223"/>
      <c r="EP670" s="223"/>
      <c r="EQ670" s="223"/>
      <c r="ER670" s="223"/>
      <c r="ES670" s="223"/>
    </row>
    <row r="671" spans="1:149" s="234" customFormat="1" ht="32.25" customHeight="1">
      <c r="A671" s="78" t="s">
        <v>286</v>
      </c>
      <c r="B671" s="230"/>
      <c r="C671" s="230"/>
      <c r="D671" s="231"/>
      <c r="E671" s="232"/>
      <c r="F671" s="232"/>
      <c r="G671" s="232"/>
      <c r="H671" s="232"/>
      <c r="I671" s="232"/>
      <c r="J671" s="232"/>
      <c r="K671" s="232"/>
      <c r="L671" s="232"/>
      <c r="M671" s="232"/>
      <c r="N671" s="232"/>
      <c r="O671" s="232"/>
      <c r="P671" s="232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233"/>
      <c r="AK671" s="233"/>
      <c r="AL671" s="233"/>
      <c r="AM671" s="233"/>
      <c r="AN671" s="233"/>
      <c r="AO671" s="233"/>
      <c r="AP671" s="233"/>
      <c r="AQ671" s="233"/>
      <c r="AR671" s="233"/>
      <c r="AS671" s="233"/>
      <c r="AT671" s="233"/>
      <c r="AU671" s="233"/>
      <c r="AV671" s="233"/>
      <c r="AW671" s="233"/>
      <c r="AX671" s="233"/>
      <c r="AY671" s="233"/>
      <c r="AZ671" s="233"/>
      <c r="BA671" s="233"/>
      <c r="BB671" s="233"/>
      <c r="BC671" s="233"/>
      <c r="BD671" s="233"/>
      <c r="BE671" s="233"/>
      <c r="BF671" s="233"/>
      <c r="BG671" s="233"/>
      <c r="BH671" s="233"/>
      <c r="BI671" s="233"/>
      <c r="BJ671" s="233"/>
      <c r="BK671" s="233"/>
      <c r="BL671" s="233"/>
      <c r="BM671" s="233"/>
      <c r="BN671" s="233"/>
      <c r="BO671" s="233"/>
      <c r="BP671" s="233"/>
      <c r="BQ671" s="233"/>
      <c r="BR671" s="233"/>
      <c r="BS671" s="233"/>
      <c r="BT671" s="233"/>
      <c r="BU671" s="233"/>
      <c r="BV671" s="233"/>
      <c r="BW671" s="233"/>
      <c r="BX671" s="233"/>
      <c r="BY671" s="233"/>
      <c r="BZ671" s="233"/>
      <c r="CA671" s="233"/>
      <c r="CB671" s="233"/>
      <c r="CC671" s="233"/>
      <c r="CD671" s="233"/>
      <c r="CE671" s="233"/>
      <c r="CF671" s="233"/>
      <c r="CG671" s="233"/>
      <c r="CH671" s="233"/>
      <c r="CI671" s="233"/>
      <c r="CJ671" s="233"/>
      <c r="CK671" s="233"/>
      <c r="CL671" s="233"/>
      <c r="CM671" s="233"/>
      <c r="CN671" s="233"/>
      <c r="CO671" s="233"/>
      <c r="CP671" s="233"/>
      <c r="CQ671" s="233"/>
      <c r="CR671" s="233"/>
      <c r="CS671" s="233"/>
      <c r="CT671" s="233"/>
      <c r="CU671" s="233"/>
      <c r="CV671" s="233"/>
      <c r="CW671" s="233"/>
      <c r="CX671" s="233"/>
      <c r="CY671" s="233"/>
      <c r="CZ671" s="233"/>
      <c r="DA671" s="233"/>
      <c r="DB671" s="233"/>
      <c r="DC671" s="233"/>
      <c r="DD671" s="233"/>
      <c r="DE671" s="233"/>
      <c r="DF671" s="233"/>
      <c r="DG671" s="233"/>
      <c r="DH671" s="233"/>
      <c r="DI671" s="233"/>
      <c r="DJ671" s="233"/>
      <c r="DK671" s="233"/>
      <c r="DL671" s="233"/>
      <c r="DM671" s="233"/>
      <c r="DN671" s="233"/>
      <c r="DO671" s="233"/>
      <c r="DP671" s="233"/>
      <c r="DQ671" s="233"/>
      <c r="DR671" s="233"/>
      <c r="DS671" s="233"/>
      <c r="DT671" s="233"/>
      <c r="DU671" s="233"/>
      <c r="DV671" s="233"/>
      <c r="DW671" s="233"/>
      <c r="DX671" s="233"/>
      <c r="DY671" s="233"/>
      <c r="DZ671" s="233"/>
      <c r="EA671" s="233"/>
      <c r="EB671" s="233"/>
      <c r="EC671" s="233"/>
      <c r="ED671" s="233"/>
      <c r="EE671" s="233"/>
      <c r="EF671" s="233"/>
      <c r="EG671" s="233"/>
      <c r="EH671" s="233"/>
      <c r="EI671" s="233"/>
      <c r="EJ671" s="233"/>
      <c r="EK671" s="233"/>
      <c r="EL671" s="233"/>
      <c r="EM671" s="233"/>
      <c r="EN671" s="233"/>
      <c r="EO671" s="233"/>
      <c r="EP671" s="233"/>
      <c r="EQ671" s="233"/>
      <c r="ER671" s="233"/>
      <c r="ES671" s="233"/>
    </row>
    <row r="672" spans="1:149" s="203" customFormat="1" ht="32.25" customHeight="1">
      <c r="A672" s="201" t="s">
        <v>456</v>
      </c>
      <c r="B672" s="227"/>
      <c r="C672" s="227"/>
      <c r="D672" s="229">
        <f>D673+D680</f>
        <v>0</v>
      </c>
      <c r="E672" s="229">
        <f>E673+E680</f>
        <v>1750000</v>
      </c>
      <c r="F672" s="229">
        <f>D672+E672</f>
        <v>1750000</v>
      </c>
      <c r="G672" s="229">
        <f>G673+G680</f>
        <v>0</v>
      </c>
      <c r="H672" s="229">
        <f>H673+H680</f>
        <v>1900000</v>
      </c>
      <c r="I672" s="229">
        <f>I673+I680</f>
        <v>0</v>
      </c>
      <c r="J672" s="229">
        <f>G672+H672</f>
        <v>1900000</v>
      </c>
      <c r="K672" s="229">
        <f>K673+K680</f>
        <v>0</v>
      </c>
      <c r="L672" s="229">
        <f>L673+L680</f>
        <v>0</v>
      </c>
      <c r="M672" s="229">
        <f>M673+M680</f>
        <v>0</v>
      </c>
      <c r="N672" s="229">
        <f>N673+N680</f>
        <v>0</v>
      </c>
      <c r="O672" s="229">
        <f>O673+O680</f>
        <v>2050000</v>
      </c>
      <c r="P672" s="229">
        <f>N672+O672</f>
        <v>2050000</v>
      </c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  <c r="AA672" s="202"/>
      <c r="AB672" s="202"/>
      <c r="AC672" s="202"/>
      <c r="AD672" s="202"/>
      <c r="AE672" s="202"/>
      <c r="AF672" s="202"/>
      <c r="AG672" s="202"/>
      <c r="AH672" s="202"/>
      <c r="AI672" s="202"/>
      <c r="AJ672" s="202"/>
      <c r="AK672" s="202"/>
      <c r="AL672" s="202"/>
      <c r="AM672" s="202"/>
      <c r="AN672" s="202"/>
      <c r="AO672" s="202"/>
      <c r="AP672" s="202"/>
      <c r="AQ672" s="202"/>
      <c r="AR672" s="202"/>
      <c r="AS672" s="202"/>
      <c r="AT672" s="202"/>
      <c r="AU672" s="202"/>
      <c r="AV672" s="202"/>
      <c r="AW672" s="202"/>
      <c r="AX672" s="202"/>
      <c r="AY672" s="202"/>
      <c r="AZ672" s="202"/>
      <c r="BA672" s="202"/>
      <c r="BB672" s="202"/>
      <c r="BC672" s="202"/>
      <c r="BD672" s="202"/>
      <c r="BE672" s="202"/>
      <c r="BF672" s="202"/>
      <c r="BG672" s="202"/>
      <c r="BH672" s="202"/>
      <c r="BI672" s="202"/>
      <c r="BJ672" s="202"/>
      <c r="BK672" s="202"/>
      <c r="BL672" s="202"/>
      <c r="BM672" s="202"/>
      <c r="BN672" s="202"/>
      <c r="BO672" s="202"/>
      <c r="BP672" s="202"/>
      <c r="BQ672" s="202"/>
      <c r="BR672" s="202"/>
      <c r="BS672" s="202"/>
      <c r="BT672" s="202"/>
      <c r="BU672" s="202"/>
      <c r="BV672" s="202"/>
      <c r="BW672" s="202"/>
      <c r="BX672" s="202"/>
      <c r="BY672" s="202"/>
      <c r="BZ672" s="202"/>
      <c r="CA672" s="202"/>
      <c r="CB672" s="202"/>
      <c r="CC672" s="202"/>
      <c r="CD672" s="202"/>
      <c r="CE672" s="202"/>
      <c r="CF672" s="202"/>
      <c r="CG672" s="202"/>
      <c r="CH672" s="202"/>
      <c r="CI672" s="202"/>
      <c r="CJ672" s="202"/>
      <c r="CK672" s="202"/>
      <c r="CL672" s="202"/>
      <c r="CM672" s="202"/>
      <c r="CN672" s="202"/>
      <c r="CO672" s="202"/>
      <c r="CP672" s="202"/>
      <c r="CQ672" s="202"/>
      <c r="CR672" s="202"/>
      <c r="CS672" s="202"/>
      <c r="CT672" s="202"/>
      <c r="CU672" s="202"/>
      <c r="CV672" s="202"/>
      <c r="CW672" s="202"/>
      <c r="CX672" s="202"/>
      <c r="CY672" s="202"/>
      <c r="CZ672" s="202"/>
      <c r="DA672" s="202"/>
      <c r="DB672" s="202"/>
      <c r="DC672" s="202"/>
      <c r="DD672" s="202"/>
      <c r="DE672" s="202"/>
      <c r="DF672" s="202"/>
      <c r="DG672" s="202"/>
      <c r="DH672" s="202"/>
      <c r="DI672" s="202"/>
      <c r="DJ672" s="202"/>
      <c r="DK672" s="202"/>
      <c r="DL672" s="202"/>
      <c r="DM672" s="202"/>
      <c r="DN672" s="202"/>
      <c r="DO672" s="202"/>
      <c r="DP672" s="202"/>
      <c r="DQ672" s="202"/>
      <c r="DR672" s="202"/>
      <c r="DS672" s="202"/>
      <c r="DT672" s="202"/>
      <c r="DU672" s="202"/>
      <c r="DV672" s="202"/>
      <c r="DW672" s="202"/>
      <c r="DX672" s="202"/>
      <c r="DY672" s="202"/>
      <c r="DZ672" s="202"/>
      <c r="EA672" s="202"/>
      <c r="EB672" s="202"/>
      <c r="EC672" s="202"/>
      <c r="ED672" s="202"/>
      <c r="EE672" s="202"/>
      <c r="EF672" s="202"/>
      <c r="EG672" s="202"/>
      <c r="EH672" s="202"/>
      <c r="EI672" s="202"/>
      <c r="EJ672" s="202"/>
      <c r="EK672" s="202"/>
      <c r="EL672" s="202"/>
      <c r="EM672" s="202"/>
      <c r="EN672" s="202"/>
      <c r="EO672" s="202"/>
      <c r="EP672" s="202"/>
      <c r="EQ672" s="202"/>
      <c r="ER672" s="202"/>
      <c r="ES672" s="202"/>
    </row>
    <row r="673" spans="1:149" s="28" customFormat="1" ht="38.25" customHeight="1">
      <c r="A673" s="91" t="s">
        <v>527</v>
      </c>
      <c r="B673" s="36"/>
      <c r="C673" s="36"/>
      <c r="D673" s="32"/>
      <c r="E673" s="32">
        <f>E675</f>
        <v>250000</v>
      </c>
      <c r="F673" s="32">
        <f>E673</f>
        <v>250000</v>
      </c>
      <c r="G673" s="32"/>
      <c r="H673" s="32">
        <f>H675</f>
        <v>300000</v>
      </c>
      <c r="I673" s="32"/>
      <c r="J673" s="32">
        <f>H673</f>
        <v>300000</v>
      </c>
      <c r="K673" s="32"/>
      <c r="L673" s="32"/>
      <c r="M673" s="32"/>
      <c r="N673" s="32"/>
      <c r="O673" s="32">
        <f>O675</f>
        <v>350000</v>
      </c>
      <c r="P673" s="32">
        <f>O673</f>
        <v>350000</v>
      </c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</row>
    <row r="674" spans="1:16" ht="13.5" customHeight="1">
      <c r="A674" s="11" t="s">
        <v>2</v>
      </c>
      <c r="B674" s="12"/>
      <c r="C674" s="12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</row>
    <row r="675" spans="1:16" ht="26.25" customHeight="1">
      <c r="A675" s="266" t="s">
        <v>265</v>
      </c>
      <c r="B675" s="12"/>
      <c r="C675" s="12"/>
      <c r="D675" s="31"/>
      <c r="E675" s="31">
        <v>250000</v>
      </c>
      <c r="F675" s="31">
        <f>E675</f>
        <v>250000</v>
      </c>
      <c r="G675" s="31"/>
      <c r="H675" s="31">
        <v>300000</v>
      </c>
      <c r="I675" s="31"/>
      <c r="J675" s="31">
        <f>H675</f>
        <v>300000</v>
      </c>
      <c r="K675" s="31"/>
      <c r="L675" s="31"/>
      <c r="M675" s="31"/>
      <c r="N675" s="31"/>
      <c r="O675" s="31">
        <v>350000</v>
      </c>
      <c r="P675" s="31">
        <f>O675</f>
        <v>350000</v>
      </c>
    </row>
    <row r="676" spans="1:16" ht="16.5" customHeight="1">
      <c r="A676" s="4" t="s">
        <v>3</v>
      </c>
      <c r="B676" s="12"/>
      <c r="C676" s="1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24.75" customHeight="1">
      <c r="A677" s="7" t="s">
        <v>160</v>
      </c>
      <c r="B677" s="12"/>
      <c r="C677" s="12"/>
      <c r="D677" s="31"/>
      <c r="E677" s="125">
        <f>E675/E679</f>
        <v>178.57142857142858</v>
      </c>
      <c r="F677" s="125">
        <f>E677</f>
        <v>178.57142857142858</v>
      </c>
      <c r="G677" s="31"/>
      <c r="H677" s="125">
        <f>H675/H679</f>
        <v>200.80321285140562</v>
      </c>
      <c r="I677" s="125"/>
      <c r="J677" s="125">
        <f>H677</f>
        <v>200.80321285140562</v>
      </c>
      <c r="K677" s="125"/>
      <c r="L677" s="125"/>
      <c r="M677" s="125"/>
      <c r="N677" s="125"/>
      <c r="O677" s="125">
        <f>O675/O679</f>
        <v>220.95959595959596</v>
      </c>
      <c r="P677" s="125">
        <f>P675/P679</f>
        <v>220.95959595959596</v>
      </c>
    </row>
    <row r="678" spans="1:16" ht="17.25" customHeight="1">
      <c r="A678" s="265" t="s">
        <v>5</v>
      </c>
      <c r="B678" s="12"/>
      <c r="C678" s="1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15" customHeight="1">
      <c r="A679" s="7" t="s">
        <v>266</v>
      </c>
      <c r="B679" s="12"/>
      <c r="C679" s="12"/>
      <c r="D679" s="31"/>
      <c r="E679" s="31">
        <v>1400</v>
      </c>
      <c r="F679" s="31">
        <f>E679</f>
        <v>1400</v>
      </c>
      <c r="G679" s="31"/>
      <c r="H679" s="31">
        <v>1494</v>
      </c>
      <c r="I679" s="31"/>
      <c r="J679" s="31">
        <f>H679</f>
        <v>1494</v>
      </c>
      <c r="K679" s="31"/>
      <c r="L679" s="31"/>
      <c r="M679" s="31"/>
      <c r="N679" s="31"/>
      <c r="O679" s="31">
        <v>1584</v>
      </c>
      <c r="P679" s="31">
        <v>1584</v>
      </c>
    </row>
    <row r="680" spans="1:149" s="93" customFormat="1" ht="33.75" customHeight="1">
      <c r="A680" s="91" t="s">
        <v>457</v>
      </c>
      <c r="B680" s="132"/>
      <c r="C680" s="132"/>
      <c r="D680" s="130"/>
      <c r="E680" s="130">
        <f>E682</f>
        <v>1500000</v>
      </c>
      <c r="F680" s="130">
        <f>E680</f>
        <v>1500000</v>
      </c>
      <c r="G680" s="130"/>
      <c r="H680" s="130">
        <f>H682</f>
        <v>1600000</v>
      </c>
      <c r="I680" s="130"/>
      <c r="J680" s="130">
        <f>H680</f>
        <v>1600000</v>
      </c>
      <c r="K680" s="130"/>
      <c r="L680" s="130"/>
      <c r="M680" s="130"/>
      <c r="N680" s="130"/>
      <c r="O680" s="130">
        <f>O682</f>
        <v>1700000</v>
      </c>
      <c r="P680" s="130">
        <f>O680</f>
        <v>1700000</v>
      </c>
      <c r="Q680" s="124"/>
      <c r="R680" s="124"/>
      <c r="S680" s="124"/>
      <c r="T680" s="124"/>
      <c r="U680" s="124"/>
      <c r="V680" s="124"/>
      <c r="W680" s="124"/>
      <c r="X680" s="124"/>
      <c r="Y680" s="124"/>
      <c r="Z680" s="124"/>
      <c r="AA680" s="124"/>
      <c r="AB680" s="124"/>
      <c r="AC680" s="124"/>
      <c r="AD680" s="124"/>
      <c r="AE680" s="124"/>
      <c r="AF680" s="124"/>
      <c r="AG680" s="124"/>
      <c r="AH680" s="124"/>
      <c r="AI680" s="124"/>
      <c r="AJ680" s="124"/>
      <c r="AK680" s="124"/>
      <c r="AL680" s="124"/>
      <c r="AM680" s="124"/>
      <c r="AN680" s="124"/>
      <c r="AO680" s="124"/>
      <c r="AP680" s="124"/>
      <c r="AQ680" s="124"/>
      <c r="AR680" s="124"/>
      <c r="AS680" s="124"/>
      <c r="AT680" s="124"/>
      <c r="AU680" s="124"/>
      <c r="AV680" s="124"/>
      <c r="AW680" s="124"/>
      <c r="AX680" s="124"/>
      <c r="AY680" s="124"/>
      <c r="AZ680" s="124"/>
      <c r="BA680" s="124"/>
      <c r="BB680" s="124"/>
      <c r="BC680" s="124"/>
      <c r="BD680" s="124"/>
      <c r="BE680" s="124"/>
      <c r="BF680" s="124"/>
      <c r="BG680" s="124"/>
      <c r="BH680" s="124"/>
      <c r="BI680" s="124"/>
      <c r="BJ680" s="124"/>
      <c r="BK680" s="124"/>
      <c r="BL680" s="124"/>
      <c r="BM680" s="124"/>
      <c r="BN680" s="124"/>
      <c r="BO680" s="124"/>
      <c r="BP680" s="124"/>
      <c r="BQ680" s="124"/>
      <c r="BR680" s="124"/>
      <c r="BS680" s="124"/>
      <c r="BT680" s="124"/>
      <c r="BU680" s="124"/>
      <c r="BV680" s="124"/>
      <c r="BW680" s="124"/>
      <c r="BX680" s="124"/>
      <c r="BY680" s="124"/>
      <c r="BZ680" s="124"/>
      <c r="CA680" s="124"/>
      <c r="CB680" s="124"/>
      <c r="CC680" s="124"/>
      <c r="CD680" s="124"/>
      <c r="CE680" s="124"/>
      <c r="CF680" s="124"/>
      <c r="CG680" s="124"/>
      <c r="CH680" s="124"/>
      <c r="CI680" s="124"/>
      <c r="CJ680" s="124"/>
      <c r="CK680" s="124"/>
      <c r="CL680" s="124"/>
      <c r="CM680" s="124"/>
      <c r="CN680" s="124"/>
      <c r="CO680" s="124"/>
      <c r="CP680" s="124"/>
      <c r="CQ680" s="124"/>
      <c r="CR680" s="124"/>
      <c r="CS680" s="124"/>
      <c r="CT680" s="124"/>
      <c r="CU680" s="124"/>
      <c r="CV680" s="124"/>
      <c r="CW680" s="124"/>
      <c r="CX680" s="124"/>
      <c r="CY680" s="124"/>
      <c r="CZ680" s="124"/>
      <c r="DA680" s="124"/>
      <c r="DB680" s="124"/>
      <c r="DC680" s="124"/>
      <c r="DD680" s="124"/>
      <c r="DE680" s="124"/>
      <c r="DF680" s="124"/>
      <c r="DG680" s="124"/>
      <c r="DH680" s="124"/>
      <c r="DI680" s="124"/>
      <c r="DJ680" s="124"/>
      <c r="DK680" s="124"/>
      <c r="DL680" s="124"/>
      <c r="DM680" s="124"/>
      <c r="DN680" s="124"/>
      <c r="DO680" s="124"/>
      <c r="DP680" s="124"/>
      <c r="DQ680" s="124"/>
      <c r="DR680" s="124"/>
      <c r="DS680" s="124"/>
      <c r="DT680" s="124"/>
      <c r="DU680" s="124"/>
      <c r="DV680" s="124"/>
      <c r="DW680" s="124"/>
      <c r="DX680" s="124"/>
      <c r="DY680" s="124"/>
      <c r="DZ680" s="124"/>
      <c r="EA680" s="124"/>
      <c r="EB680" s="124"/>
      <c r="EC680" s="124"/>
      <c r="ED680" s="124"/>
      <c r="EE680" s="124"/>
      <c r="EF680" s="124"/>
      <c r="EG680" s="124"/>
      <c r="EH680" s="124"/>
      <c r="EI680" s="124"/>
      <c r="EJ680" s="124"/>
      <c r="EK680" s="124"/>
      <c r="EL680" s="124"/>
      <c r="EM680" s="124"/>
      <c r="EN680" s="124"/>
      <c r="EO680" s="124"/>
      <c r="EP680" s="124"/>
      <c r="EQ680" s="124"/>
      <c r="ER680" s="124"/>
      <c r="ES680" s="124"/>
    </row>
    <row r="681" spans="1:16" ht="15" customHeight="1">
      <c r="A681" s="11" t="s">
        <v>2</v>
      </c>
      <c r="B681" s="12"/>
      <c r="C681" s="12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</row>
    <row r="682" spans="1:16" ht="24.75" customHeight="1">
      <c r="A682" s="266" t="s">
        <v>23</v>
      </c>
      <c r="B682" s="12"/>
      <c r="C682" s="12"/>
      <c r="D682" s="31"/>
      <c r="E682" s="31">
        <v>1500000</v>
      </c>
      <c r="F682" s="31">
        <f>E682</f>
        <v>1500000</v>
      </c>
      <c r="G682" s="31"/>
      <c r="H682" s="31">
        <v>1600000</v>
      </c>
      <c r="I682" s="31"/>
      <c r="J682" s="31">
        <f>H682</f>
        <v>1600000</v>
      </c>
      <c r="K682" s="31"/>
      <c r="L682" s="31"/>
      <c r="M682" s="31"/>
      <c r="N682" s="31"/>
      <c r="O682" s="31">
        <v>1700000</v>
      </c>
      <c r="P682" s="31">
        <f>O682</f>
        <v>1700000</v>
      </c>
    </row>
    <row r="683" spans="1:16" ht="15" customHeight="1">
      <c r="A683" s="4" t="s">
        <v>3</v>
      </c>
      <c r="B683" s="12"/>
      <c r="C683" s="1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28.5" customHeight="1">
      <c r="A684" s="7" t="s">
        <v>63</v>
      </c>
      <c r="B684" s="12"/>
      <c r="C684" s="12"/>
      <c r="D684" s="31"/>
      <c r="E684" s="31">
        <v>8</v>
      </c>
      <c r="F684" s="31">
        <f>E684</f>
        <v>8</v>
      </c>
      <c r="G684" s="31"/>
      <c r="H684" s="31">
        <v>9</v>
      </c>
      <c r="I684" s="31"/>
      <c r="J684" s="31">
        <f>H684</f>
        <v>9</v>
      </c>
      <c r="K684" s="31"/>
      <c r="L684" s="31"/>
      <c r="M684" s="31"/>
      <c r="N684" s="31"/>
      <c r="O684" s="31">
        <v>9</v>
      </c>
      <c r="P684" s="31">
        <f>O684</f>
        <v>9</v>
      </c>
    </row>
    <row r="685" spans="1:16" ht="15" customHeight="1">
      <c r="A685" s="4" t="s">
        <v>5</v>
      </c>
      <c r="B685" s="12"/>
      <c r="C685" s="1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35.25" customHeight="1">
      <c r="A686" s="7" t="s">
        <v>287</v>
      </c>
      <c r="B686" s="12"/>
      <c r="C686" s="12"/>
      <c r="D686" s="31"/>
      <c r="E686" s="31">
        <f>E682/E684</f>
        <v>187500</v>
      </c>
      <c r="F686" s="31">
        <f>E686</f>
        <v>187500</v>
      </c>
      <c r="G686" s="31"/>
      <c r="H686" s="31">
        <f>H682/H684</f>
        <v>177777.77777777778</v>
      </c>
      <c r="I686" s="31"/>
      <c r="J686" s="31">
        <f>H686</f>
        <v>177777.77777777778</v>
      </c>
      <c r="K686" s="31"/>
      <c r="L686" s="31"/>
      <c r="M686" s="31"/>
      <c r="N686" s="31"/>
      <c r="O686" s="31">
        <f>O682/O684</f>
        <v>188888.88888888888</v>
      </c>
      <c r="P686" s="31">
        <f>O686</f>
        <v>188888.88888888888</v>
      </c>
    </row>
    <row r="687" spans="1:149" s="209" customFormat="1" ht="27.75" customHeight="1">
      <c r="A687" s="206" t="s">
        <v>128</v>
      </c>
      <c r="B687" s="206"/>
      <c r="C687" s="206"/>
      <c r="D687" s="207">
        <f>D689</f>
        <v>4841800</v>
      </c>
      <c r="E687" s="207">
        <f>E689</f>
        <v>0</v>
      </c>
      <c r="F687" s="207">
        <f>F689</f>
        <v>4841800</v>
      </c>
      <c r="G687" s="207">
        <f>G689</f>
        <v>320100</v>
      </c>
      <c r="H687" s="207"/>
      <c r="I687" s="207">
        <f>I689</f>
        <v>0</v>
      </c>
      <c r="J687" s="207">
        <f>G687</f>
        <v>320100</v>
      </c>
      <c r="K687" s="207" t="e">
        <f>#REF!+K689</f>
        <v>#REF!</v>
      </c>
      <c r="L687" s="207" t="e">
        <f>#REF!+L689</f>
        <v>#REF!</v>
      </c>
      <c r="M687" s="207" t="e">
        <f>#REF!+M689</f>
        <v>#REF!</v>
      </c>
      <c r="N687" s="207">
        <f>N689</f>
        <v>339300</v>
      </c>
      <c r="O687" s="207"/>
      <c r="P687" s="207">
        <f>N687+O687</f>
        <v>339300</v>
      </c>
      <c r="Q687" s="208"/>
      <c r="R687" s="208"/>
      <c r="S687" s="208"/>
      <c r="T687" s="208"/>
      <c r="U687" s="208"/>
      <c r="V687" s="208"/>
      <c r="W687" s="208"/>
      <c r="X687" s="208"/>
      <c r="Y687" s="208"/>
      <c r="Z687" s="208"/>
      <c r="AA687" s="208"/>
      <c r="AB687" s="208"/>
      <c r="AC687" s="208"/>
      <c r="AD687" s="208"/>
      <c r="AE687" s="208"/>
      <c r="AF687" s="208"/>
      <c r="AG687" s="208"/>
      <c r="AH687" s="208"/>
      <c r="AI687" s="208"/>
      <c r="AJ687" s="208"/>
      <c r="AK687" s="208"/>
      <c r="AL687" s="208"/>
      <c r="AM687" s="208"/>
      <c r="AN687" s="208"/>
      <c r="AO687" s="208"/>
      <c r="AP687" s="208"/>
      <c r="AQ687" s="208"/>
      <c r="AR687" s="208"/>
      <c r="AS687" s="208"/>
      <c r="AT687" s="208"/>
      <c r="AU687" s="208"/>
      <c r="AV687" s="208"/>
      <c r="AW687" s="208"/>
      <c r="AX687" s="208"/>
      <c r="AY687" s="208"/>
      <c r="AZ687" s="208"/>
      <c r="BA687" s="208"/>
      <c r="BB687" s="208"/>
      <c r="BC687" s="208"/>
      <c r="BD687" s="208"/>
      <c r="BE687" s="208"/>
      <c r="BF687" s="208"/>
      <c r="BG687" s="208"/>
      <c r="BH687" s="208"/>
      <c r="BI687" s="208"/>
      <c r="BJ687" s="208"/>
      <c r="BK687" s="208"/>
      <c r="BL687" s="208"/>
      <c r="BM687" s="208"/>
      <c r="BN687" s="208"/>
      <c r="BO687" s="208"/>
      <c r="BP687" s="208"/>
      <c r="BQ687" s="208"/>
      <c r="BR687" s="208"/>
      <c r="BS687" s="208"/>
      <c r="BT687" s="208"/>
      <c r="BU687" s="208"/>
      <c r="BV687" s="208"/>
      <c r="BW687" s="208"/>
      <c r="BX687" s="208"/>
      <c r="BY687" s="208"/>
      <c r="BZ687" s="208"/>
      <c r="CA687" s="208"/>
      <c r="CB687" s="208"/>
      <c r="CC687" s="208"/>
      <c r="CD687" s="208"/>
      <c r="CE687" s="208"/>
      <c r="CF687" s="208"/>
      <c r="CG687" s="208"/>
      <c r="CH687" s="208"/>
      <c r="CI687" s="208"/>
      <c r="CJ687" s="208"/>
      <c r="CK687" s="208"/>
      <c r="CL687" s="208"/>
      <c r="CM687" s="208"/>
      <c r="CN687" s="208"/>
      <c r="CO687" s="208"/>
      <c r="CP687" s="208"/>
      <c r="CQ687" s="208"/>
      <c r="CR687" s="208"/>
      <c r="CS687" s="208"/>
      <c r="CT687" s="208"/>
      <c r="CU687" s="208"/>
      <c r="CV687" s="208"/>
      <c r="CW687" s="208"/>
      <c r="CX687" s="208"/>
      <c r="CY687" s="208"/>
      <c r="CZ687" s="208"/>
      <c r="DA687" s="208"/>
      <c r="DB687" s="208"/>
      <c r="DC687" s="208"/>
      <c r="DD687" s="208"/>
      <c r="DE687" s="208"/>
      <c r="DF687" s="208"/>
      <c r="DG687" s="208"/>
      <c r="DH687" s="208"/>
      <c r="DI687" s="208"/>
      <c r="DJ687" s="208"/>
      <c r="DK687" s="208"/>
      <c r="DL687" s="208"/>
      <c r="DM687" s="208"/>
      <c r="DN687" s="208"/>
      <c r="DO687" s="208"/>
      <c r="DP687" s="208"/>
      <c r="DQ687" s="208"/>
      <c r="DR687" s="208"/>
      <c r="DS687" s="208"/>
      <c r="DT687" s="208"/>
      <c r="DU687" s="208"/>
      <c r="DV687" s="208"/>
      <c r="DW687" s="208"/>
      <c r="DX687" s="208"/>
      <c r="DY687" s="208"/>
      <c r="DZ687" s="208"/>
      <c r="EA687" s="208"/>
      <c r="EB687" s="208"/>
      <c r="EC687" s="208"/>
      <c r="ED687" s="208"/>
      <c r="EE687" s="208"/>
      <c r="EF687" s="208"/>
      <c r="EG687" s="208"/>
      <c r="EH687" s="208"/>
      <c r="EI687" s="208"/>
      <c r="EJ687" s="208"/>
      <c r="EK687" s="208"/>
      <c r="EL687" s="208"/>
      <c r="EM687" s="208"/>
      <c r="EN687" s="208"/>
      <c r="EO687" s="208"/>
      <c r="EP687" s="208"/>
      <c r="EQ687" s="208"/>
      <c r="ER687" s="208"/>
      <c r="ES687" s="208"/>
    </row>
    <row r="688" spans="1:149" s="82" customFormat="1" ht="34.5" customHeight="1">
      <c r="A688" s="78" t="s">
        <v>195</v>
      </c>
      <c r="B688" s="89"/>
      <c r="C688" s="89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  <c r="AB688" s="81"/>
      <c r="AC688" s="81"/>
      <c r="AD688" s="81"/>
      <c r="AE688" s="81"/>
      <c r="AF688" s="81"/>
      <c r="AG688" s="81"/>
      <c r="AH688" s="81"/>
      <c r="AI688" s="81"/>
      <c r="AJ688" s="81"/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  <c r="CC688" s="81"/>
      <c r="CD688" s="81"/>
      <c r="CE688" s="81"/>
      <c r="CF688" s="81"/>
      <c r="CG688" s="81"/>
      <c r="CH688" s="81"/>
      <c r="CI688" s="81"/>
      <c r="CJ688" s="81"/>
      <c r="CK688" s="81"/>
      <c r="CL688" s="81"/>
      <c r="CM688" s="81"/>
      <c r="CN688" s="81"/>
      <c r="CO688" s="81"/>
      <c r="CP688" s="81"/>
      <c r="CQ688" s="81"/>
      <c r="CR688" s="81"/>
      <c r="CS688" s="81"/>
      <c r="CT688" s="81"/>
      <c r="CU688" s="81"/>
      <c r="CV688" s="81"/>
      <c r="CW688" s="81"/>
      <c r="CX688" s="81"/>
      <c r="CY688" s="81"/>
      <c r="CZ688" s="81"/>
      <c r="DA688" s="81"/>
      <c r="DB688" s="81"/>
      <c r="DC688" s="81"/>
      <c r="DD688" s="81"/>
      <c r="DE688" s="81"/>
      <c r="DF688" s="81"/>
      <c r="DG688" s="81"/>
      <c r="DH688" s="81"/>
      <c r="DI688" s="81"/>
      <c r="DJ688" s="81"/>
      <c r="DK688" s="81"/>
      <c r="DL688" s="81"/>
      <c r="DM688" s="81"/>
      <c r="DN688" s="81"/>
      <c r="DO688" s="81"/>
      <c r="DP688" s="81"/>
      <c r="DQ688" s="81"/>
      <c r="DR688" s="81"/>
      <c r="DS688" s="81"/>
      <c r="DT688" s="81"/>
      <c r="DU688" s="81"/>
      <c r="DV688" s="81"/>
      <c r="DW688" s="81"/>
      <c r="DX688" s="81"/>
      <c r="DY688" s="81"/>
      <c r="DZ688" s="81"/>
      <c r="EA688" s="81"/>
      <c r="EB688" s="81"/>
      <c r="EC688" s="81"/>
      <c r="ED688" s="81"/>
      <c r="EE688" s="81"/>
      <c r="EF688" s="81"/>
      <c r="EG688" s="81"/>
      <c r="EH688" s="81"/>
      <c r="EI688" s="81"/>
      <c r="EJ688" s="81"/>
      <c r="EK688" s="81"/>
      <c r="EL688" s="81"/>
      <c r="EM688" s="81"/>
      <c r="EN688" s="81"/>
      <c r="EO688" s="81"/>
      <c r="EP688" s="81"/>
      <c r="EQ688" s="81"/>
      <c r="ER688" s="81"/>
      <c r="ES688" s="81"/>
    </row>
    <row r="689" spans="1:149" s="236" customFormat="1" ht="26.25" customHeight="1">
      <c r="A689" s="267" t="s">
        <v>458</v>
      </c>
      <c r="B689" s="21"/>
      <c r="C689" s="21"/>
      <c r="D689" s="22">
        <f>D691</f>
        <v>4841800</v>
      </c>
      <c r="E689" s="22"/>
      <c r="F689" s="22">
        <f>D689+E689</f>
        <v>4841800</v>
      </c>
      <c r="G689" s="22">
        <f>G691</f>
        <v>320100</v>
      </c>
      <c r="H689" s="22"/>
      <c r="I689" s="22">
        <f>I691</f>
        <v>0</v>
      </c>
      <c r="J689" s="22">
        <f>G689</f>
        <v>320100</v>
      </c>
      <c r="K689" s="22"/>
      <c r="L689" s="22"/>
      <c r="M689" s="22"/>
      <c r="N689" s="22">
        <f>N691</f>
        <v>339300</v>
      </c>
      <c r="O689" s="22"/>
      <c r="P689" s="22">
        <f>N689+O689</f>
        <v>339300</v>
      </c>
      <c r="Q689" s="235"/>
      <c r="R689" s="235"/>
      <c r="S689" s="235"/>
      <c r="T689" s="235"/>
      <c r="U689" s="235"/>
      <c r="V689" s="235"/>
      <c r="W689" s="235"/>
      <c r="X689" s="235"/>
      <c r="Y689" s="235"/>
      <c r="Z689" s="235"/>
      <c r="AA689" s="235"/>
      <c r="AB689" s="235"/>
      <c r="AC689" s="235"/>
      <c r="AD689" s="235"/>
      <c r="AE689" s="235"/>
      <c r="AF689" s="235"/>
      <c r="AG689" s="235"/>
      <c r="AH689" s="235"/>
      <c r="AI689" s="235"/>
      <c r="AJ689" s="235"/>
      <c r="AK689" s="235"/>
      <c r="AL689" s="235"/>
      <c r="AM689" s="235"/>
      <c r="AN689" s="235"/>
      <c r="AO689" s="235"/>
      <c r="AP689" s="235"/>
      <c r="AQ689" s="235"/>
      <c r="AR689" s="235"/>
      <c r="AS689" s="235"/>
      <c r="AT689" s="235"/>
      <c r="AU689" s="235"/>
      <c r="AV689" s="235"/>
      <c r="AW689" s="235"/>
      <c r="AX689" s="235"/>
      <c r="AY689" s="235"/>
      <c r="AZ689" s="235"/>
      <c r="BA689" s="235"/>
      <c r="BB689" s="235"/>
      <c r="BC689" s="235"/>
      <c r="BD689" s="235"/>
      <c r="BE689" s="235"/>
      <c r="BF689" s="235"/>
      <c r="BG689" s="235"/>
      <c r="BH689" s="235"/>
      <c r="BI689" s="235"/>
      <c r="BJ689" s="235"/>
      <c r="BK689" s="235"/>
      <c r="BL689" s="235"/>
      <c r="BM689" s="235"/>
      <c r="BN689" s="235"/>
      <c r="BO689" s="235"/>
      <c r="BP689" s="235"/>
      <c r="BQ689" s="235"/>
      <c r="BR689" s="235"/>
      <c r="BS689" s="235"/>
      <c r="BT689" s="235"/>
      <c r="BU689" s="235"/>
      <c r="BV689" s="235"/>
      <c r="BW689" s="235"/>
      <c r="BX689" s="235"/>
      <c r="BY689" s="235"/>
      <c r="BZ689" s="235"/>
      <c r="CA689" s="235"/>
      <c r="CB689" s="235"/>
      <c r="CC689" s="235"/>
      <c r="CD689" s="235"/>
      <c r="CE689" s="235"/>
      <c r="CF689" s="235"/>
      <c r="CG689" s="235"/>
      <c r="CH689" s="235"/>
      <c r="CI689" s="235"/>
      <c r="CJ689" s="235"/>
      <c r="CK689" s="235"/>
      <c r="CL689" s="235"/>
      <c r="CM689" s="235"/>
      <c r="CN689" s="235"/>
      <c r="CO689" s="235"/>
      <c r="CP689" s="235"/>
      <c r="CQ689" s="235"/>
      <c r="CR689" s="235"/>
      <c r="CS689" s="235"/>
      <c r="CT689" s="235"/>
      <c r="CU689" s="235"/>
      <c r="CV689" s="235"/>
      <c r="CW689" s="235"/>
      <c r="CX689" s="235"/>
      <c r="CY689" s="235"/>
      <c r="CZ689" s="235"/>
      <c r="DA689" s="235"/>
      <c r="DB689" s="235"/>
      <c r="DC689" s="235"/>
      <c r="DD689" s="235"/>
      <c r="DE689" s="235"/>
      <c r="DF689" s="235"/>
      <c r="DG689" s="235"/>
      <c r="DH689" s="235"/>
      <c r="DI689" s="235"/>
      <c r="DJ689" s="235"/>
      <c r="DK689" s="235"/>
      <c r="DL689" s="235"/>
      <c r="DM689" s="235"/>
      <c r="DN689" s="235"/>
      <c r="DO689" s="235"/>
      <c r="DP689" s="235"/>
      <c r="DQ689" s="235"/>
      <c r="DR689" s="235"/>
      <c r="DS689" s="235"/>
      <c r="DT689" s="235"/>
      <c r="DU689" s="235"/>
      <c r="DV689" s="235"/>
      <c r="DW689" s="235"/>
      <c r="DX689" s="235"/>
      <c r="DY689" s="235"/>
      <c r="DZ689" s="235"/>
      <c r="EA689" s="235"/>
      <c r="EB689" s="235"/>
      <c r="EC689" s="235"/>
      <c r="ED689" s="235"/>
      <c r="EE689" s="235"/>
      <c r="EF689" s="235"/>
      <c r="EG689" s="235"/>
      <c r="EH689" s="235"/>
      <c r="EI689" s="235"/>
      <c r="EJ689" s="235"/>
      <c r="EK689" s="235"/>
      <c r="EL689" s="235"/>
      <c r="EM689" s="235"/>
      <c r="EN689" s="235"/>
      <c r="EO689" s="235"/>
      <c r="EP689" s="235"/>
      <c r="EQ689" s="235"/>
      <c r="ER689" s="235"/>
      <c r="ES689" s="235"/>
    </row>
    <row r="690" spans="1:16" ht="11.25">
      <c r="A690" s="4" t="s">
        <v>2</v>
      </c>
      <c r="B690" s="5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35.25" customHeight="1">
      <c r="A691" s="7" t="s">
        <v>129</v>
      </c>
      <c r="B691" s="5"/>
      <c r="C691" s="5"/>
      <c r="D691" s="6">
        <v>4841800</v>
      </c>
      <c r="E691" s="6"/>
      <c r="F691" s="6">
        <f>D691</f>
        <v>4841800</v>
      </c>
      <c r="G691" s="6">
        <v>320100</v>
      </c>
      <c r="H691" s="6"/>
      <c r="I691" s="6"/>
      <c r="J691" s="6">
        <f>G691+H691</f>
        <v>320100</v>
      </c>
      <c r="K691" s="6"/>
      <c r="L691" s="6"/>
      <c r="M691" s="6"/>
      <c r="N691" s="6">
        <v>339300</v>
      </c>
      <c r="O691" s="6"/>
      <c r="P691" s="6">
        <f>N691+O691</f>
        <v>339300</v>
      </c>
    </row>
    <row r="692" spans="1:16" ht="164.25" customHeight="1" hidden="1">
      <c r="A692" s="7" t="s">
        <v>154</v>
      </c>
      <c r="B692" s="5"/>
      <c r="C692" s="5"/>
      <c r="D692" s="6"/>
      <c r="E692" s="6">
        <v>13705000</v>
      </c>
      <c r="F692" s="6">
        <f>D692+E692</f>
        <v>13705000</v>
      </c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1.25">
      <c r="A693" s="4" t="s">
        <v>3</v>
      </c>
      <c r="B693" s="5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39.75" customHeight="1">
      <c r="A694" s="7" t="s">
        <v>130</v>
      </c>
      <c r="B694" s="5"/>
      <c r="C694" s="5"/>
      <c r="D694" s="6">
        <v>4</v>
      </c>
      <c r="E694" s="6"/>
      <c r="F694" s="6">
        <f>D694</f>
        <v>4</v>
      </c>
      <c r="G694" s="6">
        <v>1</v>
      </c>
      <c r="H694" s="6"/>
      <c r="I694" s="6"/>
      <c r="J694" s="6">
        <f>G694</f>
        <v>1</v>
      </c>
      <c r="K694" s="6"/>
      <c r="L694" s="6"/>
      <c r="M694" s="6"/>
      <c r="N694" s="6">
        <v>1</v>
      </c>
      <c r="O694" s="6"/>
      <c r="P694" s="6">
        <f>N694+O694</f>
        <v>1</v>
      </c>
    </row>
    <row r="695" spans="1:16" ht="11.25">
      <c r="A695" s="4" t="s">
        <v>5</v>
      </c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40.5" customHeight="1">
      <c r="A696" s="7" t="s">
        <v>131</v>
      </c>
      <c r="B696" s="5"/>
      <c r="C696" s="5"/>
      <c r="D696" s="6">
        <f>D691/D694</f>
        <v>1210450</v>
      </c>
      <c r="E696" s="6"/>
      <c r="F696" s="6">
        <f>F691/F694</f>
        <v>1210450</v>
      </c>
      <c r="G696" s="6">
        <f>G691/G694</f>
        <v>320100</v>
      </c>
      <c r="H696" s="6"/>
      <c r="I696" s="6"/>
      <c r="J696" s="6">
        <f>G696+H696</f>
        <v>320100</v>
      </c>
      <c r="K696" s="6"/>
      <c r="L696" s="6"/>
      <c r="M696" s="6"/>
      <c r="N696" s="6">
        <f>N691/N694</f>
        <v>339300</v>
      </c>
      <c r="O696" s="6"/>
      <c r="P696" s="6">
        <f>P691/P694</f>
        <v>339300</v>
      </c>
    </row>
    <row r="697" spans="1:149" s="209" customFormat="1" ht="22.5" customHeight="1">
      <c r="A697" s="206" t="s">
        <v>134</v>
      </c>
      <c r="B697" s="237"/>
      <c r="C697" s="237"/>
      <c r="D697" s="207">
        <f>D699</f>
        <v>37047000</v>
      </c>
      <c r="E697" s="207">
        <f aca="true" t="shared" si="43" ref="E697:Q697">E699</f>
        <v>530000</v>
      </c>
      <c r="F697" s="207">
        <f t="shared" si="43"/>
        <v>37577000</v>
      </c>
      <c r="G697" s="207">
        <f t="shared" si="43"/>
        <v>3680000</v>
      </c>
      <c r="H697" s="207">
        <f t="shared" si="43"/>
        <v>0</v>
      </c>
      <c r="I697" s="207">
        <f t="shared" si="43"/>
        <v>3568484</v>
      </c>
      <c r="J697" s="207">
        <f t="shared" si="43"/>
        <v>3680000</v>
      </c>
      <c r="K697" s="207">
        <f t="shared" si="43"/>
        <v>3568484</v>
      </c>
      <c r="L697" s="207">
        <f t="shared" si="43"/>
        <v>3568484</v>
      </c>
      <c r="M697" s="207">
        <f t="shared" si="43"/>
        <v>3568484</v>
      </c>
      <c r="N697" s="207">
        <f t="shared" si="43"/>
        <v>3900300</v>
      </c>
      <c r="O697" s="207">
        <f t="shared" si="43"/>
        <v>0</v>
      </c>
      <c r="P697" s="207">
        <f t="shared" si="43"/>
        <v>3900300</v>
      </c>
      <c r="Q697" s="207">
        <f t="shared" si="43"/>
        <v>0</v>
      </c>
      <c r="R697" s="208"/>
      <c r="S697" s="208"/>
      <c r="T697" s="208"/>
      <c r="U697" s="208"/>
      <c r="V697" s="208"/>
      <c r="W697" s="208"/>
      <c r="X697" s="208"/>
      <c r="Y697" s="208"/>
      <c r="Z697" s="208"/>
      <c r="AA697" s="208"/>
      <c r="AB697" s="208"/>
      <c r="AC697" s="208"/>
      <c r="AD697" s="208"/>
      <c r="AE697" s="208"/>
      <c r="AF697" s="208"/>
      <c r="AG697" s="208"/>
      <c r="AH697" s="208"/>
      <c r="AI697" s="208"/>
      <c r="AJ697" s="208"/>
      <c r="AK697" s="208"/>
      <c r="AL697" s="208"/>
      <c r="AM697" s="208"/>
      <c r="AN697" s="208"/>
      <c r="AO697" s="208"/>
      <c r="AP697" s="208"/>
      <c r="AQ697" s="208"/>
      <c r="AR697" s="208"/>
      <c r="AS697" s="208"/>
      <c r="AT697" s="208"/>
      <c r="AU697" s="208"/>
      <c r="AV697" s="208"/>
      <c r="AW697" s="208"/>
      <c r="AX697" s="208"/>
      <c r="AY697" s="208"/>
      <c r="AZ697" s="208"/>
      <c r="BA697" s="208"/>
      <c r="BB697" s="208"/>
      <c r="BC697" s="208"/>
      <c r="BD697" s="208"/>
      <c r="BE697" s="208"/>
      <c r="BF697" s="208"/>
      <c r="BG697" s="208"/>
      <c r="BH697" s="208"/>
      <c r="BI697" s="208"/>
      <c r="BJ697" s="208"/>
      <c r="BK697" s="208"/>
      <c r="BL697" s="208"/>
      <c r="BM697" s="208"/>
      <c r="BN697" s="208"/>
      <c r="BO697" s="208"/>
      <c r="BP697" s="208"/>
      <c r="BQ697" s="208"/>
      <c r="BR697" s="208"/>
      <c r="BS697" s="208"/>
      <c r="BT697" s="208"/>
      <c r="BU697" s="208"/>
      <c r="BV697" s="208"/>
      <c r="BW697" s="208"/>
      <c r="BX697" s="208"/>
      <c r="BY697" s="208"/>
      <c r="BZ697" s="208"/>
      <c r="CA697" s="208"/>
      <c r="CB697" s="208"/>
      <c r="CC697" s="208"/>
      <c r="CD697" s="208"/>
      <c r="CE697" s="208"/>
      <c r="CF697" s="208"/>
      <c r="CG697" s="208"/>
      <c r="CH697" s="208"/>
      <c r="CI697" s="208"/>
      <c r="CJ697" s="208"/>
      <c r="CK697" s="208"/>
      <c r="CL697" s="208"/>
      <c r="CM697" s="208"/>
      <c r="CN697" s="208"/>
      <c r="CO697" s="208"/>
      <c r="CP697" s="208"/>
      <c r="CQ697" s="208"/>
      <c r="CR697" s="208"/>
      <c r="CS697" s="208"/>
      <c r="CT697" s="208"/>
      <c r="CU697" s="208"/>
      <c r="CV697" s="208"/>
      <c r="CW697" s="208"/>
      <c r="CX697" s="208"/>
      <c r="CY697" s="208"/>
      <c r="CZ697" s="208"/>
      <c r="DA697" s="208"/>
      <c r="DB697" s="208"/>
      <c r="DC697" s="208"/>
      <c r="DD697" s="208"/>
      <c r="DE697" s="208"/>
      <c r="DF697" s="208"/>
      <c r="DG697" s="208"/>
      <c r="DH697" s="208"/>
      <c r="DI697" s="208"/>
      <c r="DJ697" s="208"/>
      <c r="DK697" s="208"/>
      <c r="DL697" s="208"/>
      <c r="DM697" s="208"/>
      <c r="DN697" s="208"/>
      <c r="DO697" s="208"/>
      <c r="DP697" s="208"/>
      <c r="DQ697" s="208"/>
      <c r="DR697" s="208"/>
      <c r="DS697" s="208"/>
      <c r="DT697" s="208"/>
      <c r="DU697" s="208"/>
      <c r="DV697" s="208"/>
      <c r="DW697" s="208"/>
      <c r="DX697" s="208"/>
      <c r="DY697" s="208"/>
      <c r="DZ697" s="208"/>
      <c r="EA697" s="208"/>
      <c r="EB697" s="208"/>
      <c r="EC697" s="208"/>
      <c r="ED697" s="208"/>
      <c r="EE697" s="208"/>
      <c r="EF697" s="208"/>
      <c r="EG697" s="208"/>
      <c r="EH697" s="208"/>
      <c r="EI697" s="208"/>
      <c r="EJ697" s="208"/>
      <c r="EK697" s="208"/>
      <c r="EL697" s="208"/>
      <c r="EM697" s="208"/>
      <c r="EN697" s="208"/>
      <c r="EO697" s="208"/>
      <c r="EP697" s="208"/>
      <c r="EQ697" s="208"/>
      <c r="ER697" s="208"/>
      <c r="ES697" s="208"/>
    </row>
    <row r="698" spans="1:16" ht="23.25" customHeight="1">
      <c r="A698" s="7" t="s">
        <v>66</v>
      </c>
      <c r="B698" s="5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49" s="203" customFormat="1" ht="45.75" customHeight="1">
      <c r="A699" s="200" t="s">
        <v>480</v>
      </c>
      <c r="B699" s="201"/>
      <c r="C699" s="201"/>
      <c r="D699" s="199">
        <f>D700+D710+D723+D726+D735+D742+D795+D802+D809</f>
        <v>37047000</v>
      </c>
      <c r="E699" s="199">
        <f aca="true" t="shared" si="44" ref="E699:O699">E700+E710+E726+E735+E742+E795+E802+E809</f>
        <v>530000</v>
      </c>
      <c r="F699" s="199">
        <f>D699+E699</f>
        <v>37577000</v>
      </c>
      <c r="G699" s="199">
        <f t="shared" si="44"/>
        <v>3680000</v>
      </c>
      <c r="H699" s="199">
        <f t="shared" si="44"/>
        <v>0</v>
      </c>
      <c r="I699" s="199">
        <f t="shared" si="44"/>
        <v>3568484</v>
      </c>
      <c r="J699" s="199">
        <f>G699+H699</f>
        <v>3680000</v>
      </c>
      <c r="K699" s="199">
        <f t="shared" si="44"/>
        <v>3568484</v>
      </c>
      <c r="L699" s="199">
        <f t="shared" si="44"/>
        <v>3568484</v>
      </c>
      <c r="M699" s="199">
        <f t="shared" si="44"/>
        <v>3568484</v>
      </c>
      <c r="N699" s="199">
        <f t="shared" si="44"/>
        <v>3900300</v>
      </c>
      <c r="O699" s="199">
        <f t="shared" si="44"/>
        <v>0</v>
      </c>
      <c r="P699" s="199">
        <f>N699+O699</f>
        <v>3900300</v>
      </c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2"/>
      <c r="BR699" s="202"/>
      <c r="BS699" s="202"/>
      <c r="BT699" s="202"/>
      <c r="BU699" s="202"/>
      <c r="BV699" s="202"/>
      <c r="BW699" s="202"/>
      <c r="BX699" s="202"/>
      <c r="BY699" s="202"/>
      <c r="BZ699" s="202"/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2"/>
      <c r="CM699" s="202"/>
      <c r="CN699" s="202"/>
      <c r="CO699" s="202"/>
      <c r="CP699" s="202"/>
      <c r="CQ699" s="202"/>
      <c r="CR699" s="202"/>
      <c r="CS699" s="202"/>
      <c r="CT699" s="202"/>
      <c r="CU699" s="202"/>
      <c r="CV699" s="202"/>
      <c r="CW699" s="202"/>
      <c r="CX699" s="202"/>
      <c r="CY699" s="202"/>
      <c r="CZ699" s="202"/>
      <c r="DA699" s="202"/>
      <c r="DB699" s="202"/>
      <c r="DC699" s="202"/>
      <c r="DD699" s="202"/>
      <c r="DE699" s="202"/>
      <c r="DF699" s="202"/>
      <c r="DG699" s="202"/>
      <c r="DH699" s="202"/>
      <c r="DI699" s="202"/>
      <c r="DJ699" s="202"/>
      <c r="DK699" s="202"/>
      <c r="DL699" s="202"/>
      <c r="DM699" s="202"/>
      <c r="DN699" s="202"/>
      <c r="DO699" s="202"/>
      <c r="DP699" s="202"/>
      <c r="DQ699" s="202"/>
      <c r="DR699" s="202"/>
      <c r="DS699" s="202"/>
      <c r="DT699" s="202"/>
      <c r="DU699" s="202"/>
      <c r="DV699" s="202"/>
      <c r="DW699" s="202"/>
      <c r="DX699" s="202"/>
      <c r="DY699" s="202"/>
      <c r="DZ699" s="202"/>
      <c r="EA699" s="202"/>
      <c r="EB699" s="202"/>
      <c r="EC699" s="202"/>
      <c r="ED699" s="202"/>
      <c r="EE699" s="202"/>
      <c r="EF699" s="202"/>
      <c r="EG699" s="202"/>
      <c r="EH699" s="202"/>
      <c r="EI699" s="202"/>
      <c r="EJ699" s="202"/>
      <c r="EK699" s="202"/>
      <c r="EL699" s="202"/>
      <c r="EM699" s="202"/>
      <c r="EN699" s="202"/>
      <c r="EO699" s="202"/>
      <c r="EP699" s="202"/>
      <c r="EQ699" s="202"/>
      <c r="ER699" s="202"/>
      <c r="ES699" s="202"/>
    </row>
    <row r="700" spans="1:149" s="93" customFormat="1" ht="63" customHeight="1">
      <c r="A700" s="91" t="s">
        <v>459</v>
      </c>
      <c r="B700" s="83"/>
      <c r="C700" s="83"/>
      <c r="D700" s="87">
        <f>3448500+120000</f>
        <v>3568500</v>
      </c>
      <c r="E700" s="87"/>
      <c r="F700" s="87">
        <f>D700</f>
        <v>3568500</v>
      </c>
      <c r="G700" s="87">
        <f>G702</f>
        <v>3680000</v>
      </c>
      <c r="H700" s="87"/>
      <c r="I700" s="87">
        <f>3448484+120000</f>
        <v>3568484</v>
      </c>
      <c r="J700" s="87">
        <f>G700</f>
        <v>3680000</v>
      </c>
      <c r="K700" s="87">
        <f>3448484+120000</f>
        <v>3568484</v>
      </c>
      <c r="L700" s="87">
        <f>3448484+120000</f>
        <v>3568484</v>
      </c>
      <c r="M700" s="87">
        <f>3448484+120000</f>
        <v>3568484</v>
      </c>
      <c r="N700" s="87">
        <f>N702</f>
        <v>3900300</v>
      </c>
      <c r="O700" s="87"/>
      <c r="P700" s="87">
        <f>N700</f>
        <v>3900300</v>
      </c>
      <c r="Q700" s="124"/>
      <c r="R700" s="124"/>
      <c r="S700" s="124"/>
      <c r="T700" s="124"/>
      <c r="U700" s="124"/>
      <c r="V700" s="124"/>
      <c r="W700" s="124"/>
      <c r="X700" s="124"/>
      <c r="Y700" s="124"/>
      <c r="Z700" s="124"/>
      <c r="AA700" s="124"/>
      <c r="AB700" s="124"/>
      <c r="AC700" s="124"/>
      <c r="AD700" s="124"/>
      <c r="AE700" s="124"/>
      <c r="AF700" s="124"/>
      <c r="AG700" s="124"/>
      <c r="AH700" s="124"/>
      <c r="AI700" s="124"/>
      <c r="AJ700" s="124"/>
      <c r="AK700" s="124"/>
      <c r="AL700" s="124"/>
      <c r="AM700" s="124"/>
      <c r="AN700" s="124"/>
      <c r="AO700" s="124"/>
      <c r="AP700" s="124"/>
      <c r="AQ700" s="124"/>
      <c r="AR700" s="124"/>
      <c r="AS700" s="124"/>
      <c r="AT700" s="124"/>
      <c r="AU700" s="124"/>
      <c r="AV700" s="124"/>
      <c r="AW700" s="124"/>
      <c r="AX700" s="124"/>
      <c r="AY700" s="124"/>
      <c r="AZ700" s="124"/>
      <c r="BA700" s="124"/>
      <c r="BB700" s="124"/>
      <c r="BC700" s="124"/>
      <c r="BD700" s="124"/>
      <c r="BE700" s="124"/>
      <c r="BF700" s="124"/>
      <c r="BG700" s="124"/>
      <c r="BH700" s="124"/>
      <c r="BI700" s="124"/>
      <c r="BJ700" s="124"/>
      <c r="BK700" s="124"/>
      <c r="BL700" s="124"/>
      <c r="BM700" s="124"/>
      <c r="BN700" s="124"/>
      <c r="BO700" s="124"/>
      <c r="BP700" s="124"/>
      <c r="BQ700" s="124"/>
      <c r="BR700" s="124"/>
      <c r="BS700" s="124"/>
      <c r="BT700" s="124"/>
      <c r="BU700" s="124"/>
      <c r="BV700" s="124"/>
      <c r="BW700" s="124"/>
      <c r="BX700" s="124"/>
      <c r="BY700" s="124"/>
      <c r="BZ700" s="124"/>
      <c r="CA700" s="124"/>
      <c r="CB700" s="124"/>
      <c r="CC700" s="124"/>
      <c r="CD700" s="124"/>
      <c r="CE700" s="124"/>
      <c r="CF700" s="124"/>
      <c r="CG700" s="124"/>
      <c r="CH700" s="124"/>
      <c r="CI700" s="124"/>
      <c r="CJ700" s="124"/>
      <c r="CK700" s="124"/>
      <c r="CL700" s="124"/>
      <c r="CM700" s="124"/>
      <c r="CN700" s="124"/>
      <c r="CO700" s="124"/>
      <c r="CP700" s="124"/>
      <c r="CQ700" s="124"/>
      <c r="CR700" s="124"/>
      <c r="CS700" s="124"/>
      <c r="CT700" s="124"/>
      <c r="CU700" s="124"/>
      <c r="CV700" s="124"/>
      <c r="CW700" s="124"/>
      <c r="CX700" s="124"/>
      <c r="CY700" s="124"/>
      <c r="CZ700" s="124"/>
      <c r="DA700" s="124"/>
      <c r="DB700" s="124"/>
      <c r="DC700" s="124"/>
      <c r="DD700" s="124"/>
      <c r="DE700" s="124"/>
      <c r="DF700" s="124"/>
      <c r="DG700" s="124"/>
      <c r="DH700" s="124"/>
      <c r="DI700" s="124"/>
      <c r="DJ700" s="124"/>
      <c r="DK700" s="124"/>
      <c r="DL700" s="124"/>
      <c r="DM700" s="124"/>
      <c r="DN700" s="124"/>
      <c r="DO700" s="124"/>
      <c r="DP700" s="124"/>
      <c r="DQ700" s="124"/>
      <c r="DR700" s="124"/>
      <c r="DS700" s="124"/>
      <c r="DT700" s="124"/>
      <c r="DU700" s="124"/>
      <c r="DV700" s="124"/>
      <c r="DW700" s="124"/>
      <c r="DX700" s="124"/>
      <c r="DY700" s="124"/>
      <c r="DZ700" s="124"/>
      <c r="EA700" s="124"/>
      <c r="EB700" s="124"/>
      <c r="EC700" s="124"/>
      <c r="ED700" s="124"/>
      <c r="EE700" s="124"/>
      <c r="EF700" s="124"/>
      <c r="EG700" s="124"/>
      <c r="EH700" s="124"/>
      <c r="EI700" s="124"/>
      <c r="EJ700" s="124"/>
      <c r="EK700" s="124"/>
      <c r="EL700" s="124"/>
      <c r="EM700" s="124"/>
      <c r="EN700" s="124"/>
      <c r="EO700" s="124"/>
      <c r="EP700" s="124"/>
      <c r="EQ700" s="124"/>
      <c r="ER700" s="124"/>
      <c r="ES700" s="124"/>
    </row>
    <row r="701" spans="1:16" ht="12" customHeight="1">
      <c r="A701" s="4" t="s">
        <v>2</v>
      </c>
      <c r="B701" s="5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3.5" customHeight="1">
      <c r="A702" s="7" t="s">
        <v>23</v>
      </c>
      <c r="B702" s="5"/>
      <c r="C702" s="5"/>
      <c r="D702" s="6">
        <f>D700</f>
        <v>3568500</v>
      </c>
      <c r="E702" s="6"/>
      <c r="F702" s="6">
        <f>D702</f>
        <v>3568500</v>
      </c>
      <c r="G702" s="6">
        <v>3680000</v>
      </c>
      <c r="H702" s="6"/>
      <c r="I702" s="6"/>
      <c r="J702" s="6">
        <f>SUM(G702)</f>
        <v>3680000</v>
      </c>
      <c r="K702" s="6"/>
      <c r="L702" s="6"/>
      <c r="M702" s="6"/>
      <c r="N702" s="6">
        <v>3900300</v>
      </c>
      <c r="O702" s="6"/>
      <c r="P702" s="6">
        <f>N702</f>
        <v>3900300</v>
      </c>
    </row>
    <row r="703" spans="1:16" ht="12" customHeight="1">
      <c r="A703" s="4" t="s">
        <v>3</v>
      </c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37.5" customHeight="1">
      <c r="A704" s="7" t="s">
        <v>132</v>
      </c>
      <c r="B704" s="5"/>
      <c r="C704" s="5"/>
      <c r="D704" s="6">
        <v>12</v>
      </c>
      <c r="E704" s="6"/>
      <c r="F704" s="6">
        <v>12</v>
      </c>
      <c r="G704" s="6">
        <v>12</v>
      </c>
      <c r="H704" s="6"/>
      <c r="I704" s="6"/>
      <c r="J704" s="6">
        <v>12</v>
      </c>
      <c r="K704" s="6"/>
      <c r="L704" s="6"/>
      <c r="M704" s="6"/>
      <c r="N704" s="6">
        <v>12</v>
      </c>
      <c r="O704" s="6"/>
      <c r="P704" s="6">
        <v>12</v>
      </c>
    </row>
    <row r="705" spans="1:16" ht="11.25">
      <c r="A705" s="4" t="s">
        <v>5</v>
      </c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36" customHeight="1">
      <c r="A706" s="7" t="s">
        <v>133</v>
      </c>
      <c r="B706" s="5"/>
      <c r="C706" s="5"/>
      <c r="D706" s="6">
        <f>SUM(D702)/D704</f>
        <v>297375</v>
      </c>
      <c r="E706" s="6"/>
      <c r="F706" s="6">
        <f>D706</f>
        <v>297375</v>
      </c>
      <c r="G706" s="6">
        <f>SUM(G702)/G704</f>
        <v>306666.6666666667</v>
      </c>
      <c r="H706" s="6"/>
      <c r="I706" s="6"/>
      <c r="J706" s="6">
        <f>SUM(J702)/J704</f>
        <v>306666.6666666667</v>
      </c>
      <c r="K706" s="6"/>
      <c r="L706" s="6"/>
      <c r="M706" s="6"/>
      <c r="N706" s="6">
        <f>SUM(N702)/N704</f>
        <v>325025</v>
      </c>
      <c r="O706" s="6"/>
      <c r="P706" s="6">
        <f>SUM(P702)/P704</f>
        <v>325025</v>
      </c>
    </row>
    <row r="707" spans="1:16" ht="24" customHeight="1" hidden="1">
      <c r="A707" s="23" t="s">
        <v>175</v>
      </c>
      <c r="B707" s="5"/>
      <c r="C707" s="5"/>
      <c r="D707" s="6">
        <f>D709</f>
        <v>14000000</v>
      </c>
      <c r="E707" s="6"/>
      <c r="F707" s="6">
        <f>F709</f>
        <v>14000000</v>
      </c>
      <c r="G707" s="6">
        <f>G709</f>
        <v>45705000</v>
      </c>
      <c r="H707" s="6"/>
      <c r="I707" s="6"/>
      <c r="J707" s="6">
        <f>G707</f>
        <v>45705000</v>
      </c>
      <c r="K707" s="6"/>
      <c r="L707" s="6"/>
      <c r="M707" s="6"/>
      <c r="N707" s="6"/>
      <c r="O707" s="6"/>
      <c r="P707" s="6"/>
    </row>
    <row r="708" spans="1:16" ht="16.5" customHeight="1" hidden="1">
      <c r="A708" s="4" t="s">
        <v>2</v>
      </c>
      <c r="B708" s="5"/>
      <c r="C708" s="5"/>
      <c r="D708" s="6"/>
      <c r="E708" s="6"/>
      <c r="F708" s="6"/>
      <c r="G708" s="96">
        <v>1</v>
      </c>
      <c r="H708" s="96"/>
      <c r="I708" s="96"/>
      <c r="J708" s="96"/>
      <c r="K708" s="96"/>
      <c r="L708" s="96"/>
      <c r="M708" s="96"/>
      <c r="N708" s="96"/>
      <c r="O708" s="6"/>
      <c r="P708" s="6"/>
    </row>
    <row r="709" spans="1:16" ht="12.75" customHeight="1" hidden="1">
      <c r="A709" s="4" t="s">
        <v>23</v>
      </c>
      <c r="B709" s="5"/>
      <c r="C709" s="5"/>
      <c r="D709" s="6">
        <f>3000000+2000000+3000000+1000000+3000000+2000000</f>
        <v>14000000</v>
      </c>
      <c r="E709" s="6"/>
      <c r="F709" s="6">
        <f>3000000+2000000+3000000+1000000+3000000+2000000</f>
        <v>14000000</v>
      </c>
      <c r="G709" s="6">
        <f>0+4000000+2725000+3000000+9000000+3000000+3000000+3000000+3200000+4000000+3500000+5000000+2280000</f>
        <v>45705000</v>
      </c>
      <c r="H709" s="6"/>
      <c r="I709" s="6"/>
      <c r="J709" s="6">
        <f>G709</f>
        <v>45705000</v>
      </c>
      <c r="K709" s="6"/>
      <c r="L709" s="6"/>
      <c r="M709" s="6"/>
      <c r="N709" s="6"/>
      <c r="O709" s="6"/>
      <c r="P709" s="6"/>
    </row>
    <row r="710" spans="1:149" s="82" customFormat="1" ht="34.5" customHeight="1">
      <c r="A710" s="91" t="s">
        <v>460</v>
      </c>
      <c r="B710" s="79"/>
      <c r="C710" s="79"/>
      <c r="D710" s="87">
        <v>18600000</v>
      </c>
      <c r="E710" s="87"/>
      <c r="F710" s="87">
        <f>D710</f>
        <v>18600000</v>
      </c>
      <c r="G710" s="80"/>
      <c r="H710" s="80"/>
      <c r="I710" s="80"/>
      <c r="J710" s="80"/>
      <c r="K710" s="80"/>
      <c r="L710" s="80"/>
      <c r="M710" s="80"/>
      <c r="N710" s="80"/>
      <c r="O710" s="80"/>
      <c r="P710" s="80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  <c r="AB710" s="81"/>
      <c r="AC710" s="81"/>
      <c r="AD710" s="81"/>
      <c r="AE710" s="81"/>
      <c r="AF710" s="81"/>
      <c r="AG710" s="81"/>
      <c r="AH710" s="81"/>
      <c r="AI710" s="81"/>
      <c r="AJ710" s="81"/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  <c r="CC710" s="81"/>
      <c r="CD710" s="81"/>
      <c r="CE710" s="81"/>
      <c r="CF710" s="81"/>
      <c r="CG710" s="81"/>
      <c r="CH710" s="81"/>
      <c r="CI710" s="81"/>
      <c r="CJ710" s="81"/>
      <c r="CK710" s="81"/>
      <c r="CL710" s="81"/>
      <c r="CM710" s="81"/>
      <c r="CN710" s="81"/>
      <c r="CO710" s="81"/>
      <c r="CP710" s="81"/>
      <c r="CQ710" s="81"/>
      <c r="CR710" s="81"/>
      <c r="CS710" s="81"/>
      <c r="CT710" s="81"/>
      <c r="CU710" s="81"/>
      <c r="CV710" s="81"/>
      <c r="CW710" s="81"/>
      <c r="CX710" s="81"/>
      <c r="CY710" s="81"/>
      <c r="CZ710" s="81"/>
      <c r="DA710" s="81"/>
      <c r="DB710" s="81"/>
      <c r="DC710" s="81"/>
      <c r="DD710" s="81"/>
      <c r="DE710" s="81"/>
      <c r="DF710" s="81"/>
      <c r="DG710" s="81"/>
      <c r="DH710" s="81"/>
      <c r="DI710" s="81"/>
      <c r="DJ710" s="81"/>
      <c r="DK710" s="81"/>
      <c r="DL710" s="81"/>
      <c r="DM710" s="81"/>
      <c r="DN710" s="81"/>
      <c r="DO710" s="81"/>
      <c r="DP710" s="81"/>
      <c r="DQ710" s="81"/>
      <c r="DR710" s="81"/>
      <c r="DS710" s="81"/>
      <c r="DT710" s="81"/>
      <c r="DU710" s="81"/>
      <c r="DV710" s="81"/>
      <c r="DW710" s="81"/>
      <c r="DX710" s="81"/>
      <c r="DY710" s="81"/>
      <c r="DZ710" s="81"/>
      <c r="EA710" s="81"/>
      <c r="EB710" s="81"/>
      <c r="EC710" s="81"/>
      <c r="ED710" s="81"/>
      <c r="EE710" s="81"/>
      <c r="EF710" s="81"/>
      <c r="EG710" s="81"/>
      <c r="EH710" s="81"/>
      <c r="EI710" s="81"/>
      <c r="EJ710" s="81"/>
      <c r="EK710" s="81"/>
      <c r="EL710" s="81"/>
      <c r="EM710" s="81"/>
      <c r="EN710" s="81"/>
      <c r="EO710" s="81"/>
      <c r="EP710" s="81"/>
      <c r="EQ710" s="81"/>
      <c r="ER710" s="81"/>
      <c r="ES710" s="81"/>
    </row>
    <row r="711" spans="1:16" ht="15.75" customHeight="1">
      <c r="A711" s="4" t="s">
        <v>2</v>
      </c>
      <c r="B711" s="5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5.75" customHeight="1">
      <c r="A712" s="4" t="s">
        <v>23</v>
      </c>
      <c r="B712" s="5"/>
      <c r="C712" s="5"/>
      <c r="D712" s="6">
        <f>D710</f>
        <v>18600000</v>
      </c>
      <c r="E712" s="6"/>
      <c r="F712" s="6">
        <f>D712</f>
        <v>18600000</v>
      </c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35.25" customHeight="1" hidden="1">
      <c r="A713" s="23" t="s">
        <v>186</v>
      </c>
      <c r="B713" s="5"/>
      <c r="C713" s="5"/>
      <c r="D713" s="6"/>
      <c r="E713" s="6"/>
      <c r="F713" s="6"/>
      <c r="G713" s="6">
        <f>G715</f>
        <v>1000000</v>
      </c>
      <c r="H713" s="6">
        <f>H715</f>
        <v>0</v>
      </c>
      <c r="I713" s="6">
        <f>I715</f>
        <v>0</v>
      </c>
      <c r="J713" s="6">
        <f>J715</f>
        <v>1000000</v>
      </c>
      <c r="K713" s="6"/>
      <c r="L713" s="6"/>
      <c r="M713" s="6"/>
      <c r="N713" s="6">
        <f>N715</f>
        <v>1000000</v>
      </c>
      <c r="O713" s="6"/>
      <c r="P713" s="6">
        <f>N713</f>
        <v>1000000</v>
      </c>
    </row>
    <row r="714" spans="1:16" ht="12.75" customHeight="1" hidden="1">
      <c r="A714" s="4" t="s">
        <v>2</v>
      </c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2.75" customHeight="1" hidden="1">
      <c r="A715" s="4" t="s">
        <v>23</v>
      </c>
      <c r="B715" s="5"/>
      <c r="C715" s="5"/>
      <c r="D715" s="6"/>
      <c r="E715" s="6"/>
      <c r="F715" s="6"/>
      <c r="G715" s="6">
        <v>1000000</v>
      </c>
      <c r="H715" s="6"/>
      <c r="I715" s="6"/>
      <c r="J715" s="6">
        <f>G715+H715</f>
        <v>1000000</v>
      </c>
      <c r="K715" s="6"/>
      <c r="L715" s="6"/>
      <c r="M715" s="6"/>
      <c r="N715" s="6">
        <v>1000000</v>
      </c>
      <c r="O715" s="6"/>
      <c r="P715" s="6">
        <f>N715</f>
        <v>1000000</v>
      </c>
    </row>
    <row r="716" spans="1:149" s="28" customFormat="1" ht="25.5" customHeight="1" hidden="1">
      <c r="A716" s="23" t="s">
        <v>176</v>
      </c>
      <c r="B716" s="24"/>
      <c r="C716" s="24"/>
      <c r="D716" s="25">
        <f>D718</f>
        <v>70000</v>
      </c>
      <c r="E716" s="25"/>
      <c r="F716" s="25">
        <f>D716+E716</f>
        <v>70000</v>
      </c>
      <c r="G716" s="25">
        <f>G720*G722</f>
        <v>0</v>
      </c>
      <c r="H716" s="25"/>
      <c r="I716" s="25"/>
      <c r="J716" s="25">
        <f>G716</f>
        <v>0</v>
      </c>
      <c r="K716" s="25"/>
      <c r="L716" s="25"/>
      <c r="M716" s="25"/>
      <c r="N716" s="25">
        <f>N722*N720</f>
        <v>0</v>
      </c>
      <c r="O716" s="25"/>
      <c r="P716" s="25">
        <f>N716</f>
        <v>0</v>
      </c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</row>
    <row r="717" spans="1:16" ht="11.25" hidden="1">
      <c r="A717" s="4" t="s">
        <v>2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4.25" customHeight="1" hidden="1">
      <c r="A718" s="7" t="s">
        <v>23</v>
      </c>
      <c r="B718" s="5"/>
      <c r="C718" s="5"/>
      <c r="D718" s="6">
        <f>D720*D722</f>
        <v>70000</v>
      </c>
      <c r="E718" s="6"/>
      <c r="F718" s="6">
        <f>D718+E718</f>
        <v>70000</v>
      </c>
      <c r="G718" s="6"/>
      <c r="H718" s="6"/>
      <c r="I718" s="6"/>
      <c r="J718" s="6">
        <f>G718</f>
        <v>0</v>
      </c>
      <c r="K718" s="6"/>
      <c r="L718" s="6"/>
      <c r="M718" s="6"/>
      <c r="N718" s="6"/>
      <c r="O718" s="6"/>
      <c r="P718" s="6">
        <f>N718</f>
        <v>0</v>
      </c>
    </row>
    <row r="719" spans="1:16" ht="11.25" hidden="1">
      <c r="A719" s="4" t="s">
        <v>3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23.25" customHeight="1" hidden="1">
      <c r="A720" s="7" t="s">
        <v>67</v>
      </c>
      <c r="B720" s="5"/>
      <c r="C720" s="5"/>
      <c r="D720" s="6">
        <v>2</v>
      </c>
      <c r="E720" s="6"/>
      <c r="F720" s="6">
        <f>D720+E720</f>
        <v>2</v>
      </c>
      <c r="G720" s="6"/>
      <c r="H720" s="6"/>
      <c r="I720" s="6"/>
      <c r="J720" s="6">
        <v>0</v>
      </c>
      <c r="K720" s="6"/>
      <c r="L720" s="6"/>
      <c r="M720" s="6"/>
      <c r="N720" s="6"/>
      <c r="O720" s="6"/>
      <c r="P720" s="6">
        <v>0</v>
      </c>
    </row>
    <row r="721" spans="1:16" ht="11.25" hidden="1">
      <c r="A721" s="4" t="s">
        <v>5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24.75" customHeight="1" hidden="1">
      <c r="A722" s="7" t="s">
        <v>68</v>
      </c>
      <c r="B722" s="5"/>
      <c r="C722" s="5"/>
      <c r="D722" s="6">
        <v>35000</v>
      </c>
      <c r="E722" s="6"/>
      <c r="F722" s="6">
        <f>D722+E722</f>
        <v>35000</v>
      </c>
      <c r="G722" s="6"/>
      <c r="H722" s="6"/>
      <c r="I722" s="6"/>
      <c r="J722" s="6">
        <f>G722</f>
        <v>0</v>
      </c>
      <c r="K722" s="6"/>
      <c r="L722" s="6"/>
      <c r="M722" s="6"/>
      <c r="N722" s="6"/>
      <c r="O722" s="6"/>
      <c r="P722" s="6">
        <v>0</v>
      </c>
    </row>
    <row r="723" spans="1:149" s="82" customFormat="1" ht="40.5" customHeight="1">
      <c r="A723" s="91" t="s">
        <v>473</v>
      </c>
      <c r="B723" s="79"/>
      <c r="C723" s="79"/>
      <c r="D723" s="87">
        <v>13000000</v>
      </c>
      <c r="E723" s="87"/>
      <c r="F723" s="87">
        <f>D723</f>
        <v>13000000</v>
      </c>
      <c r="G723" s="80"/>
      <c r="H723" s="80"/>
      <c r="I723" s="80"/>
      <c r="J723" s="80"/>
      <c r="K723" s="80"/>
      <c r="L723" s="80"/>
      <c r="M723" s="80"/>
      <c r="N723" s="80"/>
      <c r="O723" s="80"/>
      <c r="P723" s="80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  <c r="AB723" s="81"/>
      <c r="AC723" s="81"/>
      <c r="AD723" s="81"/>
      <c r="AE723" s="81"/>
      <c r="AF723" s="81"/>
      <c r="AG723" s="81"/>
      <c r="AH723" s="81"/>
      <c r="AI723" s="81"/>
      <c r="AJ723" s="81"/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  <c r="CC723" s="81"/>
      <c r="CD723" s="81"/>
      <c r="CE723" s="81"/>
      <c r="CF723" s="81"/>
      <c r="CG723" s="81"/>
      <c r="CH723" s="81"/>
      <c r="CI723" s="81"/>
      <c r="CJ723" s="81"/>
      <c r="CK723" s="81"/>
      <c r="CL723" s="81"/>
      <c r="CM723" s="81"/>
      <c r="CN723" s="81"/>
      <c r="CO723" s="81"/>
      <c r="CP723" s="81"/>
      <c r="CQ723" s="81"/>
      <c r="CR723" s="81"/>
      <c r="CS723" s="81"/>
      <c r="CT723" s="81"/>
      <c r="CU723" s="81"/>
      <c r="CV723" s="81"/>
      <c r="CW723" s="81"/>
      <c r="CX723" s="81"/>
      <c r="CY723" s="81"/>
      <c r="CZ723" s="81"/>
      <c r="DA723" s="81"/>
      <c r="DB723" s="81"/>
      <c r="DC723" s="81"/>
      <c r="DD723" s="81"/>
      <c r="DE723" s="81"/>
      <c r="DF723" s="81"/>
      <c r="DG723" s="81"/>
      <c r="DH723" s="81"/>
      <c r="DI723" s="81"/>
      <c r="DJ723" s="81"/>
      <c r="DK723" s="81"/>
      <c r="DL723" s="81"/>
      <c r="DM723" s="81"/>
      <c r="DN723" s="81"/>
      <c r="DO723" s="81"/>
      <c r="DP723" s="81"/>
      <c r="DQ723" s="81"/>
      <c r="DR723" s="81"/>
      <c r="DS723" s="81"/>
      <c r="DT723" s="81"/>
      <c r="DU723" s="81"/>
      <c r="DV723" s="81"/>
      <c r="DW723" s="81"/>
      <c r="DX723" s="81"/>
      <c r="DY723" s="81"/>
      <c r="DZ723" s="81"/>
      <c r="EA723" s="81"/>
      <c r="EB723" s="81"/>
      <c r="EC723" s="81"/>
      <c r="ED723" s="81"/>
      <c r="EE723" s="81"/>
      <c r="EF723" s="81"/>
      <c r="EG723" s="81"/>
      <c r="EH723" s="81"/>
      <c r="EI723" s="81"/>
      <c r="EJ723" s="81"/>
      <c r="EK723" s="81"/>
      <c r="EL723" s="81"/>
      <c r="EM723" s="81"/>
      <c r="EN723" s="81"/>
      <c r="EO723" s="81"/>
      <c r="EP723" s="81"/>
      <c r="EQ723" s="81"/>
      <c r="ER723" s="81"/>
      <c r="ES723" s="81"/>
    </row>
    <row r="724" spans="1:16" ht="15.75" customHeight="1">
      <c r="A724" s="4" t="s">
        <v>2</v>
      </c>
      <c r="B724" s="5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5.75" customHeight="1">
      <c r="A725" s="4" t="s">
        <v>23</v>
      </c>
      <c r="B725" s="5"/>
      <c r="C725" s="5"/>
      <c r="D725" s="6">
        <f>D723</f>
        <v>13000000</v>
      </c>
      <c r="E725" s="6"/>
      <c r="F725" s="6">
        <f>D725</f>
        <v>13000000</v>
      </c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49" s="93" customFormat="1" ht="15" customHeight="1">
      <c r="A726" s="91" t="s">
        <v>474</v>
      </c>
      <c r="B726" s="83"/>
      <c r="C726" s="83"/>
      <c r="D726" s="87">
        <v>405500</v>
      </c>
      <c r="E726" s="87"/>
      <c r="F726" s="87">
        <f>D726</f>
        <v>405500</v>
      </c>
      <c r="G726" s="87"/>
      <c r="H726" s="87"/>
      <c r="I726" s="87"/>
      <c r="J726" s="90"/>
      <c r="K726" s="87"/>
      <c r="L726" s="87"/>
      <c r="M726" s="87"/>
      <c r="N726" s="87"/>
      <c r="O726" s="87"/>
      <c r="P726" s="87"/>
      <c r="Q726" s="124"/>
      <c r="R726" s="124"/>
      <c r="S726" s="124"/>
      <c r="T726" s="124"/>
      <c r="U726" s="124"/>
      <c r="V726" s="124"/>
      <c r="W726" s="124"/>
      <c r="X726" s="124"/>
      <c r="Y726" s="124"/>
      <c r="Z726" s="124"/>
      <c r="AA726" s="124"/>
      <c r="AB726" s="124"/>
      <c r="AC726" s="124"/>
      <c r="AD726" s="124"/>
      <c r="AE726" s="124"/>
      <c r="AF726" s="124"/>
      <c r="AG726" s="124"/>
      <c r="AH726" s="124"/>
      <c r="AI726" s="124"/>
      <c r="AJ726" s="124"/>
      <c r="AK726" s="124"/>
      <c r="AL726" s="124"/>
      <c r="AM726" s="124"/>
      <c r="AN726" s="124"/>
      <c r="AO726" s="124"/>
      <c r="AP726" s="124"/>
      <c r="AQ726" s="124"/>
      <c r="AR726" s="124"/>
      <c r="AS726" s="124"/>
      <c r="AT726" s="124"/>
      <c r="AU726" s="124"/>
      <c r="AV726" s="124"/>
      <c r="AW726" s="124"/>
      <c r="AX726" s="124"/>
      <c r="AY726" s="124"/>
      <c r="AZ726" s="124"/>
      <c r="BA726" s="124"/>
      <c r="BB726" s="124"/>
      <c r="BC726" s="124"/>
      <c r="BD726" s="124"/>
      <c r="BE726" s="124"/>
      <c r="BF726" s="124"/>
      <c r="BG726" s="124"/>
      <c r="BH726" s="124"/>
      <c r="BI726" s="124"/>
      <c r="BJ726" s="124"/>
      <c r="BK726" s="124"/>
      <c r="BL726" s="124"/>
      <c r="BM726" s="124"/>
      <c r="BN726" s="124"/>
      <c r="BO726" s="124"/>
      <c r="BP726" s="124"/>
      <c r="BQ726" s="124"/>
      <c r="BR726" s="124"/>
      <c r="BS726" s="124"/>
      <c r="BT726" s="124"/>
      <c r="BU726" s="124"/>
      <c r="BV726" s="124"/>
      <c r="BW726" s="124"/>
      <c r="BX726" s="124"/>
      <c r="BY726" s="124"/>
      <c r="BZ726" s="124"/>
      <c r="CA726" s="124"/>
      <c r="CB726" s="124"/>
      <c r="CC726" s="124"/>
      <c r="CD726" s="124"/>
      <c r="CE726" s="124"/>
      <c r="CF726" s="124"/>
      <c r="CG726" s="124"/>
      <c r="CH726" s="124"/>
      <c r="CI726" s="124"/>
      <c r="CJ726" s="124"/>
      <c r="CK726" s="124"/>
      <c r="CL726" s="124"/>
      <c r="CM726" s="124"/>
      <c r="CN726" s="124"/>
      <c r="CO726" s="124"/>
      <c r="CP726" s="124"/>
      <c r="CQ726" s="124"/>
      <c r="CR726" s="124"/>
      <c r="CS726" s="124"/>
      <c r="CT726" s="124"/>
      <c r="CU726" s="124"/>
      <c r="CV726" s="124"/>
      <c r="CW726" s="124"/>
      <c r="CX726" s="124"/>
      <c r="CY726" s="124"/>
      <c r="CZ726" s="124"/>
      <c r="DA726" s="124"/>
      <c r="DB726" s="124"/>
      <c r="DC726" s="124"/>
      <c r="DD726" s="124"/>
      <c r="DE726" s="124"/>
      <c r="DF726" s="124"/>
      <c r="DG726" s="124"/>
      <c r="DH726" s="124"/>
      <c r="DI726" s="124"/>
      <c r="DJ726" s="124"/>
      <c r="DK726" s="124"/>
      <c r="DL726" s="124"/>
      <c r="DM726" s="124"/>
      <c r="DN726" s="124"/>
      <c r="DO726" s="124"/>
      <c r="DP726" s="124"/>
      <c r="DQ726" s="124"/>
      <c r="DR726" s="124"/>
      <c r="DS726" s="124"/>
      <c r="DT726" s="124"/>
      <c r="DU726" s="124"/>
      <c r="DV726" s="124"/>
      <c r="DW726" s="124"/>
      <c r="DX726" s="124"/>
      <c r="DY726" s="124"/>
      <c r="DZ726" s="124"/>
      <c r="EA726" s="124"/>
      <c r="EB726" s="124"/>
      <c r="EC726" s="124"/>
      <c r="ED726" s="124"/>
      <c r="EE726" s="124"/>
      <c r="EF726" s="124"/>
      <c r="EG726" s="124"/>
      <c r="EH726" s="124"/>
      <c r="EI726" s="124"/>
      <c r="EJ726" s="124"/>
      <c r="EK726" s="124"/>
      <c r="EL726" s="124"/>
      <c r="EM726" s="124"/>
      <c r="EN726" s="124"/>
      <c r="EO726" s="124"/>
      <c r="EP726" s="124"/>
      <c r="EQ726" s="124"/>
      <c r="ER726" s="124"/>
      <c r="ES726" s="124"/>
    </row>
    <row r="727" spans="1:16" ht="12" customHeight="1">
      <c r="A727" s="4" t="s">
        <v>2</v>
      </c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2" customHeight="1">
      <c r="A728" s="7" t="s">
        <v>23</v>
      </c>
      <c r="B728" s="5"/>
      <c r="C728" s="5"/>
      <c r="D728" s="6">
        <f>D726</f>
        <v>405500</v>
      </c>
      <c r="E728" s="6"/>
      <c r="F728" s="6">
        <f>D728</f>
        <v>405500</v>
      </c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2" customHeight="1">
      <c r="A729" s="4" t="s">
        <v>3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24.75" customHeight="1" hidden="1">
      <c r="A730" s="7" t="s">
        <v>80</v>
      </c>
      <c r="B730" s="5"/>
      <c r="C730" s="5"/>
      <c r="D730" s="6">
        <v>50</v>
      </c>
      <c r="E730" s="6"/>
      <c r="F730" s="6">
        <v>57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5.75" customHeight="1">
      <c r="A731" s="7" t="s">
        <v>78</v>
      </c>
      <c r="B731" s="5"/>
      <c r="C731" s="5"/>
      <c r="D731" s="6">
        <v>50</v>
      </c>
      <c r="E731" s="6"/>
      <c r="F731" s="6">
        <f>D731</f>
        <v>50</v>
      </c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2.75" customHeight="1">
      <c r="A732" s="4" t="s">
        <v>5</v>
      </c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24.75" customHeight="1" hidden="1">
      <c r="A733" s="7" t="s">
        <v>79</v>
      </c>
      <c r="B733" s="5"/>
      <c r="C733" s="5"/>
      <c r="D733" s="6">
        <v>1950.89</v>
      </c>
      <c r="E733" s="6"/>
      <c r="F733" s="6">
        <f>D733</f>
        <v>1950.89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24.75" customHeight="1">
      <c r="A734" s="7" t="s">
        <v>81</v>
      </c>
      <c r="B734" s="5"/>
      <c r="C734" s="5"/>
      <c r="D734" s="6">
        <f>D728/D731</f>
        <v>8110</v>
      </c>
      <c r="E734" s="6"/>
      <c r="F734" s="6">
        <f>D734</f>
        <v>8110</v>
      </c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49" s="93" customFormat="1" ht="39" customHeight="1">
      <c r="A735" s="91" t="s">
        <v>475</v>
      </c>
      <c r="B735" s="83"/>
      <c r="C735" s="83"/>
      <c r="D735" s="87">
        <v>360000</v>
      </c>
      <c r="E735" s="87"/>
      <c r="F735" s="87">
        <f>D735</f>
        <v>360000</v>
      </c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124"/>
      <c r="R735" s="124"/>
      <c r="S735" s="124"/>
      <c r="T735" s="124"/>
      <c r="U735" s="124"/>
      <c r="V735" s="124"/>
      <c r="W735" s="124"/>
      <c r="X735" s="124"/>
      <c r="Y735" s="124"/>
      <c r="Z735" s="124"/>
      <c r="AA735" s="124"/>
      <c r="AB735" s="124"/>
      <c r="AC735" s="124"/>
      <c r="AD735" s="124"/>
      <c r="AE735" s="124"/>
      <c r="AF735" s="124"/>
      <c r="AG735" s="124"/>
      <c r="AH735" s="124"/>
      <c r="AI735" s="124"/>
      <c r="AJ735" s="124"/>
      <c r="AK735" s="124"/>
      <c r="AL735" s="124"/>
      <c r="AM735" s="124"/>
      <c r="AN735" s="124"/>
      <c r="AO735" s="124"/>
      <c r="AP735" s="124"/>
      <c r="AQ735" s="124"/>
      <c r="AR735" s="124"/>
      <c r="AS735" s="124"/>
      <c r="AT735" s="124"/>
      <c r="AU735" s="124"/>
      <c r="AV735" s="124"/>
      <c r="AW735" s="124"/>
      <c r="AX735" s="124"/>
      <c r="AY735" s="124"/>
      <c r="AZ735" s="124"/>
      <c r="BA735" s="124"/>
      <c r="BB735" s="124"/>
      <c r="BC735" s="124"/>
      <c r="BD735" s="124"/>
      <c r="BE735" s="124"/>
      <c r="BF735" s="124"/>
      <c r="BG735" s="124"/>
      <c r="BH735" s="124"/>
      <c r="BI735" s="124"/>
      <c r="BJ735" s="124"/>
      <c r="BK735" s="124"/>
      <c r="BL735" s="124"/>
      <c r="BM735" s="124"/>
      <c r="BN735" s="124"/>
      <c r="BO735" s="124"/>
      <c r="BP735" s="124"/>
      <c r="BQ735" s="124"/>
      <c r="BR735" s="124"/>
      <c r="BS735" s="124"/>
      <c r="BT735" s="124"/>
      <c r="BU735" s="124"/>
      <c r="BV735" s="124"/>
      <c r="BW735" s="124"/>
      <c r="BX735" s="124"/>
      <c r="BY735" s="124"/>
      <c r="BZ735" s="124"/>
      <c r="CA735" s="124"/>
      <c r="CB735" s="124"/>
      <c r="CC735" s="124"/>
      <c r="CD735" s="124"/>
      <c r="CE735" s="124"/>
      <c r="CF735" s="124"/>
      <c r="CG735" s="124"/>
      <c r="CH735" s="124"/>
      <c r="CI735" s="124"/>
      <c r="CJ735" s="124"/>
      <c r="CK735" s="124"/>
      <c r="CL735" s="124"/>
      <c r="CM735" s="124"/>
      <c r="CN735" s="124"/>
      <c r="CO735" s="124"/>
      <c r="CP735" s="124"/>
      <c r="CQ735" s="124"/>
      <c r="CR735" s="124"/>
      <c r="CS735" s="124"/>
      <c r="CT735" s="124"/>
      <c r="CU735" s="124"/>
      <c r="CV735" s="124"/>
      <c r="CW735" s="124"/>
      <c r="CX735" s="124"/>
      <c r="CY735" s="124"/>
      <c r="CZ735" s="124"/>
      <c r="DA735" s="124"/>
      <c r="DB735" s="124"/>
      <c r="DC735" s="124"/>
      <c r="DD735" s="124"/>
      <c r="DE735" s="124"/>
      <c r="DF735" s="124"/>
      <c r="DG735" s="124"/>
      <c r="DH735" s="124"/>
      <c r="DI735" s="124"/>
      <c r="DJ735" s="124"/>
      <c r="DK735" s="124"/>
      <c r="DL735" s="124"/>
      <c r="DM735" s="124"/>
      <c r="DN735" s="124"/>
      <c r="DO735" s="124"/>
      <c r="DP735" s="124"/>
      <c r="DQ735" s="124"/>
      <c r="DR735" s="124"/>
      <c r="DS735" s="124"/>
      <c r="DT735" s="124"/>
      <c r="DU735" s="124"/>
      <c r="DV735" s="124"/>
      <c r="DW735" s="124"/>
      <c r="DX735" s="124"/>
      <c r="DY735" s="124"/>
      <c r="DZ735" s="124"/>
      <c r="EA735" s="124"/>
      <c r="EB735" s="124"/>
      <c r="EC735" s="124"/>
      <c r="ED735" s="124"/>
      <c r="EE735" s="124"/>
      <c r="EF735" s="124"/>
      <c r="EG735" s="124"/>
      <c r="EH735" s="124"/>
      <c r="EI735" s="124"/>
      <c r="EJ735" s="124"/>
      <c r="EK735" s="124"/>
      <c r="EL735" s="124"/>
      <c r="EM735" s="124"/>
      <c r="EN735" s="124"/>
      <c r="EO735" s="124"/>
      <c r="EP735" s="124"/>
      <c r="EQ735" s="124"/>
      <c r="ER735" s="124"/>
      <c r="ES735" s="124"/>
    </row>
    <row r="736" spans="1:16" ht="11.25" customHeight="1">
      <c r="A736" s="4" t="s">
        <v>2</v>
      </c>
      <c r="B736" s="5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25"/>
    </row>
    <row r="737" spans="1:16" ht="14.25" customHeight="1">
      <c r="A737" s="7" t="s">
        <v>23</v>
      </c>
      <c r="B737" s="5"/>
      <c r="C737" s="5"/>
      <c r="D737" s="6">
        <f>D735</f>
        <v>360000</v>
      </c>
      <c r="E737" s="6"/>
      <c r="F737" s="6">
        <f>D737+E737</f>
        <v>360000</v>
      </c>
      <c r="G737" s="6"/>
      <c r="H737" s="6"/>
      <c r="I737" s="6"/>
      <c r="J737" s="6"/>
      <c r="K737" s="6"/>
      <c r="L737" s="6"/>
      <c r="M737" s="6"/>
      <c r="N737" s="6"/>
      <c r="O737" s="6"/>
      <c r="P737" s="25"/>
    </row>
    <row r="738" spans="1:16" ht="10.5" customHeight="1">
      <c r="A738" s="4" t="s">
        <v>3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25"/>
    </row>
    <row r="739" spans="1:16" ht="24.75" customHeight="1">
      <c r="A739" s="7" t="s">
        <v>83</v>
      </c>
      <c r="B739" s="5"/>
      <c r="C739" s="5"/>
      <c r="D739" s="6">
        <v>200</v>
      </c>
      <c r="E739" s="6"/>
      <c r="F739" s="6">
        <f>D739</f>
        <v>200</v>
      </c>
      <c r="G739" s="6"/>
      <c r="H739" s="6"/>
      <c r="I739" s="6"/>
      <c r="J739" s="6"/>
      <c r="K739" s="6"/>
      <c r="L739" s="6"/>
      <c r="M739" s="6"/>
      <c r="N739" s="6"/>
      <c r="O739" s="6"/>
      <c r="P739" s="25"/>
    </row>
    <row r="740" spans="1:16" ht="11.25">
      <c r="A740" s="4" t="s">
        <v>5</v>
      </c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25"/>
    </row>
    <row r="741" spans="1:16" ht="24.75" customHeight="1">
      <c r="A741" s="7" t="s">
        <v>84</v>
      </c>
      <c r="B741" s="5"/>
      <c r="C741" s="5"/>
      <c r="D741" s="6">
        <f>D737/D739</f>
        <v>1800</v>
      </c>
      <c r="E741" s="6"/>
      <c r="F741" s="6">
        <f>D741</f>
        <v>1800</v>
      </c>
      <c r="G741" s="6"/>
      <c r="H741" s="6"/>
      <c r="I741" s="6"/>
      <c r="J741" s="6"/>
      <c r="K741" s="6"/>
      <c r="L741" s="6"/>
      <c r="M741" s="6"/>
      <c r="N741" s="6"/>
      <c r="O741" s="6"/>
      <c r="P741" s="25"/>
    </row>
    <row r="742" spans="1:149" s="93" customFormat="1" ht="36.75" customHeight="1">
      <c r="A742" s="91" t="s">
        <v>476</v>
      </c>
      <c r="B742" s="83"/>
      <c r="C742" s="83"/>
      <c r="D742" s="87">
        <v>800000</v>
      </c>
      <c r="E742" s="87">
        <v>500000</v>
      </c>
      <c r="F742" s="87">
        <f>D742+E742</f>
        <v>1300000</v>
      </c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124"/>
      <c r="R742" s="124"/>
      <c r="S742" s="124"/>
      <c r="T742" s="124"/>
      <c r="U742" s="124"/>
      <c r="V742" s="124"/>
      <c r="W742" s="124"/>
      <c r="X742" s="124"/>
      <c r="Y742" s="124"/>
      <c r="Z742" s="124"/>
      <c r="AA742" s="124"/>
      <c r="AB742" s="124"/>
      <c r="AC742" s="124"/>
      <c r="AD742" s="124"/>
      <c r="AE742" s="124"/>
      <c r="AF742" s="124"/>
      <c r="AG742" s="124"/>
      <c r="AH742" s="124"/>
      <c r="AI742" s="124"/>
      <c r="AJ742" s="124"/>
      <c r="AK742" s="124"/>
      <c r="AL742" s="124"/>
      <c r="AM742" s="124"/>
      <c r="AN742" s="124"/>
      <c r="AO742" s="124"/>
      <c r="AP742" s="124"/>
      <c r="AQ742" s="124"/>
      <c r="AR742" s="124"/>
      <c r="AS742" s="124"/>
      <c r="AT742" s="124"/>
      <c r="AU742" s="124"/>
      <c r="AV742" s="124"/>
      <c r="AW742" s="124"/>
      <c r="AX742" s="124"/>
      <c r="AY742" s="124"/>
      <c r="AZ742" s="124"/>
      <c r="BA742" s="124"/>
      <c r="BB742" s="124"/>
      <c r="BC742" s="124"/>
      <c r="BD742" s="124"/>
      <c r="BE742" s="124"/>
      <c r="BF742" s="124"/>
      <c r="BG742" s="124"/>
      <c r="BH742" s="124"/>
      <c r="BI742" s="124"/>
      <c r="BJ742" s="124"/>
      <c r="BK742" s="124"/>
      <c r="BL742" s="124"/>
      <c r="BM742" s="124"/>
      <c r="BN742" s="124"/>
      <c r="BO742" s="124"/>
      <c r="BP742" s="124"/>
      <c r="BQ742" s="124"/>
      <c r="BR742" s="124"/>
      <c r="BS742" s="124"/>
      <c r="BT742" s="124"/>
      <c r="BU742" s="124"/>
      <c r="BV742" s="124"/>
      <c r="BW742" s="124"/>
      <c r="BX742" s="124"/>
      <c r="BY742" s="124"/>
      <c r="BZ742" s="124"/>
      <c r="CA742" s="124"/>
      <c r="CB742" s="124"/>
      <c r="CC742" s="124"/>
      <c r="CD742" s="124"/>
      <c r="CE742" s="124"/>
      <c r="CF742" s="124"/>
      <c r="CG742" s="124"/>
      <c r="CH742" s="124"/>
      <c r="CI742" s="124"/>
      <c r="CJ742" s="124"/>
      <c r="CK742" s="124"/>
      <c r="CL742" s="124"/>
      <c r="CM742" s="124"/>
      <c r="CN742" s="124"/>
      <c r="CO742" s="124"/>
      <c r="CP742" s="124"/>
      <c r="CQ742" s="124"/>
      <c r="CR742" s="124"/>
      <c r="CS742" s="124"/>
      <c r="CT742" s="124"/>
      <c r="CU742" s="124"/>
      <c r="CV742" s="124"/>
      <c r="CW742" s="124"/>
      <c r="CX742" s="124"/>
      <c r="CY742" s="124"/>
      <c r="CZ742" s="124"/>
      <c r="DA742" s="124"/>
      <c r="DB742" s="124"/>
      <c r="DC742" s="124"/>
      <c r="DD742" s="124"/>
      <c r="DE742" s="124"/>
      <c r="DF742" s="124"/>
      <c r="DG742" s="124"/>
      <c r="DH742" s="124"/>
      <c r="DI742" s="124"/>
      <c r="DJ742" s="124"/>
      <c r="DK742" s="124"/>
      <c r="DL742" s="124"/>
      <c r="DM742" s="124"/>
      <c r="DN742" s="124"/>
      <c r="DO742" s="124"/>
      <c r="DP742" s="124"/>
      <c r="DQ742" s="124"/>
      <c r="DR742" s="124"/>
      <c r="DS742" s="124"/>
      <c r="DT742" s="124"/>
      <c r="DU742" s="124"/>
      <c r="DV742" s="124"/>
      <c r="DW742" s="124"/>
      <c r="DX742" s="124"/>
      <c r="DY742" s="124"/>
      <c r="DZ742" s="124"/>
      <c r="EA742" s="124"/>
      <c r="EB742" s="124"/>
      <c r="EC742" s="124"/>
      <c r="ED742" s="124"/>
      <c r="EE742" s="124"/>
      <c r="EF742" s="124"/>
      <c r="EG742" s="124"/>
      <c r="EH742" s="124"/>
      <c r="EI742" s="124"/>
      <c r="EJ742" s="124"/>
      <c r="EK742" s="124"/>
      <c r="EL742" s="124"/>
      <c r="EM742" s="124"/>
      <c r="EN742" s="124"/>
      <c r="EO742" s="124"/>
      <c r="EP742" s="124"/>
      <c r="EQ742" s="124"/>
      <c r="ER742" s="124"/>
      <c r="ES742" s="124"/>
    </row>
    <row r="743" spans="1:16" ht="11.25">
      <c r="A743" s="4" t="s">
        <v>2</v>
      </c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25"/>
    </row>
    <row r="744" spans="1:16" ht="22.5">
      <c r="A744" s="7" t="s">
        <v>167</v>
      </c>
      <c r="B744" s="5"/>
      <c r="C744" s="5"/>
      <c r="D744" s="6">
        <f>D742</f>
        <v>800000</v>
      </c>
      <c r="E744" s="6">
        <f>E742</f>
        <v>500000</v>
      </c>
      <c r="F744" s="6">
        <f>D744+E744</f>
        <v>1300000</v>
      </c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22.5" hidden="1">
      <c r="A745" s="7" t="s">
        <v>170</v>
      </c>
      <c r="B745" s="5"/>
      <c r="C745" s="5"/>
      <c r="D745" s="6">
        <f>35000+10000</f>
        <v>45000</v>
      </c>
      <c r="E745" s="6"/>
      <c r="F745" s="6">
        <f>D745+E745</f>
        <v>45000</v>
      </c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1.25">
      <c r="A746" s="4" t="s">
        <v>3</v>
      </c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2.5">
      <c r="A747" s="269" t="s">
        <v>100</v>
      </c>
      <c r="B747" s="5"/>
      <c r="C747" s="5"/>
      <c r="D747" s="6">
        <v>5</v>
      </c>
      <c r="E747" s="6">
        <v>1</v>
      </c>
      <c r="F747" s="6">
        <f>D747+E747</f>
        <v>6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22.5" hidden="1">
      <c r="A748" s="269" t="s">
        <v>168</v>
      </c>
      <c r="B748" s="5"/>
      <c r="C748" s="5"/>
      <c r="D748" s="6">
        <v>1</v>
      </c>
      <c r="E748" s="6"/>
      <c r="F748" s="6">
        <f>D748+E748</f>
        <v>1</v>
      </c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1.25">
      <c r="A749" s="4" t="s">
        <v>5</v>
      </c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2.5">
      <c r="A750" s="7" t="s">
        <v>115</v>
      </c>
      <c r="B750" s="5"/>
      <c r="C750" s="5"/>
      <c r="D750" s="6">
        <f>D744/D747</f>
        <v>160000</v>
      </c>
      <c r="E750" s="6">
        <f>E744/E747</f>
        <v>500000</v>
      </c>
      <c r="F750" s="6">
        <f>D750+E750</f>
        <v>660000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22.5" hidden="1">
      <c r="A751" s="258" t="s">
        <v>169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1.25" hidden="1">
      <c r="A752" s="258"/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49" s="28" customFormat="1" ht="24.75" customHeight="1" hidden="1">
      <c r="A753" s="259" t="s">
        <v>177</v>
      </c>
      <c r="B753" s="24"/>
      <c r="C753" s="24"/>
      <c r="D753" s="25">
        <f>D755</f>
        <v>100000</v>
      </c>
      <c r="E753" s="25"/>
      <c r="F753" s="25">
        <f>D753+E753</f>
        <v>100000</v>
      </c>
      <c r="G753" s="25">
        <f>G757*G759</f>
        <v>130000</v>
      </c>
      <c r="H753" s="25"/>
      <c r="I753" s="25"/>
      <c r="J753" s="25">
        <f>G753+H753</f>
        <v>130000</v>
      </c>
      <c r="K753" s="25"/>
      <c r="L753" s="25"/>
      <c r="M753" s="25"/>
      <c r="N753" s="25">
        <f>N759*N757</f>
        <v>350000</v>
      </c>
      <c r="O753" s="25">
        <f>O759*O757</f>
        <v>0</v>
      </c>
      <c r="P753" s="25">
        <f>P759*P757</f>
        <v>350000</v>
      </c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</row>
    <row r="754" spans="1:16" ht="11.25" hidden="1">
      <c r="A754" s="257" t="s">
        <v>2</v>
      </c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1.25" hidden="1">
      <c r="A755" s="258" t="s">
        <v>23</v>
      </c>
      <c r="B755" s="5"/>
      <c r="C755" s="5"/>
      <c r="D755" s="6">
        <f>D757*D759</f>
        <v>100000</v>
      </c>
      <c r="E755" s="6"/>
      <c r="F755" s="6">
        <f>D755+E755</f>
        <v>100000</v>
      </c>
      <c r="G755" s="6">
        <f>G757*G759</f>
        <v>130000</v>
      </c>
      <c r="H755" s="6"/>
      <c r="I755" s="6"/>
      <c r="J755" s="6">
        <f>G755+H755</f>
        <v>130000</v>
      </c>
      <c r="K755" s="6"/>
      <c r="L755" s="6"/>
      <c r="M755" s="6"/>
      <c r="N755" s="6">
        <f>N757*N759</f>
        <v>350000</v>
      </c>
      <c r="O755" s="6"/>
      <c r="P755" s="6">
        <f>N755+O755</f>
        <v>350000</v>
      </c>
    </row>
    <row r="756" spans="1:16" ht="11.25" hidden="1">
      <c r="A756" s="257" t="s">
        <v>3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4.25" customHeight="1" hidden="1">
      <c r="A757" s="258" t="s">
        <v>110</v>
      </c>
      <c r="B757" s="5"/>
      <c r="C757" s="5"/>
      <c r="D757" s="6">
        <v>8</v>
      </c>
      <c r="E757" s="6"/>
      <c r="F757" s="6">
        <f>D757+E757</f>
        <v>8</v>
      </c>
      <c r="G757" s="6">
        <v>2</v>
      </c>
      <c r="H757" s="6"/>
      <c r="I757" s="6"/>
      <c r="J757" s="6">
        <f>G757+H757</f>
        <v>2</v>
      </c>
      <c r="K757" s="6"/>
      <c r="L757" s="6"/>
      <c r="M757" s="6"/>
      <c r="N757" s="6">
        <v>5</v>
      </c>
      <c r="O757" s="6"/>
      <c r="P757" s="6">
        <f>N757+O757</f>
        <v>5</v>
      </c>
    </row>
    <row r="758" spans="1:16" ht="12" customHeight="1" hidden="1">
      <c r="A758" s="257" t="s">
        <v>5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24.75" customHeight="1" hidden="1">
      <c r="A759" s="258" t="s">
        <v>95</v>
      </c>
      <c r="B759" s="5"/>
      <c r="C759" s="5"/>
      <c r="D759" s="6">
        <f>100000/8</f>
        <v>12500</v>
      </c>
      <c r="E759" s="6"/>
      <c r="F759" s="6">
        <f>D759+E759</f>
        <v>12500</v>
      </c>
      <c r="G759" s="6">
        <v>65000</v>
      </c>
      <c r="H759" s="6"/>
      <c r="I759" s="6"/>
      <c r="J759" s="6">
        <f>G759+H759</f>
        <v>65000</v>
      </c>
      <c r="K759" s="6"/>
      <c r="L759" s="6"/>
      <c r="M759" s="6"/>
      <c r="N759" s="6">
        <v>70000</v>
      </c>
      <c r="O759" s="6"/>
      <c r="P759" s="6">
        <f>N759+O759</f>
        <v>70000</v>
      </c>
    </row>
    <row r="760" spans="1:17" ht="33.75" hidden="1">
      <c r="A760" s="259" t="s">
        <v>178</v>
      </c>
      <c r="B760" s="24"/>
      <c r="C760" s="24"/>
      <c r="D760" s="13"/>
      <c r="E760" s="25">
        <f>E762</f>
        <v>50000</v>
      </c>
      <c r="F760" s="25">
        <f>F762</f>
        <v>50000</v>
      </c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39"/>
    </row>
    <row r="761" spans="1:17" ht="11.25" hidden="1">
      <c r="A761" s="257" t="s">
        <v>2</v>
      </c>
      <c r="B761" s="5"/>
      <c r="C761" s="5"/>
      <c r="D761" s="1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39"/>
    </row>
    <row r="762" spans="1:17" ht="11.25" hidden="1">
      <c r="A762" s="258" t="s">
        <v>23</v>
      </c>
      <c r="B762" s="5"/>
      <c r="C762" s="5"/>
      <c r="D762" s="13"/>
      <c r="E762" s="6">
        <f>E764*E766</f>
        <v>50000</v>
      </c>
      <c r="F762" s="6">
        <f>F764*F766</f>
        <v>50000</v>
      </c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40"/>
    </row>
    <row r="763" spans="1:17" ht="11.25" hidden="1">
      <c r="A763" s="4" t="s">
        <v>3</v>
      </c>
      <c r="B763" s="5"/>
      <c r="C763" s="5"/>
      <c r="D763" s="1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40"/>
    </row>
    <row r="764" spans="1:17" ht="11.25" hidden="1">
      <c r="A764" s="7" t="s">
        <v>110</v>
      </c>
      <c r="B764" s="5"/>
      <c r="C764" s="5"/>
      <c r="D764" s="13"/>
      <c r="E764" s="6">
        <v>1</v>
      </c>
      <c r="F764" s="6">
        <v>1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>
        <v>5500</v>
      </c>
    </row>
    <row r="765" spans="1:17" ht="11.25" hidden="1">
      <c r="A765" s="4" t="s">
        <v>5</v>
      </c>
      <c r="B765" s="5"/>
      <c r="C765" s="5"/>
      <c r="D765" s="1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15"/>
    </row>
    <row r="766" spans="1:17" ht="22.5" hidden="1">
      <c r="A766" s="7" t="s">
        <v>95</v>
      </c>
      <c r="B766" s="5"/>
      <c r="C766" s="5"/>
      <c r="D766" s="13"/>
      <c r="E766" s="6">
        <v>50000</v>
      </c>
      <c r="F766" s="6">
        <v>50000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15"/>
    </row>
    <row r="767" spans="1:17" ht="33.75" hidden="1">
      <c r="A767" s="23" t="s">
        <v>179</v>
      </c>
      <c r="B767" s="24"/>
      <c r="C767" s="24"/>
      <c r="D767" s="25">
        <f>D769</f>
        <v>790000</v>
      </c>
      <c r="E767" s="25"/>
      <c r="F767" s="25">
        <f>F769</f>
        <v>790000</v>
      </c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15"/>
    </row>
    <row r="768" spans="1:17" ht="11.25" hidden="1">
      <c r="A768" s="4" t="s">
        <v>2</v>
      </c>
      <c r="B768" s="5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15"/>
    </row>
    <row r="769" spans="1:17" ht="11.25" hidden="1">
      <c r="A769" s="7" t="s">
        <v>23</v>
      </c>
      <c r="B769" s="5"/>
      <c r="C769" s="5"/>
      <c r="D769" s="6">
        <f>D771*D773</f>
        <v>790000</v>
      </c>
      <c r="E769" s="6"/>
      <c r="F769" s="6">
        <f>F771*F773</f>
        <v>790000</v>
      </c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15"/>
    </row>
    <row r="770" spans="1:17" ht="11.25" hidden="1">
      <c r="A770" s="4" t="s">
        <v>3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15"/>
    </row>
    <row r="771" spans="1:17" ht="11.25" hidden="1">
      <c r="A771" s="7" t="s">
        <v>110</v>
      </c>
      <c r="B771" s="5"/>
      <c r="C771" s="5"/>
      <c r="D771" s="6">
        <v>1</v>
      </c>
      <c r="E771" s="6"/>
      <c r="F771" s="6">
        <v>1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15"/>
    </row>
    <row r="772" spans="1:17" ht="11.25" hidden="1">
      <c r="A772" s="4" t="s">
        <v>5</v>
      </c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15"/>
    </row>
    <row r="773" spans="1:17" ht="22.5" hidden="1">
      <c r="A773" s="7" t="s">
        <v>95</v>
      </c>
      <c r="B773" s="5"/>
      <c r="C773" s="5"/>
      <c r="D773" s="6">
        <v>790000</v>
      </c>
      <c r="E773" s="6"/>
      <c r="F773" s="6">
        <v>790000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15"/>
    </row>
    <row r="774" spans="1:17" ht="36" customHeight="1" hidden="1">
      <c r="A774" s="91" t="s">
        <v>180</v>
      </c>
      <c r="B774" s="24"/>
      <c r="C774" s="24"/>
      <c r="D774" s="25"/>
      <c r="E774" s="25">
        <f>E776</f>
        <v>320000</v>
      </c>
      <c r="F774" s="25">
        <f>F776</f>
        <v>320000</v>
      </c>
      <c r="G774" s="25"/>
      <c r="H774" s="25"/>
      <c r="I774" s="25"/>
      <c r="J774" s="25"/>
      <c r="K774" s="25"/>
      <c r="L774" s="25"/>
      <c r="M774" s="25"/>
      <c r="N774" s="25"/>
      <c r="O774" s="25">
        <f>O776</f>
        <v>1021000</v>
      </c>
      <c r="P774" s="25">
        <f>N774+O774</f>
        <v>1021000</v>
      </c>
      <c r="Q774" s="15"/>
    </row>
    <row r="775" spans="1:17" ht="11.25" hidden="1">
      <c r="A775" s="4" t="s">
        <v>2</v>
      </c>
      <c r="B775" s="5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25"/>
      <c r="Q775" s="15"/>
    </row>
    <row r="776" spans="1:17" ht="11.25" hidden="1">
      <c r="A776" s="7" t="s">
        <v>23</v>
      </c>
      <c r="B776" s="5"/>
      <c r="C776" s="5"/>
      <c r="D776" s="6"/>
      <c r="E776" s="6">
        <f>E778*E780</f>
        <v>320000</v>
      </c>
      <c r="F776" s="6">
        <f>F778*F780</f>
        <v>320000</v>
      </c>
      <c r="G776" s="6"/>
      <c r="H776" s="6"/>
      <c r="I776" s="6"/>
      <c r="J776" s="6"/>
      <c r="K776" s="6"/>
      <c r="L776" s="6"/>
      <c r="M776" s="6"/>
      <c r="N776" s="6"/>
      <c r="O776" s="6">
        <v>1021000</v>
      </c>
      <c r="P776" s="6">
        <f>N776+O776</f>
        <v>1021000</v>
      </c>
      <c r="Q776" s="15"/>
    </row>
    <row r="777" spans="1:17" ht="11.25" hidden="1">
      <c r="A777" s="4" t="s">
        <v>3</v>
      </c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15"/>
    </row>
    <row r="778" spans="1:17" ht="11.25" hidden="1">
      <c r="A778" s="7" t="s">
        <v>110</v>
      </c>
      <c r="B778" s="5"/>
      <c r="C778" s="5"/>
      <c r="D778" s="6"/>
      <c r="E778" s="6">
        <v>1</v>
      </c>
      <c r="F778" s="6">
        <v>1</v>
      </c>
      <c r="G778" s="6"/>
      <c r="H778" s="6"/>
      <c r="I778" s="6"/>
      <c r="J778" s="6"/>
      <c r="K778" s="6"/>
      <c r="L778" s="6"/>
      <c r="M778" s="6"/>
      <c r="N778" s="6"/>
      <c r="O778" s="6">
        <v>1</v>
      </c>
      <c r="P778" s="6">
        <f>N778+O778</f>
        <v>1</v>
      </c>
      <c r="Q778" s="15"/>
    </row>
    <row r="779" spans="1:17" ht="11.25" hidden="1">
      <c r="A779" s="4" t="s">
        <v>5</v>
      </c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15"/>
    </row>
    <row r="780" spans="1:149" ht="11.25" hidden="1">
      <c r="A780" s="7" t="s">
        <v>155</v>
      </c>
      <c r="B780" s="5"/>
      <c r="C780" s="5"/>
      <c r="D780" s="6"/>
      <c r="E780" s="6">
        <v>320000</v>
      </c>
      <c r="F780" s="6">
        <v>320000</v>
      </c>
      <c r="G780" s="6"/>
      <c r="H780" s="6"/>
      <c r="I780" s="6"/>
      <c r="J780" s="6"/>
      <c r="K780" s="6"/>
      <c r="L780" s="6"/>
      <c r="M780" s="6"/>
      <c r="N780" s="6"/>
      <c r="O780" s="6">
        <v>1021000</v>
      </c>
      <c r="P780" s="6">
        <f>N780+O780</f>
        <v>1021000</v>
      </c>
      <c r="Q780" s="1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  <c r="DA780" s="35"/>
      <c r="DB780" s="35"/>
      <c r="DC780" s="35"/>
      <c r="DD780" s="35"/>
      <c r="DE780" s="35"/>
      <c r="DF780" s="35"/>
      <c r="DG780" s="35"/>
      <c r="DH780" s="35"/>
      <c r="DI780" s="35"/>
      <c r="DJ780" s="35"/>
      <c r="DK780" s="35"/>
      <c r="DL780" s="35"/>
      <c r="DM780" s="35"/>
      <c r="DN780" s="35"/>
      <c r="DO780" s="35"/>
      <c r="DP780" s="35"/>
      <c r="DQ780" s="35"/>
      <c r="DR780" s="35"/>
      <c r="DS780" s="35"/>
      <c r="DT780" s="35"/>
      <c r="DU780" s="35"/>
      <c r="DV780" s="35"/>
      <c r="DW780" s="35"/>
      <c r="DX780" s="35"/>
      <c r="DY780" s="35"/>
      <c r="DZ780" s="35"/>
      <c r="EA780" s="35"/>
      <c r="EB780" s="35"/>
      <c r="EC780" s="35"/>
      <c r="ED780" s="35"/>
      <c r="EE780" s="35"/>
      <c r="EF780" s="35"/>
      <c r="EG780" s="35"/>
      <c r="EH780" s="35"/>
      <c r="EI780" s="35"/>
      <c r="EJ780" s="35"/>
      <c r="EK780" s="35"/>
      <c r="EL780" s="35"/>
      <c r="EM780" s="35"/>
      <c r="EN780" s="35"/>
      <c r="EO780" s="35"/>
      <c r="EP780" s="35"/>
      <c r="EQ780" s="35"/>
      <c r="ER780" s="35"/>
      <c r="ES780" s="35"/>
    </row>
    <row r="781" spans="1:17" ht="24" customHeight="1" hidden="1">
      <c r="A781" s="23" t="s">
        <v>181</v>
      </c>
      <c r="B781" s="24"/>
      <c r="C781" s="24"/>
      <c r="D781" s="25"/>
      <c r="E781" s="25">
        <f>E783</f>
        <v>0</v>
      </c>
      <c r="F781" s="25">
        <f>F783</f>
        <v>0</v>
      </c>
      <c r="G781" s="25">
        <f>G783</f>
        <v>1952000</v>
      </c>
      <c r="H781" s="25"/>
      <c r="I781" s="25"/>
      <c r="J781" s="25">
        <f>J783</f>
        <v>1952000</v>
      </c>
      <c r="K781" s="25"/>
      <c r="L781" s="25"/>
      <c r="M781" s="25"/>
      <c r="N781" s="25"/>
      <c r="O781" s="25"/>
      <c r="P781" s="25"/>
      <c r="Q781" s="15"/>
    </row>
    <row r="782" spans="1:17" ht="11.25" hidden="1">
      <c r="A782" s="4" t="s">
        <v>2</v>
      </c>
      <c r="B782" s="5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15"/>
    </row>
    <row r="783" spans="1:17" ht="11.25" hidden="1">
      <c r="A783" s="7" t="s">
        <v>23</v>
      </c>
      <c r="B783" s="5"/>
      <c r="C783" s="5"/>
      <c r="D783" s="6"/>
      <c r="E783" s="6">
        <f>E785*E787</f>
        <v>0</v>
      </c>
      <c r="F783" s="6">
        <f>F785*F787</f>
        <v>0</v>
      </c>
      <c r="G783" s="6">
        <f>G785*G787</f>
        <v>1952000</v>
      </c>
      <c r="H783" s="6"/>
      <c r="I783" s="6"/>
      <c r="J783" s="6">
        <f>G783</f>
        <v>1952000</v>
      </c>
      <c r="K783" s="6"/>
      <c r="L783" s="6"/>
      <c r="M783" s="6"/>
      <c r="N783" s="6"/>
      <c r="O783" s="6"/>
      <c r="P783" s="6"/>
      <c r="Q783" s="15"/>
    </row>
    <row r="784" spans="1:17" ht="11.25" hidden="1">
      <c r="A784" s="4" t="s">
        <v>3</v>
      </c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15"/>
    </row>
    <row r="785" spans="1:17" ht="11.25" hidden="1">
      <c r="A785" s="7" t="s">
        <v>110</v>
      </c>
      <c r="B785" s="5"/>
      <c r="C785" s="5"/>
      <c r="D785" s="6"/>
      <c r="E785" s="6">
        <v>0</v>
      </c>
      <c r="F785" s="6">
        <v>0</v>
      </c>
      <c r="G785" s="6">
        <v>1</v>
      </c>
      <c r="H785" s="6"/>
      <c r="I785" s="6"/>
      <c r="J785" s="6">
        <f>G785</f>
        <v>1</v>
      </c>
      <c r="K785" s="6"/>
      <c r="L785" s="6"/>
      <c r="M785" s="6"/>
      <c r="N785" s="6"/>
      <c r="O785" s="6"/>
      <c r="P785" s="6"/>
      <c r="Q785" s="15"/>
    </row>
    <row r="786" spans="1:17" ht="11.25" hidden="1">
      <c r="A786" s="4" t="s">
        <v>5</v>
      </c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49" ht="11.25" hidden="1">
      <c r="A787" s="7" t="s">
        <v>155</v>
      </c>
      <c r="B787" s="5"/>
      <c r="C787" s="5"/>
      <c r="D787" s="6"/>
      <c r="E787" s="6"/>
      <c r="F787" s="6">
        <v>0</v>
      </c>
      <c r="G787" s="6">
        <f>2300000-348000</f>
        <v>1952000</v>
      </c>
      <c r="H787" s="6"/>
      <c r="I787" s="6"/>
      <c r="J787" s="6">
        <f>G787</f>
        <v>1952000</v>
      </c>
      <c r="K787" s="6"/>
      <c r="L787" s="6"/>
      <c r="M787" s="6"/>
      <c r="N787" s="6"/>
      <c r="O787" s="6"/>
      <c r="P787" s="6"/>
      <c r="Q787" s="1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35"/>
      <c r="CE787" s="35"/>
      <c r="CF787" s="35"/>
      <c r="CG787" s="35"/>
      <c r="CH787" s="35"/>
      <c r="CI787" s="35"/>
      <c r="CJ787" s="35"/>
      <c r="CK787" s="35"/>
      <c r="CL787" s="35"/>
      <c r="CM787" s="35"/>
      <c r="CN787" s="35"/>
      <c r="CO787" s="35"/>
      <c r="CP787" s="35"/>
      <c r="CQ787" s="35"/>
      <c r="CR787" s="35"/>
      <c r="CS787" s="35"/>
      <c r="CT787" s="35"/>
      <c r="CU787" s="35"/>
      <c r="CV787" s="35"/>
      <c r="CW787" s="35"/>
      <c r="CX787" s="35"/>
      <c r="CY787" s="35"/>
      <c r="CZ787" s="35"/>
      <c r="DA787" s="35"/>
      <c r="DB787" s="35"/>
      <c r="DC787" s="35"/>
      <c r="DD787" s="35"/>
      <c r="DE787" s="35"/>
      <c r="DF787" s="35"/>
      <c r="DG787" s="35"/>
      <c r="DH787" s="35"/>
      <c r="DI787" s="35"/>
      <c r="DJ787" s="35"/>
      <c r="DK787" s="35"/>
      <c r="DL787" s="35"/>
      <c r="DM787" s="35"/>
      <c r="DN787" s="35"/>
      <c r="DO787" s="35"/>
      <c r="DP787" s="35"/>
      <c r="DQ787" s="35"/>
      <c r="DR787" s="35"/>
      <c r="DS787" s="35"/>
      <c r="DT787" s="35"/>
      <c r="DU787" s="35"/>
      <c r="DV787" s="35"/>
      <c r="DW787" s="35"/>
      <c r="DX787" s="35"/>
      <c r="DY787" s="35"/>
      <c r="DZ787" s="35"/>
      <c r="EA787" s="35"/>
      <c r="EB787" s="35"/>
      <c r="EC787" s="35"/>
      <c r="ED787" s="35"/>
      <c r="EE787" s="35"/>
      <c r="EF787" s="35"/>
      <c r="EG787" s="35"/>
      <c r="EH787" s="35"/>
      <c r="EI787" s="35"/>
      <c r="EJ787" s="35"/>
      <c r="EK787" s="35"/>
      <c r="EL787" s="35"/>
      <c r="EM787" s="35"/>
      <c r="EN787" s="35"/>
      <c r="EO787" s="35"/>
      <c r="EP787" s="35"/>
      <c r="EQ787" s="35"/>
      <c r="ER787" s="35"/>
      <c r="ES787" s="35"/>
    </row>
    <row r="788" spans="1:149" ht="22.5" hidden="1">
      <c r="A788" s="23" t="s">
        <v>182</v>
      </c>
      <c r="B788" s="5"/>
      <c r="C788" s="5"/>
      <c r="D788" s="6"/>
      <c r="E788" s="6"/>
      <c r="F788" s="6"/>
      <c r="G788" s="25">
        <f>G790</f>
        <v>920000</v>
      </c>
      <c r="H788" s="6"/>
      <c r="I788" s="6"/>
      <c r="J788" s="25">
        <f>G788</f>
        <v>920000</v>
      </c>
      <c r="K788" s="6"/>
      <c r="L788" s="6"/>
      <c r="M788" s="6"/>
      <c r="N788" s="6"/>
      <c r="O788" s="6"/>
      <c r="P788" s="6"/>
      <c r="Q788" s="15"/>
      <c r="R788" s="35"/>
      <c r="S788" s="35"/>
      <c r="T788" s="35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35"/>
      <c r="CE788" s="35"/>
      <c r="CF788" s="35"/>
      <c r="CG788" s="35"/>
      <c r="CH788" s="35"/>
      <c r="CI788" s="35"/>
      <c r="CJ788" s="35"/>
      <c r="CK788" s="35"/>
      <c r="CL788" s="35"/>
      <c r="CM788" s="35"/>
      <c r="CN788" s="35"/>
      <c r="CO788" s="35"/>
      <c r="CP788" s="35"/>
      <c r="CQ788" s="35"/>
      <c r="CR788" s="35"/>
      <c r="CS788" s="35"/>
      <c r="CT788" s="35"/>
      <c r="CU788" s="35"/>
      <c r="CV788" s="35"/>
      <c r="CW788" s="35"/>
      <c r="CX788" s="35"/>
      <c r="CY788" s="35"/>
      <c r="CZ788" s="35"/>
      <c r="DA788" s="35"/>
      <c r="DB788" s="35"/>
      <c r="DC788" s="35"/>
      <c r="DD788" s="35"/>
      <c r="DE788" s="35"/>
      <c r="DF788" s="35"/>
      <c r="DG788" s="35"/>
      <c r="DH788" s="35"/>
      <c r="DI788" s="35"/>
      <c r="DJ788" s="35"/>
      <c r="DK788" s="35"/>
      <c r="DL788" s="35"/>
      <c r="DM788" s="35"/>
      <c r="DN788" s="35"/>
      <c r="DO788" s="35"/>
      <c r="DP788" s="35"/>
      <c r="DQ788" s="35"/>
      <c r="DR788" s="35"/>
      <c r="DS788" s="35"/>
      <c r="DT788" s="35"/>
      <c r="DU788" s="35"/>
      <c r="DV788" s="35"/>
      <c r="DW788" s="35"/>
      <c r="DX788" s="35"/>
      <c r="DY788" s="35"/>
      <c r="DZ788" s="35"/>
      <c r="EA788" s="35"/>
      <c r="EB788" s="35"/>
      <c r="EC788" s="35"/>
      <c r="ED788" s="35"/>
      <c r="EE788" s="35"/>
      <c r="EF788" s="35"/>
      <c r="EG788" s="35"/>
      <c r="EH788" s="35"/>
      <c r="EI788" s="35"/>
      <c r="EJ788" s="35"/>
      <c r="EK788" s="35"/>
      <c r="EL788" s="35"/>
      <c r="EM788" s="35"/>
      <c r="EN788" s="35"/>
      <c r="EO788" s="35"/>
      <c r="EP788" s="35"/>
      <c r="EQ788" s="35"/>
      <c r="ER788" s="35"/>
      <c r="ES788" s="35"/>
    </row>
    <row r="789" spans="1:149" ht="11.25" hidden="1">
      <c r="A789" s="4" t="s">
        <v>2</v>
      </c>
      <c r="B789" s="5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1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</row>
    <row r="790" spans="1:149" ht="11.25" hidden="1">
      <c r="A790" s="7" t="s">
        <v>23</v>
      </c>
      <c r="B790" s="5"/>
      <c r="C790" s="5"/>
      <c r="D790" s="6"/>
      <c r="E790" s="6"/>
      <c r="F790" s="6"/>
      <c r="G790" s="6">
        <f>3200000-2280000</f>
        <v>920000</v>
      </c>
      <c r="H790" s="6"/>
      <c r="I790" s="6"/>
      <c r="J790" s="6">
        <f>G790</f>
        <v>920000</v>
      </c>
      <c r="K790" s="6"/>
      <c r="L790" s="6"/>
      <c r="M790" s="6"/>
      <c r="N790" s="6"/>
      <c r="O790" s="6"/>
      <c r="P790" s="6"/>
      <c r="Q790" s="1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</row>
    <row r="791" spans="1:149" ht="11.25" hidden="1">
      <c r="A791" s="4" t="s">
        <v>3</v>
      </c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</row>
    <row r="792" spans="1:149" ht="11.25" hidden="1">
      <c r="A792" s="7" t="s">
        <v>110</v>
      </c>
      <c r="B792" s="5"/>
      <c r="C792" s="5"/>
      <c r="D792" s="6"/>
      <c r="E792" s="6"/>
      <c r="F792" s="6"/>
      <c r="G792" s="6">
        <v>17</v>
      </c>
      <c r="H792" s="6"/>
      <c r="I792" s="6"/>
      <c r="J792" s="6">
        <f>G792</f>
        <v>17</v>
      </c>
      <c r="K792" s="6"/>
      <c r="L792" s="6"/>
      <c r="M792" s="6"/>
      <c r="N792" s="6"/>
      <c r="O792" s="6"/>
      <c r="P792" s="6"/>
      <c r="Q792" s="1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</row>
    <row r="793" spans="1:149" ht="11.25" hidden="1">
      <c r="A793" s="4" t="s">
        <v>5</v>
      </c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</row>
    <row r="794" spans="1:149" ht="11.25" hidden="1">
      <c r="A794" s="7" t="s">
        <v>155</v>
      </c>
      <c r="B794" s="5"/>
      <c r="C794" s="5"/>
      <c r="D794" s="6"/>
      <c r="E794" s="6"/>
      <c r="F794" s="6"/>
      <c r="G794" s="6">
        <v>54117.65</v>
      </c>
      <c r="H794" s="6"/>
      <c r="I794" s="6"/>
      <c r="J794" s="6">
        <f>G794</f>
        <v>54117.65</v>
      </c>
      <c r="K794" s="6"/>
      <c r="L794" s="6"/>
      <c r="M794" s="6"/>
      <c r="N794" s="6"/>
      <c r="O794" s="6"/>
      <c r="P794" s="6"/>
      <c r="Q794" s="1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</row>
    <row r="795" spans="1:17" s="93" customFormat="1" ht="11.25">
      <c r="A795" s="91" t="s">
        <v>477</v>
      </c>
      <c r="B795" s="83"/>
      <c r="C795" s="83"/>
      <c r="D795" s="87">
        <v>13000</v>
      </c>
      <c r="E795" s="87"/>
      <c r="F795" s="87">
        <f>D795</f>
        <v>13000</v>
      </c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92"/>
    </row>
    <row r="796" spans="1:149" ht="11.25">
      <c r="A796" s="4" t="s">
        <v>2</v>
      </c>
      <c r="B796" s="5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1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</row>
    <row r="797" spans="1:149" ht="11.25">
      <c r="A797" s="7" t="s">
        <v>23</v>
      </c>
      <c r="B797" s="5"/>
      <c r="C797" s="5"/>
      <c r="D797" s="6">
        <f>D795</f>
        <v>13000</v>
      </c>
      <c r="E797" s="6"/>
      <c r="F797" s="6">
        <f>D797</f>
        <v>13000</v>
      </c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35"/>
      <c r="CN797" s="35"/>
      <c r="CO797" s="35"/>
      <c r="CP797" s="35"/>
      <c r="CQ797" s="35"/>
      <c r="CR797" s="35"/>
      <c r="CS797" s="35"/>
      <c r="CT797" s="35"/>
      <c r="CU797" s="35"/>
      <c r="CV797" s="35"/>
      <c r="CW797" s="35"/>
      <c r="CX797" s="35"/>
      <c r="CY797" s="35"/>
      <c r="CZ797" s="35"/>
      <c r="DA797" s="35"/>
      <c r="DB797" s="35"/>
      <c r="DC797" s="35"/>
      <c r="DD797" s="35"/>
      <c r="DE797" s="35"/>
      <c r="DF797" s="35"/>
      <c r="DG797" s="35"/>
      <c r="DH797" s="35"/>
      <c r="DI797" s="35"/>
      <c r="DJ797" s="35"/>
      <c r="DK797" s="35"/>
      <c r="DL797" s="35"/>
      <c r="DM797" s="35"/>
      <c r="DN797" s="35"/>
      <c r="DO797" s="35"/>
      <c r="DP797" s="35"/>
      <c r="DQ797" s="35"/>
      <c r="DR797" s="35"/>
      <c r="DS797" s="35"/>
      <c r="DT797" s="35"/>
      <c r="DU797" s="35"/>
      <c r="DV797" s="35"/>
      <c r="DW797" s="35"/>
      <c r="DX797" s="35"/>
      <c r="DY797" s="35"/>
      <c r="DZ797" s="35"/>
      <c r="EA797" s="35"/>
      <c r="EB797" s="35"/>
      <c r="EC797" s="35"/>
      <c r="ED797" s="35"/>
      <c r="EE797" s="35"/>
      <c r="EF797" s="35"/>
      <c r="EG797" s="35"/>
      <c r="EH797" s="35"/>
      <c r="EI797" s="35"/>
      <c r="EJ797" s="35"/>
      <c r="EK797" s="35"/>
      <c r="EL797" s="35"/>
      <c r="EM797" s="35"/>
      <c r="EN797" s="35"/>
      <c r="EO797" s="35"/>
      <c r="EP797" s="35"/>
      <c r="EQ797" s="35"/>
      <c r="ER797" s="35"/>
      <c r="ES797" s="35"/>
    </row>
    <row r="798" spans="1:149" ht="11.25">
      <c r="A798" s="4" t="s">
        <v>3</v>
      </c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</row>
    <row r="799" spans="1:149" ht="11.25">
      <c r="A799" s="7" t="s">
        <v>174</v>
      </c>
      <c r="B799" s="5"/>
      <c r="C799" s="5"/>
      <c r="D799" s="6">
        <v>1</v>
      </c>
      <c r="E799" s="6"/>
      <c r="F799" s="6">
        <f>D799</f>
        <v>1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</row>
    <row r="800" spans="1:149" ht="11.25">
      <c r="A800" s="4" t="s">
        <v>5</v>
      </c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</row>
    <row r="801" spans="1:149" ht="11.25">
      <c r="A801" s="7" t="s">
        <v>155</v>
      </c>
      <c r="B801" s="5"/>
      <c r="C801" s="5"/>
      <c r="D801" s="6">
        <f>D797/D799</f>
        <v>13000</v>
      </c>
      <c r="E801" s="6"/>
      <c r="F801" s="6">
        <f>D801</f>
        <v>13000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1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</row>
    <row r="802" spans="1:17" s="82" customFormat="1" ht="22.5">
      <c r="A802" s="91" t="s">
        <v>478</v>
      </c>
      <c r="B802" s="79"/>
      <c r="C802" s="79"/>
      <c r="D802" s="87"/>
      <c r="E802" s="87">
        <v>30000</v>
      </c>
      <c r="F802" s="87">
        <f>E802</f>
        <v>30000</v>
      </c>
      <c r="G802" s="87"/>
      <c r="H802" s="87"/>
      <c r="I802" s="80"/>
      <c r="J802" s="87"/>
      <c r="K802" s="80"/>
      <c r="L802" s="80"/>
      <c r="M802" s="80"/>
      <c r="N802" s="80"/>
      <c r="O802" s="80"/>
      <c r="P802" s="80"/>
      <c r="Q802" s="238"/>
    </row>
    <row r="803" spans="1:149" ht="11.25">
      <c r="A803" s="4" t="s">
        <v>2</v>
      </c>
      <c r="B803" s="5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1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</row>
    <row r="804" spans="1:149" ht="11.25">
      <c r="A804" s="7" t="s">
        <v>23</v>
      </c>
      <c r="B804" s="5"/>
      <c r="C804" s="5"/>
      <c r="D804" s="6"/>
      <c r="E804" s="6">
        <f>E802</f>
        <v>30000</v>
      </c>
      <c r="F804" s="6">
        <f>E804</f>
        <v>30000</v>
      </c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35"/>
      <c r="CM804" s="35"/>
      <c r="CN804" s="35"/>
      <c r="CO804" s="35"/>
      <c r="CP804" s="35"/>
      <c r="CQ804" s="35"/>
      <c r="CR804" s="35"/>
      <c r="CS804" s="35"/>
      <c r="CT804" s="35"/>
      <c r="CU804" s="35"/>
      <c r="CV804" s="35"/>
      <c r="CW804" s="35"/>
      <c r="CX804" s="35"/>
      <c r="CY804" s="35"/>
      <c r="CZ804" s="35"/>
      <c r="DA804" s="35"/>
      <c r="DB804" s="35"/>
      <c r="DC804" s="35"/>
      <c r="DD804" s="35"/>
      <c r="DE804" s="35"/>
      <c r="DF804" s="35"/>
      <c r="DG804" s="35"/>
      <c r="DH804" s="35"/>
      <c r="DI804" s="35"/>
      <c r="DJ804" s="35"/>
      <c r="DK804" s="35"/>
      <c r="DL804" s="35"/>
      <c r="DM804" s="35"/>
      <c r="DN804" s="35"/>
      <c r="DO804" s="35"/>
      <c r="DP804" s="35"/>
      <c r="DQ804" s="35"/>
      <c r="DR804" s="35"/>
      <c r="DS804" s="35"/>
      <c r="DT804" s="35"/>
      <c r="DU804" s="35"/>
      <c r="DV804" s="35"/>
      <c r="DW804" s="35"/>
      <c r="DX804" s="35"/>
      <c r="DY804" s="35"/>
      <c r="DZ804" s="35"/>
      <c r="EA804" s="35"/>
      <c r="EB804" s="35"/>
      <c r="EC804" s="35"/>
      <c r="ED804" s="35"/>
      <c r="EE804" s="35"/>
      <c r="EF804" s="35"/>
      <c r="EG804" s="35"/>
      <c r="EH804" s="35"/>
      <c r="EI804" s="35"/>
      <c r="EJ804" s="35"/>
      <c r="EK804" s="35"/>
      <c r="EL804" s="35"/>
      <c r="EM804" s="35"/>
      <c r="EN804" s="35"/>
      <c r="EO804" s="35"/>
      <c r="EP804" s="35"/>
      <c r="EQ804" s="35"/>
      <c r="ER804" s="35"/>
      <c r="ES804" s="35"/>
    </row>
    <row r="805" spans="1:149" ht="11.25">
      <c r="A805" s="4" t="s">
        <v>3</v>
      </c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1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</row>
    <row r="806" spans="1:149" ht="11.25">
      <c r="A806" s="7" t="s">
        <v>174</v>
      </c>
      <c r="B806" s="5"/>
      <c r="C806" s="5"/>
      <c r="D806" s="6"/>
      <c r="E806" s="6">
        <v>2</v>
      </c>
      <c r="F806" s="6">
        <f>E806</f>
        <v>2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</row>
    <row r="807" spans="1:149" ht="11.25">
      <c r="A807" s="4" t="s">
        <v>5</v>
      </c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</row>
    <row r="808" spans="1:149" ht="11.25">
      <c r="A808" s="7" t="s">
        <v>155</v>
      </c>
      <c r="B808" s="5"/>
      <c r="C808" s="5"/>
      <c r="D808" s="6"/>
      <c r="E808" s="6">
        <f>E804/E806</f>
        <v>15000</v>
      </c>
      <c r="F808" s="6">
        <f>E808</f>
        <v>15000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</row>
    <row r="809" spans="1:17" s="82" customFormat="1" ht="30.75" customHeight="1">
      <c r="A809" s="91" t="s">
        <v>479</v>
      </c>
      <c r="B809" s="79"/>
      <c r="C809" s="79"/>
      <c r="D809" s="87">
        <v>300000</v>
      </c>
      <c r="E809" s="87"/>
      <c r="F809" s="87">
        <f>D809</f>
        <v>300000</v>
      </c>
      <c r="G809" s="80"/>
      <c r="H809" s="80"/>
      <c r="I809" s="80"/>
      <c r="J809" s="80"/>
      <c r="K809" s="80"/>
      <c r="L809" s="80"/>
      <c r="M809" s="80"/>
      <c r="N809" s="87"/>
      <c r="O809" s="87"/>
      <c r="P809" s="87"/>
      <c r="Q809" s="238"/>
    </row>
    <row r="810" spans="1:149" ht="11.25">
      <c r="A810" s="7" t="s">
        <v>2</v>
      </c>
      <c r="B810" s="5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</row>
    <row r="811" spans="1:149" ht="11.25">
      <c r="A811" s="7" t="s">
        <v>23</v>
      </c>
      <c r="B811" s="5"/>
      <c r="C811" s="5"/>
      <c r="D811" s="6">
        <f>D809</f>
        <v>300000</v>
      </c>
      <c r="E811" s="6"/>
      <c r="F811" s="6">
        <f>F809</f>
        <v>300000</v>
      </c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  <c r="R811" s="35"/>
      <c r="S811" s="35"/>
      <c r="T811" s="35"/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  <c r="ED811" s="35"/>
      <c r="EE811" s="35"/>
      <c r="EF811" s="35"/>
      <c r="EG811" s="35"/>
      <c r="EH811" s="35"/>
      <c r="EI811" s="35"/>
      <c r="EJ811" s="35"/>
      <c r="EK811" s="35"/>
      <c r="EL811" s="35"/>
      <c r="EM811" s="35"/>
      <c r="EN811" s="35"/>
      <c r="EO811" s="35"/>
      <c r="EP811" s="35"/>
      <c r="EQ811" s="35"/>
      <c r="ER811" s="35"/>
      <c r="ES811" s="35"/>
    </row>
    <row r="812" spans="1:149" ht="11.25">
      <c r="A812" s="7" t="s">
        <v>533</v>
      </c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</row>
    <row r="813" spans="1:149" ht="11.25">
      <c r="A813" s="7" t="s">
        <v>174</v>
      </c>
      <c r="B813" s="5"/>
      <c r="C813" s="5"/>
      <c r="D813" s="6">
        <v>6</v>
      </c>
      <c r="E813" s="6"/>
      <c r="F813" s="6">
        <v>6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</row>
    <row r="814" spans="1:149" ht="11.25">
      <c r="A814" s="7" t="s">
        <v>534</v>
      </c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</row>
    <row r="815" spans="1:149" ht="11.25">
      <c r="A815" s="7" t="s">
        <v>155</v>
      </c>
      <c r="B815" s="5"/>
      <c r="C815" s="5"/>
      <c r="D815" s="6">
        <f>D811/D813</f>
        <v>50000</v>
      </c>
      <c r="E815" s="6"/>
      <c r="F815" s="6">
        <f>D815</f>
        <v>50000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</row>
    <row r="816" spans="1:17" s="209" customFormat="1" ht="27.75" customHeight="1">
      <c r="A816" s="206" t="s">
        <v>135</v>
      </c>
      <c r="B816" s="237"/>
      <c r="C816" s="237"/>
      <c r="D816" s="207">
        <f>D818</f>
        <v>3750000</v>
      </c>
      <c r="E816" s="207"/>
      <c r="F816" s="207">
        <f>D816</f>
        <v>3750000</v>
      </c>
      <c r="G816" s="207">
        <f>G818</f>
        <v>4001300</v>
      </c>
      <c r="H816" s="207"/>
      <c r="I816" s="207">
        <f>I818</f>
        <v>0</v>
      </c>
      <c r="J816" s="207">
        <f>J818</f>
        <v>4001300</v>
      </c>
      <c r="K816" s="207"/>
      <c r="L816" s="207"/>
      <c r="M816" s="207"/>
      <c r="N816" s="207">
        <f>N818</f>
        <v>4241300</v>
      </c>
      <c r="O816" s="207"/>
      <c r="P816" s="207">
        <f>P818</f>
        <v>4241300</v>
      </c>
      <c r="Q816" s="239"/>
    </row>
    <row r="817" spans="1:149" ht="65.25" customHeight="1">
      <c r="A817" s="7" t="s">
        <v>85</v>
      </c>
      <c r="B817" s="5"/>
      <c r="C817" s="5"/>
      <c r="D817" s="80"/>
      <c r="E817" s="80"/>
      <c r="F817" s="80"/>
      <c r="G817" s="80"/>
      <c r="H817" s="80"/>
      <c r="I817" s="80"/>
      <c r="J817" s="80"/>
      <c r="K817" s="80"/>
      <c r="L817" s="80"/>
      <c r="M817" s="80"/>
      <c r="N817" s="80"/>
      <c r="O817" s="80"/>
      <c r="P817" s="80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</row>
    <row r="818" spans="1:17" s="241" customFormat="1" ht="25.5">
      <c r="A818" s="200" t="s">
        <v>461</v>
      </c>
      <c r="B818" s="201"/>
      <c r="C818" s="201"/>
      <c r="D818" s="229">
        <f>D819+D826</f>
        <v>3750000</v>
      </c>
      <c r="E818" s="229">
        <f aca="true" t="shared" si="45" ref="E818:O818">E819+E826</f>
        <v>0</v>
      </c>
      <c r="F818" s="229">
        <f>D818+E818</f>
        <v>3750000</v>
      </c>
      <c r="G818" s="229">
        <f t="shared" si="45"/>
        <v>4001300</v>
      </c>
      <c r="H818" s="229">
        <f t="shared" si="45"/>
        <v>0</v>
      </c>
      <c r="I818" s="229">
        <f t="shared" si="45"/>
        <v>0</v>
      </c>
      <c r="J818" s="229">
        <f>G818+H818</f>
        <v>4001300</v>
      </c>
      <c r="K818" s="229">
        <f t="shared" si="45"/>
        <v>0</v>
      </c>
      <c r="L818" s="229">
        <f t="shared" si="45"/>
        <v>0</v>
      </c>
      <c r="M818" s="229">
        <f t="shared" si="45"/>
        <v>0</v>
      </c>
      <c r="N818" s="229">
        <f t="shared" si="45"/>
        <v>4241300</v>
      </c>
      <c r="O818" s="229">
        <f t="shared" si="45"/>
        <v>0</v>
      </c>
      <c r="P818" s="229">
        <f>N818+O818</f>
        <v>4241300</v>
      </c>
      <c r="Q818" s="240"/>
    </row>
    <row r="819" spans="1:17" s="44" customFormat="1" ht="45">
      <c r="A819" s="42" t="s">
        <v>462</v>
      </c>
      <c r="B819" s="24"/>
      <c r="C819" s="24"/>
      <c r="D819" s="130">
        <v>1500000</v>
      </c>
      <c r="E819" s="130"/>
      <c r="F819" s="130">
        <f>D819+E819</f>
        <v>1500000</v>
      </c>
      <c r="G819" s="87">
        <v>1600500</v>
      </c>
      <c r="H819" s="87"/>
      <c r="I819" s="87">
        <f>I823*I825</f>
        <v>0</v>
      </c>
      <c r="J819" s="87">
        <f>G819</f>
        <v>1600500</v>
      </c>
      <c r="K819" s="87">
        <f>K823*K825</f>
        <v>0</v>
      </c>
      <c r="L819" s="87">
        <f>L823*L825</f>
        <v>0</v>
      </c>
      <c r="M819" s="87">
        <f>M823*M825</f>
        <v>0</v>
      </c>
      <c r="N819" s="87">
        <v>1696500</v>
      </c>
      <c r="O819" s="87"/>
      <c r="P819" s="87">
        <f>N819</f>
        <v>1696500</v>
      </c>
      <c r="Q819" s="43"/>
    </row>
    <row r="820" spans="1:17" s="34" customFormat="1" ht="11.25">
      <c r="A820" s="4" t="s">
        <v>2</v>
      </c>
      <c r="B820" s="26"/>
      <c r="C820" s="26"/>
      <c r="D820" s="104"/>
      <c r="E820" s="104"/>
      <c r="F820" s="176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41"/>
    </row>
    <row r="821" spans="1:17" s="34" customFormat="1" ht="27.75" customHeight="1">
      <c r="A821" s="7" t="s">
        <v>86</v>
      </c>
      <c r="B821" s="26"/>
      <c r="C821" s="26"/>
      <c r="D821" s="145">
        <v>500</v>
      </c>
      <c r="E821" s="104"/>
      <c r="F821" s="176"/>
      <c r="G821" s="80">
        <v>500</v>
      </c>
      <c r="H821" s="90"/>
      <c r="I821" s="90"/>
      <c r="J821" s="80">
        <f>G821+H821</f>
        <v>500</v>
      </c>
      <c r="K821" s="90"/>
      <c r="L821" s="90"/>
      <c r="M821" s="90"/>
      <c r="N821" s="80">
        <f>N823</f>
        <v>500</v>
      </c>
      <c r="O821" s="80"/>
      <c r="P821" s="80">
        <f>N821+O821</f>
        <v>500</v>
      </c>
      <c r="Q821" s="41"/>
    </row>
    <row r="822" spans="1:17" s="34" customFormat="1" ht="11.25">
      <c r="A822" s="4" t="s">
        <v>3</v>
      </c>
      <c r="B822" s="26"/>
      <c r="C822" s="26"/>
      <c r="D822" s="104"/>
      <c r="E822" s="104"/>
      <c r="F822" s="176"/>
      <c r="G822" s="90"/>
      <c r="H822" s="90"/>
      <c r="I822" s="90"/>
      <c r="J822" s="80"/>
      <c r="K822" s="90"/>
      <c r="L822" s="90"/>
      <c r="M822" s="90"/>
      <c r="N822" s="90"/>
      <c r="O822" s="90"/>
      <c r="P822" s="80"/>
      <c r="Q822" s="41"/>
    </row>
    <row r="823" spans="1:17" s="34" customFormat="1" ht="22.5">
      <c r="A823" s="7" t="s">
        <v>87</v>
      </c>
      <c r="B823" s="26"/>
      <c r="C823" s="26"/>
      <c r="D823" s="145">
        <v>500</v>
      </c>
      <c r="E823" s="104"/>
      <c r="F823" s="176"/>
      <c r="G823" s="80">
        <f>G821</f>
        <v>500</v>
      </c>
      <c r="H823" s="80"/>
      <c r="I823" s="80"/>
      <c r="J823" s="80">
        <f>G823+H823</f>
        <v>500</v>
      </c>
      <c r="K823" s="80">
        <f>K821</f>
        <v>0</v>
      </c>
      <c r="L823" s="80">
        <f>L821</f>
        <v>0</v>
      </c>
      <c r="M823" s="80">
        <f>M821</f>
        <v>0</v>
      </c>
      <c r="N823" s="80">
        <v>500</v>
      </c>
      <c r="O823" s="80"/>
      <c r="P823" s="80">
        <f>N823+O823</f>
        <v>500</v>
      </c>
      <c r="Q823" s="41"/>
    </row>
    <row r="824" spans="1:17" s="34" customFormat="1" ht="11.25">
      <c r="A824" s="4" t="s">
        <v>5</v>
      </c>
      <c r="B824" s="26"/>
      <c r="C824" s="26"/>
      <c r="D824" s="104"/>
      <c r="E824" s="104"/>
      <c r="F824" s="176"/>
      <c r="G824" s="90"/>
      <c r="H824" s="90"/>
      <c r="I824" s="90"/>
      <c r="J824" s="80"/>
      <c r="K824" s="90"/>
      <c r="L824" s="90"/>
      <c r="M824" s="90"/>
      <c r="N824" s="90"/>
      <c r="O824" s="90"/>
      <c r="P824" s="80"/>
      <c r="Q824" s="41"/>
    </row>
    <row r="825" spans="1:17" s="34" customFormat="1" ht="17.25" customHeight="1">
      <c r="A825" s="7" t="s">
        <v>88</v>
      </c>
      <c r="B825" s="26"/>
      <c r="C825" s="26"/>
      <c r="D825" s="104">
        <f>D819/D821</f>
        <v>3000</v>
      </c>
      <c r="E825" s="104"/>
      <c r="F825" s="176"/>
      <c r="G825" s="80">
        <f>G819/G823</f>
        <v>3201</v>
      </c>
      <c r="H825" s="90"/>
      <c r="I825" s="90"/>
      <c r="J825" s="80">
        <f>G825+H825</f>
        <v>3201</v>
      </c>
      <c r="K825" s="90"/>
      <c r="L825" s="90"/>
      <c r="M825" s="90"/>
      <c r="N825" s="80">
        <f>N819/N823</f>
        <v>3393</v>
      </c>
      <c r="O825" s="80"/>
      <c r="P825" s="80">
        <f>N825+O825</f>
        <v>3393</v>
      </c>
      <c r="Q825" s="41"/>
    </row>
    <row r="826" spans="1:17" s="46" customFormat="1" ht="65.25" customHeight="1">
      <c r="A826" s="42" t="s">
        <v>463</v>
      </c>
      <c r="B826" s="23"/>
      <c r="C826" s="23"/>
      <c r="D826" s="130">
        <v>2250000</v>
      </c>
      <c r="E826" s="130"/>
      <c r="F826" s="130">
        <f>D826+E826</f>
        <v>2250000</v>
      </c>
      <c r="G826" s="87">
        <v>2400800</v>
      </c>
      <c r="H826" s="87"/>
      <c r="I826" s="87">
        <f>I830*I832</f>
        <v>0</v>
      </c>
      <c r="J826" s="87">
        <f>G826</f>
        <v>2400800</v>
      </c>
      <c r="K826" s="87">
        <f>K830*K832</f>
        <v>0</v>
      </c>
      <c r="L826" s="87">
        <f>L830*L832</f>
        <v>0</v>
      </c>
      <c r="M826" s="87">
        <f>M830*M832</f>
        <v>0</v>
      </c>
      <c r="N826" s="87">
        <v>2544800</v>
      </c>
      <c r="O826" s="87"/>
      <c r="P826" s="87">
        <f>N826</f>
        <v>2544800</v>
      </c>
      <c r="Q826" s="45"/>
    </row>
    <row r="827" spans="1:149" ht="11.25">
      <c r="A827" s="4" t="s">
        <v>2</v>
      </c>
      <c r="B827" s="5"/>
      <c r="C827" s="5"/>
      <c r="D827" s="177"/>
      <c r="E827" s="177"/>
      <c r="F827" s="177"/>
      <c r="G827" s="80"/>
      <c r="H827" s="80"/>
      <c r="I827" s="80"/>
      <c r="J827" s="80"/>
      <c r="K827" s="80"/>
      <c r="L827" s="80"/>
      <c r="M827" s="80"/>
      <c r="N827" s="80"/>
      <c r="O827" s="80"/>
      <c r="P827" s="80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  <c r="ES827" s="35"/>
    </row>
    <row r="828" spans="1:149" ht="22.5">
      <c r="A828" s="7" t="s">
        <v>86</v>
      </c>
      <c r="B828" s="5"/>
      <c r="C828" s="5"/>
      <c r="D828" s="142">
        <v>30</v>
      </c>
      <c r="E828" s="142"/>
      <c r="F828" s="142">
        <f>D828</f>
        <v>30</v>
      </c>
      <c r="G828" s="142">
        <f>G830</f>
        <v>30</v>
      </c>
      <c r="H828" s="142"/>
      <c r="I828" s="142"/>
      <c r="J828" s="80">
        <f>G828+H828</f>
        <v>30</v>
      </c>
      <c r="K828" s="142">
        <f>H828</f>
        <v>0</v>
      </c>
      <c r="L828" s="142">
        <f>J828</f>
        <v>30</v>
      </c>
      <c r="M828" s="142">
        <f>K828</f>
        <v>0</v>
      </c>
      <c r="N828" s="142">
        <f>N830</f>
        <v>30</v>
      </c>
      <c r="O828" s="142"/>
      <c r="P828" s="142">
        <f>N828</f>
        <v>30</v>
      </c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  <c r="ES828" s="35"/>
    </row>
    <row r="829" spans="1:149" ht="11.25">
      <c r="A829" s="4" t="s">
        <v>3</v>
      </c>
      <c r="B829" s="5"/>
      <c r="C829" s="5"/>
      <c r="D829" s="142"/>
      <c r="E829" s="142"/>
      <c r="F829" s="142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1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  <c r="ED829" s="35"/>
      <c r="EE829" s="35"/>
      <c r="EF829" s="35"/>
      <c r="EG829" s="35"/>
      <c r="EH829" s="35"/>
      <c r="EI829" s="35"/>
      <c r="EJ829" s="35"/>
      <c r="EK829" s="35"/>
      <c r="EL829" s="35"/>
      <c r="EM829" s="35"/>
      <c r="EN829" s="35"/>
      <c r="EO829" s="35"/>
      <c r="EP829" s="35"/>
      <c r="EQ829" s="35"/>
      <c r="ER829" s="35"/>
      <c r="ES829" s="35"/>
    </row>
    <row r="830" spans="1:149" ht="32.25" customHeight="1">
      <c r="A830" s="7" t="s">
        <v>259</v>
      </c>
      <c r="B830" s="5"/>
      <c r="C830" s="5"/>
      <c r="D830" s="142">
        <v>30</v>
      </c>
      <c r="E830" s="142"/>
      <c r="F830" s="142">
        <f>D830</f>
        <v>30</v>
      </c>
      <c r="G830" s="80">
        <v>30</v>
      </c>
      <c r="H830" s="80"/>
      <c r="I830" s="80"/>
      <c r="J830" s="80">
        <f>G830+H830</f>
        <v>30</v>
      </c>
      <c r="K830" s="80"/>
      <c r="L830" s="80"/>
      <c r="M830" s="80"/>
      <c r="N830" s="80">
        <v>30</v>
      </c>
      <c r="O830" s="80"/>
      <c r="P830" s="80">
        <f>N830</f>
        <v>30</v>
      </c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  <c r="ES830" s="35"/>
    </row>
    <row r="831" spans="1:149" ht="11.25">
      <c r="A831" s="4" t="s">
        <v>5</v>
      </c>
      <c r="B831" s="5"/>
      <c r="C831" s="5"/>
      <c r="D831" s="142"/>
      <c r="E831" s="142"/>
      <c r="F831" s="142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  <c r="ES831" s="35"/>
    </row>
    <row r="832" spans="1:149" ht="22.5">
      <c r="A832" s="7" t="s">
        <v>88</v>
      </c>
      <c r="B832" s="5"/>
      <c r="C832" s="5"/>
      <c r="D832" s="142">
        <f>D826/D830</f>
        <v>75000</v>
      </c>
      <c r="E832" s="142"/>
      <c r="F832" s="142">
        <f>D832</f>
        <v>75000</v>
      </c>
      <c r="G832" s="80">
        <f>G826/G828</f>
        <v>80026.66666666667</v>
      </c>
      <c r="H832" s="80"/>
      <c r="I832" s="80"/>
      <c r="J832" s="80">
        <f>G832+H832</f>
        <v>80026.66666666667</v>
      </c>
      <c r="K832" s="80"/>
      <c r="L832" s="80"/>
      <c r="M832" s="80"/>
      <c r="N832" s="80">
        <f>N826/N828</f>
        <v>84826.66666666667</v>
      </c>
      <c r="O832" s="80"/>
      <c r="P832" s="80">
        <f>N832</f>
        <v>84826.66666666667</v>
      </c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  <c r="ES832" s="35"/>
    </row>
    <row r="833" spans="1:17" s="209" customFormat="1" ht="33.75" customHeight="1">
      <c r="A833" s="206" t="s">
        <v>136</v>
      </c>
      <c r="B833" s="237"/>
      <c r="C833" s="237"/>
      <c r="D833" s="207">
        <f>D835</f>
        <v>0</v>
      </c>
      <c r="E833" s="207">
        <f>E835</f>
        <v>20042050</v>
      </c>
      <c r="F833" s="207">
        <f aca="true" t="shared" si="46" ref="F833:P833">F835</f>
        <v>20042050</v>
      </c>
      <c r="G833" s="207">
        <f t="shared" si="46"/>
        <v>0</v>
      </c>
      <c r="H833" s="207">
        <f t="shared" si="46"/>
        <v>0</v>
      </c>
      <c r="I833" s="207">
        <f t="shared" si="46"/>
        <v>0</v>
      </c>
      <c r="J833" s="207">
        <f t="shared" si="46"/>
        <v>0</v>
      </c>
      <c r="K833" s="207">
        <f t="shared" si="46"/>
        <v>0</v>
      </c>
      <c r="L833" s="207">
        <f t="shared" si="46"/>
        <v>0</v>
      </c>
      <c r="M833" s="207">
        <f t="shared" si="46"/>
        <v>0</v>
      </c>
      <c r="N833" s="207">
        <f t="shared" si="46"/>
        <v>0</v>
      </c>
      <c r="O833" s="207">
        <f t="shared" si="46"/>
        <v>0</v>
      </c>
      <c r="P833" s="207">
        <f t="shared" si="46"/>
        <v>0</v>
      </c>
      <c r="Q833" s="239"/>
    </row>
    <row r="834" spans="1:149" ht="22.5">
      <c r="A834" s="7" t="s">
        <v>90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  <c r="ES834" s="35"/>
    </row>
    <row r="835" spans="1:17" s="203" customFormat="1" ht="38.25">
      <c r="A835" s="200" t="s">
        <v>464</v>
      </c>
      <c r="B835" s="201"/>
      <c r="C835" s="201"/>
      <c r="D835" s="199"/>
      <c r="E835" s="199">
        <f>E837</f>
        <v>20042050</v>
      </c>
      <c r="F835" s="199">
        <f>D835+E835</f>
        <v>20042050</v>
      </c>
      <c r="G835" s="199"/>
      <c r="H835" s="199">
        <f>H839*H841</f>
        <v>0</v>
      </c>
      <c r="I835" s="199">
        <f>I837</f>
        <v>0</v>
      </c>
      <c r="J835" s="199">
        <f>H835+I835</f>
        <v>0</v>
      </c>
      <c r="K835" s="199"/>
      <c r="L835" s="199"/>
      <c r="M835" s="199"/>
      <c r="N835" s="199"/>
      <c r="O835" s="199">
        <f>O839*O841</f>
        <v>0</v>
      </c>
      <c r="P835" s="199">
        <f>O835</f>
        <v>0</v>
      </c>
      <c r="Q835" s="240"/>
    </row>
    <row r="836" spans="1:149" ht="11.25">
      <c r="A836" s="4" t="s">
        <v>2</v>
      </c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</row>
    <row r="837" spans="1:149" ht="11.25">
      <c r="A837" s="7" t="s">
        <v>23</v>
      </c>
      <c r="B837" s="5"/>
      <c r="C837" s="5"/>
      <c r="D837" s="6"/>
      <c r="E837" s="6">
        <v>20042050</v>
      </c>
      <c r="F837" s="6">
        <f>D837+E837</f>
        <v>20042050</v>
      </c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  <c r="ES837" s="35"/>
    </row>
    <row r="838" spans="1:149" ht="11.25">
      <c r="A838" s="4" t="s">
        <v>3</v>
      </c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</row>
    <row r="839" spans="1:149" ht="33.75">
      <c r="A839" s="7" t="s">
        <v>91</v>
      </c>
      <c r="B839" s="5"/>
      <c r="C839" s="5"/>
      <c r="D839" s="6"/>
      <c r="E839" s="6">
        <v>5</v>
      </c>
      <c r="F839" s="6">
        <f>D839+E839</f>
        <v>5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</row>
    <row r="840" spans="1:149" ht="11.25">
      <c r="A840" s="4" t="s">
        <v>5</v>
      </c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</row>
    <row r="841" spans="1:149" ht="24.75" customHeight="1">
      <c r="A841" s="7" t="s">
        <v>92</v>
      </c>
      <c r="B841" s="5"/>
      <c r="C841" s="5"/>
      <c r="D841" s="6"/>
      <c r="E841" s="6">
        <f>E837/E839</f>
        <v>4008410</v>
      </c>
      <c r="F841" s="6">
        <f>D841+E841</f>
        <v>4008410</v>
      </c>
      <c r="G841" s="6"/>
      <c r="H841" s="6"/>
      <c r="I841" s="6"/>
      <c r="J841" s="6"/>
      <c r="K841" s="6"/>
      <c r="L841" s="6"/>
      <c r="M841" s="6"/>
      <c r="N841" s="6"/>
      <c r="O841" s="6"/>
      <c r="P841" s="48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  <c r="ES841" s="35"/>
    </row>
    <row r="842" spans="1:17" s="209" customFormat="1" ht="22.5" customHeight="1">
      <c r="A842" s="206" t="s">
        <v>137</v>
      </c>
      <c r="B842" s="237"/>
      <c r="C842" s="237"/>
      <c r="D842" s="207">
        <f>D844</f>
        <v>0</v>
      </c>
      <c r="E842" s="207">
        <f aca="true" t="shared" si="47" ref="E842:P842">E844</f>
        <v>7000000</v>
      </c>
      <c r="F842" s="207">
        <f t="shared" si="47"/>
        <v>7000000</v>
      </c>
      <c r="G842" s="207">
        <f t="shared" si="47"/>
        <v>0</v>
      </c>
      <c r="H842" s="207">
        <f t="shared" si="47"/>
        <v>0</v>
      </c>
      <c r="I842" s="207">
        <f t="shared" si="47"/>
        <v>0</v>
      </c>
      <c r="J842" s="207">
        <f t="shared" si="47"/>
        <v>0</v>
      </c>
      <c r="K842" s="207">
        <f t="shared" si="47"/>
        <v>0</v>
      </c>
      <c r="L842" s="207">
        <f t="shared" si="47"/>
        <v>0</v>
      </c>
      <c r="M842" s="207">
        <f t="shared" si="47"/>
        <v>0</v>
      </c>
      <c r="N842" s="207">
        <f t="shared" si="47"/>
        <v>0</v>
      </c>
      <c r="O842" s="207">
        <f t="shared" si="47"/>
        <v>0</v>
      </c>
      <c r="P842" s="207">
        <f t="shared" si="47"/>
        <v>0</v>
      </c>
      <c r="Q842" s="239"/>
    </row>
    <row r="843" spans="1:149" ht="56.25">
      <c r="A843" s="7" t="s">
        <v>173</v>
      </c>
      <c r="B843" s="5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  <c r="ES843" s="35"/>
    </row>
    <row r="844" spans="1:17" s="203" customFormat="1" ht="49.5" customHeight="1">
      <c r="A844" s="200" t="s">
        <v>465</v>
      </c>
      <c r="B844" s="201"/>
      <c r="C844" s="201"/>
      <c r="D844" s="199">
        <f>D846</f>
        <v>0</v>
      </c>
      <c r="E844" s="199">
        <f>E846</f>
        <v>7000000</v>
      </c>
      <c r="F844" s="199">
        <f>D844+E844</f>
        <v>7000000</v>
      </c>
      <c r="G844" s="199">
        <f>G846</f>
        <v>0</v>
      </c>
      <c r="H844" s="199">
        <f>H846</f>
        <v>0</v>
      </c>
      <c r="I844" s="199">
        <f>G844+H844</f>
        <v>0</v>
      </c>
      <c r="J844" s="199">
        <f>G844+H844</f>
        <v>0</v>
      </c>
      <c r="K844" s="199"/>
      <c r="L844" s="199"/>
      <c r="M844" s="199"/>
      <c r="N844" s="199">
        <f>N848*N850</f>
        <v>0</v>
      </c>
      <c r="O844" s="199">
        <f>O848*O850</f>
        <v>0</v>
      </c>
      <c r="P844" s="199">
        <f>N844+O844</f>
        <v>0</v>
      </c>
      <c r="Q844" s="240"/>
    </row>
    <row r="845" spans="1:149" ht="11.25">
      <c r="A845" s="4" t="s">
        <v>2</v>
      </c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</row>
    <row r="846" spans="1:149" ht="11.25">
      <c r="A846" s="7" t="s">
        <v>23</v>
      </c>
      <c r="B846" s="5"/>
      <c r="C846" s="5"/>
      <c r="D846" s="6"/>
      <c r="E846" s="6">
        <v>7000000</v>
      </c>
      <c r="F846" s="6">
        <f>D846+E846</f>
        <v>7000000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</row>
    <row r="847" spans="1:149" ht="11.25">
      <c r="A847" s="4" t="s">
        <v>3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</row>
    <row r="848" spans="1:149" ht="22.5">
      <c r="A848" s="7" t="s">
        <v>98</v>
      </c>
      <c r="B848" s="5"/>
      <c r="C848" s="5"/>
      <c r="D848" s="6"/>
      <c r="E848" s="6">
        <v>2</v>
      </c>
      <c r="F848" s="6">
        <f>D848+E848</f>
        <v>2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</row>
    <row r="849" spans="1:149" ht="11.25">
      <c r="A849" s="4" t="s">
        <v>5</v>
      </c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</row>
    <row r="850" spans="1:149" ht="22.5">
      <c r="A850" s="7" t="s">
        <v>99</v>
      </c>
      <c r="B850" s="5"/>
      <c r="C850" s="5"/>
      <c r="D850" s="6"/>
      <c r="E850" s="6">
        <f>E846/E848</f>
        <v>3500000</v>
      </c>
      <c r="F850" s="6">
        <f>D850+E850</f>
        <v>3500000</v>
      </c>
      <c r="G850" s="6"/>
      <c r="H850" s="6"/>
      <c r="I850" s="6"/>
      <c r="J850" s="14"/>
      <c r="K850" s="14"/>
      <c r="L850" s="14"/>
      <c r="M850" s="14"/>
      <c r="N850" s="14"/>
      <c r="O850" s="14"/>
      <c r="P850" s="6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</row>
    <row r="851" spans="1:17" s="110" customFormat="1" ht="11.25" hidden="1">
      <c r="A851" s="106" t="s">
        <v>162</v>
      </c>
      <c r="B851" s="106"/>
      <c r="C851" s="106"/>
      <c r="D851" s="107">
        <f>D855</f>
        <v>0</v>
      </c>
      <c r="E851" s="107">
        <f>E855</f>
        <v>2275980</v>
      </c>
      <c r="F851" s="107">
        <f>D851+E851</f>
        <v>2275980</v>
      </c>
      <c r="G851" s="107">
        <v>0</v>
      </c>
      <c r="H851" s="107">
        <f>H853</f>
        <v>1108600</v>
      </c>
      <c r="I851" s="107" t="e">
        <f>#REF!</f>
        <v>#REF!</v>
      </c>
      <c r="J851" s="108">
        <f>J853</f>
        <v>1108600</v>
      </c>
      <c r="K851" s="108" t="e">
        <f>#REF!</f>
        <v>#REF!</v>
      </c>
      <c r="L851" s="108" t="e">
        <f>#REF!</f>
        <v>#REF!</v>
      </c>
      <c r="M851" s="108" t="e">
        <f>#REF!</f>
        <v>#REF!</v>
      </c>
      <c r="N851" s="108">
        <v>0</v>
      </c>
      <c r="O851" s="108">
        <f>O853</f>
        <v>54066467</v>
      </c>
      <c r="P851" s="107">
        <f>N851+O851</f>
        <v>54066467</v>
      </c>
      <c r="Q851" s="109" t="e">
        <f>#REF!</f>
        <v>#REF!</v>
      </c>
    </row>
    <row r="852" spans="1:17" s="115" customFormat="1" ht="33.75" hidden="1">
      <c r="A852" s="111" t="s">
        <v>163</v>
      </c>
      <c r="B852" s="112"/>
      <c r="C852" s="112"/>
      <c r="D852" s="100"/>
      <c r="E852" s="100"/>
      <c r="F852" s="100"/>
      <c r="G852" s="100"/>
      <c r="H852" s="100"/>
      <c r="I852" s="100"/>
      <c r="J852" s="113"/>
      <c r="K852" s="113"/>
      <c r="L852" s="113"/>
      <c r="M852" s="113"/>
      <c r="N852" s="113"/>
      <c r="O852" s="113"/>
      <c r="P852" s="107"/>
      <c r="Q852" s="114"/>
    </row>
    <row r="853" spans="1:17" s="110" customFormat="1" ht="22.5" hidden="1">
      <c r="A853" s="116" t="s">
        <v>190</v>
      </c>
      <c r="B853" s="106"/>
      <c r="C853" s="106"/>
      <c r="D853" s="107"/>
      <c r="E853" s="107">
        <v>2275980</v>
      </c>
      <c r="F853" s="107">
        <v>2275980</v>
      </c>
      <c r="G853" s="107"/>
      <c r="H853" s="107">
        <f>H855</f>
        <v>1108600</v>
      </c>
      <c r="I853" s="107"/>
      <c r="J853" s="108">
        <f>H853</f>
        <v>1108600</v>
      </c>
      <c r="K853" s="108"/>
      <c r="L853" s="108"/>
      <c r="M853" s="108"/>
      <c r="N853" s="108"/>
      <c r="O853" s="108">
        <f>O855</f>
        <v>54066467</v>
      </c>
      <c r="P853" s="107">
        <f aca="true" t="shared" si="48" ref="P853:P859">N853+O853</f>
        <v>54066467</v>
      </c>
      <c r="Q853" s="109"/>
    </row>
    <row r="854" spans="1:17" s="115" customFormat="1" ht="11.25" hidden="1">
      <c r="A854" s="117" t="s">
        <v>2</v>
      </c>
      <c r="B854" s="112"/>
      <c r="C854" s="112"/>
      <c r="D854" s="100"/>
      <c r="E854" s="100"/>
      <c r="F854" s="100"/>
      <c r="G854" s="100"/>
      <c r="H854" s="100"/>
      <c r="I854" s="100"/>
      <c r="J854" s="113"/>
      <c r="K854" s="113"/>
      <c r="L854" s="113"/>
      <c r="M854" s="113"/>
      <c r="N854" s="113"/>
      <c r="O854" s="113"/>
      <c r="P854" s="107"/>
      <c r="Q854" s="114"/>
    </row>
    <row r="855" spans="1:17" s="115" customFormat="1" ht="11.25" hidden="1">
      <c r="A855" s="111" t="s">
        <v>23</v>
      </c>
      <c r="B855" s="112"/>
      <c r="C855" s="112"/>
      <c r="D855" s="100"/>
      <c r="E855" s="100">
        <f>2178000+97980</f>
        <v>2275980</v>
      </c>
      <c r="F855" s="100">
        <f>D855+E855</f>
        <v>2275980</v>
      </c>
      <c r="G855" s="100"/>
      <c r="H855" s="100">
        <v>1108600</v>
      </c>
      <c r="I855" s="100"/>
      <c r="J855" s="113">
        <f>H855</f>
        <v>1108600</v>
      </c>
      <c r="K855" s="113"/>
      <c r="L855" s="113"/>
      <c r="M855" s="113"/>
      <c r="N855" s="113"/>
      <c r="O855" s="113">
        <v>54066467</v>
      </c>
      <c r="P855" s="100">
        <f t="shared" si="48"/>
        <v>54066467</v>
      </c>
      <c r="Q855" s="114"/>
    </row>
    <row r="856" spans="1:17" s="115" customFormat="1" ht="11.25" hidden="1">
      <c r="A856" s="117" t="s">
        <v>3</v>
      </c>
      <c r="B856" s="112"/>
      <c r="C856" s="112"/>
      <c r="D856" s="100"/>
      <c r="E856" s="100"/>
      <c r="F856" s="100"/>
      <c r="G856" s="100"/>
      <c r="H856" s="100"/>
      <c r="I856" s="100"/>
      <c r="J856" s="113"/>
      <c r="K856" s="113"/>
      <c r="L856" s="113"/>
      <c r="M856" s="113"/>
      <c r="N856" s="113"/>
      <c r="O856" s="113"/>
      <c r="P856" s="100"/>
      <c r="Q856" s="114"/>
    </row>
    <row r="857" spans="1:17" s="115" customFormat="1" ht="22.5" hidden="1">
      <c r="A857" s="111" t="s">
        <v>164</v>
      </c>
      <c r="B857" s="112"/>
      <c r="C857" s="112"/>
      <c r="D857" s="100"/>
      <c r="E857" s="100">
        <v>63</v>
      </c>
      <c r="F857" s="100">
        <v>63</v>
      </c>
      <c r="G857" s="100"/>
      <c r="H857" s="100">
        <v>22</v>
      </c>
      <c r="I857" s="100"/>
      <c r="J857" s="113">
        <f>H857</f>
        <v>22</v>
      </c>
      <c r="K857" s="113"/>
      <c r="L857" s="113"/>
      <c r="M857" s="113"/>
      <c r="N857" s="113"/>
      <c r="O857" s="113">
        <v>1339</v>
      </c>
      <c r="P857" s="100">
        <f t="shared" si="48"/>
        <v>1339</v>
      </c>
      <c r="Q857" s="114"/>
    </row>
    <row r="858" spans="1:17" s="115" customFormat="1" ht="11.25" hidden="1">
      <c r="A858" s="117" t="s">
        <v>5</v>
      </c>
      <c r="B858" s="112"/>
      <c r="C858" s="112"/>
      <c r="D858" s="100"/>
      <c r="E858" s="100"/>
      <c r="F858" s="100"/>
      <c r="G858" s="100"/>
      <c r="H858" s="100"/>
      <c r="I858" s="100"/>
      <c r="J858" s="113"/>
      <c r="K858" s="113"/>
      <c r="L858" s="113"/>
      <c r="M858" s="113"/>
      <c r="N858" s="113"/>
      <c r="O858" s="113"/>
      <c r="P858" s="100"/>
      <c r="Q858" s="114"/>
    </row>
    <row r="859" spans="1:17" s="115" customFormat="1" ht="22.5" hidden="1">
      <c r="A859" s="111" t="s">
        <v>165</v>
      </c>
      <c r="B859" s="112"/>
      <c r="C859" s="112"/>
      <c r="D859" s="100"/>
      <c r="E859" s="100">
        <v>36300</v>
      </c>
      <c r="F859" s="100">
        <v>36300</v>
      </c>
      <c r="G859" s="100"/>
      <c r="H859" s="100">
        <v>50390.91</v>
      </c>
      <c r="I859" s="100"/>
      <c r="J859" s="113">
        <f>H859</f>
        <v>50390.91</v>
      </c>
      <c r="K859" s="113"/>
      <c r="L859" s="113"/>
      <c r="M859" s="113"/>
      <c r="N859" s="113"/>
      <c r="O859" s="113">
        <v>40378.24</v>
      </c>
      <c r="P859" s="100">
        <f t="shared" si="48"/>
        <v>40378.24</v>
      </c>
      <c r="Q859" s="114"/>
    </row>
    <row r="860" spans="1:17" s="209" customFormat="1" ht="31.5" customHeight="1">
      <c r="A860" s="206" t="s">
        <v>156</v>
      </c>
      <c r="B860" s="237"/>
      <c r="C860" s="237"/>
      <c r="D860" s="207">
        <f>D862</f>
        <v>300000</v>
      </c>
      <c r="E860" s="207"/>
      <c r="F860" s="207">
        <f aca="true" t="shared" si="49" ref="F860:Q860">F862</f>
        <v>300000</v>
      </c>
      <c r="G860" s="207">
        <f t="shared" si="49"/>
        <v>320000</v>
      </c>
      <c r="H860" s="207"/>
      <c r="I860" s="207">
        <f t="shared" si="49"/>
        <v>0</v>
      </c>
      <c r="J860" s="207">
        <f t="shared" si="49"/>
        <v>320000</v>
      </c>
      <c r="K860" s="207">
        <f t="shared" si="49"/>
        <v>0</v>
      </c>
      <c r="L860" s="207">
        <f t="shared" si="49"/>
        <v>0</v>
      </c>
      <c r="M860" s="207">
        <f t="shared" si="49"/>
        <v>0</v>
      </c>
      <c r="N860" s="207">
        <f>N862</f>
        <v>340000</v>
      </c>
      <c r="O860" s="207"/>
      <c r="P860" s="207">
        <f t="shared" si="49"/>
        <v>340000</v>
      </c>
      <c r="Q860" s="207">
        <f t="shared" si="49"/>
        <v>0</v>
      </c>
    </row>
    <row r="861" spans="1:149" ht="22.5">
      <c r="A861" s="7" t="s">
        <v>139</v>
      </c>
      <c r="B861" s="5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1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  <c r="ED861" s="35"/>
      <c r="EE861" s="35"/>
      <c r="EF861" s="35"/>
      <c r="EG861" s="35"/>
      <c r="EH861" s="35"/>
      <c r="EI861" s="35"/>
      <c r="EJ861" s="35"/>
      <c r="EK861" s="35"/>
      <c r="EL861" s="35"/>
      <c r="EM861" s="35"/>
      <c r="EN861" s="35"/>
      <c r="EO861" s="35"/>
      <c r="EP861" s="35"/>
      <c r="EQ861" s="35"/>
      <c r="ER861" s="35"/>
      <c r="ES861" s="35"/>
    </row>
    <row r="862" spans="1:17" s="203" customFormat="1" ht="43.5" customHeight="1">
      <c r="A862" s="200" t="s">
        <v>466</v>
      </c>
      <c r="B862" s="201"/>
      <c r="C862" s="201"/>
      <c r="D862" s="229">
        <f>D864</f>
        <v>300000</v>
      </c>
      <c r="E862" s="229"/>
      <c r="F862" s="229">
        <f>D862+E862</f>
        <v>300000</v>
      </c>
      <c r="G862" s="199">
        <f>G864</f>
        <v>320000</v>
      </c>
      <c r="H862" s="199"/>
      <c r="I862" s="199"/>
      <c r="J862" s="199">
        <f>J864</f>
        <v>320000</v>
      </c>
      <c r="K862" s="199"/>
      <c r="L862" s="199"/>
      <c r="M862" s="199"/>
      <c r="N862" s="199">
        <f>N864</f>
        <v>340000</v>
      </c>
      <c r="O862" s="199"/>
      <c r="P862" s="199">
        <f>N862</f>
        <v>340000</v>
      </c>
      <c r="Q862" s="240"/>
    </row>
    <row r="863" spans="1:149" ht="11.25">
      <c r="A863" s="4" t="s">
        <v>2</v>
      </c>
      <c r="B863" s="5"/>
      <c r="C863" s="5"/>
      <c r="D863" s="47"/>
      <c r="E863" s="47"/>
      <c r="F863" s="4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  <c r="ES863" s="35"/>
    </row>
    <row r="864" spans="1:149" ht="10.5" customHeight="1">
      <c r="A864" s="7" t="s">
        <v>23</v>
      </c>
      <c r="B864" s="5"/>
      <c r="C864" s="5"/>
      <c r="D864" s="47">
        <v>300000</v>
      </c>
      <c r="E864" s="47"/>
      <c r="F864" s="47">
        <f>D864+E864</f>
        <v>300000</v>
      </c>
      <c r="G864" s="6">
        <v>320000</v>
      </c>
      <c r="H864" s="6"/>
      <c r="I864" s="6"/>
      <c r="J864" s="6">
        <f>G864+H864</f>
        <v>320000</v>
      </c>
      <c r="K864" s="6"/>
      <c r="L864" s="6"/>
      <c r="M864" s="6"/>
      <c r="N864" s="6">
        <v>340000</v>
      </c>
      <c r="O864" s="6"/>
      <c r="P864" s="6">
        <f>P867*P869</f>
        <v>340000</v>
      </c>
      <c r="Q864" s="1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  <c r="ES864" s="35"/>
    </row>
    <row r="865" spans="1:149" ht="13.5" customHeight="1">
      <c r="A865" s="4" t="s">
        <v>3</v>
      </c>
      <c r="B865" s="5"/>
      <c r="C865" s="5"/>
      <c r="D865" s="47"/>
      <c r="E865" s="47"/>
      <c r="F865" s="4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  <c r="ES865" s="35"/>
    </row>
    <row r="866" spans="1:149" ht="1.5" customHeight="1" hidden="1">
      <c r="A866" s="7" t="s">
        <v>89</v>
      </c>
      <c r="B866" s="5"/>
      <c r="C866" s="5"/>
      <c r="D866" s="47"/>
      <c r="E866" s="47"/>
      <c r="F866" s="47">
        <f>D866+E866</f>
        <v>0</v>
      </c>
      <c r="G866" s="47"/>
      <c r="H866" s="47"/>
      <c r="I866" s="47"/>
      <c r="J866" s="47"/>
      <c r="K866" s="6"/>
      <c r="L866" s="6"/>
      <c r="M866" s="6"/>
      <c r="N866" s="6"/>
      <c r="O866" s="6"/>
      <c r="P866" s="6"/>
      <c r="Q866" s="1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  <c r="ES866" s="35"/>
    </row>
    <row r="867" spans="1:149" ht="15" customHeight="1">
      <c r="A867" s="7" t="s">
        <v>93</v>
      </c>
      <c r="B867" s="5"/>
      <c r="C867" s="5"/>
      <c r="D867" s="47">
        <v>20</v>
      </c>
      <c r="E867" s="47"/>
      <c r="F867" s="47">
        <f>D867+E867</f>
        <v>20</v>
      </c>
      <c r="G867" s="47">
        <v>20</v>
      </c>
      <c r="H867" s="47"/>
      <c r="I867" s="47"/>
      <c r="J867" s="47">
        <f>G867+H867</f>
        <v>20</v>
      </c>
      <c r="K867" s="6"/>
      <c r="L867" s="6"/>
      <c r="M867" s="6"/>
      <c r="N867" s="95">
        <v>20</v>
      </c>
      <c r="O867" s="6"/>
      <c r="P867" s="95">
        <f>N867</f>
        <v>20</v>
      </c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  <c r="ES867" s="35"/>
    </row>
    <row r="868" spans="1:149" ht="10.5" customHeight="1">
      <c r="A868" s="4" t="s">
        <v>5</v>
      </c>
      <c r="B868" s="5"/>
      <c r="C868" s="5"/>
      <c r="D868" s="47"/>
      <c r="E868" s="47"/>
      <c r="F868" s="4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  <c r="ES868" s="35"/>
    </row>
    <row r="869" spans="1:149" ht="22.5" customHeight="1">
      <c r="A869" s="7" t="s">
        <v>94</v>
      </c>
      <c r="B869" s="5"/>
      <c r="C869" s="5"/>
      <c r="D869" s="6">
        <f>D864/D867</f>
        <v>15000</v>
      </c>
      <c r="E869" s="6"/>
      <c r="F869" s="47">
        <f>D869+E869</f>
        <v>15000</v>
      </c>
      <c r="G869" s="6">
        <f>G864/G867</f>
        <v>16000</v>
      </c>
      <c r="H869" s="6"/>
      <c r="I869" s="6"/>
      <c r="J869" s="6">
        <f>G869+H869</f>
        <v>16000</v>
      </c>
      <c r="K869" s="6"/>
      <c r="L869" s="6"/>
      <c r="M869" s="6"/>
      <c r="N869" s="6">
        <f>N864/N867</f>
        <v>17000</v>
      </c>
      <c r="O869" s="6"/>
      <c r="P869" s="6">
        <f>N869</f>
        <v>17000</v>
      </c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</row>
    <row r="870" spans="1:17" s="209" customFormat="1" ht="29.25" customHeight="1">
      <c r="A870" s="242" t="s">
        <v>157</v>
      </c>
      <c r="B870" s="237"/>
      <c r="C870" s="237"/>
      <c r="D870" s="207">
        <f>D871</f>
        <v>782645</v>
      </c>
      <c r="E870" s="207"/>
      <c r="F870" s="207">
        <f>F871</f>
        <v>782645</v>
      </c>
      <c r="G870" s="207">
        <f>G871</f>
        <v>831732</v>
      </c>
      <c r="H870" s="207"/>
      <c r="I870" s="207">
        <f>I871</f>
        <v>0</v>
      </c>
      <c r="J870" s="207">
        <f>G870</f>
        <v>831732</v>
      </c>
      <c r="K870" s="243"/>
      <c r="L870" s="243"/>
      <c r="M870" s="243"/>
      <c r="N870" s="207">
        <f>N871</f>
        <v>828635</v>
      </c>
      <c r="O870" s="207"/>
      <c r="P870" s="207">
        <f>N870</f>
        <v>828635</v>
      </c>
      <c r="Q870" s="239"/>
    </row>
    <row r="871" spans="1:17" s="203" customFormat="1" ht="30.75" customHeight="1">
      <c r="A871" s="200" t="s">
        <v>467</v>
      </c>
      <c r="B871" s="201"/>
      <c r="C871" s="201"/>
      <c r="D871" s="199">
        <f>D873</f>
        <v>782645</v>
      </c>
      <c r="E871" s="199"/>
      <c r="F871" s="244">
        <f>D871</f>
        <v>782645</v>
      </c>
      <c r="G871" s="199">
        <f>G875*G877</f>
        <v>831732</v>
      </c>
      <c r="H871" s="199"/>
      <c r="I871" s="199"/>
      <c r="J871" s="199">
        <f>G871</f>
        <v>831732</v>
      </c>
      <c r="K871" s="199"/>
      <c r="L871" s="199"/>
      <c r="M871" s="199"/>
      <c r="N871" s="199">
        <f>N875*N877</f>
        <v>828635</v>
      </c>
      <c r="O871" s="199"/>
      <c r="P871" s="199">
        <f>N871</f>
        <v>828635</v>
      </c>
      <c r="Q871" s="240"/>
    </row>
    <row r="872" spans="1:149" ht="11.25">
      <c r="A872" s="4" t="s">
        <v>2</v>
      </c>
      <c r="B872" s="5"/>
      <c r="C872" s="5"/>
      <c r="D872" s="80"/>
      <c r="E872" s="80"/>
      <c r="F872" s="80"/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  <c r="ES872" s="35"/>
    </row>
    <row r="873" spans="1:149" ht="22.5">
      <c r="A873" s="7" t="s">
        <v>26</v>
      </c>
      <c r="B873" s="5"/>
      <c r="C873" s="5"/>
      <c r="D873" s="80">
        <v>782645</v>
      </c>
      <c r="E873" s="80"/>
      <c r="F873" s="80">
        <f>D873</f>
        <v>782645</v>
      </c>
      <c r="G873" s="80">
        <v>831732</v>
      </c>
      <c r="H873" s="80"/>
      <c r="I873" s="80"/>
      <c r="J873" s="80">
        <f>G873</f>
        <v>831732</v>
      </c>
      <c r="K873" s="80"/>
      <c r="L873" s="80"/>
      <c r="M873" s="80"/>
      <c r="N873" s="80">
        <v>828635</v>
      </c>
      <c r="O873" s="80"/>
      <c r="P873" s="80">
        <f>N873</f>
        <v>828635</v>
      </c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  <c r="ES873" s="35"/>
    </row>
    <row r="874" spans="1:149" ht="11.25">
      <c r="A874" s="4" t="s">
        <v>3</v>
      </c>
      <c r="B874" s="5"/>
      <c r="C874" s="5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</row>
    <row r="875" spans="1:149" ht="27.75" customHeight="1">
      <c r="A875" s="7" t="s">
        <v>25</v>
      </c>
      <c r="B875" s="5"/>
      <c r="C875" s="5"/>
      <c r="D875" s="80">
        <v>16</v>
      </c>
      <c r="E875" s="80"/>
      <c r="F875" s="80">
        <f>D875</f>
        <v>16</v>
      </c>
      <c r="G875" s="80">
        <v>16</v>
      </c>
      <c r="H875" s="80"/>
      <c r="I875" s="80"/>
      <c r="J875" s="80">
        <f>G875</f>
        <v>16</v>
      </c>
      <c r="K875" s="80"/>
      <c r="L875" s="80"/>
      <c r="M875" s="80"/>
      <c r="N875" s="80">
        <v>16</v>
      </c>
      <c r="O875" s="80"/>
      <c r="P875" s="80">
        <f>N875</f>
        <v>16</v>
      </c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</row>
    <row r="876" spans="1:149" ht="11.25">
      <c r="A876" s="4" t="s">
        <v>5</v>
      </c>
      <c r="B876" s="5"/>
      <c r="C876" s="5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</row>
    <row r="877" spans="1:149" ht="33.75">
      <c r="A877" s="7" t="s">
        <v>27</v>
      </c>
      <c r="B877" s="5"/>
      <c r="C877" s="5"/>
      <c r="D877" s="80">
        <f>D873/D875</f>
        <v>48915.3125</v>
      </c>
      <c r="E877" s="80"/>
      <c r="F877" s="80">
        <f>D877</f>
        <v>48915.3125</v>
      </c>
      <c r="G877" s="80">
        <f>G873/G875</f>
        <v>51983.25</v>
      </c>
      <c r="H877" s="80"/>
      <c r="I877" s="80"/>
      <c r="J877" s="80">
        <f>G877</f>
        <v>51983.25</v>
      </c>
      <c r="K877" s="80"/>
      <c r="L877" s="80"/>
      <c r="M877" s="80"/>
      <c r="N877" s="80">
        <f>N873/N875</f>
        <v>51789.6875</v>
      </c>
      <c r="O877" s="80"/>
      <c r="P877" s="80">
        <f>N877</f>
        <v>51789.6875</v>
      </c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</row>
    <row r="878" spans="1:17" s="209" customFormat="1" ht="12.75">
      <c r="A878" s="206" t="s">
        <v>260</v>
      </c>
      <c r="B878" s="237"/>
      <c r="C878" s="237"/>
      <c r="D878" s="207"/>
      <c r="E878" s="207">
        <f>E880</f>
        <v>40850000</v>
      </c>
      <c r="F878" s="207">
        <f>D878+E878</f>
        <v>40850000</v>
      </c>
      <c r="G878" s="207"/>
      <c r="H878" s="207">
        <f>H880</f>
        <v>32733800</v>
      </c>
      <c r="I878" s="207" t="e">
        <f>I880+#REF!</f>
        <v>#REF!</v>
      </c>
      <c r="J878" s="207">
        <f>J880</f>
        <v>32733800</v>
      </c>
      <c r="K878" s="207" t="e">
        <f>K880+#REF!</f>
        <v>#REF!</v>
      </c>
      <c r="L878" s="207" t="e">
        <f>L880+#REF!</f>
        <v>#REF!</v>
      </c>
      <c r="M878" s="207" t="e">
        <f>M880+#REF!</f>
        <v>#REF!</v>
      </c>
      <c r="N878" s="207"/>
      <c r="O878" s="207">
        <f>O880</f>
        <v>34613800</v>
      </c>
      <c r="P878" s="207">
        <f>P880</f>
        <v>34613800</v>
      </c>
      <c r="Q878" s="239"/>
    </row>
    <row r="879" spans="1:149" ht="22.5">
      <c r="A879" s="78" t="s">
        <v>114</v>
      </c>
      <c r="B879" s="79"/>
      <c r="C879" s="79"/>
      <c r="D879" s="80"/>
      <c r="E879" s="80"/>
      <c r="F879" s="80"/>
      <c r="G879" s="80"/>
      <c r="H879" s="80"/>
      <c r="I879" s="80"/>
      <c r="J879" s="80"/>
      <c r="K879" s="80"/>
      <c r="L879" s="80"/>
      <c r="M879" s="80"/>
      <c r="N879" s="80"/>
      <c r="O879" s="80"/>
      <c r="P879" s="80"/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  <c r="ES879" s="35"/>
    </row>
    <row r="880" spans="1:17" s="203" customFormat="1" ht="30.75" customHeight="1">
      <c r="A880" s="200" t="s">
        <v>468</v>
      </c>
      <c r="B880" s="201"/>
      <c r="C880" s="201"/>
      <c r="D880" s="245"/>
      <c r="E880" s="245">
        <f>E882</f>
        <v>40850000</v>
      </c>
      <c r="F880" s="245">
        <f>D880+E880</f>
        <v>40850000</v>
      </c>
      <c r="G880" s="199"/>
      <c r="H880" s="199">
        <f>SUM(H882)</f>
        <v>32733800</v>
      </c>
      <c r="I880" s="199"/>
      <c r="J880" s="199">
        <f>G880+H880+I880</f>
        <v>32733800</v>
      </c>
      <c r="K880" s="199"/>
      <c r="L880" s="199"/>
      <c r="M880" s="199"/>
      <c r="N880" s="199"/>
      <c r="O880" s="199">
        <f>O882</f>
        <v>34613800</v>
      </c>
      <c r="P880" s="199">
        <f>N880+O880</f>
        <v>34613800</v>
      </c>
      <c r="Q880" s="240"/>
    </row>
    <row r="881" spans="1:17" s="28" customFormat="1" ht="11.25">
      <c r="A881" s="91" t="s">
        <v>2</v>
      </c>
      <c r="B881" s="83"/>
      <c r="C881" s="83"/>
      <c r="D881" s="101"/>
      <c r="E881" s="101"/>
      <c r="F881" s="101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43"/>
    </row>
    <row r="882" spans="1:17" s="28" customFormat="1" ht="11.25">
      <c r="A882" s="102" t="s">
        <v>23</v>
      </c>
      <c r="B882" s="103"/>
      <c r="C882" s="103"/>
      <c r="D882" s="104"/>
      <c r="E882" s="104">
        <v>40850000</v>
      </c>
      <c r="F882" s="104">
        <f>E882</f>
        <v>40850000</v>
      </c>
      <c r="G882" s="105"/>
      <c r="H882" s="105">
        <v>32733800</v>
      </c>
      <c r="I882" s="105"/>
      <c r="J882" s="105">
        <f>H882</f>
        <v>32733800</v>
      </c>
      <c r="K882" s="105"/>
      <c r="L882" s="105"/>
      <c r="M882" s="105"/>
      <c r="N882" s="105"/>
      <c r="O882" s="105">
        <v>34613800</v>
      </c>
      <c r="P882" s="105">
        <f>O882</f>
        <v>34613800</v>
      </c>
      <c r="Q882" s="43"/>
    </row>
    <row r="883" spans="1:17" s="28" customFormat="1" ht="11.25">
      <c r="A883" s="91" t="s">
        <v>3</v>
      </c>
      <c r="B883" s="83"/>
      <c r="C883" s="83"/>
      <c r="D883" s="101"/>
      <c r="E883" s="101"/>
      <c r="F883" s="101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43"/>
    </row>
    <row r="884" spans="1:17" s="28" customFormat="1" ht="11.25">
      <c r="A884" s="102" t="s">
        <v>104</v>
      </c>
      <c r="B884" s="103"/>
      <c r="C884" s="103"/>
      <c r="D884" s="104"/>
      <c r="E884" s="104">
        <v>17</v>
      </c>
      <c r="F884" s="104">
        <f>E884</f>
        <v>17</v>
      </c>
      <c r="G884" s="105"/>
      <c r="H884" s="105">
        <v>17</v>
      </c>
      <c r="I884" s="105"/>
      <c r="J884" s="105">
        <f>H884</f>
        <v>17</v>
      </c>
      <c r="K884" s="105">
        <f>H884</f>
        <v>17</v>
      </c>
      <c r="L884" s="105">
        <f>J884</f>
        <v>17</v>
      </c>
      <c r="M884" s="105">
        <f>K884</f>
        <v>17</v>
      </c>
      <c r="N884" s="105"/>
      <c r="O884" s="105">
        <v>17</v>
      </c>
      <c r="P884" s="105">
        <f>O884</f>
        <v>17</v>
      </c>
      <c r="Q884" s="43"/>
    </row>
    <row r="885" spans="1:17" s="28" customFormat="1" ht="11.25">
      <c r="A885" s="102" t="s">
        <v>5</v>
      </c>
      <c r="B885" s="103"/>
      <c r="C885" s="103"/>
      <c r="D885" s="104"/>
      <c r="E885" s="104"/>
      <c r="F885" s="104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43"/>
    </row>
    <row r="886" spans="1:17" s="28" customFormat="1" ht="22.5">
      <c r="A886" s="102" t="s">
        <v>194</v>
      </c>
      <c r="B886" s="103"/>
      <c r="C886" s="103"/>
      <c r="D886" s="104"/>
      <c r="E886" s="105">
        <f>E882/E884</f>
        <v>2402941.1764705884</v>
      </c>
      <c r="F886" s="105">
        <f>E886</f>
        <v>2402941.1764705884</v>
      </c>
      <c r="G886" s="105"/>
      <c r="H886" s="105">
        <f>SUM(H882)/H884</f>
        <v>1925517.6470588236</v>
      </c>
      <c r="I886" s="105"/>
      <c r="J886" s="105">
        <f>SUM(J882)/J884</f>
        <v>1925517.6470588236</v>
      </c>
      <c r="K886" s="105"/>
      <c r="L886" s="105"/>
      <c r="M886" s="105"/>
      <c r="N886" s="105"/>
      <c r="O886" s="105">
        <f>SUM(O882)/O884</f>
        <v>2036105.8823529412</v>
      </c>
      <c r="P886" s="105">
        <f>SUM(P882)/P884</f>
        <v>2036105.8823529412</v>
      </c>
      <c r="Q886" s="43"/>
    </row>
    <row r="887" spans="1:17" s="224" customFormat="1" ht="27" customHeight="1">
      <c r="A887" s="206" t="s">
        <v>261</v>
      </c>
      <c r="B887" s="237"/>
      <c r="C887" s="237"/>
      <c r="D887" s="246"/>
      <c r="E887" s="207">
        <f>E889</f>
        <v>37500000</v>
      </c>
      <c r="F887" s="207">
        <f>E887</f>
        <v>37500000</v>
      </c>
      <c r="G887" s="207"/>
      <c r="H887" s="207">
        <f>H889</f>
        <v>39000000</v>
      </c>
      <c r="I887" s="207"/>
      <c r="J887" s="207">
        <f>H887</f>
        <v>39000000</v>
      </c>
      <c r="K887" s="207"/>
      <c r="L887" s="207"/>
      <c r="M887" s="207"/>
      <c r="N887" s="207"/>
      <c r="O887" s="207">
        <f>O889</f>
        <v>41500000</v>
      </c>
      <c r="P887" s="207">
        <f>O887</f>
        <v>41500000</v>
      </c>
      <c r="Q887" s="247"/>
    </row>
    <row r="888" spans="1:17" s="28" customFormat="1" ht="22.5">
      <c r="A888" s="78" t="s">
        <v>264</v>
      </c>
      <c r="B888" s="103"/>
      <c r="C888" s="103"/>
      <c r="D888" s="104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43"/>
    </row>
    <row r="889" spans="1:17" s="203" customFormat="1" ht="38.25">
      <c r="A889" s="200" t="s">
        <v>469</v>
      </c>
      <c r="B889" s="201"/>
      <c r="C889" s="201"/>
      <c r="D889" s="245"/>
      <c r="E889" s="199">
        <f>E891</f>
        <v>37500000</v>
      </c>
      <c r="F889" s="199">
        <f>E889</f>
        <v>37500000</v>
      </c>
      <c r="G889" s="199"/>
      <c r="H889" s="199">
        <f>H891</f>
        <v>39000000</v>
      </c>
      <c r="I889" s="199"/>
      <c r="J889" s="199">
        <f>H889</f>
        <v>39000000</v>
      </c>
      <c r="K889" s="199"/>
      <c r="L889" s="199"/>
      <c r="M889" s="199"/>
      <c r="N889" s="199"/>
      <c r="O889" s="199">
        <f>O891</f>
        <v>41500000</v>
      </c>
      <c r="P889" s="199">
        <f>O889</f>
        <v>41500000</v>
      </c>
      <c r="Q889" s="240"/>
    </row>
    <row r="890" spans="1:17" s="28" customFormat="1" ht="11.25">
      <c r="A890" s="91" t="s">
        <v>2</v>
      </c>
      <c r="B890" s="103"/>
      <c r="C890" s="103"/>
      <c r="D890" s="104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43"/>
    </row>
    <row r="891" spans="1:17" s="28" customFormat="1" ht="11.25">
      <c r="A891" s="102" t="s">
        <v>23</v>
      </c>
      <c r="B891" s="103"/>
      <c r="C891" s="103"/>
      <c r="D891" s="104"/>
      <c r="E891" s="105">
        <v>37500000</v>
      </c>
      <c r="F891" s="105">
        <f>E891</f>
        <v>37500000</v>
      </c>
      <c r="G891" s="105"/>
      <c r="H891" s="105">
        <v>39000000</v>
      </c>
      <c r="I891" s="105"/>
      <c r="J891" s="105">
        <f>H891</f>
        <v>39000000</v>
      </c>
      <c r="K891" s="105"/>
      <c r="L891" s="105"/>
      <c r="M891" s="105"/>
      <c r="N891" s="105"/>
      <c r="O891" s="105">
        <v>41500000</v>
      </c>
      <c r="P891" s="105">
        <f>O891</f>
        <v>41500000</v>
      </c>
      <c r="Q891" s="43"/>
    </row>
    <row r="892" spans="1:17" s="28" customFormat="1" ht="11.25">
      <c r="A892" s="91" t="s">
        <v>3</v>
      </c>
      <c r="B892" s="103"/>
      <c r="C892" s="103"/>
      <c r="D892" s="104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43"/>
    </row>
    <row r="893" spans="1:17" s="28" customFormat="1" ht="11.25">
      <c r="A893" s="102" t="s">
        <v>104</v>
      </c>
      <c r="B893" s="103"/>
      <c r="C893" s="103"/>
      <c r="D893" s="104"/>
      <c r="E893" s="105">
        <v>14</v>
      </c>
      <c r="F893" s="105">
        <f>E893</f>
        <v>14</v>
      </c>
      <c r="G893" s="105"/>
      <c r="H893" s="105">
        <v>14</v>
      </c>
      <c r="I893" s="105"/>
      <c r="J893" s="105">
        <f>H893</f>
        <v>14</v>
      </c>
      <c r="K893" s="105"/>
      <c r="L893" s="105"/>
      <c r="M893" s="105"/>
      <c r="N893" s="105"/>
      <c r="O893" s="105">
        <v>14</v>
      </c>
      <c r="P893" s="105">
        <f>O893</f>
        <v>14</v>
      </c>
      <c r="Q893" s="43"/>
    </row>
    <row r="894" spans="1:17" s="28" customFormat="1" ht="11.25">
      <c r="A894" s="91" t="s">
        <v>5</v>
      </c>
      <c r="B894" s="103"/>
      <c r="C894" s="103"/>
      <c r="D894" s="104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43"/>
    </row>
    <row r="895" spans="1:17" s="28" customFormat="1" ht="22.5">
      <c r="A895" s="102" t="s">
        <v>194</v>
      </c>
      <c r="B895" s="103"/>
      <c r="C895" s="103"/>
      <c r="D895" s="104"/>
      <c r="E895" s="105">
        <f>E891/E893</f>
        <v>2678571.4285714286</v>
      </c>
      <c r="F895" s="105">
        <f>E895</f>
        <v>2678571.4285714286</v>
      </c>
      <c r="G895" s="105"/>
      <c r="H895" s="105">
        <f>H891/H893</f>
        <v>2785714.285714286</v>
      </c>
      <c r="I895" s="105"/>
      <c r="J895" s="105">
        <f>H895</f>
        <v>2785714.285714286</v>
      </c>
      <c r="K895" s="105"/>
      <c r="L895" s="105"/>
      <c r="M895" s="105"/>
      <c r="N895" s="105"/>
      <c r="O895" s="105">
        <f>O891/O893</f>
        <v>2964285.714285714</v>
      </c>
      <c r="P895" s="105">
        <f>O895</f>
        <v>2964285.714285714</v>
      </c>
      <c r="Q895" s="43"/>
    </row>
    <row r="896" spans="1:17" s="224" customFormat="1" ht="23.25" customHeight="1">
      <c r="A896" s="206" t="s">
        <v>262</v>
      </c>
      <c r="B896" s="206"/>
      <c r="C896" s="206"/>
      <c r="D896" s="249"/>
      <c r="E896" s="207">
        <f>E898</f>
        <v>14000000</v>
      </c>
      <c r="F896" s="207">
        <f>E896</f>
        <v>14000000</v>
      </c>
      <c r="G896" s="207"/>
      <c r="H896" s="207">
        <f>H898</f>
        <v>5000000</v>
      </c>
      <c r="I896" s="207"/>
      <c r="J896" s="207">
        <f>H896</f>
        <v>5000000</v>
      </c>
      <c r="K896" s="207"/>
      <c r="L896" s="207"/>
      <c r="M896" s="207"/>
      <c r="N896" s="207"/>
      <c r="O896" s="207"/>
      <c r="P896" s="207"/>
      <c r="Q896" s="247"/>
    </row>
    <row r="897" spans="1:17" s="28" customFormat="1" ht="22.5">
      <c r="A897" s="78" t="s">
        <v>263</v>
      </c>
      <c r="B897" s="103"/>
      <c r="C897" s="103"/>
      <c r="D897" s="104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43"/>
    </row>
    <row r="898" spans="1:17" s="203" customFormat="1" ht="31.5" customHeight="1">
      <c r="A898" s="200" t="s">
        <v>470</v>
      </c>
      <c r="B898" s="201"/>
      <c r="C898" s="201"/>
      <c r="D898" s="245"/>
      <c r="E898" s="199">
        <f>E900</f>
        <v>14000000</v>
      </c>
      <c r="F898" s="199">
        <f>E898</f>
        <v>14000000</v>
      </c>
      <c r="G898" s="199"/>
      <c r="H898" s="199">
        <f>H900</f>
        <v>5000000</v>
      </c>
      <c r="I898" s="199"/>
      <c r="J898" s="199">
        <f>H898</f>
        <v>5000000</v>
      </c>
      <c r="K898" s="199"/>
      <c r="L898" s="199"/>
      <c r="M898" s="199"/>
      <c r="N898" s="199"/>
      <c r="O898" s="199"/>
      <c r="P898" s="199"/>
      <c r="Q898" s="240"/>
    </row>
    <row r="899" spans="1:17" s="28" customFormat="1" ht="11.25">
      <c r="A899" s="91" t="s">
        <v>2</v>
      </c>
      <c r="B899" s="103"/>
      <c r="C899" s="103"/>
      <c r="D899" s="104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43"/>
    </row>
    <row r="900" spans="1:17" s="28" customFormat="1" ht="11.25">
      <c r="A900" s="102" t="s">
        <v>23</v>
      </c>
      <c r="B900" s="103"/>
      <c r="C900" s="103"/>
      <c r="D900" s="104"/>
      <c r="E900" s="105">
        <v>14000000</v>
      </c>
      <c r="F900" s="105">
        <f>E900</f>
        <v>14000000</v>
      </c>
      <c r="G900" s="105"/>
      <c r="H900" s="105">
        <v>5000000</v>
      </c>
      <c r="I900" s="105"/>
      <c r="J900" s="105">
        <f>H900</f>
        <v>5000000</v>
      </c>
      <c r="K900" s="105"/>
      <c r="L900" s="105"/>
      <c r="M900" s="105"/>
      <c r="N900" s="105"/>
      <c r="O900" s="105"/>
      <c r="P900" s="105"/>
      <c r="Q900" s="43"/>
    </row>
    <row r="901" spans="1:17" s="28" customFormat="1" ht="11.25">
      <c r="A901" s="91" t="s">
        <v>3</v>
      </c>
      <c r="B901" s="103"/>
      <c r="C901" s="103"/>
      <c r="D901" s="104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43"/>
    </row>
    <row r="902" spans="1:17" s="28" customFormat="1" ht="11.25">
      <c r="A902" s="102" t="s">
        <v>104</v>
      </c>
      <c r="B902" s="103"/>
      <c r="C902" s="103"/>
      <c r="D902" s="104"/>
      <c r="E902" s="105">
        <v>3</v>
      </c>
      <c r="F902" s="105">
        <f>E902</f>
        <v>3</v>
      </c>
      <c r="G902" s="105"/>
      <c r="H902" s="105">
        <v>1</v>
      </c>
      <c r="I902" s="105"/>
      <c r="J902" s="105">
        <f>H902</f>
        <v>1</v>
      </c>
      <c r="K902" s="105"/>
      <c r="L902" s="105"/>
      <c r="M902" s="105"/>
      <c r="N902" s="105"/>
      <c r="O902" s="105"/>
      <c r="P902" s="105"/>
      <c r="Q902" s="43"/>
    </row>
    <row r="903" spans="1:17" s="28" customFormat="1" ht="11.25">
      <c r="A903" s="102" t="s">
        <v>5</v>
      </c>
      <c r="B903" s="103"/>
      <c r="C903" s="103"/>
      <c r="D903" s="104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43"/>
    </row>
    <row r="904" spans="1:17" s="28" customFormat="1" ht="22.5">
      <c r="A904" s="102" t="s">
        <v>194</v>
      </c>
      <c r="B904" s="103"/>
      <c r="C904" s="103"/>
      <c r="D904" s="104"/>
      <c r="E904" s="105">
        <f>E900/E902</f>
        <v>4666666.666666667</v>
      </c>
      <c r="F904" s="105">
        <f>E904</f>
        <v>4666666.666666667</v>
      </c>
      <c r="G904" s="105"/>
      <c r="H904" s="105">
        <f>H900/H902</f>
        <v>5000000</v>
      </c>
      <c r="I904" s="105"/>
      <c r="J904" s="105">
        <f>H904</f>
        <v>5000000</v>
      </c>
      <c r="K904" s="105"/>
      <c r="L904" s="105"/>
      <c r="M904" s="105"/>
      <c r="N904" s="105"/>
      <c r="O904" s="105"/>
      <c r="P904" s="105"/>
      <c r="Q904" s="43"/>
    </row>
    <row r="905" spans="1:17" s="209" customFormat="1" ht="23.25" customHeight="1">
      <c r="A905" s="206" t="s">
        <v>138</v>
      </c>
      <c r="B905" s="237"/>
      <c r="C905" s="237"/>
      <c r="D905" s="249"/>
      <c r="E905" s="249">
        <f>E907</f>
        <v>-2054092</v>
      </c>
      <c r="F905" s="249">
        <f>F907</f>
        <v>-2054092</v>
      </c>
      <c r="G905" s="249"/>
      <c r="H905" s="249"/>
      <c r="I905" s="249"/>
      <c r="J905" s="249"/>
      <c r="K905" s="249"/>
      <c r="L905" s="249"/>
      <c r="M905" s="249"/>
      <c r="N905" s="249"/>
      <c r="O905" s="249"/>
      <c r="P905" s="249"/>
      <c r="Q905" s="249">
        <f>Q907</f>
        <v>0</v>
      </c>
    </row>
    <row r="906" spans="1:149" ht="17.25" customHeight="1">
      <c r="A906" s="7" t="s">
        <v>111</v>
      </c>
      <c r="B906" s="5"/>
      <c r="C906" s="5"/>
      <c r="D906" s="47"/>
      <c r="E906" s="177"/>
      <c r="F906" s="17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1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  <c r="DA906" s="35"/>
      <c r="DB906" s="35"/>
      <c r="DC906" s="35"/>
      <c r="DD906" s="35"/>
      <c r="DE906" s="35"/>
      <c r="DF906" s="35"/>
      <c r="DG906" s="35"/>
      <c r="DH906" s="35"/>
      <c r="DI906" s="35"/>
      <c r="DJ906" s="35"/>
      <c r="DK906" s="35"/>
      <c r="DL906" s="35"/>
      <c r="DM906" s="35"/>
      <c r="DN906" s="35"/>
      <c r="DO906" s="35"/>
      <c r="DP906" s="35"/>
      <c r="DQ906" s="35"/>
      <c r="DR906" s="35"/>
      <c r="DS906" s="35"/>
      <c r="DT906" s="35"/>
      <c r="DU906" s="35"/>
      <c r="DV906" s="35"/>
      <c r="DW906" s="35"/>
      <c r="DX906" s="35"/>
      <c r="DY906" s="35"/>
      <c r="DZ906" s="35"/>
      <c r="EA906" s="35"/>
      <c r="EB906" s="35"/>
      <c r="EC906" s="35"/>
      <c r="ED906" s="35"/>
      <c r="EE906" s="35"/>
      <c r="EF906" s="35"/>
      <c r="EG906" s="35"/>
      <c r="EH906" s="35"/>
      <c r="EI906" s="35"/>
      <c r="EJ906" s="35"/>
      <c r="EK906" s="35"/>
      <c r="EL906" s="35"/>
      <c r="EM906" s="35"/>
      <c r="EN906" s="35"/>
      <c r="EO906" s="35"/>
      <c r="EP906" s="35"/>
      <c r="EQ906" s="35"/>
      <c r="ER906" s="35"/>
      <c r="ES906" s="35"/>
    </row>
    <row r="907" spans="1:17" s="203" customFormat="1" ht="25.5">
      <c r="A907" s="200" t="s">
        <v>471</v>
      </c>
      <c r="B907" s="201"/>
      <c r="C907" s="201"/>
      <c r="D907" s="245"/>
      <c r="E907" s="245">
        <f>E909</f>
        <v>-2054092</v>
      </c>
      <c r="F907" s="245">
        <f>D907+E907</f>
        <v>-2054092</v>
      </c>
      <c r="G907" s="199"/>
      <c r="H907" s="199"/>
      <c r="I907" s="199"/>
      <c r="J907" s="199"/>
      <c r="K907" s="199"/>
      <c r="L907" s="199"/>
      <c r="M907" s="199"/>
      <c r="N907" s="199"/>
      <c r="O907" s="199"/>
      <c r="P907" s="199"/>
      <c r="Q907" s="240"/>
    </row>
    <row r="908" spans="1:149" ht="11.25">
      <c r="A908" s="4" t="s">
        <v>2</v>
      </c>
      <c r="B908" s="5"/>
      <c r="C908" s="5"/>
      <c r="D908" s="47"/>
      <c r="E908" s="177"/>
      <c r="F908" s="17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1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  <c r="ES908" s="35"/>
    </row>
    <row r="909" spans="1:149" ht="22.5">
      <c r="A909" s="7" t="s">
        <v>113</v>
      </c>
      <c r="B909" s="5"/>
      <c r="C909" s="5"/>
      <c r="D909" s="33"/>
      <c r="E909" s="145">
        <f>E911*E913</f>
        <v>-2054092</v>
      </c>
      <c r="F909" s="145">
        <f>F911*F913</f>
        <v>-2054092</v>
      </c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1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  <c r="EB909" s="35"/>
      <c r="EC909" s="35"/>
      <c r="ED909" s="35"/>
      <c r="EE909" s="35"/>
      <c r="EF909" s="35"/>
      <c r="EG909" s="35"/>
      <c r="EH909" s="35"/>
      <c r="EI909" s="35"/>
      <c r="EJ909" s="35"/>
      <c r="EK909" s="35"/>
      <c r="EL909" s="35"/>
      <c r="EM909" s="35"/>
      <c r="EN909" s="35"/>
      <c r="EO909" s="35"/>
      <c r="EP909" s="35"/>
      <c r="EQ909" s="35"/>
      <c r="ER909" s="35"/>
      <c r="ES909" s="35"/>
    </row>
    <row r="910" spans="1:149" ht="11.25">
      <c r="A910" s="4" t="s">
        <v>3</v>
      </c>
      <c r="B910" s="5"/>
      <c r="C910" s="5"/>
      <c r="D910" s="33"/>
      <c r="E910" s="145"/>
      <c r="F910" s="145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1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  <c r="ES910" s="35"/>
    </row>
    <row r="911" spans="1:149" ht="22.5">
      <c r="A911" s="7" t="s">
        <v>112</v>
      </c>
      <c r="B911" s="5"/>
      <c r="C911" s="5"/>
      <c r="D911" s="33"/>
      <c r="E911" s="178">
        <v>1</v>
      </c>
      <c r="F911" s="178">
        <f>D911+E911</f>
        <v>1</v>
      </c>
      <c r="G911" s="49"/>
      <c r="H911" s="50"/>
      <c r="I911" s="49"/>
      <c r="J911" s="50"/>
      <c r="K911" s="49"/>
      <c r="L911" s="49"/>
      <c r="M911" s="49"/>
      <c r="N911" s="49"/>
      <c r="O911" s="50"/>
      <c r="P911" s="50"/>
      <c r="Q911" s="1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  <c r="EB911" s="35"/>
      <c r="EC911" s="35"/>
      <c r="ED911" s="35"/>
      <c r="EE911" s="35"/>
      <c r="EF911" s="35"/>
      <c r="EG911" s="35"/>
      <c r="EH911" s="35"/>
      <c r="EI911" s="35"/>
      <c r="EJ911" s="35"/>
      <c r="EK911" s="35"/>
      <c r="EL911" s="35"/>
      <c r="EM911" s="35"/>
      <c r="EN911" s="35"/>
      <c r="EO911" s="35"/>
      <c r="EP911" s="35"/>
      <c r="EQ911" s="35"/>
      <c r="ER911" s="35"/>
      <c r="ES911" s="35"/>
    </row>
    <row r="912" spans="1:149" ht="11.25">
      <c r="A912" s="23" t="s">
        <v>5</v>
      </c>
      <c r="B912" s="5"/>
      <c r="C912" s="5"/>
      <c r="D912" s="33"/>
      <c r="E912" s="145"/>
      <c r="F912" s="145"/>
      <c r="G912" s="49"/>
      <c r="H912" s="50"/>
      <c r="I912" s="49"/>
      <c r="J912" s="50"/>
      <c r="K912" s="49"/>
      <c r="L912" s="49"/>
      <c r="M912" s="49"/>
      <c r="N912" s="49"/>
      <c r="O912" s="50"/>
      <c r="P912" s="50"/>
      <c r="Q912" s="1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  <c r="EB912" s="35"/>
      <c r="EC912" s="35"/>
      <c r="ED912" s="35"/>
      <c r="EE912" s="35"/>
      <c r="EF912" s="35"/>
      <c r="EG912" s="35"/>
      <c r="EH912" s="35"/>
      <c r="EI912" s="35"/>
      <c r="EJ912" s="35"/>
      <c r="EK912" s="35"/>
      <c r="EL912" s="35"/>
      <c r="EM912" s="35"/>
      <c r="EN912" s="35"/>
      <c r="EO912" s="35"/>
      <c r="EP912" s="35"/>
      <c r="EQ912" s="35"/>
      <c r="ER912" s="35"/>
      <c r="ES912" s="35"/>
    </row>
    <row r="913" spans="1:149" ht="22.5">
      <c r="A913" s="29" t="s">
        <v>159</v>
      </c>
      <c r="B913" s="5"/>
      <c r="C913" s="5"/>
      <c r="D913" s="33"/>
      <c r="E913" s="145">
        <v>-2054092</v>
      </c>
      <c r="F913" s="145">
        <f>E913</f>
        <v>-2054092</v>
      </c>
      <c r="G913" s="49"/>
      <c r="H913" s="49"/>
      <c r="I913" s="49"/>
      <c r="J913" s="49"/>
      <c r="K913" s="49"/>
      <c r="L913" s="49"/>
      <c r="M913" s="49"/>
      <c r="N913" s="49"/>
      <c r="O913" s="50"/>
      <c r="P913" s="50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  <c r="ES913" s="35"/>
    </row>
    <row r="914" spans="1:17" s="209" customFormat="1" ht="12.75">
      <c r="A914" s="206" t="s">
        <v>149</v>
      </c>
      <c r="B914" s="237"/>
      <c r="C914" s="237"/>
      <c r="D914" s="225"/>
      <c r="E914" s="226">
        <f>E916</f>
        <v>-740000</v>
      </c>
      <c r="F914" s="226">
        <f>E914</f>
        <v>-740000</v>
      </c>
      <c r="G914" s="249"/>
      <c r="H914" s="249"/>
      <c r="I914" s="249"/>
      <c r="J914" s="249"/>
      <c r="K914" s="250"/>
      <c r="L914" s="250"/>
      <c r="M914" s="250"/>
      <c r="N914" s="250"/>
      <c r="O914" s="251"/>
      <c r="P914" s="251"/>
      <c r="Q914" s="239"/>
    </row>
    <row r="915" spans="1:149" ht="11.25">
      <c r="A915" s="7" t="s">
        <v>111</v>
      </c>
      <c r="B915" s="5"/>
      <c r="C915" s="5"/>
      <c r="D915" s="33"/>
      <c r="E915" s="145"/>
      <c r="F915" s="145"/>
      <c r="G915" s="6"/>
      <c r="H915" s="6"/>
      <c r="I915" s="6"/>
      <c r="J915" s="6"/>
      <c r="K915" s="49"/>
      <c r="L915" s="49"/>
      <c r="M915" s="49"/>
      <c r="N915" s="49"/>
      <c r="O915" s="50"/>
      <c r="P915" s="50"/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  <c r="ES915" s="35"/>
    </row>
    <row r="916" spans="1:17" s="198" customFormat="1" ht="34.5" customHeight="1">
      <c r="A916" s="200" t="s">
        <v>472</v>
      </c>
      <c r="B916" s="196"/>
      <c r="C916" s="196"/>
      <c r="D916" s="228"/>
      <c r="E916" s="229">
        <f>E918</f>
        <v>-740000</v>
      </c>
      <c r="F916" s="229">
        <f>E916</f>
        <v>-740000</v>
      </c>
      <c r="G916" s="199"/>
      <c r="H916" s="199"/>
      <c r="I916" s="199"/>
      <c r="J916" s="199"/>
      <c r="K916" s="244"/>
      <c r="L916" s="244"/>
      <c r="M916" s="244"/>
      <c r="N916" s="244"/>
      <c r="O916" s="252"/>
      <c r="P916" s="252"/>
      <c r="Q916" s="248"/>
    </row>
    <row r="917" spans="1:149" ht="11.25">
      <c r="A917" s="4" t="s">
        <v>2</v>
      </c>
      <c r="B917" s="5"/>
      <c r="C917" s="5"/>
      <c r="D917" s="33"/>
      <c r="E917" s="145"/>
      <c r="F917" s="145"/>
      <c r="G917" s="6"/>
      <c r="H917" s="6"/>
      <c r="I917" s="6"/>
      <c r="J917" s="6"/>
      <c r="K917" s="49"/>
      <c r="L917" s="49"/>
      <c r="M917" s="49"/>
      <c r="N917" s="49"/>
      <c r="O917" s="50"/>
      <c r="P917" s="50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</row>
    <row r="918" spans="1:149" ht="22.5">
      <c r="A918" s="7" t="s">
        <v>113</v>
      </c>
      <c r="B918" s="5"/>
      <c r="C918" s="5"/>
      <c r="D918" s="33"/>
      <c r="E918" s="142">
        <v>-740000</v>
      </c>
      <c r="F918" s="142">
        <f>E918</f>
        <v>-740000</v>
      </c>
      <c r="G918" s="49"/>
      <c r="H918" s="49"/>
      <c r="I918" s="49"/>
      <c r="J918" s="49"/>
      <c r="K918" s="49"/>
      <c r="L918" s="49"/>
      <c r="M918" s="49"/>
      <c r="N918" s="49"/>
      <c r="O918" s="50"/>
      <c r="P918" s="50"/>
      <c r="Q918" s="1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  <c r="ES918" s="35"/>
    </row>
    <row r="919" spans="1:149" ht="11.25">
      <c r="A919" s="4" t="s">
        <v>3</v>
      </c>
      <c r="B919" s="5"/>
      <c r="C919" s="5"/>
      <c r="D919" s="33"/>
      <c r="E919" s="142"/>
      <c r="F919" s="142"/>
      <c r="G919" s="49"/>
      <c r="H919" s="49"/>
      <c r="I919" s="49"/>
      <c r="J919" s="49"/>
      <c r="K919" s="49"/>
      <c r="L919" s="49"/>
      <c r="M919" s="49"/>
      <c r="N919" s="49"/>
      <c r="O919" s="50"/>
      <c r="P919" s="50"/>
      <c r="Q919" s="1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</row>
    <row r="920" spans="1:149" ht="22.5">
      <c r="A920" s="7" t="s">
        <v>112</v>
      </c>
      <c r="B920" s="5"/>
      <c r="C920" s="5"/>
      <c r="D920" s="33"/>
      <c r="E920" s="179">
        <v>1</v>
      </c>
      <c r="F920" s="166">
        <f>E920</f>
        <v>1</v>
      </c>
      <c r="G920" s="49"/>
      <c r="H920" s="50"/>
      <c r="I920" s="49"/>
      <c r="J920" s="50"/>
      <c r="K920" s="49"/>
      <c r="L920" s="49"/>
      <c r="M920" s="49"/>
      <c r="N920" s="49"/>
      <c r="O920" s="50"/>
      <c r="P920" s="5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</row>
    <row r="921" spans="1:149" ht="11.25">
      <c r="A921" s="23" t="s">
        <v>5</v>
      </c>
      <c r="B921" s="5"/>
      <c r="C921" s="5"/>
      <c r="D921" s="33"/>
      <c r="E921" s="145"/>
      <c r="F921" s="145"/>
      <c r="G921" s="49"/>
      <c r="H921" s="50"/>
      <c r="I921" s="49"/>
      <c r="J921" s="50"/>
      <c r="K921" s="49"/>
      <c r="L921" s="49"/>
      <c r="M921" s="49"/>
      <c r="N921" s="49"/>
      <c r="O921" s="50"/>
      <c r="P921" s="50"/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</row>
    <row r="922" spans="1:149" ht="22.5">
      <c r="A922" s="29" t="s">
        <v>193</v>
      </c>
      <c r="B922" s="5"/>
      <c r="C922" s="5"/>
      <c r="D922" s="33"/>
      <c r="E922" s="145">
        <v>-740000</v>
      </c>
      <c r="F922" s="145">
        <f>D922+E922</f>
        <v>-740000</v>
      </c>
      <c r="G922" s="49"/>
      <c r="H922" s="49"/>
      <c r="I922" s="49"/>
      <c r="J922" s="49"/>
      <c r="K922" s="49"/>
      <c r="L922" s="49"/>
      <c r="M922" s="49"/>
      <c r="N922" s="49"/>
      <c r="O922" s="50"/>
      <c r="P922" s="50"/>
      <c r="Q922" s="1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  <c r="EB922" s="35"/>
      <c r="EC922" s="35"/>
      <c r="ED922" s="35"/>
      <c r="EE922" s="35"/>
      <c r="EF922" s="35"/>
      <c r="EG922" s="35"/>
      <c r="EH922" s="35"/>
      <c r="EI922" s="35"/>
      <c r="EJ922" s="35"/>
      <c r="EK922" s="35"/>
      <c r="EL922" s="35"/>
      <c r="EM922" s="35"/>
      <c r="EN922" s="35"/>
      <c r="EO922" s="35"/>
      <c r="EP922" s="35"/>
      <c r="EQ922" s="35"/>
      <c r="ER922" s="35"/>
      <c r="ES922" s="35"/>
    </row>
    <row r="923" spans="1:149" ht="9.75" customHeight="1">
      <c r="A923" s="52"/>
      <c r="B923" s="52"/>
      <c r="C923" s="52"/>
      <c r="D923" s="53"/>
      <c r="E923" s="2"/>
      <c r="F923" s="2"/>
      <c r="G923" s="2"/>
      <c r="H923" s="2"/>
      <c r="I923" s="2"/>
      <c r="J923" s="54"/>
      <c r="K923" s="54"/>
      <c r="L923" s="54"/>
      <c r="M923" s="54"/>
      <c r="N923" s="54"/>
      <c r="O923" s="54"/>
      <c r="P923" s="54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</row>
    <row r="924" spans="1:149" ht="6.75" customHeight="1">
      <c r="A924" s="52"/>
      <c r="B924" s="52"/>
      <c r="C924" s="52"/>
      <c r="D924" s="53"/>
      <c r="E924" s="2"/>
      <c r="F924" s="2"/>
      <c r="G924" s="2"/>
      <c r="H924" s="2"/>
      <c r="I924" s="2"/>
      <c r="J924" s="54"/>
      <c r="K924" s="54"/>
      <c r="L924" s="54"/>
      <c r="M924" s="54"/>
      <c r="N924" s="54"/>
      <c r="O924" s="54"/>
      <c r="P924" s="54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  <c r="EB924" s="35"/>
      <c r="EC924" s="35"/>
      <c r="ED924" s="35"/>
      <c r="EE924" s="35"/>
      <c r="EF924" s="35"/>
      <c r="EG924" s="35"/>
      <c r="EH924" s="35"/>
      <c r="EI924" s="35"/>
      <c r="EJ924" s="35"/>
      <c r="EK924" s="35"/>
      <c r="EL924" s="35"/>
      <c r="EM924" s="35"/>
      <c r="EN924" s="35"/>
      <c r="EO924" s="35"/>
      <c r="EP924" s="35"/>
      <c r="EQ924" s="35"/>
      <c r="ER924" s="35"/>
      <c r="ES924" s="35"/>
    </row>
    <row r="925" spans="1:149" ht="20.25" customHeight="1">
      <c r="A925" s="272" t="s">
        <v>188</v>
      </c>
      <c r="B925" s="272"/>
      <c r="C925" s="272"/>
      <c r="D925" s="272"/>
      <c r="E925" s="56"/>
      <c r="F925" s="57"/>
      <c r="G925" s="58"/>
      <c r="H925" s="58"/>
      <c r="I925" s="58"/>
      <c r="J925" s="59"/>
      <c r="K925" s="59"/>
      <c r="L925" s="59"/>
      <c r="M925" s="59"/>
      <c r="N925" s="58"/>
      <c r="O925" s="275" t="s">
        <v>189</v>
      </c>
      <c r="P925" s="27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</row>
    <row r="926" spans="1:149" ht="8.25" customHeight="1">
      <c r="A926" s="55"/>
      <c r="B926" s="55"/>
      <c r="C926" s="55"/>
      <c r="D926" s="56"/>
      <c r="E926" s="56"/>
      <c r="F926" s="57"/>
      <c r="G926" s="58"/>
      <c r="H926" s="58"/>
      <c r="I926" s="58"/>
      <c r="J926" s="59"/>
      <c r="K926" s="59"/>
      <c r="L926" s="59"/>
      <c r="M926" s="59"/>
      <c r="N926" s="58"/>
      <c r="O926" s="60"/>
      <c r="P926" s="60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</row>
    <row r="927" spans="1:149" ht="6.75" customHeight="1">
      <c r="A927" s="55"/>
      <c r="B927" s="55"/>
      <c r="C927" s="55"/>
      <c r="D927" s="56"/>
      <c r="E927" s="56"/>
      <c r="F927" s="57"/>
      <c r="G927" s="58"/>
      <c r="H927" s="58"/>
      <c r="I927" s="58"/>
      <c r="J927" s="59"/>
      <c r="K927" s="59"/>
      <c r="L927" s="59"/>
      <c r="M927" s="59"/>
      <c r="N927" s="58"/>
      <c r="O927" s="60"/>
      <c r="P927" s="60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</row>
    <row r="928" spans="1:149" ht="18.75" customHeight="1">
      <c r="A928" s="284" t="s">
        <v>187</v>
      </c>
      <c r="B928" s="284"/>
      <c r="C928" s="61"/>
      <c r="D928" s="62"/>
      <c r="E928" s="56"/>
      <c r="F928" s="58"/>
      <c r="G928" s="56"/>
      <c r="H928" s="56"/>
      <c r="I928" s="56"/>
      <c r="J928" s="63"/>
      <c r="K928" s="63"/>
      <c r="L928" s="63"/>
      <c r="M928" s="63"/>
      <c r="N928" s="63"/>
      <c r="O928" s="63"/>
      <c r="P928" s="63"/>
      <c r="Q928" s="64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</row>
    <row r="929" spans="1:149" ht="0.75" customHeight="1">
      <c r="A929" s="18" t="s">
        <v>75</v>
      </c>
      <c r="B929" s="18"/>
      <c r="C929" s="65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</row>
    <row r="930" spans="1:149" ht="28.5" customHeight="1">
      <c r="A930" s="66"/>
      <c r="B930" s="67"/>
      <c r="C930" s="68"/>
      <c r="D930" s="69"/>
      <c r="E930" s="69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35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</row>
    <row r="931" spans="1:149" ht="11.25">
      <c r="A931" s="1"/>
      <c r="B931" s="1"/>
      <c r="C931" s="1"/>
      <c r="D931" s="3"/>
      <c r="E931" s="3"/>
      <c r="F931" s="3"/>
      <c r="G931" s="3"/>
      <c r="H931" s="3"/>
      <c r="I931" s="3"/>
      <c r="J931" s="3"/>
      <c r="K931" s="3"/>
      <c r="L931" s="3"/>
      <c r="M931" s="3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</row>
    <row r="932" spans="1:149" ht="11.25">
      <c r="A932" s="1"/>
      <c r="B932" s="1"/>
      <c r="C932" s="1"/>
      <c r="D932" s="3"/>
      <c r="E932" s="3"/>
      <c r="F932" s="3"/>
      <c r="G932" s="3"/>
      <c r="H932" s="3"/>
      <c r="I932" s="3"/>
      <c r="J932" s="3"/>
      <c r="K932" s="3"/>
      <c r="L932" s="3"/>
      <c r="M932" s="3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</row>
    <row r="933" spans="1:149" ht="11.25">
      <c r="A933" s="1"/>
      <c r="B933" s="1"/>
      <c r="C933" s="1"/>
      <c r="D933" s="3"/>
      <c r="E933" s="3"/>
      <c r="F933" s="3"/>
      <c r="G933" s="3"/>
      <c r="H933" s="3"/>
      <c r="I933" s="3"/>
      <c r="J933" s="3"/>
      <c r="K933" s="3"/>
      <c r="L933" s="3"/>
      <c r="M933" s="3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</row>
    <row r="934" spans="1:149" ht="11.25">
      <c r="A934" s="1"/>
      <c r="B934" s="1"/>
      <c r="C934" s="1"/>
      <c r="D934" s="3"/>
      <c r="E934" s="3"/>
      <c r="F934" s="3"/>
      <c r="G934" s="3"/>
      <c r="H934" s="3"/>
      <c r="I934" s="3"/>
      <c r="J934" s="3"/>
      <c r="K934" s="3"/>
      <c r="L934" s="3"/>
      <c r="M934" s="3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</row>
    <row r="935" spans="1:149" ht="11.25">
      <c r="A935" s="1"/>
      <c r="B935" s="1"/>
      <c r="C935" s="1"/>
      <c r="D935" s="3"/>
      <c r="E935" s="3"/>
      <c r="F935" s="3"/>
      <c r="G935" s="3"/>
      <c r="H935" s="3"/>
      <c r="I935" s="3"/>
      <c r="J935" s="3"/>
      <c r="K935" s="3"/>
      <c r="L935" s="3"/>
      <c r="M935" s="3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</row>
    <row r="936" spans="1:149" ht="11.25">
      <c r="A936" s="1"/>
      <c r="B936" s="1"/>
      <c r="C936" s="1"/>
      <c r="D936" s="3"/>
      <c r="E936" s="3"/>
      <c r="F936" s="3"/>
      <c r="G936" s="3"/>
      <c r="H936" s="3"/>
      <c r="I936" s="3"/>
      <c r="J936" s="3"/>
      <c r="K936" s="3"/>
      <c r="L936" s="3"/>
      <c r="M936" s="3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</row>
    <row r="937" spans="1:149" ht="11.25">
      <c r="A937" s="1"/>
      <c r="B937" s="1"/>
      <c r="C937" s="1"/>
      <c r="D937" s="3"/>
      <c r="E937" s="3"/>
      <c r="F937" s="3"/>
      <c r="G937" s="3"/>
      <c r="H937" s="3"/>
      <c r="I937" s="3"/>
      <c r="J937" s="3"/>
      <c r="K937" s="3"/>
      <c r="L937" s="3"/>
      <c r="M937" s="3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</row>
    <row r="938" spans="1:149" ht="11.25">
      <c r="A938" s="1"/>
      <c r="B938" s="1"/>
      <c r="C938" s="1"/>
      <c r="D938" s="3"/>
      <c r="E938" s="3"/>
      <c r="F938" s="3"/>
      <c r="G938" s="3"/>
      <c r="H938" s="3"/>
      <c r="I938" s="3"/>
      <c r="J938" s="3"/>
      <c r="K938" s="3"/>
      <c r="L938" s="3"/>
      <c r="M938" s="3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</row>
    <row r="939" spans="1:149" ht="11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</row>
    <row r="940" spans="1:149" ht="11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</row>
    <row r="941" spans="1:149" ht="11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</row>
    <row r="942" spans="1:149" ht="11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</row>
    <row r="943" spans="1:149" ht="11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58"/>
      <c r="O943" s="58"/>
      <c r="P943" s="58"/>
      <c r="Q943" s="35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</row>
    <row r="944" spans="1:149" ht="11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58"/>
      <c r="O944" s="58"/>
      <c r="P944" s="58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</row>
    <row r="945" spans="1:149" ht="11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58"/>
      <c r="O945" s="58"/>
      <c r="P945" s="58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</row>
    <row r="946" spans="1:149" ht="11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58"/>
      <c r="O946" s="58"/>
      <c r="P946" s="58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</row>
    <row r="947" spans="1:149" ht="11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58"/>
      <c r="O947" s="58"/>
      <c r="P947" s="58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</row>
    <row r="948" spans="1:149" ht="11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58"/>
      <c r="O948" s="58"/>
      <c r="P948" s="58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</row>
    <row r="949" spans="1:149" ht="11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58"/>
      <c r="O949" s="58"/>
      <c r="P949" s="58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</row>
    <row r="950" spans="1:149" ht="11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58"/>
      <c r="O950" s="58"/>
      <c r="P950" s="58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</row>
    <row r="951" spans="1:149" ht="11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8"/>
      <c r="O951" s="58"/>
      <c r="P951" s="58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</row>
    <row r="952" spans="1:149" ht="11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8"/>
      <c r="O952" s="58"/>
      <c r="P952" s="58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</row>
    <row r="953" spans="1:149" ht="11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8"/>
      <c r="O953" s="58"/>
      <c r="P953" s="58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</row>
    <row r="954" spans="1:149" ht="11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8"/>
      <c r="O954" s="58"/>
      <c r="P954" s="58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</row>
    <row r="955" spans="1:149" ht="11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</row>
    <row r="956" spans="1:149" ht="11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</row>
    <row r="957" spans="1:149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8"/>
      <c r="O957" s="58"/>
      <c r="P957" s="58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</row>
    <row r="958" spans="1:149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8"/>
      <c r="O958" s="58"/>
      <c r="P958" s="58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</row>
    <row r="959" spans="1:149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8"/>
      <c r="O959" s="58"/>
      <c r="P959" s="58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</row>
    <row r="960" spans="1:149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8"/>
      <c r="O960" s="58"/>
      <c r="P960" s="58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</row>
    <row r="961" spans="1:149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8"/>
      <c r="O961" s="58"/>
      <c r="P961" s="58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</row>
    <row r="962" spans="1:149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8"/>
      <c r="O962" s="58"/>
      <c r="P962" s="58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</row>
    <row r="963" spans="1:149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8"/>
      <c r="O963" s="58"/>
      <c r="P963" s="58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</row>
    <row r="964" spans="1:149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8"/>
      <c r="O964" s="58"/>
      <c r="P964" s="58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</row>
    <row r="965" spans="1:149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8"/>
      <c r="O965" s="58"/>
      <c r="P965" s="58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</row>
    <row r="966" spans="1:149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8"/>
      <c r="O966" s="58"/>
      <c r="P966" s="58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</row>
    <row r="967" spans="1:149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8"/>
      <c r="O967" s="58"/>
      <c r="P967" s="58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</row>
    <row r="968" spans="1:149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8"/>
      <c r="O968" s="58"/>
      <c r="P968" s="58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</row>
    <row r="969" spans="1:149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</row>
    <row r="970" spans="1:149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</row>
    <row r="971" spans="1:149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</row>
    <row r="972" spans="1:149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</row>
    <row r="973" spans="1:149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</row>
    <row r="974" spans="1:149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</row>
    <row r="975" spans="1:149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</row>
    <row r="976" spans="1:149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</row>
    <row r="977" spans="1:149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</row>
    <row r="978" spans="1:149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</row>
    <row r="979" spans="1:149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</row>
    <row r="980" spans="1:149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</row>
    <row r="981" spans="1:149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</row>
    <row r="982" spans="1:149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</row>
    <row r="983" spans="1:149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</row>
    <row r="984" spans="1:149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</row>
    <row r="985" spans="1:149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</row>
    <row r="986" spans="1:149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</row>
    <row r="987" spans="1:149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</row>
    <row r="988" spans="1:149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</row>
    <row r="989" spans="1:149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</row>
    <row r="990" spans="1:149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</row>
    <row r="991" spans="1:149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</row>
    <row r="992" spans="1:149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</row>
    <row r="993" spans="1:149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</row>
    <row r="994" spans="1:149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</row>
    <row r="995" spans="1:149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</row>
    <row r="996" spans="1:149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</row>
    <row r="997" spans="1:149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</row>
    <row r="998" spans="1:149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</row>
    <row r="999" spans="1:149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</row>
    <row r="1000" spans="1:149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</row>
    <row r="1001" spans="1:149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</row>
    <row r="1002" spans="1:149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</row>
    <row r="1003" spans="1:149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</row>
    <row r="1004" spans="1:149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</row>
    <row r="1005" spans="1:149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</row>
    <row r="1006" spans="1:149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</row>
    <row r="1007" spans="1:149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</row>
    <row r="1008" spans="1:149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</row>
    <row r="1009" spans="1:149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</row>
    <row r="1010" spans="1:149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</row>
    <row r="1011" spans="1:149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</row>
    <row r="1012" spans="1:149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</row>
    <row r="1013" spans="1:149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</row>
    <row r="1014" spans="1:149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</row>
    <row r="1015" spans="1:149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</row>
    <row r="1016" spans="1:149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</row>
    <row r="1017" spans="1:149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</row>
    <row r="1018" spans="1:149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</row>
    <row r="1019" spans="1:149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</row>
    <row r="1020" spans="1:149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</row>
    <row r="1021" spans="1:149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</row>
    <row r="1022" spans="1:149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</row>
    <row r="1023" spans="1:149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</row>
    <row r="1024" spans="1:149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</row>
    <row r="1025" spans="1:149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</row>
    <row r="1026" spans="1:149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</row>
  </sheetData>
  <sheetProtection/>
  <mergeCells count="21">
    <mergeCell ref="G12:J12"/>
    <mergeCell ref="J13:J14"/>
    <mergeCell ref="A928:B928"/>
    <mergeCell ref="F13:F14"/>
    <mergeCell ref="D12:F12"/>
    <mergeCell ref="G13:I13"/>
    <mergeCell ref="K13:M13"/>
    <mergeCell ref="A12:A14"/>
    <mergeCell ref="B12:B14"/>
    <mergeCell ref="C12:C14"/>
    <mergeCell ref="D13:E13"/>
    <mergeCell ref="N2:P2"/>
    <mergeCell ref="D3:G8"/>
    <mergeCell ref="A925:D925"/>
    <mergeCell ref="F11:G11"/>
    <mergeCell ref="J2:L2"/>
    <mergeCell ref="A10:P10"/>
    <mergeCell ref="O925:P925"/>
    <mergeCell ref="N12:P12"/>
    <mergeCell ref="N13:O13"/>
    <mergeCell ref="P13:P14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2020-12-24T14:10:56Z</cp:lastPrinted>
  <dcterms:created xsi:type="dcterms:W3CDTF">2014-04-22T08:24:49Z</dcterms:created>
  <dcterms:modified xsi:type="dcterms:W3CDTF">2020-12-24T14:15:45Z</dcterms:modified>
  <cp:category/>
  <cp:version/>
  <cp:contentType/>
  <cp:contentStatus/>
</cp:coreProperties>
</file>