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95" windowWidth="15750" windowHeight="12900" tabRatio="925" activeTab="0"/>
  </bookViews>
  <sheets>
    <sheet name="2020" sheetId="1" r:id="rId1"/>
  </sheets>
  <definedNames>
    <definedName name="_xlnm.Print_Area" localSheetId="0">'2020'!$A$1:$L$264</definedName>
  </definedNames>
  <calcPr fullCalcOnLoad="1"/>
</workbook>
</file>

<file path=xl/sharedStrings.xml><?xml version="1.0" encoding="utf-8"?>
<sst xmlns="http://schemas.openxmlformats.org/spreadsheetml/2006/main" count="443" uniqueCount="181">
  <si>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</si>
  <si>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</si>
  <si>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</si>
  <si>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</si>
  <si>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</si>
  <si>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</si>
  <si>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</si>
  <si>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</si>
  <si>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</si>
  <si>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</si>
  <si>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</si>
  <si>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</si>
  <si>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</si>
  <si>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</si>
  <si>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</si>
  <si>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</si>
  <si>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</si>
  <si>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</si>
  <si>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</si>
  <si>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</si>
  <si>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</si>
  <si>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</si>
  <si>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</si>
  <si>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</si>
  <si>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</si>
  <si>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</si>
  <si>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</si>
  <si>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</si>
  <si>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</si>
  <si>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</si>
  <si>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</si>
  <si>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</si>
  <si>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</si>
  <si>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</si>
  <si>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</si>
  <si>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</si>
  <si>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</si>
  <si>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</si>
  <si>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</si>
  <si>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</si>
  <si>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</si>
  <si>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</si>
  <si>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</si>
  <si>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</si>
  <si>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</si>
  <si>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</si>
  <si>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</si>
  <si>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</si>
  <si>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</si>
  <si>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</si>
  <si>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</si>
  <si>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</si>
  <si>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</si>
  <si>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</si>
  <si>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</si>
  <si>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</si>
  <si>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</si>
  <si>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</si>
  <si>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</si>
  <si>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</si>
  <si>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</si>
  <si>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</si>
  <si>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</si>
  <si>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</si>
  <si>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</si>
  <si>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</si>
  <si>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</si>
  <si>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</si>
  <si>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</si>
  <si>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</si>
  <si>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</si>
  <si>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</si>
  <si>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</si>
  <si>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</si>
  <si>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</si>
  <si>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</si>
  <si>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</si>
  <si>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</si>
  <si>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</si>
  <si>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</si>
  <si>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</si>
  <si>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</si>
  <si>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</si>
  <si>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</si>
  <si>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</si>
  <si>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</si>
  <si>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</si>
  <si>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</si>
  <si>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</si>
  <si>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</si>
  <si>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</si>
  <si>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</si>
  <si>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</si>
  <si>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</si>
  <si>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</si>
  <si>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</si>
  <si>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</si>
  <si>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</si>
  <si>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</si>
  <si>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</si>
  <si>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</si>
  <si>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</si>
  <si>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</si>
  <si>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</si>
  <si>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</si>
  <si>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</si>
  <si>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</si>
  <si>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</si>
  <si>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</si>
  <si>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</si>
  <si>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</si>
  <si>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</si>
  <si>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</si>
  <si>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</si>
  <si>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</si>
  <si>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</si>
  <si>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</si>
  <si>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</si>
  <si>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</si>
  <si>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</si>
  <si>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</si>
  <si>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</si>
  <si>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</si>
  <si>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</si>
  <si>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</si>
  <si>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</si>
  <si>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</si>
  <si>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</si>
  <si>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</si>
  <si>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</si>
  <si>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</si>
  <si>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</si>
  <si>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</si>
  <si>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</si>
  <si>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</si>
  <si>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</si>
  <si>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</si>
  <si>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</si>
  <si>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</si>
  <si>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</si>
  <si>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</si>
  <si>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</si>
  <si>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</si>
  <si>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</si>
  <si>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</si>
  <si>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</si>
  <si>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</si>
  <si>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</si>
  <si>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</si>
  <si>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</si>
  <si>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</si>
  <si>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</si>
  <si>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</si>
  <si>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</si>
  <si>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</si>
  <si>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</si>
  <si>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</si>
  <si>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Сумський міський голова</t>
  </si>
  <si>
    <t>О.М. Лисенко</t>
  </si>
  <si>
    <t>___________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</si>
  <si>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</si>
  <si>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</si>
  <si>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</si>
  <si>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t xml:space="preserve">- дітям з інвалідністю, хворим на фенілкетонурію або бульозний епідермоліз (щомісячна грошова допомога) </t>
  </si>
  <si>
    <r>
      <t xml:space="preserve">Завдання 5. </t>
    </r>
    <r>
      <rPr>
        <sz val="10"/>
        <rFont val="Times New Roman"/>
        <family val="1"/>
      </rPr>
      <t>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</si>
  <si>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</si>
  <si>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0"/>
        <rFont val="Times New Roman"/>
        <family val="1"/>
      </rPr>
      <t>Завдання 4</t>
    </r>
    <r>
      <rPr>
        <sz val="10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</si>
  <si>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t>Завдання 6.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</si>
  <si>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Додаток 5</t>
  </si>
  <si>
    <t>Продовження додатка 5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</si>
  <si>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</si>
  <si>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України).</t>
  </si>
  <si>
    <r>
      <rPr>
        <b/>
        <sz val="10"/>
        <rFont val="Times New Roman"/>
        <family val="1"/>
      </rPr>
      <t>Завдання 7.</t>
    </r>
    <r>
      <rPr>
        <sz val="10"/>
        <rFont val="Times New Roman"/>
        <family val="1"/>
      </rPr>
      <t xml:space="preserve">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</si>
  <si>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</si>
  <si>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</si>
  <si>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t xml:space="preserve"> - Головко А.А.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хіміотерапії).</t>
  </si>
  <si>
    <t xml:space="preserve"> - Лютій І.В.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хіміотерапії).</t>
  </si>
  <si>
    <t xml:space="preserve"> - Зайцевій Г.А. (надання цільової матеріальної допомоги для вирішення соціально-побутових питань (ліквідація наслідіків пожежі).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</si>
  <si>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погашення заборгованості за спожиту теплову енергію за минулі періоди, в тому числі у зв'язку з проведеними перерахунками ТОВ «Сумитеплоенерго»).</t>
    </r>
  </si>
  <si>
    <t>Виконавець: Маринченко С.Б.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</si>
  <si>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від 24 червня 2020 року № 6993-МР
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</si>
</sst>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6" fillId="0" borderId="10" xfId="0" applyNumberFormat="1" applyFont="1" applyFill="1" applyBorder="1" applyAlignment="1">
      <alignment horizontal="justify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 vertical="top" wrapText="1"/>
    </xf>
    <xf numFmtId="209" fontId="5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49" fontId="56" fillId="0" borderId="12" xfId="0" applyNumberFormat="1" applyFont="1" applyFill="1" applyBorder="1" applyAlignment="1">
      <alignment horizontal="justify" vertical="center" wrapText="1"/>
    </xf>
    <xf numFmtId="49" fontId="56" fillId="0" borderId="11" xfId="0" applyNumberFormat="1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4"/>
  <sheetViews>
    <sheetView tabSelected="1" zoomScale="90" zoomScaleNormal="90" zoomScaleSheetLayoutView="106" workbookViewId="0" topLeftCell="A1">
      <selection activeCell="K13" sqref="K13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4.8515625" style="31" bestFit="1" customWidth="1"/>
    <col min="15" max="16384" width="9.140625" style="31" customWidth="1"/>
  </cols>
  <sheetData>
    <row r="2" spans="9:12" ht="16.5" customHeight="1">
      <c r="I2" s="69" t="s">
        <v>168</v>
      </c>
      <c r="J2" s="69"/>
      <c r="K2" s="69"/>
      <c r="L2" s="69"/>
    </row>
    <row r="3" spans="9:12" ht="113.25" customHeight="1">
      <c r="I3" s="70" t="s">
        <v>180</v>
      </c>
      <c r="J3" s="70"/>
      <c r="K3" s="70"/>
      <c r="L3" s="70"/>
    </row>
    <row r="4" spans="9:12" ht="23.25" customHeight="1">
      <c r="I4" s="87"/>
      <c r="J4" s="87"/>
      <c r="K4" s="87"/>
      <c r="L4" s="87"/>
    </row>
    <row r="5" spans="9:11" ht="17.25" customHeight="1">
      <c r="I5" s="30"/>
      <c r="J5" s="51"/>
      <c r="K5" s="51"/>
    </row>
    <row r="6" ht="18" customHeight="1"/>
    <row r="7" spans="1:12" ht="18.75" customHeight="1">
      <c r="A7" s="91" t="s">
        <v>126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2.75">
      <c r="A8" s="39" t="s">
        <v>6</v>
      </c>
      <c r="L8" s="40" t="s">
        <v>4</v>
      </c>
    </row>
    <row r="9" spans="1:14" ht="33.75" customHeight="1">
      <c r="A9" s="96" t="s">
        <v>23</v>
      </c>
      <c r="B9" s="96" t="s">
        <v>12</v>
      </c>
      <c r="C9" s="97" t="s">
        <v>127</v>
      </c>
      <c r="D9" s="98"/>
      <c r="E9" s="99"/>
      <c r="F9" s="100" t="s">
        <v>118</v>
      </c>
      <c r="G9" s="100"/>
      <c r="H9" s="100"/>
      <c r="I9" s="100" t="s">
        <v>46</v>
      </c>
      <c r="J9" s="100"/>
      <c r="K9" s="100"/>
      <c r="L9" s="96" t="s">
        <v>9</v>
      </c>
      <c r="N9" s="32"/>
    </row>
    <row r="10" spans="1:12" ht="24.75" customHeight="1">
      <c r="A10" s="96"/>
      <c r="B10" s="96"/>
      <c r="C10" s="96" t="s">
        <v>7</v>
      </c>
      <c r="D10" s="96" t="s">
        <v>0</v>
      </c>
      <c r="E10" s="96"/>
      <c r="F10" s="96" t="s">
        <v>7</v>
      </c>
      <c r="G10" s="96" t="s">
        <v>156</v>
      </c>
      <c r="H10" s="96"/>
      <c r="I10" s="96" t="s">
        <v>7</v>
      </c>
      <c r="J10" s="96" t="s">
        <v>156</v>
      </c>
      <c r="K10" s="96"/>
      <c r="L10" s="96"/>
    </row>
    <row r="11" spans="1:14" ht="32.25" customHeight="1">
      <c r="A11" s="96"/>
      <c r="B11" s="96"/>
      <c r="C11" s="96"/>
      <c r="D11" s="2" t="s">
        <v>18</v>
      </c>
      <c r="E11" s="2" t="s">
        <v>17</v>
      </c>
      <c r="F11" s="96"/>
      <c r="G11" s="2" t="s">
        <v>18</v>
      </c>
      <c r="H11" s="2" t="s">
        <v>17</v>
      </c>
      <c r="I11" s="96"/>
      <c r="J11" s="2" t="s">
        <v>18</v>
      </c>
      <c r="K11" s="2" t="s">
        <v>17</v>
      </c>
      <c r="L11" s="96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86264097</v>
      </c>
      <c r="D13" s="6">
        <f>+D21+D114+D122+D138+D161+D169+D175+D180+D215+D221+D239+D210+D211</f>
        <v>86222097</v>
      </c>
      <c r="E13" s="6">
        <f>+E21+E114+E122+E138+E161+E169+E175+E180+E215+E221+E239+E210+E211</f>
        <v>42000</v>
      </c>
      <c r="F13" s="6">
        <f>+G13+H13</f>
        <v>89107076</v>
      </c>
      <c r="G13" s="6">
        <f>+G21+G114+G122+G138+G161+G169+G175+G180+G215+G221+G239+G210+G211</f>
        <v>89071436</v>
      </c>
      <c r="H13" s="6">
        <f>+H21+H114+H122+H138+H161+H169+H175+H180+H215+H221+H239+H210+H211</f>
        <v>35640</v>
      </c>
      <c r="I13" s="6">
        <f>+J13+K13</f>
        <v>91731393</v>
      </c>
      <c r="J13" s="6">
        <f>+J21+J114+J122+J138+J161+J169+J175+J180+J215+J221+J239+J210+J211</f>
        <v>91693722</v>
      </c>
      <c r="K13" s="6">
        <f>+K21+K114+K122+K138+K161+K169+K175+K180+K215+K221+K239+K210+K211</f>
        <v>37671</v>
      </c>
      <c r="L13" s="8"/>
      <c r="N13" s="32"/>
    </row>
    <row r="14" spans="1:12" ht="22.5" customHeight="1">
      <c r="A14" s="76" t="s">
        <v>128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33" customHeight="1">
      <c r="A15" s="73" t="s">
        <v>102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123</v>
      </c>
    </row>
    <row r="18" spans="1:12" ht="22.5" customHeight="1">
      <c r="A18" s="74" t="s">
        <v>38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4" customHeight="1">
      <c r="A19" s="103" t="s">
        <v>129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21.75" customHeight="1">
      <c r="A20" s="73" t="s">
        <v>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22.5" customHeight="1">
      <c r="A21" s="45" t="s">
        <v>15</v>
      </c>
      <c r="B21" s="43"/>
      <c r="C21" s="3">
        <f>E21+D21</f>
        <v>14395492</v>
      </c>
      <c r="D21" s="3">
        <f>D22+D73+D97+D102+D103+D104+D105+D106+D107+D110</f>
        <v>14353492</v>
      </c>
      <c r="E21" s="3">
        <f>E22+E73+E97+E102+E103+E104+E105+E106+E107+E110</f>
        <v>42000</v>
      </c>
      <c r="F21" s="3">
        <f>H21+G21</f>
        <v>13219780</v>
      </c>
      <c r="G21" s="3">
        <f>G22+G73+G97+G102+G103+G104+G105+G106+G107+G110</f>
        <v>13184140</v>
      </c>
      <c r="H21" s="3">
        <f>H22+H73+H97+H102+H103+H104+H105+H106+H107+H110</f>
        <v>35640</v>
      </c>
      <c r="I21" s="3">
        <f>K21+J21</f>
        <v>12587564</v>
      </c>
      <c r="J21" s="3">
        <f>J22+J73+J97+J102+J103+J104+J105+J106+J107+J110</f>
        <v>12549893</v>
      </c>
      <c r="K21" s="3">
        <f>K22+K73+K97+K102+K103+K104+K105+K106+K107+K110</f>
        <v>37671</v>
      </c>
      <c r="L21" s="44"/>
    </row>
    <row r="22" spans="1:12" ht="25.5" customHeight="1">
      <c r="A22" s="35" t="s">
        <v>88</v>
      </c>
      <c r="B22" s="43"/>
      <c r="C22" s="3">
        <f>D22+E22</f>
        <v>12826568</v>
      </c>
      <c r="D22" s="3">
        <f>D23+D24+D28+D29+D30+D31+D32+D33+D34+D35+D36+D37+D38+D39+D40+D41+D42+D43+D46+D47+D48+D49+D50+D51+D52+D53+D54+D55+D56+D59+D60+D61+D62+D63+D64+D65+D66</f>
        <v>12826568</v>
      </c>
      <c r="E22" s="3">
        <f>E23+E24+E28+E29+E30+E31+E32+E33+E34+E35+E36+E37+E38+E39+E40+E41+E42+E43+E46+E47+E48+E49+E50+E51+E52+E53+E54+E55+E56+E59+E60+E61+E62+E63+E64+E65+E66</f>
        <v>0</v>
      </c>
      <c r="F22" s="6">
        <f>G22+H22</f>
        <v>11250809</v>
      </c>
      <c r="G22" s="3">
        <f>G23+G24+G28+G29+G30+G31+G32+G33+G34+G35+G36+G37+G38+G39+G40+G41+G42+G43+G46+G47+G48+G49+G50+G51+G52+G53+G54+G55+G56+G59+G60+G61+G62+G63+G64+G65+G66+G67+G68+G69+G70</f>
        <v>11250809</v>
      </c>
      <c r="H22" s="3">
        <f>H23+H24+H28+H29+H30+H31+H32+H33+H34+H35+H36+H37+H38+H39+H40+H41+H42+H43+H46+H47+H48+H49+H50+H51+H52+H53+H54+H55+H56+H59+H60+H61+H62+H63+H64+H65+H66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J23+J24+J28+J29+J30+J31+J32+J33+J34+J35+J36+J37+J38+J39+J40+J41+J42+J43+J46+J47+J48+J49+J50+J51+J52+J53+J54+J55+J56+J59+J60+J61+J62+J63+J64+J65+J66</f>
        <v>11037206</v>
      </c>
      <c r="K22" s="3">
        <f>K23+K24+K28+K29+K30+K31+K32+K33+K34+K35+K36+K37+K38+K39+K40+K41+K42+K43+K46+K47+K48+K49+K50+K51+K52+K53+K54+K55+K56+K59+K60+K61+K62+K63+K64+K65+K66</f>
        <v>0</v>
      </c>
      <c r="L22" s="44"/>
    </row>
    <row r="23" spans="1:12" ht="30" customHeight="1">
      <c r="A23" s="92" t="s">
        <v>130</v>
      </c>
      <c r="B23" s="2" t="s">
        <v>131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94" t="s">
        <v>87</v>
      </c>
    </row>
    <row r="24" spans="1:12" ht="35.25" customHeight="1">
      <c r="A24" s="93"/>
      <c r="B24" s="64" t="s">
        <v>122</v>
      </c>
      <c r="C24" s="3">
        <f>D24+E24</f>
        <v>0</v>
      </c>
      <c r="D24" s="4">
        <v>0</v>
      </c>
      <c r="E24" s="4">
        <v>0</v>
      </c>
      <c r="F24" s="6">
        <f>+G24+H24</f>
        <v>7700000</v>
      </c>
      <c r="G24" s="7">
        <v>7700000</v>
      </c>
      <c r="H24" s="4">
        <v>0</v>
      </c>
      <c r="I24" s="3">
        <f>J24+K24</f>
        <v>8138900</v>
      </c>
      <c r="J24" s="7">
        <f>+ROUND(G24*1.057,0)</f>
        <v>8138900</v>
      </c>
      <c r="K24" s="4">
        <v>0</v>
      </c>
      <c r="L24" s="95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71" t="s">
        <v>169</v>
      </c>
      <c r="J26" s="71"/>
      <c r="K26" s="71"/>
      <c r="L26" s="71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101" t="s">
        <v>3</v>
      </c>
      <c r="B28" s="2" t="s">
        <v>131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94" t="s">
        <v>87</v>
      </c>
      <c r="N28" s="34"/>
    </row>
    <row r="29" spans="1:12" ht="48" customHeight="1">
      <c r="A29" s="102"/>
      <c r="B29" s="64" t="s">
        <v>122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95"/>
    </row>
    <row r="30" spans="1:12" ht="29.25" customHeight="1">
      <c r="A30" s="104" t="s">
        <v>22</v>
      </c>
      <c r="B30" s="64" t="s">
        <v>131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94" t="s">
        <v>87</v>
      </c>
    </row>
    <row r="31" spans="1:12" ht="45" customHeight="1">
      <c r="A31" s="105"/>
      <c r="B31" s="64" t="s">
        <v>122</v>
      </c>
      <c r="C31" s="3">
        <f>D31+E31</f>
        <v>0</v>
      </c>
      <c r="D31" s="4">
        <v>0</v>
      </c>
      <c r="E31" s="4">
        <v>0</v>
      </c>
      <c r="F31" s="6">
        <f>+G31+H31</f>
        <v>40198</v>
      </c>
      <c r="G31" s="7">
        <v>40198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95"/>
    </row>
    <row r="32" spans="1:12" ht="33" customHeight="1">
      <c r="A32" s="92" t="s">
        <v>13</v>
      </c>
      <c r="B32" s="64" t="s">
        <v>131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94" t="s">
        <v>85</v>
      </c>
    </row>
    <row r="33" spans="1:12" ht="43.5" customHeight="1">
      <c r="A33" s="93"/>
      <c r="B33" s="64" t="s">
        <v>122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95"/>
    </row>
    <row r="34" spans="1:12" ht="31.5" customHeight="1">
      <c r="A34" s="92" t="s">
        <v>132</v>
      </c>
      <c r="B34" s="64" t="s">
        <v>131</v>
      </c>
      <c r="C34" s="6">
        <f>D34</f>
        <v>75436</v>
      </c>
      <c r="D34" s="7">
        <v>75436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94" t="s">
        <v>85</v>
      </c>
    </row>
    <row r="35" spans="1:12" ht="39.75" customHeight="1">
      <c r="A35" s="93"/>
      <c r="B35" s="64" t="s">
        <v>122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95"/>
    </row>
    <row r="36" spans="1:12" ht="32.25" customHeight="1">
      <c r="A36" s="92" t="s">
        <v>26</v>
      </c>
      <c r="B36" s="64" t="s">
        <v>131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94" t="s">
        <v>85</v>
      </c>
    </row>
    <row r="37" spans="1:12" ht="43.5" customHeight="1">
      <c r="A37" s="93"/>
      <c r="B37" s="64" t="s">
        <v>122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95"/>
    </row>
    <row r="38" spans="1:12" ht="37.5" customHeight="1">
      <c r="A38" s="92" t="s">
        <v>66</v>
      </c>
      <c r="B38" s="64" t="s">
        <v>131</v>
      </c>
      <c r="C38" s="6">
        <f t="shared" si="2"/>
        <v>71856</v>
      </c>
      <c r="D38" s="7">
        <v>71856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94" t="s">
        <v>85</v>
      </c>
    </row>
    <row r="39" spans="1:12" ht="48" customHeight="1">
      <c r="A39" s="93"/>
      <c r="B39" s="64" t="s">
        <v>122</v>
      </c>
      <c r="C39" s="3">
        <f t="shared" si="2"/>
        <v>0</v>
      </c>
      <c r="D39" s="4">
        <v>0</v>
      </c>
      <c r="E39" s="4">
        <v>0</v>
      </c>
      <c r="F39" s="6">
        <f t="shared" si="1"/>
        <v>88452</v>
      </c>
      <c r="G39" s="7">
        <v>88452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95"/>
    </row>
    <row r="40" spans="1:12" ht="48" customHeight="1">
      <c r="A40" s="92" t="s">
        <v>47</v>
      </c>
      <c r="B40" s="64" t="s">
        <v>131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94" t="s">
        <v>85</v>
      </c>
    </row>
    <row r="41" spans="1:12" ht="37.5" customHeight="1">
      <c r="A41" s="93"/>
      <c r="B41" s="64" t="s">
        <v>122</v>
      </c>
      <c r="C41" s="3">
        <f t="shared" si="2"/>
        <v>0</v>
      </c>
      <c r="D41" s="4">
        <v>0</v>
      </c>
      <c r="E41" s="4">
        <v>0</v>
      </c>
      <c r="F41" s="6">
        <f>G41+H41</f>
        <v>26177</v>
      </c>
      <c r="G41" s="7">
        <f>21741+4436</f>
        <v>26177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95"/>
    </row>
    <row r="42" spans="1:12" ht="37.5" customHeight="1">
      <c r="A42" s="92" t="s">
        <v>133</v>
      </c>
      <c r="B42" s="64" t="s">
        <v>131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94" t="s">
        <v>85</v>
      </c>
    </row>
    <row r="43" spans="1:12" ht="36.75" customHeight="1">
      <c r="A43" s="93"/>
      <c r="B43" s="64" t="s">
        <v>122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95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71" t="s">
        <v>169</v>
      </c>
      <c r="J44" s="71"/>
      <c r="K44" s="71"/>
      <c r="L44" s="71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92" t="s">
        <v>24</v>
      </c>
      <c r="B46" s="64" t="s">
        <v>131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94" t="s">
        <v>85</v>
      </c>
    </row>
    <row r="47" spans="1:12" ht="44.25" customHeight="1">
      <c r="A47" s="93"/>
      <c r="B47" s="64" t="s">
        <v>122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95"/>
    </row>
    <row r="48" spans="1:12" ht="36.75" customHeight="1">
      <c r="A48" s="92" t="s">
        <v>134</v>
      </c>
      <c r="B48" s="64" t="s">
        <v>131</v>
      </c>
      <c r="C48" s="6">
        <f>+D48+E48</f>
        <v>752750</v>
      </c>
      <c r="D48" s="7">
        <v>752750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94" t="s">
        <v>85</v>
      </c>
    </row>
    <row r="49" spans="1:12" ht="55.5" customHeight="1">
      <c r="A49" s="93"/>
      <c r="B49" s="64" t="s">
        <v>122</v>
      </c>
      <c r="C49" s="3">
        <f>D49+E49</f>
        <v>0</v>
      </c>
      <c r="D49" s="4">
        <v>0</v>
      </c>
      <c r="E49" s="4">
        <v>0</v>
      </c>
      <c r="F49" s="6">
        <f t="shared" si="1"/>
        <v>742800</v>
      </c>
      <c r="G49" s="7">
        <f>742700+100</f>
        <v>742800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95"/>
    </row>
    <row r="50" spans="1:12" ht="65.25" customHeight="1">
      <c r="A50" s="14" t="s">
        <v>104</v>
      </c>
      <c r="B50" s="64" t="s">
        <v>131</v>
      </c>
      <c r="C50" s="6">
        <f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106</v>
      </c>
      <c r="B51" s="64" t="s">
        <v>131</v>
      </c>
      <c r="C51" s="6">
        <f>+D51+E51</f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107</v>
      </c>
      <c r="B52" s="64" t="s">
        <v>131</v>
      </c>
      <c r="C52" s="6">
        <f>+D52+E52</f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111</v>
      </c>
      <c r="B53" s="64" t="s">
        <v>131</v>
      </c>
      <c r="C53" s="6">
        <f aca="true" t="shared" si="3" ref="C53:C73">+D53+E53</f>
        <v>400000</v>
      </c>
      <c r="D53" s="7">
        <v>400000</v>
      </c>
      <c r="E53" s="7">
        <v>0</v>
      </c>
      <c r="F53" s="6">
        <f>G53+H53</f>
        <v>0</v>
      </c>
      <c r="G53" s="7">
        <v>0</v>
      </c>
      <c r="H53" s="4">
        <v>0</v>
      </c>
      <c r="I53" s="3">
        <f aca="true" t="shared" si="4" ref="I53:I66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112</v>
      </c>
      <c r="B54" s="64" t="s">
        <v>131</v>
      </c>
      <c r="C54" s="6">
        <f t="shared" si="3"/>
        <v>110000</v>
      </c>
      <c r="D54" s="7">
        <v>110000</v>
      </c>
      <c r="E54" s="7">
        <v>0</v>
      </c>
      <c r="F54" s="6">
        <f>G54+H54</f>
        <v>0</v>
      </c>
      <c r="G54" s="7">
        <v>0</v>
      </c>
      <c r="H54" s="4">
        <v>0</v>
      </c>
      <c r="I54" s="3">
        <f t="shared" si="4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113</v>
      </c>
      <c r="B55" s="64" t="s">
        <v>131</v>
      </c>
      <c r="C55" s="6">
        <f t="shared" si="3"/>
        <v>35000</v>
      </c>
      <c r="D55" s="7">
        <v>35000</v>
      </c>
      <c r="E55" s="7">
        <v>0</v>
      </c>
      <c r="F55" s="6">
        <f>G55+H55</f>
        <v>0</v>
      </c>
      <c r="G55" s="7">
        <v>0</v>
      </c>
      <c r="H55" s="4">
        <v>0</v>
      </c>
      <c r="I55" s="3">
        <f t="shared" si="4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114</v>
      </c>
      <c r="B56" s="64" t="s">
        <v>131</v>
      </c>
      <c r="C56" s="6">
        <f t="shared" si="3"/>
        <v>200000</v>
      </c>
      <c r="D56" s="7">
        <v>200000</v>
      </c>
      <c r="E56" s="7">
        <v>0</v>
      </c>
      <c r="F56" s="6">
        <f>G56+H56</f>
        <v>0</v>
      </c>
      <c r="G56" s="7">
        <v>0</v>
      </c>
      <c r="H56" s="4">
        <v>0</v>
      </c>
      <c r="I56" s="3">
        <f t="shared" si="4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71" t="s">
        <v>169</v>
      </c>
      <c r="J57" s="71"/>
      <c r="K57" s="71"/>
      <c r="L57" s="71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115</v>
      </c>
      <c r="B59" s="64" t="s">
        <v>131</v>
      </c>
      <c r="C59" s="6">
        <f t="shared" si="3"/>
        <v>300000</v>
      </c>
      <c r="D59" s="7">
        <f>50000+250000</f>
        <v>300000</v>
      </c>
      <c r="E59" s="7">
        <v>0</v>
      </c>
      <c r="F59" s="6">
        <f>G59+H59</f>
        <v>0</v>
      </c>
      <c r="G59" s="7">
        <v>0</v>
      </c>
      <c r="H59" s="4">
        <v>0</v>
      </c>
      <c r="I59" s="3">
        <f t="shared" si="4"/>
        <v>0</v>
      </c>
      <c r="J59" s="7">
        <v>0</v>
      </c>
      <c r="K59" s="4">
        <v>0</v>
      </c>
      <c r="L59" s="25" t="s">
        <v>85</v>
      </c>
    </row>
    <row r="60" spans="1:12" ht="42.75" customHeight="1">
      <c r="A60" s="14" t="s">
        <v>116</v>
      </c>
      <c r="B60" s="64" t="s">
        <v>131</v>
      </c>
      <c r="C60" s="6">
        <f t="shared" si="3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4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120</v>
      </c>
      <c r="B61" s="64" t="s">
        <v>131</v>
      </c>
      <c r="C61" s="6">
        <f t="shared" si="3"/>
        <v>90000</v>
      </c>
      <c r="D61" s="7">
        <v>90000</v>
      </c>
      <c r="E61" s="7">
        <v>0</v>
      </c>
      <c r="F61" s="6">
        <f aca="true" t="shared" si="5" ref="F61:F66">G61+H61</f>
        <v>0</v>
      </c>
      <c r="G61" s="7">
        <v>0</v>
      </c>
      <c r="H61" s="4">
        <v>0</v>
      </c>
      <c r="I61" s="3">
        <f t="shared" si="4"/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119</v>
      </c>
      <c r="B62" s="64" t="s">
        <v>131</v>
      </c>
      <c r="C62" s="6">
        <f t="shared" si="3"/>
        <v>30000</v>
      </c>
      <c r="D62" s="7">
        <v>30000</v>
      </c>
      <c r="E62" s="7">
        <v>0</v>
      </c>
      <c r="F62" s="6">
        <f t="shared" si="5"/>
        <v>0</v>
      </c>
      <c r="G62" s="7">
        <v>0</v>
      </c>
      <c r="H62" s="4">
        <v>0</v>
      </c>
      <c r="I62" s="3">
        <f t="shared" si="4"/>
        <v>0</v>
      </c>
      <c r="J62" s="7">
        <v>0</v>
      </c>
      <c r="K62" s="4">
        <v>0</v>
      </c>
      <c r="L62" s="25" t="s">
        <v>85</v>
      </c>
    </row>
    <row r="63" spans="1:12" ht="40.5" customHeight="1">
      <c r="A63" s="63" t="s">
        <v>160</v>
      </c>
      <c r="B63" s="64" t="s">
        <v>131</v>
      </c>
      <c r="C63" s="6">
        <f t="shared" si="3"/>
        <v>80000</v>
      </c>
      <c r="D63" s="7">
        <v>80000</v>
      </c>
      <c r="E63" s="7">
        <v>0</v>
      </c>
      <c r="F63" s="6">
        <f t="shared" si="5"/>
        <v>0</v>
      </c>
      <c r="G63" s="7">
        <v>0</v>
      </c>
      <c r="H63" s="4">
        <v>0</v>
      </c>
      <c r="I63" s="3">
        <f t="shared" si="4"/>
        <v>0</v>
      </c>
      <c r="J63" s="7">
        <v>0</v>
      </c>
      <c r="K63" s="4">
        <v>0</v>
      </c>
      <c r="L63" s="25" t="s">
        <v>19</v>
      </c>
    </row>
    <row r="64" spans="1:12" ht="40.5" customHeight="1">
      <c r="A64" s="63" t="s">
        <v>161</v>
      </c>
      <c r="B64" s="64" t="s">
        <v>131</v>
      </c>
      <c r="C64" s="6">
        <f t="shared" si="3"/>
        <v>22000</v>
      </c>
      <c r="D64" s="7">
        <v>22000</v>
      </c>
      <c r="E64" s="7">
        <v>0</v>
      </c>
      <c r="F64" s="6">
        <f t="shared" si="5"/>
        <v>0</v>
      </c>
      <c r="G64" s="7">
        <v>0</v>
      </c>
      <c r="H64" s="4">
        <v>0</v>
      </c>
      <c r="I64" s="3">
        <f t="shared" si="4"/>
        <v>0</v>
      </c>
      <c r="J64" s="7">
        <v>0</v>
      </c>
      <c r="K64" s="4">
        <v>0</v>
      </c>
      <c r="L64" s="25" t="s">
        <v>19</v>
      </c>
    </row>
    <row r="65" spans="1:12" ht="41.25" customHeight="1">
      <c r="A65" s="63" t="s">
        <v>162</v>
      </c>
      <c r="B65" s="64" t="s">
        <v>131</v>
      </c>
      <c r="C65" s="6">
        <f t="shared" si="3"/>
        <v>100000</v>
      </c>
      <c r="D65" s="7">
        <v>100000</v>
      </c>
      <c r="E65" s="7">
        <v>0</v>
      </c>
      <c r="F65" s="6">
        <f t="shared" si="5"/>
        <v>0</v>
      </c>
      <c r="G65" s="7">
        <v>0</v>
      </c>
      <c r="H65" s="4">
        <v>0</v>
      </c>
      <c r="I65" s="3">
        <f t="shared" si="4"/>
        <v>0</v>
      </c>
      <c r="J65" s="7">
        <v>0</v>
      </c>
      <c r="K65" s="4">
        <v>0</v>
      </c>
      <c r="L65" s="25" t="s">
        <v>19</v>
      </c>
    </row>
    <row r="66" spans="1:12" ht="46.5" customHeight="1">
      <c r="A66" s="63" t="s">
        <v>170</v>
      </c>
      <c r="B66" s="64" t="s">
        <v>122</v>
      </c>
      <c r="C66" s="6">
        <f t="shared" si="3"/>
        <v>0</v>
      </c>
      <c r="D66" s="7">
        <v>0</v>
      </c>
      <c r="E66" s="7">
        <v>0</v>
      </c>
      <c r="F66" s="6">
        <f t="shared" si="5"/>
        <v>350000</v>
      </c>
      <c r="G66" s="7">
        <v>350000</v>
      </c>
      <c r="H66" s="4">
        <v>0</v>
      </c>
      <c r="I66" s="3">
        <f t="shared" si="4"/>
        <v>0</v>
      </c>
      <c r="J66" s="7">
        <v>0</v>
      </c>
      <c r="K66" s="4">
        <v>0</v>
      </c>
      <c r="L66" s="25" t="s">
        <v>19</v>
      </c>
    </row>
    <row r="67" spans="1:12" ht="54.75" customHeight="1">
      <c r="A67" s="14" t="s">
        <v>171</v>
      </c>
      <c r="B67" s="64" t="s">
        <v>122</v>
      </c>
      <c r="C67" s="6">
        <f>+D67+E67</f>
        <v>0</v>
      </c>
      <c r="D67" s="7">
        <v>0</v>
      </c>
      <c r="E67" s="7">
        <v>0</v>
      </c>
      <c r="F67" s="6">
        <f>G67+H67</f>
        <v>28800</v>
      </c>
      <c r="G67" s="7">
        <v>28800</v>
      </c>
      <c r="H67" s="4">
        <v>0</v>
      </c>
      <c r="I67" s="3">
        <f>J67+K67</f>
        <v>0</v>
      </c>
      <c r="J67" s="7">
        <v>0</v>
      </c>
      <c r="K67" s="4">
        <v>0</v>
      </c>
      <c r="L67" s="25" t="s">
        <v>19</v>
      </c>
    </row>
    <row r="68" spans="1:12" ht="54.75" customHeight="1">
      <c r="A68" s="14" t="s">
        <v>175</v>
      </c>
      <c r="B68" s="64" t="s">
        <v>122</v>
      </c>
      <c r="C68" s="6">
        <f>+D68+E68</f>
        <v>0</v>
      </c>
      <c r="D68" s="7">
        <v>0</v>
      </c>
      <c r="E68" s="7">
        <v>0</v>
      </c>
      <c r="F68" s="6">
        <f>G68+H68</f>
        <v>100000</v>
      </c>
      <c r="G68" s="7">
        <v>100000</v>
      </c>
      <c r="H68" s="4">
        <v>0</v>
      </c>
      <c r="I68" s="3">
        <f>J68+K68</f>
        <v>0</v>
      </c>
      <c r="J68" s="7">
        <v>0</v>
      </c>
      <c r="K68" s="4">
        <v>0</v>
      </c>
      <c r="L68" s="25" t="s">
        <v>19</v>
      </c>
    </row>
    <row r="69" spans="1:12" ht="54.75" customHeight="1">
      <c r="A69" s="14" t="s">
        <v>176</v>
      </c>
      <c r="B69" s="64" t="s">
        <v>122</v>
      </c>
      <c r="C69" s="6">
        <f>+D69+E69</f>
        <v>0</v>
      </c>
      <c r="D69" s="7">
        <v>0</v>
      </c>
      <c r="E69" s="7">
        <v>0</v>
      </c>
      <c r="F69" s="6">
        <f>G69+H69</f>
        <v>200000</v>
      </c>
      <c r="G69" s="7">
        <v>200000</v>
      </c>
      <c r="H69" s="4">
        <v>0</v>
      </c>
      <c r="I69" s="3">
        <f>J69+K69</f>
        <v>0</v>
      </c>
      <c r="J69" s="7">
        <v>0</v>
      </c>
      <c r="K69" s="4">
        <v>0</v>
      </c>
      <c r="L69" s="25" t="s">
        <v>19</v>
      </c>
    </row>
    <row r="70" spans="1:12" ht="54.75" customHeight="1">
      <c r="A70" s="14" t="s">
        <v>177</v>
      </c>
      <c r="B70" s="64" t="s">
        <v>122</v>
      </c>
      <c r="C70" s="6">
        <f>+D70+E70</f>
        <v>0</v>
      </c>
      <c r="D70" s="7">
        <v>0</v>
      </c>
      <c r="E70" s="7">
        <v>0</v>
      </c>
      <c r="F70" s="6">
        <f>G70+H70</f>
        <v>15000</v>
      </c>
      <c r="G70" s="7">
        <v>15000</v>
      </c>
      <c r="H70" s="4">
        <v>0</v>
      </c>
      <c r="I70" s="3">
        <f>J70+K70</f>
        <v>0</v>
      </c>
      <c r="J70" s="7">
        <v>0</v>
      </c>
      <c r="K70" s="4">
        <v>0</v>
      </c>
      <c r="L70" s="25" t="s">
        <v>19</v>
      </c>
    </row>
    <row r="71" spans="1:14" s="23" customFormat="1" ht="19.5" customHeight="1">
      <c r="A71" s="22"/>
      <c r="C71" s="24"/>
      <c r="D71" s="24"/>
      <c r="E71" s="24"/>
      <c r="F71" s="24"/>
      <c r="G71" s="24"/>
      <c r="H71" s="24"/>
      <c r="I71" s="71" t="s">
        <v>169</v>
      </c>
      <c r="J71" s="71"/>
      <c r="K71" s="71"/>
      <c r="L71" s="71"/>
      <c r="N71" s="34"/>
    </row>
    <row r="72" spans="1:14" s="23" customFormat="1" ht="14.25">
      <c r="A72" s="25">
        <v>1</v>
      </c>
      <c r="B72" s="26">
        <v>2</v>
      </c>
      <c r="C72" s="27">
        <v>3</v>
      </c>
      <c r="D72" s="27">
        <v>4</v>
      </c>
      <c r="E72" s="27">
        <v>5</v>
      </c>
      <c r="F72" s="27">
        <v>6</v>
      </c>
      <c r="G72" s="27">
        <v>7</v>
      </c>
      <c r="H72" s="27">
        <v>8</v>
      </c>
      <c r="I72" s="27">
        <v>9</v>
      </c>
      <c r="J72" s="27">
        <v>10</v>
      </c>
      <c r="K72" s="27">
        <v>11</v>
      </c>
      <c r="L72" s="27">
        <v>12</v>
      </c>
      <c r="N72" s="34"/>
    </row>
    <row r="73" spans="1:12" ht="33.75" customHeight="1">
      <c r="A73" s="36" t="s">
        <v>90</v>
      </c>
      <c r="B73" s="43"/>
      <c r="C73" s="3">
        <f t="shared" si="3"/>
        <v>834612</v>
      </c>
      <c r="D73" s="6">
        <f>+D74+D75+D76+D77+D78+D79+D80+D81+D82+D83+D84+D85+D86+D87+D88+D89+D90+D93+D94+D95+D96</f>
        <v>834612</v>
      </c>
      <c r="E73" s="6">
        <f>+E74+E75+E76+E77+E78+E79+E80+E81+E82+E83+E84+E85+E86+E87+E88+E89+E90+E93+E94+E95+E96</f>
        <v>0</v>
      </c>
      <c r="F73" s="6">
        <f>G73+H73</f>
        <v>1307287</v>
      </c>
      <c r="G73" s="6">
        <f>+G74+G75+G76+G77+G78+G79+G80+G81+G82+G83+G84+G85+G86+G87+G88+G89+G90+G93+G94+G95+G96</f>
        <v>1307287</v>
      </c>
      <c r="H73" s="6">
        <f>+H74+H75+H76+H77+H78+H79+H80+H81+H82+H83+H84+H85+H86+H87+H88+H89+H90+H93+H94+H95+H96</f>
        <v>0</v>
      </c>
      <c r="I73" s="6">
        <f aca="true" t="shared" si="6" ref="I73:I80">J73+K73</f>
        <v>898943</v>
      </c>
      <c r="J73" s="6">
        <f>+J74+J75+J76+J77+J78+J79+J80+J81+J82+J83+J84+J85+J86+J87+J88+J89+J90+J93+J94+J95+J96</f>
        <v>898943</v>
      </c>
      <c r="K73" s="6">
        <f>+K74+K75+K76+K77+K78+K79+K80+K81+K82+K83+K84+K85+K86+K87+K88+K89+K90+K93+K94+K95+K96</f>
        <v>0</v>
      </c>
      <c r="L73" s="44"/>
    </row>
    <row r="74" spans="1:12" ht="31.5" customHeight="1">
      <c r="A74" s="92" t="s">
        <v>48</v>
      </c>
      <c r="B74" s="64" t="s">
        <v>131</v>
      </c>
      <c r="C74" s="3">
        <f>D74+E74</f>
        <v>9605</v>
      </c>
      <c r="D74" s="4">
        <v>9605</v>
      </c>
      <c r="E74" s="4">
        <v>0</v>
      </c>
      <c r="F74" s="6">
        <f aca="true" t="shared" si="7" ref="F74:F85">+G74+H74</f>
        <v>0</v>
      </c>
      <c r="G74" s="7">
        <v>0</v>
      </c>
      <c r="H74" s="7">
        <v>0</v>
      </c>
      <c r="I74" s="3">
        <f t="shared" si="6"/>
        <v>0</v>
      </c>
      <c r="J74" s="7">
        <v>0</v>
      </c>
      <c r="K74" s="7">
        <v>0</v>
      </c>
      <c r="L74" s="94" t="s">
        <v>85</v>
      </c>
    </row>
    <row r="75" spans="1:12" ht="42.75" customHeight="1">
      <c r="A75" s="93"/>
      <c r="B75" s="64" t="s">
        <v>122</v>
      </c>
      <c r="C75" s="3">
        <f aca="true" t="shared" si="8" ref="C75:C87">D75+E75</f>
        <v>0</v>
      </c>
      <c r="D75" s="4">
        <v>0</v>
      </c>
      <c r="E75" s="4">
        <v>0</v>
      </c>
      <c r="F75" s="6">
        <f t="shared" si="7"/>
        <v>10510</v>
      </c>
      <c r="G75" s="7">
        <v>10510</v>
      </c>
      <c r="H75" s="4">
        <v>0</v>
      </c>
      <c r="I75" s="3">
        <f t="shared" si="6"/>
        <v>11350</v>
      </c>
      <c r="J75" s="7">
        <v>11350</v>
      </c>
      <c r="K75" s="4">
        <v>0</v>
      </c>
      <c r="L75" s="95"/>
    </row>
    <row r="76" spans="1:12" ht="25.5" customHeight="1">
      <c r="A76" s="92" t="s">
        <v>10</v>
      </c>
      <c r="B76" s="64" t="s">
        <v>131</v>
      </c>
      <c r="C76" s="3">
        <f>D76+E76</f>
        <v>142160</v>
      </c>
      <c r="D76" s="4">
        <v>142160</v>
      </c>
      <c r="E76" s="4">
        <v>0</v>
      </c>
      <c r="F76" s="6">
        <f t="shared" si="7"/>
        <v>0</v>
      </c>
      <c r="G76" s="7">
        <v>0</v>
      </c>
      <c r="H76" s="4">
        <v>0</v>
      </c>
      <c r="I76" s="3">
        <f t="shared" si="6"/>
        <v>0</v>
      </c>
      <c r="J76" s="7">
        <v>0</v>
      </c>
      <c r="K76" s="4">
        <v>0</v>
      </c>
      <c r="L76" s="94" t="s">
        <v>125</v>
      </c>
    </row>
    <row r="77" spans="1:12" ht="40.5" customHeight="1">
      <c r="A77" s="93"/>
      <c r="B77" s="64" t="s">
        <v>122</v>
      </c>
      <c r="C77" s="3">
        <f t="shared" si="8"/>
        <v>0</v>
      </c>
      <c r="D77" s="4">
        <v>0</v>
      </c>
      <c r="E77" s="4">
        <v>0</v>
      </c>
      <c r="F77" s="6">
        <f t="shared" si="7"/>
        <v>155390</v>
      </c>
      <c r="G77" s="7">
        <v>155390</v>
      </c>
      <c r="H77" s="4">
        <v>0</v>
      </c>
      <c r="I77" s="3">
        <f t="shared" si="6"/>
        <v>167712</v>
      </c>
      <c r="J77" s="7">
        <v>167712</v>
      </c>
      <c r="K77" s="4">
        <v>0</v>
      </c>
      <c r="L77" s="95"/>
    </row>
    <row r="78" spans="1:14" s="23" customFormat="1" ht="24">
      <c r="A78" s="92" t="s">
        <v>135</v>
      </c>
      <c r="B78" s="64" t="s">
        <v>131</v>
      </c>
      <c r="C78" s="3">
        <f>D78+E78</f>
        <v>63059</v>
      </c>
      <c r="D78" s="4">
        <v>63059</v>
      </c>
      <c r="E78" s="4">
        <v>0</v>
      </c>
      <c r="F78" s="6">
        <f t="shared" si="7"/>
        <v>0</v>
      </c>
      <c r="G78" s="7">
        <v>0</v>
      </c>
      <c r="H78" s="4">
        <v>0</v>
      </c>
      <c r="I78" s="3">
        <f t="shared" si="6"/>
        <v>0</v>
      </c>
      <c r="J78" s="7">
        <v>0</v>
      </c>
      <c r="K78" s="4">
        <v>0</v>
      </c>
      <c r="L78" s="94" t="s">
        <v>85</v>
      </c>
      <c r="N78" s="34"/>
    </row>
    <row r="79" spans="1:12" ht="39.75" customHeight="1">
      <c r="A79" s="93"/>
      <c r="B79" s="64" t="s">
        <v>122</v>
      </c>
      <c r="C79" s="3">
        <f t="shared" si="8"/>
        <v>0</v>
      </c>
      <c r="D79" s="4">
        <v>0</v>
      </c>
      <c r="E79" s="4">
        <v>0</v>
      </c>
      <c r="F79" s="6">
        <f t="shared" si="7"/>
        <v>86550</v>
      </c>
      <c r="G79" s="7">
        <f>86344+206</f>
        <v>86550</v>
      </c>
      <c r="H79" s="4">
        <v>0</v>
      </c>
      <c r="I79" s="3">
        <f t="shared" si="6"/>
        <v>93240</v>
      </c>
      <c r="J79" s="7">
        <v>93240</v>
      </c>
      <c r="K79" s="4">
        <v>0</v>
      </c>
      <c r="L79" s="95"/>
    </row>
    <row r="80" spans="1:12" ht="27" customHeight="1">
      <c r="A80" s="101" t="s">
        <v>108</v>
      </c>
      <c r="B80" s="64" t="s">
        <v>131</v>
      </c>
      <c r="C80" s="3">
        <f>D80+E80</f>
        <v>367607</v>
      </c>
      <c r="D80" s="4">
        <v>367607</v>
      </c>
      <c r="E80" s="4">
        <v>0</v>
      </c>
      <c r="F80" s="6">
        <f>+G80+H80</f>
        <v>0</v>
      </c>
      <c r="G80" s="7">
        <v>0</v>
      </c>
      <c r="H80" s="4">
        <v>0</v>
      </c>
      <c r="I80" s="3">
        <f t="shared" si="6"/>
        <v>0</v>
      </c>
      <c r="J80" s="7">
        <v>0</v>
      </c>
      <c r="K80" s="4">
        <v>0</v>
      </c>
      <c r="L80" s="94" t="s">
        <v>123</v>
      </c>
    </row>
    <row r="81" spans="1:12" ht="45" customHeight="1">
      <c r="A81" s="102"/>
      <c r="B81" s="64" t="s">
        <v>122</v>
      </c>
      <c r="C81" s="3">
        <f t="shared" si="8"/>
        <v>0</v>
      </c>
      <c r="D81" s="4">
        <v>0</v>
      </c>
      <c r="E81" s="4">
        <v>0</v>
      </c>
      <c r="F81" s="6">
        <f t="shared" si="7"/>
        <v>284580</v>
      </c>
      <c r="G81" s="7">
        <f>355200-70620</f>
        <v>284580</v>
      </c>
      <c r="H81" s="4">
        <v>0</v>
      </c>
      <c r="I81" s="3">
        <f aca="true" t="shared" si="9" ref="I81:I97">J81+K81</f>
        <v>375446</v>
      </c>
      <c r="J81" s="7">
        <v>375446</v>
      </c>
      <c r="K81" s="4">
        <v>0</v>
      </c>
      <c r="L81" s="95"/>
    </row>
    <row r="82" spans="1:12" ht="30" customHeight="1">
      <c r="A82" s="92" t="s">
        <v>136</v>
      </c>
      <c r="B82" s="64" t="s">
        <v>131</v>
      </c>
      <c r="C82" s="3">
        <f>D82+E82</f>
        <v>44726</v>
      </c>
      <c r="D82" s="4">
        <v>44726</v>
      </c>
      <c r="E82" s="4">
        <v>0</v>
      </c>
      <c r="F82" s="6">
        <f t="shared" si="7"/>
        <v>0</v>
      </c>
      <c r="G82" s="7">
        <v>0</v>
      </c>
      <c r="H82" s="4">
        <v>0</v>
      </c>
      <c r="I82" s="3">
        <f t="shared" si="9"/>
        <v>0</v>
      </c>
      <c r="J82" s="7">
        <v>0</v>
      </c>
      <c r="K82" s="4">
        <v>0</v>
      </c>
      <c r="L82" s="94" t="s">
        <v>85</v>
      </c>
    </row>
    <row r="83" spans="1:12" ht="50.25" customHeight="1">
      <c r="A83" s="93"/>
      <c r="B83" s="64" t="s">
        <v>122</v>
      </c>
      <c r="C83" s="3">
        <f t="shared" si="8"/>
        <v>0</v>
      </c>
      <c r="D83" s="4">
        <v>0</v>
      </c>
      <c r="E83" s="4">
        <v>0</v>
      </c>
      <c r="F83" s="6">
        <f t="shared" si="7"/>
        <v>45020</v>
      </c>
      <c r="G83" s="7">
        <f>47520-2500</f>
        <v>45020</v>
      </c>
      <c r="H83" s="4">
        <v>0</v>
      </c>
      <c r="I83" s="3">
        <f t="shared" si="9"/>
        <v>47520</v>
      </c>
      <c r="J83" s="7">
        <v>47520</v>
      </c>
      <c r="K83" s="4">
        <v>0</v>
      </c>
      <c r="L83" s="95"/>
    </row>
    <row r="84" spans="1:12" ht="37.5" customHeight="1">
      <c r="A84" s="92" t="s">
        <v>29</v>
      </c>
      <c r="B84" s="64" t="s">
        <v>131</v>
      </c>
      <c r="C84" s="3">
        <f>D84+E84</f>
        <v>22488</v>
      </c>
      <c r="D84" s="4">
        <v>22488</v>
      </c>
      <c r="E84" s="4">
        <v>0</v>
      </c>
      <c r="F84" s="6">
        <f t="shared" si="7"/>
        <v>0</v>
      </c>
      <c r="G84" s="7">
        <v>0</v>
      </c>
      <c r="H84" s="4">
        <v>0</v>
      </c>
      <c r="I84" s="3">
        <f t="shared" si="9"/>
        <v>0</v>
      </c>
      <c r="J84" s="7">
        <v>0</v>
      </c>
      <c r="K84" s="4">
        <v>0</v>
      </c>
      <c r="L84" s="94" t="s">
        <v>85</v>
      </c>
    </row>
    <row r="85" spans="1:12" ht="42.75" customHeight="1">
      <c r="A85" s="93"/>
      <c r="B85" s="64" t="s">
        <v>122</v>
      </c>
      <c r="C85" s="3">
        <f t="shared" si="8"/>
        <v>0</v>
      </c>
      <c r="D85" s="4">
        <v>0</v>
      </c>
      <c r="E85" s="4">
        <v>0</v>
      </c>
      <c r="F85" s="6">
        <f t="shared" si="7"/>
        <v>24582</v>
      </c>
      <c r="G85" s="7">
        <v>24582</v>
      </c>
      <c r="H85" s="4">
        <v>0</v>
      </c>
      <c r="I85" s="3">
        <f t="shared" si="9"/>
        <v>26542</v>
      </c>
      <c r="J85" s="7">
        <v>26542</v>
      </c>
      <c r="K85" s="4">
        <v>0</v>
      </c>
      <c r="L85" s="95"/>
    </row>
    <row r="86" spans="1:12" ht="29.25" customHeight="1">
      <c r="A86" s="92" t="s">
        <v>14</v>
      </c>
      <c r="B86" s="64" t="s">
        <v>131</v>
      </c>
      <c r="C86" s="3">
        <f>D86+E86</f>
        <v>30510</v>
      </c>
      <c r="D86" s="4">
        <v>30510</v>
      </c>
      <c r="E86" s="4">
        <v>0</v>
      </c>
      <c r="F86" s="6">
        <f>+G86+H86</f>
        <v>0</v>
      </c>
      <c r="G86" s="7">
        <v>0</v>
      </c>
      <c r="H86" s="4">
        <v>0</v>
      </c>
      <c r="I86" s="3">
        <f>J86+K86</f>
        <v>0</v>
      </c>
      <c r="J86" s="7">
        <v>0</v>
      </c>
      <c r="K86" s="4">
        <v>0</v>
      </c>
      <c r="L86" s="94" t="s">
        <v>89</v>
      </c>
    </row>
    <row r="87" spans="1:12" ht="43.5" customHeight="1">
      <c r="A87" s="93"/>
      <c r="B87" s="64" t="s">
        <v>122</v>
      </c>
      <c r="C87" s="3">
        <f t="shared" si="8"/>
        <v>0</v>
      </c>
      <c r="D87" s="4">
        <v>0</v>
      </c>
      <c r="E87" s="4">
        <v>0</v>
      </c>
      <c r="F87" s="6">
        <f>+G87+H87</f>
        <v>37020</v>
      </c>
      <c r="G87" s="7">
        <v>37020</v>
      </c>
      <c r="H87" s="4">
        <v>0</v>
      </c>
      <c r="I87" s="3">
        <f t="shared" si="9"/>
        <v>40327</v>
      </c>
      <c r="J87" s="7">
        <v>40327</v>
      </c>
      <c r="K87" s="4">
        <v>0</v>
      </c>
      <c r="L87" s="95"/>
    </row>
    <row r="88" spans="1:12" ht="33" customHeight="1">
      <c r="A88" s="92" t="s">
        <v>49</v>
      </c>
      <c r="B88" s="64" t="s">
        <v>131</v>
      </c>
      <c r="C88" s="6">
        <f aca="true" t="shared" si="10" ref="C88:C96">+D88+E88</f>
        <v>21000</v>
      </c>
      <c r="D88" s="7">
        <v>21000</v>
      </c>
      <c r="E88" s="4">
        <v>0</v>
      </c>
      <c r="F88" s="6">
        <f aca="true" t="shared" si="11" ref="F88:F96">G88+H88</f>
        <v>0</v>
      </c>
      <c r="G88" s="7">
        <v>0</v>
      </c>
      <c r="H88" s="4">
        <v>0</v>
      </c>
      <c r="I88" s="3">
        <f>J88+K88</f>
        <v>0</v>
      </c>
      <c r="J88" s="7">
        <v>0</v>
      </c>
      <c r="K88" s="4">
        <v>0</v>
      </c>
      <c r="L88" s="94" t="s">
        <v>85</v>
      </c>
    </row>
    <row r="89" spans="1:12" ht="59.25" customHeight="1">
      <c r="A89" s="93"/>
      <c r="B89" s="64" t="s">
        <v>122</v>
      </c>
      <c r="C89" s="6">
        <f t="shared" si="10"/>
        <v>0</v>
      </c>
      <c r="D89" s="7">
        <v>0</v>
      </c>
      <c r="E89" s="4">
        <v>0</v>
      </c>
      <c r="F89" s="6">
        <f t="shared" si="11"/>
        <v>35000</v>
      </c>
      <c r="G89" s="7">
        <v>35000</v>
      </c>
      <c r="H89" s="4">
        <v>0</v>
      </c>
      <c r="I89" s="3">
        <f t="shared" si="9"/>
        <v>35000</v>
      </c>
      <c r="J89" s="7">
        <v>35000</v>
      </c>
      <c r="K89" s="4">
        <v>0</v>
      </c>
      <c r="L89" s="95"/>
    </row>
    <row r="90" spans="1:12" s="62" customFormat="1" ht="37.5" customHeight="1">
      <c r="A90" s="56" t="s">
        <v>103</v>
      </c>
      <c r="B90" s="64" t="s">
        <v>131</v>
      </c>
      <c r="C90" s="57">
        <f t="shared" si="10"/>
        <v>33480</v>
      </c>
      <c r="D90" s="58">
        <v>33480</v>
      </c>
      <c r="E90" s="59">
        <v>0</v>
      </c>
      <c r="F90" s="57">
        <f t="shared" si="11"/>
        <v>0</v>
      </c>
      <c r="G90" s="58">
        <v>0</v>
      </c>
      <c r="H90" s="59">
        <v>0</v>
      </c>
      <c r="I90" s="60">
        <f t="shared" si="9"/>
        <v>0</v>
      </c>
      <c r="J90" s="58">
        <f>+ROUND(G90*1.055,0)</f>
        <v>0</v>
      </c>
      <c r="K90" s="59">
        <v>0</v>
      </c>
      <c r="L90" s="61" t="s">
        <v>100</v>
      </c>
    </row>
    <row r="91" spans="1:14" s="23" customFormat="1" ht="19.5" customHeight="1">
      <c r="A91" s="22"/>
      <c r="C91" s="24"/>
      <c r="D91" s="24"/>
      <c r="E91" s="24"/>
      <c r="F91" s="24"/>
      <c r="G91" s="24"/>
      <c r="H91" s="24"/>
      <c r="I91" s="71" t="s">
        <v>169</v>
      </c>
      <c r="J91" s="71"/>
      <c r="K91" s="71"/>
      <c r="L91" s="71"/>
      <c r="N91" s="34"/>
    </row>
    <row r="92" spans="1:14" s="23" customFormat="1" ht="14.25">
      <c r="A92" s="25">
        <v>1</v>
      </c>
      <c r="B92" s="26">
        <v>2</v>
      </c>
      <c r="C92" s="27">
        <v>3</v>
      </c>
      <c r="D92" s="27">
        <v>4</v>
      </c>
      <c r="E92" s="27">
        <v>5</v>
      </c>
      <c r="F92" s="27">
        <v>6</v>
      </c>
      <c r="G92" s="27">
        <v>7</v>
      </c>
      <c r="H92" s="27">
        <v>8</v>
      </c>
      <c r="I92" s="27">
        <v>9</v>
      </c>
      <c r="J92" s="27">
        <v>10</v>
      </c>
      <c r="K92" s="27">
        <v>11</v>
      </c>
      <c r="L92" s="27">
        <v>12</v>
      </c>
      <c r="N92" s="34"/>
    </row>
    <row r="93" spans="1:12" s="62" customFormat="1" ht="27" customHeight="1">
      <c r="A93" s="106" t="s">
        <v>137</v>
      </c>
      <c r="B93" s="64" t="s">
        <v>131</v>
      </c>
      <c r="C93" s="57">
        <f t="shared" si="10"/>
        <v>14000</v>
      </c>
      <c r="D93" s="58">
        <v>14000</v>
      </c>
      <c r="E93" s="59">
        <v>0</v>
      </c>
      <c r="F93" s="57">
        <f t="shared" si="11"/>
        <v>0</v>
      </c>
      <c r="G93" s="58">
        <v>0</v>
      </c>
      <c r="H93" s="59">
        <v>0</v>
      </c>
      <c r="I93" s="60">
        <f>J93+K93</f>
        <v>0</v>
      </c>
      <c r="J93" s="58">
        <v>0</v>
      </c>
      <c r="K93" s="59">
        <v>0</v>
      </c>
      <c r="L93" s="108" t="s">
        <v>100</v>
      </c>
    </row>
    <row r="94" spans="1:12" s="62" customFormat="1" ht="42" customHeight="1">
      <c r="A94" s="107"/>
      <c r="B94" s="64" t="s">
        <v>122</v>
      </c>
      <c r="C94" s="57">
        <f t="shared" si="10"/>
        <v>0</v>
      </c>
      <c r="D94" s="58">
        <v>0</v>
      </c>
      <c r="E94" s="59">
        <v>0</v>
      </c>
      <c r="F94" s="57">
        <f t="shared" si="11"/>
        <v>14000</v>
      </c>
      <c r="G94" s="58">
        <v>14000</v>
      </c>
      <c r="H94" s="59">
        <v>0</v>
      </c>
      <c r="I94" s="60">
        <f t="shared" si="9"/>
        <v>14000</v>
      </c>
      <c r="J94" s="58">
        <v>14000</v>
      </c>
      <c r="K94" s="59">
        <v>0</v>
      </c>
      <c r="L94" s="109"/>
    </row>
    <row r="95" spans="1:12" s="62" customFormat="1" ht="32.25" customHeight="1">
      <c r="A95" s="106" t="s">
        <v>163</v>
      </c>
      <c r="B95" s="64" t="s">
        <v>131</v>
      </c>
      <c r="C95" s="57">
        <f t="shared" si="10"/>
        <v>85977</v>
      </c>
      <c r="D95" s="58">
        <v>85977</v>
      </c>
      <c r="E95" s="59">
        <v>0</v>
      </c>
      <c r="F95" s="57">
        <f t="shared" si="11"/>
        <v>0</v>
      </c>
      <c r="G95" s="58">
        <v>0</v>
      </c>
      <c r="H95" s="59">
        <v>0</v>
      </c>
      <c r="I95" s="60">
        <f>J95+K95</f>
        <v>0</v>
      </c>
      <c r="J95" s="58">
        <v>0</v>
      </c>
      <c r="K95" s="59">
        <v>0</v>
      </c>
      <c r="L95" s="108" t="s">
        <v>100</v>
      </c>
    </row>
    <row r="96" spans="1:12" s="62" customFormat="1" ht="45.75" customHeight="1">
      <c r="A96" s="107"/>
      <c r="B96" s="64" t="s">
        <v>122</v>
      </c>
      <c r="C96" s="57">
        <f t="shared" si="10"/>
        <v>0</v>
      </c>
      <c r="D96" s="58">
        <v>0</v>
      </c>
      <c r="E96" s="59">
        <v>0</v>
      </c>
      <c r="F96" s="57">
        <f t="shared" si="11"/>
        <v>614635</v>
      </c>
      <c r="G96" s="58">
        <f>87806+526829</f>
        <v>614635</v>
      </c>
      <c r="H96" s="59">
        <v>0</v>
      </c>
      <c r="I96" s="60">
        <f t="shared" si="9"/>
        <v>87806</v>
      </c>
      <c r="J96" s="58">
        <v>87806</v>
      </c>
      <c r="K96" s="59">
        <v>0</v>
      </c>
      <c r="L96" s="109"/>
    </row>
    <row r="97" spans="1:12" ht="57" customHeight="1">
      <c r="A97" s="36" t="s">
        <v>173</v>
      </c>
      <c r="B97" s="2"/>
      <c r="C97" s="3">
        <f>D97+E97</f>
        <v>414600</v>
      </c>
      <c r="D97" s="3">
        <f>D98+D99+D100+D101</f>
        <v>414600</v>
      </c>
      <c r="E97" s="3">
        <f>E98+E99+E100+E101</f>
        <v>0</v>
      </c>
      <c r="F97" s="6">
        <f>+G97+H97</f>
        <v>300000</v>
      </c>
      <c r="G97" s="3">
        <f>G98+G99+G100+G101</f>
        <v>300000</v>
      </c>
      <c r="H97" s="3">
        <f>H98+H99+H100+H101</f>
        <v>0</v>
      </c>
      <c r="I97" s="3">
        <f t="shared" si="9"/>
        <v>317100</v>
      </c>
      <c r="J97" s="3">
        <f>J98+J99+J100+J101</f>
        <v>317100</v>
      </c>
      <c r="K97" s="3">
        <f>K98+K99+K100+K101</f>
        <v>0</v>
      </c>
      <c r="L97" s="25"/>
    </row>
    <row r="98" spans="1:12" ht="32.25" customHeight="1">
      <c r="A98" s="101" t="s">
        <v>174</v>
      </c>
      <c r="B98" s="64" t="s">
        <v>131</v>
      </c>
      <c r="C98" s="3">
        <f>+D98+E98</f>
        <v>314456</v>
      </c>
      <c r="D98" s="4">
        <v>314456</v>
      </c>
      <c r="E98" s="4">
        <v>0</v>
      </c>
      <c r="F98" s="6">
        <f>+G98</f>
        <v>0</v>
      </c>
      <c r="G98" s="7">
        <v>0</v>
      </c>
      <c r="H98" s="4">
        <v>0</v>
      </c>
      <c r="I98" s="3">
        <f>+J98</f>
        <v>0</v>
      </c>
      <c r="J98" s="7">
        <f>+ROUND(G98*1.057,0)</f>
        <v>0</v>
      </c>
      <c r="K98" s="4">
        <v>0</v>
      </c>
      <c r="L98" s="94" t="s">
        <v>123</v>
      </c>
    </row>
    <row r="99" spans="1:12" ht="51" customHeight="1">
      <c r="A99" s="102"/>
      <c r="B99" s="64" t="s">
        <v>122</v>
      </c>
      <c r="C99" s="3">
        <f>+D99+E99</f>
        <v>0</v>
      </c>
      <c r="D99" s="4">
        <v>0</v>
      </c>
      <c r="E99" s="4">
        <v>0</v>
      </c>
      <c r="F99" s="6">
        <f>+G99</f>
        <v>286700</v>
      </c>
      <c r="G99" s="7">
        <v>286700</v>
      </c>
      <c r="H99" s="4">
        <v>0</v>
      </c>
      <c r="I99" s="3">
        <f>+J99</f>
        <v>303042</v>
      </c>
      <c r="J99" s="7">
        <f>+ROUND(G99*1.057,0)</f>
        <v>303042</v>
      </c>
      <c r="K99" s="4">
        <v>0</v>
      </c>
      <c r="L99" s="95"/>
    </row>
    <row r="100" spans="1:12" ht="48.75" customHeight="1">
      <c r="A100" s="14" t="s">
        <v>121</v>
      </c>
      <c r="B100" s="64" t="s">
        <v>122</v>
      </c>
      <c r="C100" s="3">
        <f>D100+E100</f>
        <v>0</v>
      </c>
      <c r="D100" s="4">
        <v>0</v>
      </c>
      <c r="E100" s="4">
        <v>0</v>
      </c>
      <c r="F100" s="6">
        <f>+G100</f>
        <v>13300</v>
      </c>
      <c r="G100" s="7">
        <v>13300</v>
      </c>
      <c r="H100" s="4">
        <v>0</v>
      </c>
      <c r="I100" s="3">
        <f>+J100</f>
        <v>14058</v>
      </c>
      <c r="J100" s="7">
        <v>14058</v>
      </c>
      <c r="K100" s="4">
        <v>0</v>
      </c>
      <c r="L100" s="25" t="s">
        <v>123</v>
      </c>
    </row>
    <row r="101" spans="1:12" ht="53.25" customHeight="1">
      <c r="A101" s="38" t="s">
        <v>109</v>
      </c>
      <c r="B101" s="64" t="s">
        <v>131</v>
      </c>
      <c r="C101" s="3">
        <f>+D101</f>
        <v>100144</v>
      </c>
      <c r="D101" s="4">
        <v>100144</v>
      </c>
      <c r="E101" s="4">
        <v>0</v>
      </c>
      <c r="F101" s="6">
        <v>0</v>
      </c>
      <c r="G101" s="7">
        <v>0</v>
      </c>
      <c r="H101" s="4">
        <v>0</v>
      </c>
      <c r="I101" s="3">
        <v>0</v>
      </c>
      <c r="J101" s="7">
        <v>0</v>
      </c>
      <c r="K101" s="4">
        <v>0</v>
      </c>
      <c r="L101" s="25" t="s">
        <v>85</v>
      </c>
    </row>
    <row r="102" spans="1:12" ht="28.5" customHeight="1">
      <c r="A102" s="110" t="s">
        <v>178</v>
      </c>
      <c r="B102" s="64" t="s">
        <v>131</v>
      </c>
      <c r="C102" s="3">
        <f aca="true" t="shared" si="12" ref="C102:C110">D102+E102</f>
        <v>68552</v>
      </c>
      <c r="D102" s="4">
        <v>68552</v>
      </c>
      <c r="E102" s="4">
        <v>0</v>
      </c>
      <c r="F102" s="6">
        <f>+G102+H102</f>
        <v>0</v>
      </c>
      <c r="G102" s="7">
        <v>0</v>
      </c>
      <c r="H102" s="4">
        <v>0</v>
      </c>
      <c r="I102" s="3">
        <f aca="true" t="shared" si="13" ref="I102:I110">J102+K102</f>
        <v>0</v>
      </c>
      <c r="J102" s="7">
        <f>+ROUND(G102*1.057,0)</f>
        <v>0</v>
      </c>
      <c r="K102" s="4">
        <v>0</v>
      </c>
      <c r="L102" s="94" t="s">
        <v>85</v>
      </c>
    </row>
    <row r="103" spans="1:12" ht="75" customHeight="1">
      <c r="A103" s="111"/>
      <c r="B103" s="64" t="s">
        <v>122</v>
      </c>
      <c r="C103" s="3">
        <f t="shared" si="12"/>
        <v>0</v>
      </c>
      <c r="D103" s="4">
        <v>0</v>
      </c>
      <c r="E103" s="4">
        <v>0</v>
      </c>
      <c r="F103" s="6">
        <f>+G103+H103</f>
        <v>69929</v>
      </c>
      <c r="G103" s="7">
        <f>62000+7032+897</f>
        <v>69929</v>
      </c>
      <c r="H103" s="4">
        <v>0</v>
      </c>
      <c r="I103" s="3">
        <f t="shared" si="13"/>
        <v>65534</v>
      </c>
      <c r="J103" s="7">
        <v>65534</v>
      </c>
      <c r="K103" s="4">
        <v>0</v>
      </c>
      <c r="L103" s="95"/>
    </row>
    <row r="104" spans="1:12" ht="31.5" customHeight="1">
      <c r="A104" s="112" t="s">
        <v>138</v>
      </c>
      <c r="B104" s="64" t="s">
        <v>131</v>
      </c>
      <c r="C104" s="3">
        <f t="shared" si="12"/>
        <v>18560</v>
      </c>
      <c r="D104" s="4">
        <v>18560</v>
      </c>
      <c r="E104" s="4">
        <v>0</v>
      </c>
      <c r="F104" s="6">
        <f>+G104+H104</f>
        <v>0</v>
      </c>
      <c r="G104" s="7">
        <v>0</v>
      </c>
      <c r="H104" s="4">
        <v>0</v>
      </c>
      <c r="I104" s="3">
        <f t="shared" si="13"/>
        <v>0</v>
      </c>
      <c r="J104" s="7">
        <v>0</v>
      </c>
      <c r="K104" s="4">
        <v>0</v>
      </c>
      <c r="L104" s="94" t="s">
        <v>85</v>
      </c>
    </row>
    <row r="105" spans="1:12" ht="48" customHeight="1">
      <c r="A105" s="113"/>
      <c r="B105" s="64" t="s">
        <v>122</v>
      </c>
      <c r="C105" s="3">
        <f t="shared" si="12"/>
        <v>0</v>
      </c>
      <c r="D105" s="4">
        <v>0</v>
      </c>
      <c r="E105" s="4">
        <v>0</v>
      </c>
      <c r="F105" s="6">
        <f>+G105+H105</f>
        <v>18615</v>
      </c>
      <c r="G105" s="7">
        <v>18615</v>
      </c>
      <c r="H105" s="4">
        <v>0</v>
      </c>
      <c r="I105" s="3">
        <f t="shared" si="13"/>
        <v>19710</v>
      </c>
      <c r="J105" s="7">
        <v>19710</v>
      </c>
      <c r="K105" s="4">
        <v>0</v>
      </c>
      <c r="L105" s="95"/>
    </row>
    <row r="106" spans="1:12" ht="33" customHeight="1">
      <c r="A106" s="83" t="s">
        <v>117</v>
      </c>
      <c r="B106" s="64" t="s">
        <v>131</v>
      </c>
      <c r="C106" s="3">
        <f t="shared" si="12"/>
        <v>232600</v>
      </c>
      <c r="D106" s="4">
        <v>190600</v>
      </c>
      <c r="E106" s="4">
        <v>42000</v>
      </c>
      <c r="F106" s="6">
        <v>0</v>
      </c>
      <c r="G106" s="7">
        <v>0</v>
      </c>
      <c r="H106" s="7">
        <v>0</v>
      </c>
      <c r="I106" s="3">
        <f t="shared" si="13"/>
        <v>0</v>
      </c>
      <c r="J106" s="7">
        <f>+ROUND(G106*1.057,0)</f>
        <v>0</v>
      </c>
      <c r="K106" s="7">
        <f>+ROUND(H106*1.057,0)</f>
        <v>0</v>
      </c>
      <c r="L106" s="94" t="s">
        <v>85</v>
      </c>
    </row>
    <row r="107" spans="1:12" ht="45.75" customHeight="1">
      <c r="A107" s="84"/>
      <c r="B107" s="64" t="s">
        <v>122</v>
      </c>
      <c r="C107" s="3">
        <f t="shared" si="12"/>
        <v>0</v>
      </c>
      <c r="D107" s="4">
        <v>0</v>
      </c>
      <c r="E107" s="4">
        <v>0</v>
      </c>
      <c r="F107" s="6">
        <f>+G107+H107</f>
        <v>235640</v>
      </c>
      <c r="G107" s="7">
        <v>200000</v>
      </c>
      <c r="H107" s="7">
        <v>35640</v>
      </c>
      <c r="I107" s="3">
        <f t="shared" si="13"/>
        <v>249071</v>
      </c>
      <c r="J107" s="7">
        <f>+ROUND(G107*1.057,0)</f>
        <v>211400</v>
      </c>
      <c r="K107" s="7">
        <f>+ROUND(H107*1.057,0)</f>
        <v>37671</v>
      </c>
      <c r="L107" s="95"/>
    </row>
    <row r="108" spans="1:14" s="23" customFormat="1" ht="19.5" customHeight="1">
      <c r="A108" s="22"/>
      <c r="C108" s="24"/>
      <c r="D108" s="24"/>
      <c r="E108" s="24"/>
      <c r="F108" s="24"/>
      <c r="G108" s="24"/>
      <c r="H108" s="24"/>
      <c r="I108" s="71" t="s">
        <v>169</v>
      </c>
      <c r="J108" s="71"/>
      <c r="K108" s="71"/>
      <c r="L108" s="71"/>
      <c r="N108" s="34"/>
    </row>
    <row r="109" spans="1:14" s="23" customFormat="1" ht="14.25">
      <c r="A109" s="25">
        <v>1</v>
      </c>
      <c r="B109" s="26">
        <v>2</v>
      </c>
      <c r="C109" s="27">
        <v>3</v>
      </c>
      <c r="D109" s="27">
        <v>4</v>
      </c>
      <c r="E109" s="27">
        <v>5</v>
      </c>
      <c r="F109" s="27">
        <v>6</v>
      </c>
      <c r="G109" s="27">
        <v>7</v>
      </c>
      <c r="H109" s="27">
        <v>8</v>
      </c>
      <c r="I109" s="27">
        <v>9</v>
      </c>
      <c r="J109" s="27">
        <v>10</v>
      </c>
      <c r="K109" s="27">
        <v>11</v>
      </c>
      <c r="L109" s="27">
        <v>12</v>
      </c>
      <c r="N109" s="34"/>
    </row>
    <row r="110" spans="1:12" ht="123" customHeight="1">
      <c r="A110" s="67" t="s">
        <v>172</v>
      </c>
      <c r="B110" s="64" t="s">
        <v>122</v>
      </c>
      <c r="C110" s="3">
        <f t="shared" si="12"/>
        <v>0</v>
      </c>
      <c r="D110" s="4">
        <v>0</v>
      </c>
      <c r="E110" s="4">
        <v>0</v>
      </c>
      <c r="F110" s="6">
        <f>+G110+H110</f>
        <v>37500</v>
      </c>
      <c r="G110" s="7">
        <v>37500</v>
      </c>
      <c r="H110" s="7">
        <v>0</v>
      </c>
      <c r="I110" s="3">
        <f t="shared" si="13"/>
        <v>0</v>
      </c>
      <c r="J110" s="7">
        <v>0</v>
      </c>
      <c r="K110" s="7">
        <v>0</v>
      </c>
      <c r="L110" s="68" t="s">
        <v>19</v>
      </c>
    </row>
    <row r="111" spans="1:12" ht="18.75" customHeight="1">
      <c r="A111" s="74" t="s">
        <v>39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1:12" ht="20.25" customHeight="1">
      <c r="A112" s="89" t="s">
        <v>50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1:12" ht="22.5" customHeight="1">
      <c r="A113" s="88" t="s">
        <v>51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12" ht="62.25" customHeight="1">
      <c r="A114" s="36" t="s">
        <v>91</v>
      </c>
      <c r="B114" s="64"/>
      <c r="C114" s="3">
        <f>+D114+E114</f>
        <v>1385920</v>
      </c>
      <c r="D114" s="3">
        <f>+D116+D118+D115+D117</f>
        <v>1385920</v>
      </c>
      <c r="E114" s="3">
        <f>+E116+E118+E115+E117</f>
        <v>0</v>
      </c>
      <c r="F114" s="6">
        <f>+G114+H114</f>
        <v>1892237</v>
      </c>
      <c r="G114" s="3">
        <f>+G116+G118+G115+G117</f>
        <v>1892237</v>
      </c>
      <c r="H114" s="3">
        <f>+H116+H118+H115+H117</f>
        <v>0</v>
      </c>
      <c r="I114" s="3">
        <f>+I116+I118+I115+I117</f>
        <v>1563066</v>
      </c>
      <c r="J114" s="3">
        <f>+J116+J118+J115+J117</f>
        <v>1563066</v>
      </c>
      <c r="K114" s="3">
        <v>0</v>
      </c>
      <c r="L114" s="25" t="s">
        <v>85</v>
      </c>
    </row>
    <row r="115" spans="1:12" ht="36.75" customHeight="1">
      <c r="A115" s="101" t="s">
        <v>52</v>
      </c>
      <c r="B115" s="64" t="s">
        <v>131</v>
      </c>
      <c r="C115" s="3">
        <f>+D115+E115</f>
        <v>886992</v>
      </c>
      <c r="D115" s="4">
        <v>886992</v>
      </c>
      <c r="E115" s="4">
        <v>0</v>
      </c>
      <c r="F115" s="6">
        <f>+G115+H115</f>
        <v>0</v>
      </c>
      <c r="G115" s="7">
        <v>0</v>
      </c>
      <c r="H115" s="4">
        <v>0</v>
      </c>
      <c r="I115" s="3">
        <f>J115+K115</f>
        <v>0</v>
      </c>
      <c r="J115" s="7">
        <v>0</v>
      </c>
      <c r="K115" s="4">
        <v>0</v>
      </c>
      <c r="L115" s="94" t="s">
        <v>85</v>
      </c>
    </row>
    <row r="116" spans="1:12" ht="49.5" customHeight="1">
      <c r="A116" s="102"/>
      <c r="B116" s="64" t="s">
        <v>122</v>
      </c>
      <c r="C116" s="3">
        <f>+D116+E116</f>
        <v>0</v>
      </c>
      <c r="D116" s="4">
        <v>0</v>
      </c>
      <c r="E116" s="4">
        <v>0</v>
      </c>
      <c r="F116" s="6">
        <f>+G116+H116</f>
        <v>1359881</v>
      </c>
      <c r="G116" s="7">
        <v>1359881</v>
      </c>
      <c r="H116" s="4">
        <v>0</v>
      </c>
      <c r="I116" s="3">
        <f>J116+K116</f>
        <v>1000366</v>
      </c>
      <c r="J116" s="7">
        <v>1000366</v>
      </c>
      <c r="K116" s="4">
        <v>0</v>
      </c>
      <c r="L116" s="95"/>
    </row>
    <row r="117" spans="1:12" ht="36" customHeight="1">
      <c r="A117" s="101" t="s">
        <v>53</v>
      </c>
      <c r="B117" s="64" t="s">
        <v>131</v>
      </c>
      <c r="C117" s="3">
        <f>+D117+E117</f>
        <v>498928</v>
      </c>
      <c r="D117" s="4">
        <v>498928</v>
      </c>
      <c r="E117" s="4">
        <v>0</v>
      </c>
      <c r="F117" s="6">
        <f>+G117+H117</f>
        <v>0</v>
      </c>
      <c r="G117" s="7">
        <v>0</v>
      </c>
      <c r="H117" s="4">
        <v>0</v>
      </c>
      <c r="I117" s="3">
        <f>J117+K117</f>
        <v>0</v>
      </c>
      <c r="J117" s="7">
        <f>+ROUND(G117*1.057,0)</f>
        <v>0</v>
      </c>
      <c r="K117" s="4">
        <v>0</v>
      </c>
      <c r="L117" s="94" t="s">
        <v>85</v>
      </c>
    </row>
    <row r="118" spans="1:12" ht="54" customHeight="1">
      <c r="A118" s="102"/>
      <c r="B118" s="64" t="s">
        <v>122</v>
      </c>
      <c r="C118" s="3">
        <f>+D118+E118</f>
        <v>0</v>
      </c>
      <c r="D118" s="4">
        <v>0</v>
      </c>
      <c r="E118" s="4">
        <v>0</v>
      </c>
      <c r="F118" s="6">
        <f>+G118+H118</f>
        <v>532356</v>
      </c>
      <c r="G118" s="7">
        <v>532356</v>
      </c>
      <c r="H118" s="4">
        <v>0</v>
      </c>
      <c r="I118" s="3">
        <f>J118+K118</f>
        <v>562700</v>
      </c>
      <c r="J118" s="7">
        <f>+ROUND(G118*1.057,0)</f>
        <v>562700</v>
      </c>
      <c r="K118" s="4">
        <v>0</v>
      </c>
      <c r="L118" s="95"/>
    </row>
    <row r="119" spans="1:12" ht="16.5" customHeight="1">
      <c r="A119" s="74" t="s">
        <v>40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1:12" ht="39.75" customHeight="1">
      <c r="A120" s="76" t="s">
        <v>30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</row>
    <row r="121" spans="1:12" ht="36.75" customHeight="1">
      <c r="A121" s="73" t="s">
        <v>101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</row>
    <row r="122" spans="1:12" ht="36.75" customHeight="1">
      <c r="A122" s="13" t="s">
        <v>92</v>
      </c>
      <c r="B122" s="43"/>
      <c r="C122" s="3">
        <f aca="true" t="shared" si="14" ref="C122:C134">D122+E122</f>
        <v>1704214</v>
      </c>
      <c r="D122" s="3">
        <f>D123+D124+D125+D126+D129+D130+D131+D132+D133+D134</f>
        <v>1704214</v>
      </c>
      <c r="E122" s="3">
        <f>E123+E124+E125+E126+E129+E130+E131+E132+E133+E134</f>
        <v>0</v>
      </c>
      <c r="F122" s="3">
        <f>G122+H122</f>
        <v>1829300</v>
      </c>
      <c r="G122" s="3">
        <f>G123+G124+G125+G126+G129+G130+G131+G132+G133+G134</f>
        <v>1829300</v>
      </c>
      <c r="H122" s="3">
        <f>H123+H124+H125+H126+H129+H130+H131+H132+H133+H134</f>
        <v>0</v>
      </c>
      <c r="I122" s="3">
        <f aca="true" t="shared" si="15" ref="I122:I134">J122+K122</f>
        <v>1983255</v>
      </c>
      <c r="J122" s="3">
        <f>J123+J124+J125+J126+J129+J130+J131+J132+J133+J134</f>
        <v>1983255</v>
      </c>
      <c r="K122" s="3">
        <f>K123+K124+K125+K126+K129+K130+K131+K132+K133+K134</f>
        <v>0</v>
      </c>
      <c r="L122" s="44"/>
    </row>
    <row r="123" spans="1:14" s="23" customFormat="1" ht="24">
      <c r="A123" s="104" t="s">
        <v>11</v>
      </c>
      <c r="B123" s="64" t="s">
        <v>131</v>
      </c>
      <c r="C123" s="3">
        <f>D123+E123</f>
        <v>15824</v>
      </c>
      <c r="D123" s="4">
        <v>15824</v>
      </c>
      <c r="E123" s="4">
        <v>0</v>
      </c>
      <c r="F123" s="6">
        <f aca="true" t="shared" si="16" ref="F123:F134">+G123+H123</f>
        <v>0</v>
      </c>
      <c r="G123" s="7">
        <v>0</v>
      </c>
      <c r="H123" s="4">
        <v>0</v>
      </c>
      <c r="I123" s="3">
        <f>J123+K123</f>
        <v>0</v>
      </c>
      <c r="J123" s="7">
        <f>+ROUND(G123*1.057,0)</f>
        <v>0</v>
      </c>
      <c r="K123" s="4">
        <v>0</v>
      </c>
      <c r="L123" s="94" t="s">
        <v>85</v>
      </c>
      <c r="N123" s="34"/>
    </row>
    <row r="124" spans="1:12" ht="36.75" customHeight="1">
      <c r="A124" s="105"/>
      <c r="B124" s="64" t="s">
        <v>122</v>
      </c>
      <c r="C124" s="3">
        <f t="shared" si="14"/>
        <v>0</v>
      </c>
      <c r="D124" s="4">
        <v>0</v>
      </c>
      <c r="E124" s="4">
        <v>0</v>
      </c>
      <c r="F124" s="6">
        <f t="shared" si="16"/>
        <v>14820</v>
      </c>
      <c r="G124" s="7">
        <v>14820</v>
      </c>
      <c r="H124" s="4">
        <v>0</v>
      </c>
      <c r="I124" s="3">
        <f t="shared" si="15"/>
        <v>15665</v>
      </c>
      <c r="J124" s="7">
        <f>+ROUND(G124*1.057,0)</f>
        <v>15665</v>
      </c>
      <c r="K124" s="4">
        <v>0</v>
      </c>
      <c r="L124" s="95"/>
    </row>
    <row r="125" spans="1:12" ht="33.75" customHeight="1">
      <c r="A125" s="104" t="s">
        <v>139</v>
      </c>
      <c r="B125" s="64" t="s">
        <v>131</v>
      </c>
      <c r="C125" s="3">
        <f>D125+E125</f>
        <v>721180</v>
      </c>
      <c r="D125" s="4">
        <v>721180</v>
      </c>
      <c r="E125" s="4">
        <v>0</v>
      </c>
      <c r="F125" s="6">
        <f t="shared" si="16"/>
        <v>0</v>
      </c>
      <c r="G125" s="7">
        <v>0</v>
      </c>
      <c r="H125" s="4">
        <v>0</v>
      </c>
      <c r="I125" s="3">
        <f>J125+K125</f>
        <v>0</v>
      </c>
      <c r="J125" s="7">
        <f>+ROUND(G125*1.057,0)</f>
        <v>0</v>
      </c>
      <c r="K125" s="4">
        <v>0</v>
      </c>
      <c r="L125" s="94" t="s">
        <v>85</v>
      </c>
    </row>
    <row r="126" spans="1:12" ht="37.5" customHeight="1">
      <c r="A126" s="105"/>
      <c r="B126" s="64" t="s">
        <v>122</v>
      </c>
      <c r="C126" s="3">
        <f t="shared" si="14"/>
        <v>0</v>
      </c>
      <c r="D126" s="4">
        <v>0</v>
      </c>
      <c r="E126" s="4">
        <v>0</v>
      </c>
      <c r="F126" s="6">
        <f t="shared" si="16"/>
        <v>770800</v>
      </c>
      <c r="G126" s="7">
        <f>786800-16000</f>
        <v>770800</v>
      </c>
      <c r="H126" s="4">
        <v>0</v>
      </c>
      <c r="I126" s="3">
        <f t="shared" si="15"/>
        <v>831648</v>
      </c>
      <c r="J126" s="7">
        <v>831648</v>
      </c>
      <c r="K126" s="4">
        <v>0</v>
      </c>
      <c r="L126" s="95"/>
    </row>
    <row r="127" spans="1:14" s="23" customFormat="1" ht="19.5" customHeight="1">
      <c r="A127" s="22"/>
      <c r="C127" s="24"/>
      <c r="D127" s="24"/>
      <c r="E127" s="24"/>
      <c r="F127" s="24"/>
      <c r="G127" s="24"/>
      <c r="H127" s="24"/>
      <c r="I127" s="71" t="s">
        <v>169</v>
      </c>
      <c r="J127" s="71"/>
      <c r="K127" s="71"/>
      <c r="L127" s="71"/>
      <c r="N127" s="34"/>
    </row>
    <row r="128" spans="1:14" s="23" customFormat="1" ht="14.25">
      <c r="A128" s="25">
        <v>1</v>
      </c>
      <c r="B128" s="26">
        <v>2</v>
      </c>
      <c r="C128" s="27">
        <v>3</v>
      </c>
      <c r="D128" s="27">
        <v>4</v>
      </c>
      <c r="E128" s="27">
        <v>5</v>
      </c>
      <c r="F128" s="27">
        <v>6</v>
      </c>
      <c r="G128" s="27">
        <v>7</v>
      </c>
      <c r="H128" s="27">
        <v>8</v>
      </c>
      <c r="I128" s="27">
        <v>9</v>
      </c>
      <c r="J128" s="27">
        <v>10</v>
      </c>
      <c r="K128" s="27">
        <v>11</v>
      </c>
      <c r="L128" s="27">
        <v>12</v>
      </c>
      <c r="N128" s="34"/>
    </row>
    <row r="129" spans="1:12" ht="33" customHeight="1">
      <c r="A129" s="92" t="s">
        <v>140</v>
      </c>
      <c r="B129" s="64" t="s">
        <v>131</v>
      </c>
      <c r="C129" s="3">
        <f>D129+E129</f>
        <v>245633</v>
      </c>
      <c r="D129" s="4">
        <v>245633</v>
      </c>
      <c r="E129" s="4">
        <v>0</v>
      </c>
      <c r="F129" s="6">
        <f t="shared" si="16"/>
        <v>0</v>
      </c>
      <c r="G129" s="7">
        <v>0</v>
      </c>
      <c r="H129" s="4">
        <v>0</v>
      </c>
      <c r="I129" s="3">
        <f>J129+K129</f>
        <v>0</v>
      </c>
      <c r="J129" s="7">
        <v>0</v>
      </c>
      <c r="K129" s="4">
        <v>0</v>
      </c>
      <c r="L129" s="94" t="s">
        <v>85</v>
      </c>
    </row>
    <row r="130" spans="1:12" ht="36.75" customHeight="1">
      <c r="A130" s="93"/>
      <c r="B130" s="64" t="s">
        <v>122</v>
      </c>
      <c r="C130" s="3">
        <f t="shared" si="14"/>
        <v>0</v>
      </c>
      <c r="D130" s="4">
        <v>0</v>
      </c>
      <c r="E130" s="4">
        <v>0</v>
      </c>
      <c r="F130" s="6">
        <f t="shared" si="16"/>
        <v>241630</v>
      </c>
      <c r="G130" s="7">
        <f>272630-31000</f>
        <v>241630</v>
      </c>
      <c r="H130" s="4">
        <v>0</v>
      </c>
      <c r="I130" s="3">
        <f t="shared" si="15"/>
        <v>288175</v>
      </c>
      <c r="J130" s="7">
        <v>288175</v>
      </c>
      <c r="K130" s="4">
        <v>0</v>
      </c>
      <c r="L130" s="95"/>
    </row>
    <row r="131" spans="1:12" ht="31.5" customHeight="1">
      <c r="A131" s="92" t="s">
        <v>141</v>
      </c>
      <c r="B131" s="64" t="s">
        <v>131</v>
      </c>
      <c r="C131" s="3">
        <f>D131+E131</f>
        <v>219742</v>
      </c>
      <c r="D131" s="4">
        <v>219742</v>
      </c>
      <c r="E131" s="4">
        <v>0</v>
      </c>
      <c r="F131" s="6">
        <f t="shared" si="16"/>
        <v>0</v>
      </c>
      <c r="G131" s="7">
        <v>0</v>
      </c>
      <c r="H131" s="4">
        <v>0</v>
      </c>
      <c r="I131" s="3">
        <f>J131+K131</f>
        <v>0</v>
      </c>
      <c r="J131" s="7">
        <v>0</v>
      </c>
      <c r="K131" s="4">
        <v>0</v>
      </c>
      <c r="L131" s="94" t="s">
        <v>85</v>
      </c>
    </row>
    <row r="132" spans="1:12" ht="41.25" customHeight="1">
      <c r="A132" s="93"/>
      <c r="B132" s="64" t="s">
        <v>122</v>
      </c>
      <c r="C132" s="3">
        <f t="shared" si="14"/>
        <v>0</v>
      </c>
      <c r="D132" s="4">
        <v>0</v>
      </c>
      <c r="E132" s="4">
        <v>0</v>
      </c>
      <c r="F132" s="6">
        <f t="shared" si="16"/>
        <v>263150</v>
      </c>
      <c r="G132" s="7">
        <v>263150</v>
      </c>
      <c r="H132" s="4">
        <v>0</v>
      </c>
      <c r="I132" s="3">
        <f t="shared" si="15"/>
        <v>278150</v>
      </c>
      <c r="J132" s="7">
        <v>278150</v>
      </c>
      <c r="K132" s="4">
        <v>0</v>
      </c>
      <c r="L132" s="95"/>
    </row>
    <row r="133" spans="1:12" ht="27.75" customHeight="1">
      <c r="A133" s="92" t="s">
        <v>142</v>
      </c>
      <c r="B133" s="64" t="s">
        <v>131</v>
      </c>
      <c r="C133" s="3">
        <f>D133+E133</f>
        <v>501835</v>
      </c>
      <c r="D133" s="4">
        <v>501835</v>
      </c>
      <c r="E133" s="4">
        <v>0</v>
      </c>
      <c r="F133" s="6">
        <f t="shared" si="16"/>
        <v>0</v>
      </c>
      <c r="G133" s="7">
        <v>0</v>
      </c>
      <c r="H133" s="4">
        <v>0</v>
      </c>
      <c r="I133" s="3">
        <f>J133+K133</f>
        <v>0</v>
      </c>
      <c r="J133" s="7">
        <v>0</v>
      </c>
      <c r="K133" s="4">
        <v>0</v>
      </c>
      <c r="L133" s="94" t="s">
        <v>85</v>
      </c>
    </row>
    <row r="134" spans="1:12" ht="51" customHeight="1">
      <c r="A134" s="93"/>
      <c r="B134" s="64" t="s">
        <v>122</v>
      </c>
      <c r="C134" s="3">
        <f t="shared" si="14"/>
        <v>0</v>
      </c>
      <c r="D134" s="4">
        <v>0</v>
      </c>
      <c r="E134" s="4">
        <v>0</v>
      </c>
      <c r="F134" s="6">
        <f t="shared" si="16"/>
        <v>538900</v>
      </c>
      <c r="G134" s="7">
        <v>538900</v>
      </c>
      <c r="H134" s="4">
        <v>0</v>
      </c>
      <c r="I134" s="3">
        <f t="shared" si="15"/>
        <v>569617</v>
      </c>
      <c r="J134" s="7">
        <v>569617</v>
      </c>
      <c r="K134" s="4">
        <v>0</v>
      </c>
      <c r="L134" s="95"/>
    </row>
    <row r="135" spans="1:12" ht="25.5" customHeight="1">
      <c r="A135" s="72" t="s">
        <v>41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27" customHeight="1">
      <c r="A136" s="114" t="s">
        <v>143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1:12" ht="23.25" customHeight="1">
      <c r="A137" s="75" t="s">
        <v>144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1:12" ht="30" customHeight="1">
      <c r="A138" s="50" t="s">
        <v>15</v>
      </c>
      <c r="B138" s="2"/>
      <c r="C138" s="6">
        <f>D138+E138</f>
        <v>991969</v>
      </c>
      <c r="D138" s="6">
        <f aca="true" t="shared" si="17" ref="D138:K138">D139+D143</f>
        <v>991969</v>
      </c>
      <c r="E138" s="6">
        <f t="shared" si="17"/>
        <v>0</v>
      </c>
      <c r="F138" s="6">
        <f t="shared" si="17"/>
        <v>999344</v>
      </c>
      <c r="G138" s="6">
        <f t="shared" si="17"/>
        <v>999344</v>
      </c>
      <c r="H138" s="6">
        <f t="shared" si="17"/>
        <v>0</v>
      </c>
      <c r="I138" s="6">
        <f t="shared" si="17"/>
        <v>1094390</v>
      </c>
      <c r="J138" s="6">
        <f t="shared" si="17"/>
        <v>1094390</v>
      </c>
      <c r="K138" s="6">
        <f t="shared" si="17"/>
        <v>0</v>
      </c>
      <c r="L138" s="25"/>
    </row>
    <row r="139" spans="1:12" ht="34.5" customHeight="1">
      <c r="A139" s="9" t="s">
        <v>93</v>
      </c>
      <c r="B139" s="43"/>
      <c r="C139" s="3">
        <f>D139+E139</f>
        <v>124475</v>
      </c>
      <c r="D139" s="3">
        <f>SUM(D140:D142)</f>
        <v>124475</v>
      </c>
      <c r="E139" s="3">
        <f>SUM(E140:E142)</f>
        <v>0</v>
      </c>
      <c r="F139" s="3">
        <f>G139+H139</f>
        <v>116376</v>
      </c>
      <c r="G139" s="3">
        <f>SUM(G140:G142)</f>
        <v>116376</v>
      </c>
      <c r="H139" s="3">
        <f>SUM(H140:H142)</f>
        <v>0</v>
      </c>
      <c r="I139" s="3">
        <f>J139+K139</f>
        <v>138879</v>
      </c>
      <c r="J139" s="3">
        <f>SUM(J140:J142)</f>
        <v>138879</v>
      </c>
      <c r="K139" s="3">
        <f>SUM(K140:K142)</f>
        <v>0</v>
      </c>
      <c r="L139" s="25"/>
    </row>
    <row r="140" spans="1:12" ht="29.25" customHeight="1">
      <c r="A140" s="92" t="s">
        <v>105</v>
      </c>
      <c r="B140" s="64" t="s">
        <v>131</v>
      </c>
      <c r="C140" s="3">
        <f>D140+E140</f>
        <v>112540</v>
      </c>
      <c r="D140" s="4">
        <v>112540</v>
      </c>
      <c r="E140" s="4">
        <v>0</v>
      </c>
      <c r="F140" s="6">
        <f>+G140+H140</f>
        <v>0</v>
      </c>
      <c r="G140" s="7">
        <v>0</v>
      </c>
      <c r="H140" s="4">
        <v>0</v>
      </c>
      <c r="I140" s="3">
        <f>J140+K140</f>
        <v>0</v>
      </c>
      <c r="J140" s="7">
        <v>0</v>
      </c>
      <c r="K140" s="4">
        <v>0</v>
      </c>
      <c r="L140" s="94" t="s">
        <v>85</v>
      </c>
    </row>
    <row r="141" spans="1:12" ht="44.25" customHeight="1">
      <c r="A141" s="93"/>
      <c r="B141" s="64" t="s">
        <v>122</v>
      </c>
      <c r="C141" s="3">
        <f>D141+E141</f>
        <v>0</v>
      </c>
      <c r="D141" s="4">
        <v>0</v>
      </c>
      <c r="E141" s="4">
        <v>0</v>
      </c>
      <c r="F141" s="6">
        <f>+G141+H141</f>
        <v>116376</v>
      </c>
      <c r="G141" s="7">
        <f>131376-15000</f>
        <v>116376</v>
      </c>
      <c r="H141" s="4">
        <v>0</v>
      </c>
      <c r="I141" s="3">
        <f>J141+K141</f>
        <v>138879</v>
      </c>
      <c r="J141" s="7">
        <v>138879</v>
      </c>
      <c r="K141" s="4">
        <v>0</v>
      </c>
      <c r="L141" s="95"/>
    </row>
    <row r="142" spans="1:12" ht="30.75" customHeight="1">
      <c r="A142" s="14" t="s">
        <v>68</v>
      </c>
      <c r="B142" s="64" t="s">
        <v>131</v>
      </c>
      <c r="C142" s="3">
        <f>D142+E142</f>
        <v>11935</v>
      </c>
      <c r="D142" s="4">
        <v>11935</v>
      </c>
      <c r="E142" s="4">
        <v>0</v>
      </c>
      <c r="F142" s="6">
        <f>+G142+H142</f>
        <v>0</v>
      </c>
      <c r="G142" s="7">
        <v>0</v>
      </c>
      <c r="H142" s="4">
        <v>0</v>
      </c>
      <c r="I142" s="3">
        <f>J142+K142</f>
        <v>0</v>
      </c>
      <c r="J142" s="7">
        <v>0</v>
      </c>
      <c r="K142" s="4">
        <v>0</v>
      </c>
      <c r="L142" s="25" t="s">
        <v>85</v>
      </c>
    </row>
    <row r="143" spans="1:12" ht="45" customHeight="1">
      <c r="A143" s="9" t="s">
        <v>145</v>
      </c>
      <c r="B143" s="2"/>
      <c r="C143" s="3">
        <f>E143+D143</f>
        <v>867494</v>
      </c>
      <c r="D143" s="3">
        <f>+D144+D145+D146+D147+D150+D151+D152+D153+D154+D155+D156+D157</f>
        <v>867494</v>
      </c>
      <c r="E143" s="3">
        <f>+E144+E145+E146+E147+E150+E151+E152+E153+E154+E155+E156+E157</f>
        <v>0</v>
      </c>
      <c r="F143" s="3">
        <f>H143+G143</f>
        <v>882968</v>
      </c>
      <c r="G143" s="3">
        <f>+G144+G145+G146+G147+G150+G151+G152+G153+G154+G155+G156+G157</f>
        <v>882968</v>
      </c>
      <c r="H143" s="3">
        <f>+H144+H145+H146+H147+H150+H151+H152+H153+H154+H155+H156+H157</f>
        <v>0</v>
      </c>
      <c r="I143" s="3">
        <f>K143+J143</f>
        <v>955511</v>
      </c>
      <c r="J143" s="3">
        <f>+J144+J145+J146+J147+J150+J151+J152+J153+J154+J155+J156+J157</f>
        <v>955511</v>
      </c>
      <c r="K143" s="3">
        <f>+K144+K145+K146+K147+K150+K151+K152+K153+K154+K155+K156+K157</f>
        <v>0</v>
      </c>
      <c r="L143" s="25"/>
    </row>
    <row r="144" spans="1:12" ht="29.25" customHeight="1">
      <c r="A144" s="92" t="s">
        <v>146</v>
      </c>
      <c r="B144" s="64" t="s">
        <v>131</v>
      </c>
      <c r="C144" s="3">
        <f aca="true" t="shared" si="18" ref="C144:C155">D144+E144</f>
        <v>22488</v>
      </c>
      <c r="D144" s="4">
        <v>22488</v>
      </c>
      <c r="E144" s="4">
        <v>0</v>
      </c>
      <c r="F144" s="6">
        <f aca="true" t="shared" si="19" ref="F144:F155">+G144+H144</f>
        <v>0</v>
      </c>
      <c r="G144" s="7">
        <v>0</v>
      </c>
      <c r="H144" s="4">
        <v>0</v>
      </c>
      <c r="I144" s="3">
        <f>J144+K144</f>
        <v>0</v>
      </c>
      <c r="J144" s="7">
        <v>0</v>
      </c>
      <c r="K144" s="4">
        <v>0</v>
      </c>
      <c r="L144" s="94" t="s">
        <v>85</v>
      </c>
    </row>
    <row r="145" spans="1:12" ht="43.5" customHeight="1">
      <c r="A145" s="93"/>
      <c r="B145" s="64" t="s">
        <v>122</v>
      </c>
      <c r="C145" s="3">
        <f t="shared" si="18"/>
        <v>0</v>
      </c>
      <c r="D145" s="4">
        <v>0</v>
      </c>
      <c r="E145" s="4">
        <v>0</v>
      </c>
      <c r="F145" s="6">
        <f t="shared" si="19"/>
        <v>24582</v>
      </c>
      <c r="G145" s="7">
        <v>24582</v>
      </c>
      <c r="H145" s="4">
        <v>0</v>
      </c>
      <c r="I145" s="3">
        <f aca="true" t="shared" si="20" ref="I145:I156">J145+K145</f>
        <v>26542</v>
      </c>
      <c r="J145" s="7">
        <v>26542</v>
      </c>
      <c r="K145" s="4">
        <v>0</v>
      </c>
      <c r="L145" s="95"/>
    </row>
    <row r="146" spans="1:12" ht="31.5" customHeight="1">
      <c r="A146" s="92" t="s">
        <v>147</v>
      </c>
      <c r="B146" s="64" t="s">
        <v>131</v>
      </c>
      <c r="C146" s="3">
        <f t="shared" si="18"/>
        <v>144552</v>
      </c>
      <c r="D146" s="4">
        <v>144552</v>
      </c>
      <c r="E146" s="4">
        <v>0</v>
      </c>
      <c r="F146" s="6">
        <f t="shared" si="19"/>
        <v>0</v>
      </c>
      <c r="G146" s="7">
        <v>0</v>
      </c>
      <c r="H146" s="4">
        <v>0</v>
      </c>
      <c r="I146" s="3">
        <f>J146+K146</f>
        <v>0</v>
      </c>
      <c r="J146" s="7">
        <v>0</v>
      </c>
      <c r="K146" s="4">
        <v>0</v>
      </c>
      <c r="L146" s="94" t="s">
        <v>85</v>
      </c>
    </row>
    <row r="147" spans="1:12" ht="43.5" customHeight="1">
      <c r="A147" s="93"/>
      <c r="B147" s="64" t="s">
        <v>122</v>
      </c>
      <c r="C147" s="3">
        <f t="shared" si="18"/>
        <v>0</v>
      </c>
      <c r="D147" s="4">
        <v>0</v>
      </c>
      <c r="E147" s="4">
        <v>0</v>
      </c>
      <c r="F147" s="6">
        <f t="shared" si="19"/>
        <v>104590</v>
      </c>
      <c r="G147" s="7">
        <f>147970-7032-36348</f>
        <v>104590</v>
      </c>
      <c r="H147" s="4">
        <v>0</v>
      </c>
      <c r="I147" s="3">
        <f t="shared" si="20"/>
        <v>159765</v>
      </c>
      <c r="J147" s="7">
        <v>159765</v>
      </c>
      <c r="K147" s="4">
        <v>0</v>
      </c>
      <c r="L147" s="95"/>
    </row>
    <row r="148" spans="1:14" s="23" customFormat="1" ht="19.5" customHeight="1">
      <c r="A148" s="22"/>
      <c r="C148" s="24"/>
      <c r="D148" s="24"/>
      <c r="E148" s="24"/>
      <c r="F148" s="24"/>
      <c r="G148" s="24"/>
      <c r="H148" s="24"/>
      <c r="I148" s="71" t="s">
        <v>169</v>
      </c>
      <c r="J148" s="71"/>
      <c r="K148" s="71"/>
      <c r="L148" s="71"/>
      <c r="N148" s="34"/>
    </row>
    <row r="149" spans="1:14" s="23" customFormat="1" ht="14.25">
      <c r="A149" s="25">
        <v>1</v>
      </c>
      <c r="B149" s="26">
        <v>2</v>
      </c>
      <c r="C149" s="27">
        <v>3</v>
      </c>
      <c r="D149" s="27">
        <v>4</v>
      </c>
      <c r="E149" s="27">
        <v>5</v>
      </c>
      <c r="F149" s="27">
        <v>6</v>
      </c>
      <c r="G149" s="27">
        <v>7</v>
      </c>
      <c r="H149" s="27">
        <v>8</v>
      </c>
      <c r="I149" s="27">
        <v>9</v>
      </c>
      <c r="J149" s="27">
        <v>10</v>
      </c>
      <c r="K149" s="27">
        <v>11</v>
      </c>
      <c r="L149" s="27">
        <v>12</v>
      </c>
      <c r="N149" s="34"/>
    </row>
    <row r="150" spans="1:14" s="23" customFormat="1" ht="29.25" customHeight="1">
      <c r="A150" s="92" t="s">
        <v>148</v>
      </c>
      <c r="B150" s="64" t="s">
        <v>131</v>
      </c>
      <c r="C150" s="3">
        <f t="shared" si="18"/>
        <v>243143</v>
      </c>
      <c r="D150" s="4">
        <v>243143</v>
      </c>
      <c r="E150" s="4">
        <v>0</v>
      </c>
      <c r="F150" s="6">
        <f t="shared" si="19"/>
        <v>0</v>
      </c>
      <c r="G150" s="7">
        <v>0</v>
      </c>
      <c r="H150" s="4">
        <v>0</v>
      </c>
      <c r="I150" s="3">
        <f>J150+K150</f>
        <v>0</v>
      </c>
      <c r="J150" s="7">
        <v>0</v>
      </c>
      <c r="K150" s="4">
        <v>0</v>
      </c>
      <c r="L150" s="94" t="s">
        <v>85</v>
      </c>
      <c r="N150" s="34"/>
    </row>
    <row r="151" spans="1:12" ht="52.5" customHeight="1">
      <c r="A151" s="93"/>
      <c r="B151" s="64" t="s">
        <v>122</v>
      </c>
      <c r="C151" s="3">
        <f t="shared" si="18"/>
        <v>0</v>
      </c>
      <c r="D151" s="4">
        <v>0</v>
      </c>
      <c r="E151" s="4">
        <v>0</v>
      </c>
      <c r="F151" s="6">
        <f t="shared" si="19"/>
        <v>361672</v>
      </c>
      <c r="G151" s="7">
        <f>332810+28862</f>
        <v>361672</v>
      </c>
      <c r="H151" s="4">
        <v>0</v>
      </c>
      <c r="I151" s="3">
        <f t="shared" si="20"/>
        <v>359342</v>
      </c>
      <c r="J151" s="7">
        <v>359342</v>
      </c>
      <c r="K151" s="4">
        <v>0</v>
      </c>
      <c r="L151" s="95"/>
    </row>
    <row r="152" spans="1:12" ht="30.75" customHeight="1">
      <c r="A152" s="104" t="s">
        <v>149</v>
      </c>
      <c r="B152" s="64" t="s">
        <v>131</v>
      </c>
      <c r="C152" s="3">
        <f t="shared" si="18"/>
        <v>83372</v>
      </c>
      <c r="D152" s="4">
        <v>83372</v>
      </c>
      <c r="E152" s="4">
        <v>0</v>
      </c>
      <c r="F152" s="6">
        <f t="shared" si="19"/>
        <v>0</v>
      </c>
      <c r="G152" s="7">
        <v>0</v>
      </c>
      <c r="H152" s="4">
        <v>0</v>
      </c>
      <c r="I152" s="3">
        <f>J152+K152</f>
        <v>0</v>
      </c>
      <c r="J152" s="7">
        <v>0</v>
      </c>
      <c r="K152" s="4">
        <v>0</v>
      </c>
      <c r="L152" s="94" t="s">
        <v>85</v>
      </c>
    </row>
    <row r="153" spans="1:12" ht="40.5" customHeight="1">
      <c r="A153" s="105"/>
      <c r="B153" s="64" t="s">
        <v>122</v>
      </c>
      <c r="C153" s="3">
        <f t="shared" si="18"/>
        <v>0</v>
      </c>
      <c r="D153" s="4">
        <v>0</v>
      </c>
      <c r="E153" s="4">
        <v>0</v>
      </c>
      <c r="F153" s="6">
        <f t="shared" si="19"/>
        <v>62368</v>
      </c>
      <c r="G153" s="7">
        <f>75350-12982</f>
        <v>62368</v>
      </c>
      <c r="H153" s="4">
        <v>0</v>
      </c>
      <c r="I153" s="3">
        <f t="shared" si="20"/>
        <v>70350</v>
      </c>
      <c r="J153" s="7">
        <v>70350</v>
      </c>
      <c r="K153" s="4">
        <v>0</v>
      </c>
      <c r="L153" s="95"/>
    </row>
    <row r="154" spans="1:12" ht="25.5" customHeight="1">
      <c r="A154" s="92" t="s">
        <v>150</v>
      </c>
      <c r="B154" s="64" t="s">
        <v>131</v>
      </c>
      <c r="C154" s="3">
        <f t="shared" si="18"/>
        <v>339512</v>
      </c>
      <c r="D154" s="4">
        <v>339512</v>
      </c>
      <c r="E154" s="4">
        <v>0</v>
      </c>
      <c r="F154" s="6">
        <f t="shared" si="19"/>
        <v>0</v>
      </c>
      <c r="G154" s="7">
        <v>0</v>
      </c>
      <c r="H154" s="4">
        <v>0</v>
      </c>
      <c r="I154" s="3">
        <f>J154+K154</f>
        <v>0</v>
      </c>
      <c r="J154" s="7">
        <v>0</v>
      </c>
      <c r="K154" s="4">
        <v>0</v>
      </c>
      <c r="L154" s="94" t="s">
        <v>19</v>
      </c>
    </row>
    <row r="155" spans="1:12" ht="48" customHeight="1">
      <c r="A155" s="93"/>
      <c r="B155" s="64" t="s">
        <v>122</v>
      </c>
      <c r="C155" s="3">
        <f t="shared" si="18"/>
        <v>0</v>
      </c>
      <c r="D155" s="4">
        <v>0</v>
      </c>
      <c r="E155" s="4">
        <v>0</v>
      </c>
      <c r="F155" s="6">
        <f t="shared" si="19"/>
        <v>329756</v>
      </c>
      <c r="G155" s="7">
        <f>339512-9756</f>
        <v>329756</v>
      </c>
      <c r="H155" s="4">
        <v>0</v>
      </c>
      <c r="I155" s="3">
        <f t="shared" si="20"/>
        <v>339512</v>
      </c>
      <c r="J155" s="7">
        <v>339512</v>
      </c>
      <c r="K155" s="4">
        <v>0</v>
      </c>
      <c r="L155" s="95"/>
    </row>
    <row r="156" spans="1:12" ht="56.25" customHeight="1">
      <c r="A156" s="14" t="s">
        <v>43</v>
      </c>
      <c r="B156" s="64" t="s">
        <v>131</v>
      </c>
      <c r="C156" s="3">
        <f>D156+E156</f>
        <v>24427</v>
      </c>
      <c r="D156" s="4">
        <v>24427</v>
      </c>
      <c r="E156" s="4">
        <v>0</v>
      </c>
      <c r="F156" s="6">
        <f>+G156</f>
        <v>0</v>
      </c>
      <c r="G156" s="7">
        <v>0</v>
      </c>
      <c r="H156" s="4">
        <v>0</v>
      </c>
      <c r="I156" s="3">
        <f t="shared" si="20"/>
        <v>0</v>
      </c>
      <c r="J156" s="7">
        <v>0</v>
      </c>
      <c r="K156" s="4">
        <v>0</v>
      </c>
      <c r="L156" s="25" t="s">
        <v>19</v>
      </c>
    </row>
    <row r="157" spans="1:12" ht="46.5" customHeight="1">
      <c r="A157" s="14" t="s">
        <v>94</v>
      </c>
      <c r="B157" s="64" t="s">
        <v>131</v>
      </c>
      <c r="C157" s="3">
        <f>D157+E157</f>
        <v>10000</v>
      </c>
      <c r="D157" s="4">
        <v>10000</v>
      </c>
      <c r="E157" s="4">
        <v>0</v>
      </c>
      <c r="F157" s="6">
        <f>+G157</f>
        <v>0</v>
      </c>
      <c r="G157" s="7">
        <v>0</v>
      </c>
      <c r="H157" s="4">
        <v>0</v>
      </c>
      <c r="I157" s="3">
        <f>J157+K157</f>
        <v>0</v>
      </c>
      <c r="J157" s="7">
        <v>0</v>
      </c>
      <c r="K157" s="4">
        <v>0</v>
      </c>
      <c r="L157" s="25" t="s">
        <v>19</v>
      </c>
    </row>
    <row r="158" spans="1:12" ht="22.5" customHeight="1">
      <c r="A158" s="74" t="s">
        <v>37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</row>
    <row r="159" spans="1:12" ht="21" customHeight="1">
      <c r="A159" s="76" t="s">
        <v>98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pans="1:12" ht="25.5" customHeight="1">
      <c r="A160" s="75" t="s">
        <v>99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</row>
    <row r="161" spans="1:12" ht="41.25" customHeight="1">
      <c r="A161" s="45" t="s">
        <v>15</v>
      </c>
      <c r="B161" s="46"/>
      <c r="C161" s="47">
        <f>+D161+E161</f>
        <v>255150</v>
      </c>
      <c r="D161" s="47">
        <f>+D163+D162</f>
        <v>255150</v>
      </c>
      <c r="E161" s="47">
        <f>+E163+E162</f>
        <v>0</v>
      </c>
      <c r="F161" s="47">
        <f>+G161+H161</f>
        <v>270500</v>
      </c>
      <c r="G161" s="47">
        <f>+G163+G162</f>
        <v>270500</v>
      </c>
      <c r="H161" s="47">
        <f>+H163+H162</f>
        <v>0</v>
      </c>
      <c r="I161" s="47">
        <f>+J161+K161</f>
        <v>285919</v>
      </c>
      <c r="J161" s="47">
        <f>+J163+J162</f>
        <v>285919</v>
      </c>
      <c r="K161" s="47">
        <f>+K163+K162</f>
        <v>0</v>
      </c>
      <c r="L161" s="46"/>
    </row>
    <row r="162" spans="1:12" ht="27" customHeight="1">
      <c r="A162" s="115" t="s">
        <v>154</v>
      </c>
      <c r="B162" s="64" t="s">
        <v>131</v>
      </c>
      <c r="C162" s="3">
        <f>D162+E162</f>
        <v>255150</v>
      </c>
      <c r="D162" s="4">
        <v>255150</v>
      </c>
      <c r="E162" s="4">
        <v>0</v>
      </c>
      <c r="F162" s="6">
        <f>+G162</f>
        <v>0</v>
      </c>
      <c r="G162" s="7">
        <v>0</v>
      </c>
      <c r="H162" s="4">
        <v>0</v>
      </c>
      <c r="I162" s="3">
        <f>J162+K162</f>
        <v>0</v>
      </c>
      <c r="J162" s="7">
        <f>+ROUND(G162*1.057,0)</f>
        <v>0</v>
      </c>
      <c r="K162" s="4">
        <v>0</v>
      </c>
      <c r="L162" s="94" t="s">
        <v>19</v>
      </c>
    </row>
    <row r="163" spans="1:12" ht="46.5" customHeight="1">
      <c r="A163" s="116"/>
      <c r="B163" s="64" t="s">
        <v>122</v>
      </c>
      <c r="C163" s="3">
        <f>D163+E163</f>
        <v>0</v>
      </c>
      <c r="D163" s="4">
        <v>0</v>
      </c>
      <c r="E163" s="4">
        <v>0</v>
      </c>
      <c r="F163" s="6">
        <f>+G163</f>
        <v>270500</v>
      </c>
      <c r="G163" s="7">
        <v>270500</v>
      </c>
      <c r="H163" s="4">
        <v>0</v>
      </c>
      <c r="I163" s="3">
        <f>J163+K163</f>
        <v>285919</v>
      </c>
      <c r="J163" s="7">
        <f>+ROUND(G163*1.057,0)</f>
        <v>285919</v>
      </c>
      <c r="K163" s="4">
        <v>0</v>
      </c>
      <c r="L163" s="95"/>
    </row>
    <row r="164" spans="1:12" ht="24.75" customHeight="1">
      <c r="A164" s="74" t="s">
        <v>32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</row>
    <row r="165" spans="1:12" ht="39.75" customHeight="1">
      <c r="A165" s="76" t="s">
        <v>54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</row>
    <row r="166" spans="1:12" ht="37.5" customHeight="1">
      <c r="A166" s="88" t="s">
        <v>21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</row>
    <row r="167" spans="1:14" s="23" customFormat="1" ht="19.5" customHeight="1">
      <c r="A167" s="22"/>
      <c r="C167" s="24"/>
      <c r="D167" s="24"/>
      <c r="E167" s="24"/>
      <c r="F167" s="24"/>
      <c r="G167" s="24"/>
      <c r="H167" s="24"/>
      <c r="I167" s="71" t="s">
        <v>169</v>
      </c>
      <c r="J167" s="71"/>
      <c r="K167" s="71"/>
      <c r="L167" s="71"/>
      <c r="N167" s="34"/>
    </row>
    <row r="168" spans="1:14" s="23" customFormat="1" ht="14.25">
      <c r="A168" s="25">
        <v>1</v>
      </c>
      <c r="B168" s="26">
        <v>2</v>
      </c>
      <c r="C168" s="27">
        <v>3</v>
      </c>
      <c r="D168" s="27">
        <v>4</v>
      </c>
      <c r="E168" s="27">
        <v>5</v>
      </c>
      <c r="F168" s="27">
        <v>6</v>
      </c>
      <c r="G168" s="27">
        <v>7</v>
      </c>
      <c r="H168" s="27">
        <v>8</v>
      </c>
      <c r="I168" s="27">
        <v>9</v>
      </c>
      <c r="J168" s="27">
        <v>10</v>
      </c>
      <c r="K168" s="27">
        <v>11</v>
      </c>
      <c r="L168" s="27">
        <v>12</v>
      </c>
      <c r="N168" s="34"/>
    </row>
    <row r="169" spans="1:12" ht="29.25" customHeight="1">
      <c r="A169" s="45" t="s">
        <v>15</v>
      </c>
      <c r="B169" s="46"/>
      <c r="C169" s="47">
        <f>+D169+E169</f>
        <v>305300</v>
      </c>
      <c r="D169" s="47">
        <f>+D171+D170</f>
        <v>305300</v>
      </c>
      <c r="E169" s="47">
        <v>0</v>
      </c>
      <c r="F169" s="47">
        <f>+G169+H169</f>
        <v>320000</v>
      </c>
      <c r="G169" s="47">
        <f>+G171+G170</f>
        <v>320000</v>
      </c>
      <c r="H169" s="47">
        <f>+H171+H170</f>
        <v>0</v>
      </c>
      <c r="I169" s="47">
        <f>+J169+K169</f>
        <v>339000</v>
      </c>
      <c r="J169" s="47">
        <f>+J171+J170</f>
        <v>339000</v>
      </c>
      <c r="K169" s="47">
        <f>+K171+K170</f>
        <v>0</v>
      </c>
      <c r="L169" s="46"/>
    </row>
    <row r="170" spans="1:12" ht="29.25" customHeight="1">
      <c r="A170" s="92" t="s">
        <v>124</v>
      </c>
      <c r="B170" s="64" t="s">
        <v>131</v>
      </c>
      <c r="C170" s="3">
        <f>D170+E170</f>
        <v>305300</v>
      </c>
      <c r="D170" s="4">
        <v>305300</v>
      </c>
      <c r="E170" s="4">
        <v>0</v>
      </c>
      <c r="F170" s="3">
        <f>G170+H170</f>
        <v>0</v>
      </c>
      <c r="G170" s="7">
        <v>0</v>
      </c>
      <c r="H170" s="4">
        <v>0</v>
      </c>
      <c r="I170" s="3">
        <f>J170+K170</f>
        <v>0</v>
      </c>
      <c r="J170" s="7">
        <v>0</v>
      </c>
      <c r="K170" s="4">
        <v>0</v>
      </c>
      <c r="L170" s="94" t="s">
        <v>123</v>
      </c>
    </row>
    <row r="171" spans="1:12" ht="41.25" customHeight="1">
      <c r="A171" s="93"/>
      <c r="B171" s="64" t="s">
        <v>122</v>
      </c>
      <c r="C171" s="3">
        <f>D171+E171</f>
        <v>0</v>
      </c>
      <c r="D171" s="4">
        <v>0</v>
      </c>
      <c r="E171" s="4">
        <v>0</v>
      </c>
      <c r="F171" s="3">
        <f>G171+H171</f>
        <v>320000</v>
      </c>
      <c r="G171" s="7">
        <v>320000</v>
      </c>
      <c r="H171" s="4">
        <v>0</v>
      </c>
      <c r="I171" s="3">
        <f>J171+K171</f>
        <v>339000</v>
      </c>
      <c r="J171" s="7">
        <v>339000</v>
      </c>
      <c r="K171" s="4">
        <v>0</v>
      </c>
      <c r="L171" s="95"/>
    </row>
    <row r="172" spans="1:12" ht="23.25" customHeight="1">
      <c r="A172" s="74" t="s">
        <v>42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</row>
    <row r="173" spans="1:12" ht="27" customHeight="1">
      <c r="A173" s="89" t="s">
        <v>55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</row>
    <row r="174" spans="1:12" ht="27" customHeight="1">
      <c r="A174" s="90" t="s">
        <v>25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1:12" ht="29.25" customHeight="1">
      <c r="A175" s="45" t="s">
        <v>15</v>
      </c>
      <c r="B175" s="46"/>
      <c r="C175" s="47">
        <f>+D175+E175</f>
        <v>81525</v>
      </c>
      <c r="D175" s="47">
        <f>+D177+D176</f>
        <v>81525</v>
      </c>
      <c r="E175" s="47">
        <f>+E177+E176</f>
        <v>0</v>
      </c>
      <c r="F175" s="47">
        <f>+G175+H175</f>
        <v>86500</v>
      </c>
      <c r="G175" s="47">
        <f>+G177+G176</f>
        <v>86500</v>
      </c>
      <c r="H175" s="47">
        <f>+H177+H176</f>
        <v>0</v>
      </c>
      <c r="I175" s="47">
        <f>+J175+K175</f>
        <v>91431</v>
      </c>
      <c r="J175" s="47">
        <f>+J177+J176</f>
        <v>91431</v>
      </c>
      <c r="K175" s="47">
        <f>+K177+K176</f>
        <v>0</v>
      </c>
      <c r="L175" s="46"/>
    </row>
    <row r="176" spans="1:12" ht="29.25" customHeight="1">
      <c r="A176" s="115" t="s">
        <v>95</v>
      </c>
      <c r="B176" s="64" t="s">
        <v>131</v>
      </c>
      <c r="C176" s="3">
        <f>D176+E176</f>
        <v>81525</v>
      </c>
      <c r="D176" s="4">
        <v>81525</v>
      </c>
      <c r="E176" s="4">
        <v>0</v>
      </c>
      <c r="F176" s="3">
        <f>G176+H176</f>
        <v>0</v>
      </c>
      <c r="G176" s="7">
        <v>0</v>
      </c>
      <c r="H176" s="4">
        <v>0</v>
      </c>
      <c r="I176" s="3">
        <f>J176+K176</f>
        <v>0</v>
      </c>
      <c r="J176" s="7">
        <f>+ROUND(G176*1.057,0)</f>
        <v>0</v>
      </c>
      <c r="K176" s="4">
        <v>0</v>
      </c>
      <c r="L176" s="94" t="s">
        <v>85</v>
      </c>
    </row>
    <row r="177" spans="1:12" ht="51" customHeight="1">
      <c r="A177" s="116"/>
      <c r="B177" s="64" t="s">
        <v>122</v>
      </c>
      <c r="C177" s="3">
        <f>D177+E177</f>
        <v>0</v>
      </c>
      <c r="D177" s="4">
        <v>0</v>
      </c>
      <c r="E177" s="4">
        <v>0</v>
      </c>
      <c r="F177" s="3">
        <f>G177+H177</f>
        <v>86500</v>
      </c>
      <c r="G177" s="7">
        <v>86500</v>
      </c>
      <c r="H177" s="4">
        <v>0</v>
      </c>
      <c r="I177" s="3">
        <f>J177+K177</f>
        <v>91431</v>
      </c>
      <c r="J177" s="7">
        <f>+ROUND(G177*1.057,0)</f>
        <v>91431</v>
      </c>
      <c r="K177" s="4">
        <v>0</v>
      </c>
      <c r="L177" s="95"/>
    </row>
    <row r="178" spans="1:12" ht="18" customHeight="1">
      <c r="A178" s="76" t="s">
        <v>56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</row>
    <row r="179" spans="1:12" ht="22.5" customHeight="1">
      <c r="A179" s="75" t="s">
        <v>151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1:12" ht="29.25" customHeight="1">
      <c r="A180" s="45" t="s">
        <v>15</v>
      </c>
      <c r="B180" s="8"/>
      <c r="C180" s="6">
        <f>D180+E180</f>
        <v>65106533</v>
      </c>
      <c r="D180" s="6">
        <f>D196+D199+D193+D182+D203+D192+D195+D198+D202</f>
        <v>65106533</v>
      </c>
      <c r="E180" s="6">
        <f>E196+E199+E193+E182+E203+E192+E195+E198+E202</f>
        <v>0</v>
      </c>
      <c r="F180" s="3">
        <f>G180+H180</f>
        <v>68315491</v>
      </c>
      <c r="G180" s="6">
        <f>G196+G199+G193+G182+G203+G192+G195+G198+G202+G200</f>
        <v>68315491</v>
      </c>
      <c r="H180" s="6">
        <f>H196+H199+H193+H182+H203+H192+H195+H198+H202</f>
        <v>0</v>
      </c>
      <c r="I180" s="3">
        <f>K180+J180</f>
        <v>71520003</v>
      </c>
      <c r="J180" s="6">
        <f>J196+J199+J193+J182+J203+J192+J195+J198+J202</f>
        <v>71520003</v>
      </c>
      <c r="K180" s="6">
        <f>K196+K199+K193+K182+K203+K192+K195+K198+K202</f>
        <v>0</v>
      </c>
      <c r="L180" s="35"/>
    </row>
    <row r="181" spans="1:12" ht="21" customHeight="1">
      <c r="A181" s="72" t="s">
        <v>34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48.75" customHeight="1">
      <c r="A182" s="9" t="s">
        <v>96</v>
      </c>
      <c r="B182" s="38"/>
      <c r="C182" s="3">
        <f aca="true" t="shared" si="21" ref="C182:C188">D182+E182</f>
        <v>563976</v>
      </c>
      <c r="D182" s="3">
        <f>D184+D186++D188+D183+D185+D187</f>
        <v>563976</v>
      </c>
      <c r="E182" s="3">
        <f>E184+E186++E188+E183+E185+E187</f>
        <v>0</v>
      </c>
      <c r="F182" s="6">
        <f>G182+H182</f>
        <v>582400</v>
      </c>
      <c r="G182" s="3">
        <f>G184+G186++G188+G183+G185+G187</f>
        <v>582400</v>
      </c>
      <c r="H182" s="3">
        <f>H184+H186++H188+H183+H185+H187</f>
        <v>0</v>
      </c>
      <c r="I182" s="3">
        <f aca="true" t="shared" si="22" ref="I182:I188">J182+K182</f>
        <v>615597</v>
      </c>
      <c r="J182" s="3">
        <f>J184+J186++J188+J183+J185+J187</f>
        <v>615597</v>
      </c>
      <c r="K182" s="3">
        <f>K184+K186++K188+K183+K185+K187</f>
        <v>0</v>
      </c>
      <c r="L182" s="25"/>
    </row>
    <row r="183" spans="1:12" ht="30" customHeight="1">
      <c r="A183" s="101" t="s">
        <v>67</v>
      </c>
      <c r="B183" s="64" t="s">
        <v>131</v>
      </c>
      <c r="C183" s="3">
        <f t="shared" si="21"/>
        <v>38400</v>
      </c>
      <c r="D183" s="4">
        <v>38400</v>
      </c>
      <c r="E183" s="4">
        <v>0</v>
      </c>
      <c r="F183" s="6">
        <f>+G183+H183</f>
        <v>0</v>
      </c>
      <c r="G183" s="7">
        <v>0</v>
      </c>
      <c r="H183" s="7">
        <f>ROUND(E183*1.104,0)</f>
        <v>0</v>
      </c>
      <c r="I183" s="3">
        <f t="shared" si="22"/>
        <v>0</v>
      </c>
      <c r="J183" s="7">
        <v>0</v>
      </c>
      <c r="K183" s="4">
        <v>0</v>
      </c>
      <c r="L183" s="94" t="s">
        <v>85</v>
      </c>
    </row>
    <row r="184" spans="1:12" ht="42" customHeight="1">
      <c r="A184" s="102"/>
      <c r="B184" s="64" t="s">
        <v>122</v>
      </c>
      <c r="C184" s="3">
        <f t="shared" si="21"/>
        <v>0</v>
      </c>
      <c r="D184" s="4">
        <v>0</v>
      </c>
      <c r="E184" s="4">
        <v>0</v>
      </c>
      <c r="F184" s="6">
        <f>+G184+H184</f>
        <v>33120</v>
      </c>
      <c r="G184" s="7">
        <v>33120</v>
      </c>
      <c r="H184" s="7">
        <f>ROUND(E184*1.104,0)</f>
        <v>0</v>
      </c>
      <c r="I184" s="3">
        <f t="shared" si="22"/>
        <v>35008</v>
      </c>
      <c r="J184" s="7">
        <v>35008</v>
      </c>
      <c r="K184" s="4">
        <v>0</v>
      </c>
      <c r="L184" s="95"/>
    </row>
    <row r="185" spans="1:12" ht="29.25" customHeight="1">
      <c r="A185" s="101" t="s">
        <v>152</v>
      </c>
      <c r="B185" s="64" t="s">
        <v>131</v>
      </c>
      <c r="C185" s="3">
        <f t="shared" si="21"/>
        <v>392300</v>
      </c>
      <c r="D185" s="4">
        <v>392300</v>
      </c>
      <c r="E185" s="4">
        <v>0</v>
      </c>
      <c r="F185" s="6">
        <f>+G185+H185</f>
        <v>0</v>
      </c>
      <c r="G185" s="7">
        <v>0</v>
      </c>
      <c r="H185" s="7">
        <v>0</v>
      </c>
      <c r="I185" s="3">
        <f t="shared" si="22"/>
        <v>0</v>
      </c>
      <c r="J185" s="7">
        <v>0</v>
      </c>
      <c r="K185" s="4">
        <v>0</v>
      </c>
      <c r="L185" s="94" t="s">
        <v>85</v>
      </c>
    </row>
    <row r="186" spans="1:12" ht="47.25" customHeight="1">
      <c r="A186" s="102"/>
      <c r="B186" s="64" t="s">
        <v>122</v>
      </c>
      <c r="C186" s="3">
        <f t="shared" si="21"/>
        <v>0</v>
      </c>
      <c r="D186" s="4">
        <v>0</v>
      </c>
      <c r="E186" s="4">
        <v>0</v>
      </c>
      <c r="F186" s="6">
        <f>+G186+H186</f>
        <v>415800</v>
      </c>
      <c r="G186" s="7">
        <v>415800</v>
      </c>
      <c r="H186" s="7">
        <v>0</v>
      </c>
      <c r="I186" s="3">
        <f t="shared" si="22"/>
        <v>439501</v>
      </c>
      <c r="J186" s="7">
        <v>439501</v>
      </c>
      <c r="K186" s="4">
        <v>0</v>
      </c>
      <c r="L186" s="95"/>
    </row>
    <row r="187" spans="1:12" ht="30.75" customHeight="1">
      <c r="A187" s="92" t="s">
        <v>35</v>
      </c>
      <c r="B187" s="64" t="s">
        <v>131</v>
      </c>
      <c r="C187" s="3">
        <f t="shared" si="21"/>
        <v>133276</v>
      </c>
      <c r="D187" s="3">
        <v>133276</v>
      </c>
      <c r="E187" s="3">
        <v>0</v>
      </c>
      <c r="F187" s="6">
        <f>G187+H187</f>
        <v>0</v>
      </c>
      <c r="G187" s="7">
        <v>0</v>
      </c>
      <c r="H187" s="7">
        <v>0</v>
      </c>
      <c r="I187" s="3">
        <f t="shared" si="22"/>
        <v>0</v>
      </c>
      <c r="J187" s="7">
        <v>0</v>
      </c>
      <c r="K187" s="4">
        <v>0</v>
      </c>
      <c r="L187" s="94" t="s">
        <v>85</v>
      </c>
    </row>
    <row r="188" spans="1:12" ht="42" customHeight="1">
      <c r="A188" s="93"/>
      <c r="B188" s="64" t="s">
        <v>122</v>
      </c>
      <c r="C188" s="3">
        <f t="shared" si="21"/>
        <v>0</v>
      </c>
      <c r="D188" s="3">
        <v>0</v>
      </c>
      <c r="E188" s="3">
        <v>0</v>
      </c>
      <c r="F188" s="6">
        <f>G188+H188</f>
        <v>133480</v>
      </c>
      <c r="G188" s="7">
        <v>133480</v>
      </c>
      <c r="H188" s="7">
        <v>0</v>
      </c>
      <c r="I188" s="3">
        <f t="shared" si="22"/>
        <v>141088</v>
      </c>
      <c r="J188" s="7">
        <v>141088</v>
      </c>
      <c r="K188" s="4">
        <v>0</v>
      </c>
      <c r="L188" s="95"/>
    </row>
    <row r="189" spans="1:14" s="23" customFormat="1" ht="19.5" customHeight="1">
      <c r="A189" s="22"/>
      <c r="C189" s="24"/>
      <c r="D189" s="24"/>
      <c r="E189" s="24"/>
      <c r="F189" s="24"/>
      <c r="G189" s="24"/>
      <c r="H189" s="24"/>
      <c r="I189" s="71" t="s">
        <v>169</v>
      </c>
      <c r="J189" s="71"/>
      <c r="K189" s="71"/>
      <c r="L189" s="71"/>
      <c r="N189" s="34"/>
    </row>
    <row r="190" spans="1:14" s="23" customFormat="1" ht="14.25">
      <c r="A190" s="25">
        <v>1</v>
      </c>
      <c r="B190" s="26">
        <v>2</v>
      </c>
      <c r="C190" s="27">
        <v>3</v>
      </c>
      <c r="D190" s="27">
        <v>4</v>
      </c>
      <c r="E190" s="27">
        <v>5</v>
      </c>
      <c r="F190" s="27">
        <v>6</v>
      </c>
      <c r="G190" s="27">
        <v>7</v>
      </c>
      <c r="H190" s="27">
        <v>8</v>
      </c>
      <c r="I190" s="27">
        <v>9</v>
      </c>
      <c r="J190" s="27">
        <v>10</v>
      </c>
      <c r="K190" s="27">
        <v>11</v>
      </c>
      <c r="L190" s="27">
        <v>12</v>
      </c>
      <c r="N190" s="34"/>
    </row>
    <row r="191" spans="1:12" ht="21" customHeight="1">
      <c r="A191" s="72" t="s">
        <v>36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ht="26.25" customHeight="1">
      <c r="A192" s="117" t="s">
        <v>153</v>
      </c>
      <c r="B192" s="64" t="s">
        <v>131</v>
      </c>
      <c r="C192" s="3">
        <f>D192+E192</f>
        <v>1342557</v>
      </c>
      <c r="D192" s="3">
        <v>1342557</v>
      </c>
      <c r="E192" s="3">
        <v>0</v>
      </c>
      <c r="F192" s="6">
        <f>G192+H192</f>
        <v>0</v>
      </c>
      <c r="G192" s="6">
        <v>0</v>
      </c>
      <c r="H192" s="6">
        <v>0</v>
      </c>
      <c r="I192" s="3">
        <f>J192+K192</f>
        <v>0</v>
      </c>
      <c r="J192" s="6">
        <f>+ROUND(G192*1.057,0)</f>
        <v>0</v>
      </c>
      <c r="K192" s="4">
        <v>0</v>
      </c>
      <c r="L192" s="94" t="s">
        <v>85</v>
      </c>
    </row>
    <row r="193" spans="1:12" ht="42" customHeight="1">
      <c r="A193" s="118"/>
      <c r="B193" s="64" t="s">
        <v>122</v>
      </c>
      <c r="C193" s="3">
        <f>D193+E193</f>
        <v>0</v>
      </c>
      <c r="D193" s="3">
        <v>0</v>
      </c>
      <c r="E193" s="3">
        <v>0</v>
      </c>
      <c r="F193" s="6">
        <f>G193+H193</f>
        <v>1225635</v>
      </c>
      <c r="G193" s="6">
        <f>1380800-120906-34259</f>
        <v>1225635</v>
      </c>
      <c r="H193" s="6">
        <v>0</v>
      </c>
      <c r="I193" s="3">
        <f>J193+K193</f>
        <v>1459506</v>
      </c>
      <c r="J193" s="6">
        <v>1459506</v>
      </c>
      <c r="K193" s="4">
        <v>0</v>
      </c>
      <c r="L193" s="95"/>
    </row>
    <row r="194" spans="1:12" ht="24" customHeight="1">
      <c r="A194" s="72" t="s">
        <v>31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24" customHeight="1">
      <c r="A195" s="119" t="s">
        <v>165</v>
      </c>
      <c r="B195" s="64" t="s">
        <v>131</v>
      </c>
      <c r="C195" s="3">
        <f>D195+E195</f>
        <v>22566202</v>
      </c>
      <c r="D195" s="48">
        <v>22566202</v>
      </c>
      <c r="E195" s="7">
        <v>0</v>
      </c>
      <c r="F195" s="6">
        <f>G195+H195</f>
        <v>0</v>
      </c>
      <c r="G195" s="7">
        <v>0</v>
      </c>
      <c r="H195" s="7">
        <v>0</v>
      </c>
      <c r="I195" s="3">
        <f>J195+K195</f>
        <v>0</v>
      </c>
      <c r="J195" s="7">
        <v>0</v>
      </c>
      <c r="K195" s="4">
        <v>0</v>
      </c>
      <c r="L195" s="94" t="s">
        <v>85</v>
      </c>
    </row>
    <row r="196" spans="1:12" ht="81.75" customHeight="1">
      <c r="A196" s="120"/>
      <c r="B196" s="64" t="s">
        <v>122</v>
      </c>
      <c r="C196" s="3">
        <f>D196+E196</f>
        <v>0</v>
      </c>
      <c r="D196" s="48">
        <v>0</v>
      </c>
      <c r="E196" s="7">
        <v>0</v>
      </c>
      <c r="F196" s="6">
        <f>G196+H196</f>
        <v>24500000</v>
      </c>
      <c r="G196" s="7">
        <v>24500000</v>
      </c>
      <c r="H196" s="7">
        <v>0</v>
      </c>
      <c r="I196" s="3">
        <f>J196+K196</f>
        <v>25896500</v>
      </c>
      <c r="J196" s="7">
        <v>25896500</v>
      </c>
      <c r="K196" s="4">
        <v>0</v>
      </c>
      <c r="L196" s="95"/>
    </row>
    <row r="197" spans="1:12" ht="28.5" customHeight="1">
      <c r="A197" s="72" t="s">
        <v>37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28.5" customHeight="1">
      <c r="A198" s="101" t="s">
        <v>166</v>
      </c>
      <c r="B198" s="64" t="s">
        <v>131</v>
      </c>
      <c r="C198" s="3">
        <f>D198+E198</f>
        <v>38633798</v>
      </c>
      <c r="D198" s="4">
        <v>38633798</v>
      </c>
      <c r="E198" s="4">
        <v>0</v>
      </c>
      <c r="F198" s="3">
        <f>G198+H198</f>
        <v>0</v>
      </c>
      <c r="G198" s="7">
        <v>0</v>
      </c>
      <c r="H198" s="7">
        <v>0</v>
      </c>
      <c r="I198" s="3">
        <f>J198+K198</f>
        <v>0</v>
      </c>
      <c r="J198" s="7">
        <v>0</v>
      </c>
      <c r="K198" s="7">
        <v>0</v>
      </c>
      <c r="L198" s="94" t="s">
        <v>85</v>
      </c>
    </row>
    <row r="199" spans="1:12" ht="82.5" customHeight="1">
      <c r="A199" s="102"/>
      <c r="B199" s="64" t="s">
        <v>122</v>
      </c>
      <c r="C199" s="3">
        <f>D199+E199</f>
        <v>0</v>
      </c>
      <c r="D199" s="4">
        <v>0</v>
      </c>
      <c r="E199" s="4">
        <v>0</v>
      </c>
      <c r="F199" s="3">
        <f>G199+H199</f>
        <v>40200000</v>
      </c>
      <c r="G199" s="7">
        <v>40200000</v>
      </c>
      <c r="H199" s="7">
        <v>0</v>
      </c>
      <c r="I199" s="3">
        <f>J199+K199</f>
        <v>42491400</v>
      </c>
      <c r="J199" s="7">
        <v>42491400</v>
      </c>
      <c r="K199" s="7">
        <v>0</v>
      </c>
      <c r="L199" s="95"/>
    </row>
    <row r="200" spans="1:12" ht="79.5" customHeight="1">
      <c r="A200" s="36" t="s">
        <v>164</v>
      </c>
      <c r="B200" s="64" t="s">
        <v>122</v>
      </c>
      <c r="C200" s="3">
        <f>D200+E200</f>
        <v>0</v>
      </c>
      <c r="D200" s="4">
        <v>0</v>
      </c>
      <c r="E200" s="4">
        <v>0</v>
      </c>
      <c r="F200" s="3">
        <f>G200+H200</f>
        <v>807456</v>
      </c>
      <c r="G200" s="7">
        <v>807456</v>
      </c>
      <c r="H200" s="7">
        <v>0</v>
      </c>
      <c r="I200" s="3">
        <f>J200+K200</f>
        <v>0</v>
      </c>
      <c r="J200" s="7">
        <v>0</v>
      </c>
      <c r="K200" s="7">
        <v>0</v>
      </c>
      <c r="L200" s="66" t="s">
        <v>85</v>
      </c>
    </row>
    <row r="201" spans="1:12" ht="27" customHeight="1">
      <c r="A201" s="72" t="s">
        <v>110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27" customHeight="1">
      <c r="A202" s="115" t="s">
        <v>167</v>
      </c>
      <c r="B202" s="64" t="s">
        <v>131</v>
      </c>
      <c r="C202" s="3">
        <f>D202+E202</f>
        <v>2000000</v>
      </c>
      <c r="D202" s="4">
        <v>2000000</v>
      </c>
      <c r="E202" s="4">
        <v>0</v>
      </c>
      <c r="F202" s="3">
        <f>G202+H202</f>
        <v>0</v>
      </c>
      <c r="G202" s="7">
        <v>0</v>
      </c>
      <c r="H202" s="7">
        <v>0</v>
      </c>
      <c r="I202" s="3">
        <f>J202+K202</f>
        <v>0</v>
      </c>
      <c r="J202" s="7">
        <f>+ROUND(G202*1.057,0)</f>
        <v>0</v>
      </c>
      <c r="K202" s="7">
        <v>0</v>
      </c>
      <c r="L202" s="94" t="s">
        <v>85</v>
      </c>
    </row>
    <row r="203" spans="1:12" ht="44.25" customHeight="1">
      <c r="A203" s="116"/>
      <c r="B203" s="64" t="s">
        <v>122</v>
      </c>
      <c r="C203" s="3">
        <f>D203+E203</f>
        <v>0</v>
      </c>
      <c r="D203" s="4">
        <v>0</v>
      </c>
      <c r="E203" s="4">
        <v>0</v>
      </c>
      <c r="F203" s="3">
        <f>G203+H203</f>
        <v>1000000</v>
      </c>
      <c r="G203" s="7">
        <v>1000000</v>
      </c>
      <c r="H203" s="7">
        <v>0</v>
      </c>
      <c r="I203" s="3">
        <f>J203+K203</f>
        <v>1057000</v>
      </c>
      <c r="J203" s="7">
        <f>+ROUND(G203*1.057,0)</f>
        <v>1057000</v>
      </c>
      <c r="K203" s="7">
        <v>0</v>
      </c>
      <c r="L203" s="95"/>
    </row>
    <row r="204" spans="1:12" ht="24" customHeight="1">
      <c r="A204" s="77" t="s">
        <v>81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9"/>
    </row>
    <row r="205" spans="1:12" ht="39.75" customHeight="1">
      <c r="A205" s="80" t="s">
        <v>82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2"/>
    </row>
    <row r="206" spans="1:12" ht="32.25" customHeight="1">
      <c r="A206" s="75" t="s">
        <v>83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1:14" s="23" customFormat="1" ht="19.5" customHeight="1">
      <c r="A207" s="22"/>
      <c r="C207" s="24"/>
      <c r="D207" s="24"/>
      <c r="E207" s="24"/>
      <c r="F207" s="24"/>
      <c r="G207" s="24"/>
      <c r="H207" s="24"/>
      <c r="I207" s="71" t="s">
        <v>169</v>
      </c>
      <c r="J207" s="71"/>
      <c r="K207" s="71"/>
      <c r="L207" s="71"/>
      <c r="N207" s="34"/>
    </row>
    <row r="208" spans="1:14" s="23" customFormat="1" ht="14.25">
      <c r="A208" s="25">
        <v>1</v>
      </c>
      <c r="B208" s="26">
        <v>2</v>
      </c>
      <c r="C208" s="27">
        <v>3</v>
      </c>
      <c r="D208" s="27">
        <v>4</v>
      </c>
      <c r="E208" s="27">
        <v>5</v>
      </c>
      <c r="F208" s="27">
        <v>6</v>
      </c>
      <c r="G208" s="27">
        <v>7</v>
      </c>
      <c r="H208" s="27">
        <v>8</v>
      </c>
      <c r="I208" s="27">
        <v>9</v>
      </c>
      <c r="J208" s="27">
        <v>10</v>
      </c>
      <c r="K208" s="27">
        <v>11</v>
      </c>
      <c r="L208" s="27">
        <v>12</v>
      </c>
      <c r="N208" s="34"/>
    </row>
    <row r="209" spans="1:12" ht="18" customHeight="1">
      <c r="A209" s="37" t="s">
        <v>2</v>
      </c>
      <c r="B209" s="52"/>
      <c r="C209" s="53"/>
      <c r="D209" s="53"/>
      <c r="E209" s="53"/>
      <c r="F209" s="53"/>
      <c r="G209" s="54"/>
      <c r="H209" s="53"/>
      <c r="I209" s="53"/>
      <c r="J209" s="54"/>
      <c r="K209" s="53"/>
      <c r="L209" s="55"/>
    </row>
    <row r="210" spans="1:12" ht="35.25" customHeight="1">
      <c r="A210" s="115" t="s">
        <v>84</v>
      </c>
      <c r="B210" s="64" t="s">
        <v>131</v>
      </c>
      <c r="C210" s="3">
        <f>+D210+E210</f>
        <v>1743118</v>
      </c>
      <c r="D210" s="4">
        <v>1743118</v>
      </c>
      <c r="E210" s="4">
        <v>0</v>
      </c>
      <c r="F210" s="3">
        <f>G210+H210</f>
        <v>0</v>
      </c>
      <c r="G210" s="7">
        <v>0</v>
      </c>
      <c r="H210" s="7">
        <v>0</v>
      </c>
      <c r="I210" s="3">
        <f>J210+K210</f>
        <v>0</v>
      </c>
      <c r="J210" s="7">
        <v>0</v>
      </c>
      <c r="K210" s="7">
        <v>0</v>
      </c>
      <c r="L210" s="94" t="s">
        <v>85</v>
      </c>
    </row>
    <row r="211" spans="1:12" ht="81.75" customHeight="1">
      <c r="A211" s="116"/>
      <c r="B211" s="64" t="s">
        <v>122</v>
      </c>
      <c r="C211" s="3">
        <f>+D211+E211</f>
        <v>0</v>
      </c>
      <c r="D211" s="4">
        <v>0</v>
      </c>
      <c r="E211" s="4">
        <v>0</v>
      </c>
      <c r="F211" s="3">
        <f>G211+H211</f>
        <v>1911000</v>
      </c>
      <c r="G211" s="7">
        <v>1911000</v>
      </c>
      <c r="H211" s="7">
        <v>0</v>
      </c>
      <c r="I211" s="3">
        <f>J211+K211</f>
        <v>2061525</v>
      </c>
      <c r="J211" s="7">
        <v>2061525</v>
      </c>
      <c r="K211" s="7">
        <v>0</v>
      </c>
      <c r="L211" s="95"/>
    </row>
    <row r="212" spans="1:12" ht="29.25" customHeight="1">
      <c r="A212" s="72" t="s">
        <v>33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ht="52.5" customHeight="1">
      <c r="A213" s="89" t="s">
        <v>80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</row>
    <row r="214" spans="1:12" ht="46.5" customHeight="1">
      <c r="A214" s="90" t="s">
        <v>16</v>
      </c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1:12" ht="36" customHeight="1">
      <c r="A215" s="12" t="s">
        <v>2</v>
      </c>
      <c r="B215" s="46"/>
      <c r="C215" s="47">
        <f>D215+E215</f>
        <v>73900</v>
      </c>
      <c r="D215" s="49">
        <f>D217+D216</f>
        <v>73900</v>
      </c>
      <c r="E215" s="49">
        <f>E217+E216</f>
        <v>0</v>
      </c>
      <c r="F215" s="47">
        <f>G215+H215</f>
        <v>70000</v>
      </c>
      <c r="G215" s="49">
        <f>G217+G216</f>
        <v>70000</v>
      </c>
      <c r="H215" s="49">
        <f>H217+H216</f>
        <v>0</v>
      </c>
      <c r="I215" s="47">
        <f>+J215</f>
        <v>0</v>
      </c>
      <c r="J215" s="49">
        <f>J217+J216</f>
        <v>0</v>
      </c>
      <c r="K215" s="49">
        <f>K217+K216</f>
        <v>0</v>
      </c>
      <c r="L215" s="49">
        <v>0</v>
      </c>
    </row>
    <row r="216" spans="1:12" ht="37.5" customHeight="1">
      <c r="A216" s="115" t="s">
        <v>97</v>
      </c>
      <c r="B216" s="64" t="s">
        <v>131</v>
      </c>
      <c r="C216" s="3">
        <f>D216+E216</f>
        <v>73900</v>
      </c>
      <c r="D216" s="4">
        <v>73900</v>
      </c>
      <c r="E216" s="4">
        <v>0</v>
      </c>
      <c r="F216" s="3">
        <f>G216+H216</f>
        <v>0</v>
      </c>
      <c r="G216" s="4">
        <v>0</v>
      </c>
      <c r="H216" s="4">
        <v>0</v>
      </c>
      <c r="I216" s="3">
        <f>J216+K216</f>
        <v>0</v>
      </c>
      <c r="J216" s="4">
        <v>0</v>
      </c>
      <c r="K216" s="4">
        <v>0</v>
      </c>
      <c r="L216" s="94" t="s">
        <v>85</v>
      </c>
    </row>
    <row r="217" spans="1:12" ht="51" customHeight="1">
      <c r="A217" s="116"/>
      <c r="B217" s="64" t="s">
        <v>122</v>
      </c>
      <c r="C217" s="3">
        <f>D217+E217</f>
        <v>0</v>
      </c>
      <c r="D217" s="4">
        <v>0</v>
      </c>
      <c r="E217" s="4">
        <v>0</v>
      </c>
      <c r="F217" s="3">
        <f>G217+H217</f>
        <v>70000</v>
      </c>
      <c r="G217" s="4">
        <v>70000</v>
      </c>
      <c r="H217" s="4">
        <v>0</v>
      </c>
      <c r="I217" s="3">
        <f>J217+K217</f>
        <v>0</v>
      </c>
      <c r="J217" s="4">
        <v>0</v>
      </c>
      <c r="K217" s="4">
        <v>0</v>
      </c>
      <c r="L217" s="95"/>
    </row>
    <row r="218" spans="1:12" ht="24" customHeight="1">
      <c r="A218" s="74" t="s">
        <v>57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</row>
    <row r="219" spans="1:12" ht="21.75" customHeight="1">
      <c r="A219" s="76" t="s">
        <v>79</v>
      </c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</row>
    <row r="220" spans="1:12" ht="29.25" customHeight="1">
      <c r="A220" s="75" t="s">
        <v>44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</row>
    <row r="221" spans="1:12" ht="30" customHeight="1">
      <c r="A221" s="12" t="s">
        <v>2</v>
      </c>
      <c r="B221" s="8"/>
      <c r="C221" s="6">
        <f>D221+E221</f>
        <v>25146</v>
      </c>
      <c r="D221" s="6">
        <f>+D222+D227+D231</f>
        <v>25146</v>
      </c>
      <c r="E221" s="6">
        <f>+E222+E227+E231</f>
        <v>0</v>
      </c>
      <c r="F221" s="3">
        <f>+H221+G221</f>
        <v>20649</v>
      </c>
      <c r="G221" s="6">
        <f>+G222+G227+G231</f>
        <v>20649</v>
      </c>
      <c r="H221" s="6">
        <f>+H222+H227+H231</f>
        <v>0</v>
      </c>
      <c r="I221" s="3">
        <f>+J221+K221</f>
        <v>21890</v>
      </c>
      <c r="J221" s="6">
        <f>+J222+J227+J231</f>
        <v>21890</v>
      </c>
      <c r="K221" s="6">
        <f>+K222+K227+K231</f>
        <v>0</v>
      </c>
      <c r="L221" s="35"/>
    </row>
    <row r="222" spans="1:12" ht="53.25" customHeight="1">
      <c r="A222" s="9" t="s">
        <v>69</v>
      </c>
      <c r="B222" s="2"/>
      <c r="C222" s="3">
        <f>D222+E222</f>
        <v>5184</v>
      </c>
      <c r="D222" s="4">
        <f>+D223+D224</f>
        <v>5184</v>
      </c>
      <c r="E222" s="4">
        <f>+E223+E224</f>
        <v>0</v>
      </c>
      <c r="F222" s="6">
        <f>G222+H222</f>
        <v>0</v>
      </c>
      <c r="G222" s="4">
        <f>+G223+G224</f>
        <v>0</v>
      </c>
      <c r="H222" s="4">
        <f>+H223+H224</f>
        <v>0</v>
      </c>
      <c r="I222" s="3">
        <f>J222+K222</f>
        <v>0</v>
      </c>
      <c r="J222" s="7">
        <f>+ROUND(G222*1.055,0)</f>
        <v>0</v>
      </c>
      <c r="K222" s="4">
        <f>+K223+K224</f>
        <v>0</v>
      </c>
      <c r="L222" s="8"/>
    </row>
    <row r="223" spans="1:12" ht="51.75" customHeight="1">
      <c r="A223" s="1" t="s">
        <v>58</v>
      </c>
      <c r="B223" s="64" t="s">
        <v>131</v>
      </c>
      <c r="C223" s="3">
        <f>+D223</f>
        <v>3456</v>
      </c>
      <c r="D223" s="4">
        <v>3456</v>
      </c>
      <c r="E223" s="5">
        <v>0</v>
      </c>
      <c r="F223" s="6">
        <f>+G223</f>
        <v>0</v>
      </c>
      <c r="G223" s="7">
        <v>0</v>
      </c>
      <c r="H223" s="7">
        <v>0</v>
      </c>
      <c r="I223" s="3">
        <f>+J223</f>
        <v>0</v>
      </c>
      <c r="J223" s="7">
        <v>0</v>
      </c>
      <c r="K223" s="4">
        <v>0</v>
      </c>
      <c r="L223" s="8" t="s">
        <v>20</v>
      </c>
    </row>
    <row r="224" spans="1:12" ht="58.5" customHeight="1">
      <c r="A224" s="1" t="s">
        <v>27</v>
      </c>
      <c r="B224" s="64" t="s">
        <v>131</v>
      </c>
      <c r="C224" s="3">
        <f>+D224</f>
        <v>1728</v>
      </c>
      <c r="D224" s="4">
        <v>1728</v>
      </c>
      <c r="E224" s="5">
        <v>0</v>
      </c>
      <c r="F224" s="6">
        <f>+G224</f>
        <v>0</v>
      </c>
      <c r="G224" s="7">
        <v>0</v>
      </c>
      <c r="H224" s="7">
        <v>0</v>
      </c>
      <c r="I224" s="3">
        <f>+J224</f>
        <v>0</v>
      </c>
      <c r="J224" s="7">
        <v>0</v>
      </c>
      <c r="K224" s="4">
        <v>0</v>
      </c>
      <c r="L224" s="8" t="s">
        <v>20</v>
      </c>
    </row>
    <row r="225" spans="1:14" s="23" customFormat="1" ht="19.5" customHeight="1">
      <c r="A225" s="22"/>
      <c r="C225" s="24"/>
      <c r="D225" s="24"/>
      <c r="E225" s="24"/>
      <c r="F225" s="24"/>
      <c r="G225" s="24"/>
      <c r="H225" s="24"/>
      <c r="I225" s="71" t="s">
        <v>169</v>
      </c>
      <c r="J225" s="71"/>
      <c r="K225" s="71"/>
      <c r="L225" s="71"/>
      <c r="N225" s="34"/>
    </row>
    <row r="226" spans="1:14" s="23" customFormat="1" ht="14.25">
      <c r="A226" s="25">
        <v>1</v>
      </c>
      <c r="B226" s="26">
        <v>2</v>
      </c>
      <c r="C226" s="27">
        <v>3</v>
      </c>
      <c r="D226" s="27">
        <v>4</v>
      </c>
      <c r="E226" s="27">
        <v>5</v>
      </c>
      <c r="F226" s="27">
        <v>6</v>
      </c>
      <c r="G226" s="27">
        <v>7</v>
      </c>
      <c r="H226" s="27">
        <v>8</v>
      </c>
      <c r="I226" s="27">
        <v>9</v>
      </c>
      <c r="J226" s="27">
        <v>10</v>
      </c>
      <c r="K226" s="27">
        <v>11</v>
      </c>
      <c r="L226" s="27">
        <v>12</v>
      </c>
      <c r="N226" s="34"/>
    </row>
    <row r="227" spans="1:12" ht="46.5" customHeight="1">
      <c r="A227" s="9" t="s">
        <v>70</v>
      </c>
      <c r="B227" s="2"/>
      <c r="C227" s="3">
        <f>D227+E227</f>
        <v>11642</v>
      </c>
      <c r="D227" s="4">
        <f>+D229+D230+D228</f>
        <v>11642</v>
      </c>
      <c r="E227" s="4">
        <f>+E229+E230+E228</f>
        <v>0</v>
      </c>
      <c r="F227" s="6">
        <f>G227+H227</f>
        <v>14784</v>
      </c>
      <c r="G227" s="4">
        <f>+G229+G230+G228</f>
        <v>14784</v>
      </c>
      <c r="H227" s="4">
        <f>+H229+H230+H228</f>
        <v>0</v>
      </c>
      <c r="I227" s="3">
        <f>J227+K227</f>
        <v>15680</v>
      </c>
      <c r="J227" s="4">
        <f>+J229+J230+J228</f>
        <v>15680</v>
      </c>
      <c r="K227" s="4">
        <f>+K229+K230+K228</f>
        <v>0</v>
      </c>
      <c r="L227" s="8"/>
    </row>
    <row r="228" spans="1:12" ht="28.5" customHeight="1">
      <c r="A228" s="121" t="s">
        <v>59</v>
      </c>
      <c r="B228" s="64" t="s">
        <v>131</v>
      </c>
      <c r="C228" s="3">
        <f>+D228</f>
        <v>8448</v>
      </c>
      <c r="D228" s="4">
        <v>8448</v>
      </c>
      <c r="E228" s="5">
        <v>0</v>
      </c>
      <c r="F228" s="6">
        <f>+G228</f>
        <v>0</v>
      </c>
      <c r="G228" s="7">
        <v>0</v>
      </c>
      <c r="H228" s="7">
        <v>0</v>
      </c>
      <c r="I228" s="3">
        <f>+J228</f>
        <v>0</v>
      </c>
      <c r="J228" s="7">
        <v>0</v>
      </c>
      <c r="K228" s="4">
        <v>0</v>
      </c>
      <c r="L228" s="85" t="s">
        <v>20</v>
      </c>
    </row>
    <row r="229" spans="1:12" ht="43.5" customHeight="1">
      <c r="A229" s="122"/>
      <c r="B229" s="64" t="s">
        <v>122</v>
      </c>
      <c r="C229" s="3">
        <f>+D229</f>
        <v>0</v>
      </c>
      <c r="D229" s="4">
        <v>0</v>
      </c>
      <c r="E229" s="5">
        <v>0</v>
      </c>
      <c r="F229" s="6">
        <f>+G229</f>
        <v>14784</v>
      </c>
      <c r="G229" s="7">
        <v>14784</v>
      </c>
      <c r="H229" s="7">
        <v>0</v>
      </c>
      <c r="I229" s="3">
        <f>+J229</f>
        <v>15680</v>
      </c>
      <c r="J229" s="7">
        <v>15680</v>
      </c>
      <c r="K229" s="4">
        <v>0</v>
      </c>
      <c r="L229" s="86"/>
    </row>
    <row r="230" spans="1:12" ht="40.5" customHeight="1">
      <c r="A230" s="1" t="s">
        <v>27</v>
      </c>
      <c r="B230" s="64" t="s">
        <v>131</v>
      </c>
      <c r="C230" s="3">
        <f>+D230</f>
        <v>3194</v>
      </c>
      <c r="D230" s="4">
        <v>3194</v>
      </c>
      <c r="E230" s="5">
        <v>0</v>
      </c>
      <c r="F230" s="6">
        <f>+G230</f>
        <v>0</v>
      </c>
      <c r="G230" s="7">
        <v>0</v>
      </c>
      <c r="H230" s="7">
        <v>0</v>
      </c>
      <c r="I230" s="3">
        <f>+J230</f>
        <v>0</v>
      </c>
      <c r="J230" s="7">
        <v>0</v>
      </c>
      <c r="K230" s="4">
        <v>0</v>
      </c>
      <c r="L230" s="8" t="s">
        <v>20</v>
      </c>
    </row>
    <row r="231" spans="1:12" ht="34.5" customHeight="1">
      <c r="A231" s="10" t="s">
        <v>71</v>
      </c>
      <c r="B231" s="2"/>
      <c r="C231" s="3">
        <f>D231+E231</f>
        <v>8320</v>
      </c>
      <c r="D231" s="4">
        <f>+D233+D234+D236+D232+D235</f>
        <v>8320</v>
      </c>
      <c r="E231" s="4">
        <f>+E233+E234+E236+E232+E235</f>
        <v>0</v>
      </c>
      <c r="F231" s="6">
        <f aca="true" t="shared" si="23" ref="F231:F236">G231+H231</f>
        <v>5865</v>
      </c>
      <c r="G231" s="4">
        <f>+G233+G234+G236+G232+G235</f>
        <v>5865</v>
      </c>
      <c r="H231" s="4">
        <f>+H233+H234+H236+H232+H235</f>
        <v>0</v>
      </c>
      <c r="I231" s="3">
        <f>J231+K231</f>
        <v>6210</v>
      </c>
      <c r="J231" s="4">
        <f>+J233+J234+J236+J232+J235</f>
        <v>6210</v>
      </c>
      <c r="K231" s="4">
        <f>+K233+K234+K236+K232+K235</f>
        <v>0</v>
      </c>
      <c r="L231" s="8"/>
    </row>
    <row r="232" spans="1:12" ht="33" customHeight="1">
      <c r="A232" s="121" t="s">
        <v>59</v>
      </c>
      <c r="B232" s="64" t="s">
        <v>131</v>
      </c>
      <c r="C232" s="3">
        <f>D232+E232</f>
        <v>400</v>
      </c>
      <c r="D232" s="4">
        <v>400</v>
      </c>
      <c r="E232" s="5">
        <v>0</v>
      </c>
      <c r="F232" s="6">
        <f t="shared" si="23"/>
        <v>0</v>
      </c>
      <c r="G232" s="7">
        <v>0</v>
      </c>
      <c r="H232" s="7">
        <v>0</v>
      </c>
      <c r="I232" s="3">
        <f>+J232</f>
        <v>0</v>
      </c>
      <c r="J232" s="7">
        <v>0</v>
      </c>
      <c r="K232" s="4">
        <v>0</v>
      </c>
      <c r="L232" s="85" t="s">
        <v>20</v>
      </c>
    </row>
    <row r="233" spans="1:12" ht="44.25" customHeight="1">
      <c r="A233" s="122"/>
      <c r="B233" s="64" t="s">
        <v>122</v>
      </c>
      <c r="C233" s="3">
        <f>D233+E233</f>
        <v>0</v>
      </c>
      <c r="D233" s="4">
        <v>0</v>
      </c>
      <c r="E233" s="5">
        <v>0</v>
      </c>
      <c r="F233" s="6">
        <f t="shared" si="23"/>
        <v>1700</v>
      </c>
      <c r="G233" s="7">
        <v>1700</v>
      </c>
      <c r="H233" s="7">
        <v>0</v>
      </c>
      <c r="I233" s="3">
        <f>+J233</f>
        <v>1800</v>
      </c>
      <c r="J233" s="7">
        <v>1800</v>
      </c>
      <c r="K233" s="4">
        <v>0</v>
      </c>
      <c r="L233" s="86"/>
    </row>
    <row r="234" spans="1:12" ht="48.75" customHeight="1">
      <c r="A234" s="11" t="s">
        <v>28</v>
      </c>
      <c r="B234" s="64" t="s">
        <v>131</v>
      </c>
      <c r="C234" s="3">
        <f>+D234</f>
        <v>160</v>
      </c>
      <c r="D234" s="4">
        <v>160</v>
      </c>
      <c r="E234" s="5">
        <v>0</v>
      </c>
      <c r="F234" s="6">
        <f t="shared" si="23"/>
        <v>0</v>
      </c>
      <c r="G234" s="7">
        <v>0</v>
      </c>
      <c r="H234" s="7">
        <v>0</v>
      </c>
      <c r="I234" s="3">
        <f>+J234</f>
        <v>0</v>
      </c>
      <c r="J234" s="7">
        <v>0</v>
      </c>
      <c r="K234" s="4">
        <v>0</v>
      </c>
      <c r="L234" s="8" t="s">
        <v>20</v>
      </c>
    </row>
    <row r="235" spans="1:12" ht="30.75" customHeight="1">
      <c r="A235" s="83" t="s">
        <v>60</v>
      </c>
      <c r="B235" s="64" t="s">
        <v>131</v>
      </c>
      <c r="C235" s="3">
        <f>+D235</f>
        <v>7760</v>
      </c>
      <c r="D235" s="4">
        <v>7760</v>
      </c>
      <c r="E235" s="5">
        <v>0</v>
      </c>
      <c r="F235" s="6">
        <f t="shared" si="23"/>
        <v>0</v>
      </c>
      <c r="G235" s="7">
        <v>0</v>
      </c>
      <c r="H235" s="7">
        <v>0</v>
      </c>
      <c r="I235" s="3">
        <f>+J235</f>
        <v>0</v>
      </c>
      <c r="J235" s="7">
        <v>0</v>
      </c>
      <c r="K235" s="4">
        <v>0</v>
      </c>
      <c r="L235" s="85" t="s">
        <v>20</v>
      </c>
    </row>
    <row r="236" spans="1:12" ht="46.5" customHeight="1">
      <c r="A236" s="84"/>
      <c r="B236" s="64" t="s">
        <v>122</v>
      </c>
      <c r="C236" s="3">
        <f>+D236</f>
        <v>0</v>
      </c>
      <c r="D236" s="4">
        <v>0</v>
      </c>
      <c r="E236" s="5">
        <v>0</v>
      </c>
      <c r="F236" s="6">
        <f t="shared" si="23"/>
        <v>4165</v>
      </c>
      <c r="G236" s="7">
        <v>4165</v>
      </c>
      <c r="H236" s="7">
        <v>0</v>
      </c>
      <c r="I236" s="3">
        <f>+J236</f>
        <v>4410</v>
      </c>
      <c r="J236" s="7">
        <v>4410</v>
      </c>
      <c r="K236" s="4">
        <v>0</v>
      </c>
      <c r="L236" s="86"/>
    </row>
    <row r="237" spans="1:12" ht="23.25" customHeight="1">
      <c r="A237" s="76" t="s">
        <v>78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</row>
    <row r="238" spans="1:12" ht="24" customHeight="1">
      <c r="A238" s="75" t="s">
        <v>45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</row>
    <row r="239" spans="1:12" ht="30" customHeight="1">
      <c r="A239" s="12" t="s">
        <v>2</v>
      </c>
      <c r="B239" s="8"/>
      <c r="C239" s="6">
        <f>D239+E239</f>
        <v>195830</v>
      </c>
      <c r="D239" s="6">
        <f>+D241+D247+D254</f>
        <v>195830</v>
      </c>
      <c r="E239" s="6">
        <f>+E241+E247+E254</f>
        <v>0</v>
      </c>
      <c r="F239" s="3">
        <f>+G239</f>
        <v>172275</v>
      </c>
      <c r="G239" s="6">
        <f>+G241+G247+G254</f>
        <v>172275</v>
      </c>
      <c r="H239" s="6">
        <v>0</v>
      </c>
      <c r="I239" s="3">
        <f>+K239+J239</f>
        <v>183350</v>
      </c>
      <c r="J239" s="6">
        <f>+J241+J247+J254</f>
        <v>183350</v>
      </c>
      <c r="K239" s="6">
        <v>0</v>
      </c>
      <c r="L239" s="35"/>
    </row>
    <row r="240" spans="1:12" ht="16.5">
      <c r="A240" s="74" t="s">
        <v>61</v>
      </c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</row>
    <row r="241" spans="1:12" ht="41.25" customHeight="1">
      <c r="A241" s="9" t="s">
        <v>73</v>
      </c>
      <c r="B241" s="2"/>
      <c r="C241" s="3">
        <f>D241+E241</f>
        <v>70910</v>
      </c>
      <c r="D241" s="4">
        <f>+D243+D244+D242</f>
        <v>70910</v>
      </c>
      <c r="E241" s="4">
        <f>+E243+E244+E242</f>
        <v>0</v>
      </c>
      <c r="F241" s="6">
        <f>G241+H241</f>
        <v>84000</v>
      </c>
      <c r="G241" s="4">
        <f>+G243+G244+G242</f>
        <v>84000</v>
      </c>
      <c r="H241" s="4">
        <f>+H243+H244+H242</f>
        <v>0</v>
      </c>
      <c r="I241" s="3">
        <f>J241+K241</f>
        <v>90000</v>
      </c>
      <c r="J241" s="4">
        <f>+J243+J244+J242</f>
        <v>90000</v>
      </c>
      <c r="K241" s="4">
        <f>+K243+K244+K242</f>
        <v>0</v>
      </c>
      <c r="L241" s="8"/>
    </row>
    <row r="242" spans="1:12" ht="33" customHeight="1">
      <c r="A242" s="121" t="s">
        <v>62</v>
      </c>
      <c r="B242" s="64" t="s">
        <v>131</v>
      </c>
      <c r="C242" s="3">
        <f>+D242+E242</f>
        <v>68600</v>
      </c>
      <c r="D242" s="4">
        <v>68600</v>
      </c>
      <c r="E242" s="4">
        <v>0</v>
      </c>
      <c r="F242" s="6">
        <f>+G242</f>
        <v>0</v>
      </c>
      <c r="G242" s="7">
        <v>0</v>
      </c>
      <c r="H242" s="7">
        <v>0</v>
      </c>
      <c r="I242" s="3">
        <f>+J242</f>
        <v>0</v>
      </c>
      <c r="J242" s="7">
        <v>0</v>
      </c>
      <c r="K242" s="4">
        <v>0</v>
      </c>
      <c r="L242" s="85" t="s">
        <v>20</v>
      </c>
    </row>
    <row r="243" spans="1:12" ht="42" customHeight="1">
      <c r="A243" s="122"/>
      <c r="B243" s="64" t="s">
        <v>122</v>
      </c>
      <c r="C243" s="3">
        <f>+D243+E243</f>
        <v>0</v>
      </c>
      <c r="D243" s="4">
        <v>0</v>
      </c>
      <c r="E243" s="4">
        <v>0</v>
      </c>
      <c r="F243" s="6">
        <f>+G243</f>
        <v>84000</v>
      </c>
      <c r="G243" s="7">
        <v>84000</v>
      </c>
      <c r="H243" s="7">
        <v>0</v>
      </c>
      <c r="I243" s="3">
        <f>+J243</f>
        <v>90000</v>
      </c>
      <c r="J243" s="7">
        <v>90000</v>
      </c>
      <c r="K243" s="4">
        <v>0</v>
      </c>
      <c r="L243" s="86"/>
    </row>
    <row r="244" spans="1:12" ht="55.5" customHeight="1">
      <c r="A244" s="9" t="s">
        <v>72</v>
      </c>
      <c r="B244" s="64" t="s">
        <v>131</v>
      </c>
      <c r="C244" s="3">
        <f>+D244</f>
        <v>2310</v>
      </c>
      <c r="D244" s="4">
        <v>2310</v>
      </c>
      <c r="E244" s="4">
        <v>0</v>
      </c>
      <c r="F244" s="6">
        <f>+G244</f>
        <v>0</v>
      </c>
      <c r="G244" s="7">
        <v>0</v>
      </c>
      <c r="H244" s="7">
        <v>0</v>
      </c>
      <c r="I244" s="3">
        <f>+J244</f>
        <v>0</v>
      </c>
      <c r="J244" s="7">
        <v>0</v>
      </c>
      <c r="K244" s="4">
        <v>0</v>
      </c>
      <c r="L244" s="8" t="s">
        <v>20</v>
      </c>
    </row>
    <row r="245" spans="1:14" s="23" customFormat="1" ht="19.5" customHeight="1">
      <c r="A245" s="22"/>
      <c r="C245" s="24"/>
      <c r="D245" s="24"/>
      <c r="E245" s="24"/>
      <c r="F245" s="24"/>
      <c r="G245" s="24"/>
      <c r="H245" s="24"/>
      <c r="I245" s="71" t="s">
        <v>169</v>
      </c>
      <c r="J245" s="71"/>
      <c r="K245" s="71"/>
      <c r="L245" s="71"/>
      <c r="N245" s="34"/>
    </row>
    <row r="246" spans="1:14" s="23" customFormat="1" ht="14.25">
      <c r="A246" s="25">
        <v>1</v>
      </c>
      <c r="B246" s="26">
        <v>2</v>
      </c>
      <c r="C246" s="27">
        <v>3</v>
      </c>
      <c r="D246" s="27">
        <v>4</v>
      </c>
      <c r="E246" s="27">
        <v>5</v>
      </c>
      <c r="F246" s="27">
        <v>6</v>
      </c>
      <c r="G246" s="27">
        <v>7</v>
      </c>
      <c r="H246" s="27">
        <v>8</v>
      </c>
      <c r="I246" s="27">
        <v>9</v>
      </c>
      <c r="J246" s="27">
        <v>10</v>
      </c>
      <c r="K246" s="27">
        <v>11</v>
      </c>
      <c r="L246" s="27">
        <v>12</v>
      </c>
      <c r="N246" s="34"/>
    </row>
    <row r="247" spans="1:12" ht="48" customHeight="1">
      <c r="A247" s="9" t="s">
        <v>74</v>
      </c>
      <c r="B247" s="2"/>
      <c r="C247" s="3">
        <f>D247+E247</f>
        <v>19920</v>
      </c>
      <c r="D247" s="4">
        <f>+D249+D250+D252+D248+D251</f>
        <v>19920</v>
      </c>
      <c r="E247" s="4">
        <f>+E249+E250+E252+E248+E251</f>
        <v>0</v>
      </c>
      <c r="F247" s="6">
        <f>G247+H247</f>
        <v>18275</v>
      </c>
      <c r="G247" s="4">
        <f>+G249+G250+G252+G248+G251</f>
        <v>18275</v>
      </c>
      <c r="H247" s="4">
        <f>+H249+H250+H252+H248+H251</f>
        <v>0</v>
      </c>
      <c r="I247" s="3">
        <f>+K247+J247</f>
        <v>19350</v>
      </c>
      <c r="J247" s="4">
        <f>+J249+J250+J252+J248+J251</f>
        <v>19350</v>
      </c>
      <c r="K247" s="4">
        <f>+K249+K250+K252+K248+K251</f>
        <v>0</v>
      </c>
      <c r="L247" s="8"/>
    </row>
    <row r="248" spans="1:12" ht="33.75" customHeight="1">
      <c r="A248" s="121" t="s">
        <v>63</v>
      </c>
      <c r="B248" s="64" t="s">
        <v>131</v>
      </c>
      <c r="C248" s="3">
        <f>+D248</f>
        <v>3040</v>
      </c>
      <c r="D248" s="4">
        <v>3040</v>
      </c>
      <c r="E248" s="4">
        <v>0</v>
      </c>
      <c r="F248" s="6">
        <f>+G248</f>
        <v>0</v>
      </c>
      <c r="G248" s="7">
        <v>0</v>
      </c>
      <c r="H248" s="6">
        <v>0</v>
      </c>
      <c r="I248" s="3">
        <f>J248+K248</f>
        <v>0</v>
      </c>
      <c r="J248" s="7">
        <v>0</v>
      </c>
      <c r="K248" s="6">
        <v>0</v>
      </c>
      <c r="L248" s="85" t="s">
        <v>20</v>
      </c>
    </row>
    <row r="249" spans="1:12" ht="42.75" customHeight="1">
      <c r="A249" s="122"/>
      <c r="B249" s="64" t="s">
        <v>122</v>
      </c>
      <c r="C249" s="3">
        <f>+D249</f>
        <v>0</v>
      </c>
      <c r="D249" s="4">
        <v>0</v>
      </c>
      <c r="E249" s="4">
        <v>0</v>
      </c>
      <c r="F249" s="6">
        <f>+G249</f>
        <v>3825</v>
      </c>
      <c r="G249" s="7">
        <v>3825</v>
      </c>
      <c r="H249" s="6">
        <v>0</v>
      </c>
      <c r="I249" s="3">
        <f>J249+K249</f>
        <v>4050</v>
      </c>
      <c r="J249" s="7">
        <v>4050</v>
      </c>
      <c r="K249" s="6">
        <v>0</v>
      </c>
      <c r="L249" s="86"/>
    </row>
    <row r="250" spans="1:12" ht="59.25" customHeight="1">
      <c r="A250" s="9" t="s">
        <v>75</v>
      </c>
      <c r="B250" s="64" t="s">
        <v>131</v>
      </c>
      <c r="C250" s="3">
        <f>+D250</f>
        <v>80</v>
      </c>
      <c r="D250" s="4">
        <v>80</v>
      </c>
      <c r="E250" s="4">
        <v>0</v>
      </c>
      <c r="F250" s="6">
        <f>+G250</f>
        <v>0</v>
      </c>
      <c r="G250" s="7">
        <v>0</v>
      </c>
      <c r="H250" s="6">
        <v>0</v>
      </c>
      <c r="I250" s="3">
        <f>J250+K250</f>
        <v>0</v>
      </c>
      <c r="J250" s="7">
        <v>0</v>
      </c>
      <c r="K250" s="6">
        <v>0</v>
      </c>
      <c r="L250" s="8" t="s">
        <v>20</v>
      </c>
    </row>
    <row r="251" spans="1:12" ht="32.25" customHeight="1">
      <c r="A251" s="117" t="s">
        <v>76</v>
      </c>
      <c r="B251" s="64" t="s">
        <v>131</v>
      </c>
      <c r="C251" s="3">
        <f>+D251</f>
        <v>16800</v>
      </c>
      <c r="D251" s="4">
        <v>16800</v>
      </c>
      <c r="E251" s="4">
        <v>0</v>
      </c>
      <c r="F251" s="6">
        <f>+G251</f>
        <v>0</v>
      </c>
      <c r="G251" s="7">
        <v>0</v>
      </c>
      <c r="H251" s="6">
        <v>0</v>
      </c>
      <c r="I251" s="3">
        <f>+J251</f>
        <v>0</v>
      </c>
      <c r="J251" s="7">
        <v>0</v>
      </c>
      <c r="K251" s="6">
        <v>0</v>
      </c>
      <c r="L251" s="85" t="s">
        <v>20</v>
      </c>
    </row>
    <row r="252" spans="1:12" ht="45.75" customHeight="1">
      <c r="A252" s="118"/>
      <c r="B252" s="64" t="s">
        <v>122</v>
      </c>
      <c r="C252" s="3">
        <f>+D252</f>
        <v>0</v>
      </c>
      <c r="D252" s="4">
        <v>0</v>
      </c>
      <c r="E252" s="4">
        <v>0</v>
      </c>
      <c r="F252" s="6">
        <f>+G252</f>
        <v>14450</v>
      </c>
      <c r="G252" s="7">
        <v>14450</v>
      </c>
      <c r="H252" s="6">
        <v>0</v>
      </c>
      <c r="I252" s="3">
        <f>+J252</f>
        <v>15300</v>
      </c>
      <c r="J252" s="7">
        <v>15300</v>
      </c>
      <c r="K252" s="6">
        <v>0</v>
      </c>
      <c r="L252" s="86"/>
    </row>
    <row r="253" spans="1:12" ht="16.5">
      <c r="A253" s="74" t="s">
        <v>64</v>
      </c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</row>
    <row r="254" spans="1:12" ht="54.75" customHeight="1">
      <c r="A254" s="13" t="s">
        <v>77</v>
      </c>
      <c r="B254" s="2"/>
      <c r="C254" s="3">
        <f>D254+E254</f>
        <v>105000</v>
      </c>
      <c r="D254" s="3">
        <f>+D256+D257+D255</f>
        <v>105000</v>
      </c>
      <c r="E254" s="3">
        <f>+E256+E257+E255</f>
        <v>0</v>
      </c>
      <c r="F254" s="6">
        <f>+G254</f>
        <v>70000</v>
      </c>
      <c r="G254" s="3">
        <f>+G256+G257+G255</f>
        <v>70000</v>
      </c>
      <c r="H254" s="3">
        <f>+H256+H257+H255</f>
        <v>0</v>
      </c>
      <c r="I254" s="3">
        <f>+K254+J254</f>
        <v>74000</v>
      </c>
      <c r="J254" s="3">
        <f>+J256+J257+J255</f>
        <v>74000</v>
      </c>
      <c r="K254" s="3">
        <f>+K256+K257+K255</f>
        <v>0</v>
      </c>
      <c r="L254" s="8"/>
    </row>
    <row r="255" spans="1:12" ht="36" customHeight="1">
      <c r="A255" s="92" t="s">
        <v>155</v>
      </c>
      <c r="B255" s="64" t="s">
        <v>131</v>
      </c>
      <c r="C255" s="3">
        <f>+D255</f>
        <v>98000</v>
      </c>
      <c r="D255" s="4">
        <v>98000</v>
      </c>
      <c r="E255" s="4">
        <v>0</v>
      </c>
      <c r="F255" s="6">
        <f>+G255+H255</f>
        <v>0</v>
      </c>
      <c r="G255" s="7">
        <v>0</v>
      </c>
      <c r="H255" s="6">
        <v>0</v>
      </c>
      <c r="I255" s="3">
        <f>J255+K255</f>
        <v>0</v>
      </c>
      <c r="J255" s="7">
        <v>0</v>
      </c>
      <c r="K255" s="4">
        <v>0</v>
      </c>
      <c r="L255" s="85" t="s">
        <v>20</v>
      </c>
    </row>
    <row r="256" spans="1:12" ht="51" customHeight="1">
      <c r="A256" s="93"/>
      <c r="B256" s="64" t="s">
        <v>122</v>
      </c>
      <c r="C256" s="3">
        <f>+D256</f>
        <v>0</v>
      </c>
      <c r="D256" s="4">
        <v>0</v>
      </c>
      <c r="E256" s="4">
        <v>0</v>
      </c>
      <c r="F256" s="6">
        <f>+G256+H256</f>
        <v>70000</v>
      </c>
      <c r="G256" s="7">
        <v>70000</v>
      </c>
      <c r="H256" s="6">
        <v>0</v>
      </c>
      <c r="I256" s="3">
        <f>J256+K256</f>
        <v>74000</v>
      </c>
      <c r="J256" s="7">
        <v>74000</v>
      </c>
      <c r="K256" s="4">
        <v>0</v>
      </c>
      <c r="L256" s="86"/>
    </row>
    <row r="257" spans="1:12" ht="72" customHeight="1">
      <c r="A257" s="14" t="s">
        <v>65</v>
      </c>
      <c r="B257" s="64" t="s">
        <v>131</v>
      </c>
      <c r="C257" s="3">
        <f>+D257+E257</f>
        <v>7000</v>
      </c>
      <c r="D257" s="4">
        <v>7000</v>
      </c>
      <c r="E257" s="4">
        <v>0</v>
      </c>
      <c r="F257" s="6">
        <f>+G257+H257</f>
        <v>0</v>
      </c>
      <c r="G257" s="7">
        <v>0</v>
      </c>
      <c r="H257" s="6">
        <v>0</v>
      </c>
      <c r="I257" s="3">
        <f>J257+K257</f>
        <v>0</v>
      </c>
      <c r="J257" s="7">
        <v>0</v>
      </c>
      <c r="K257" s="4">
        <v>0</v>
      </c>
      <c r="L257" s="8" t="s">
        <v>20</v>
      </c>
    </row>
    <row r="261" spans="1:10" ht="57.75" customHeight="1">
      <c r="A261" s="28" t="s">
        <v>157</v>
      </c>
      <c r="B261" s="28"/>
      <c r="C261" s="29"/>
      <c r="D261" s="30"/>
      <c r="E261" s="29"/>
      <c r="F261" s="29"/>
      <c r="G261" s="29"/>
      <c r="H261" s="29"/>
      <c r="I261" s="29"/>
      <c r="J261" s="29" t="s">
        <v>158</v>
      </c>
    </row>
    <row r="262" spans="1:9" ht="17.25" customHeight="1">
      <c r="A262" s="28"/>
      <c r="B262" s="28"/>
      <c r="C262" s="29"/>
      <c r="D262" s="29"/>
      <c r="E262" s="29"/>
      <c r="F262" s="29"/>
      <c r="G262" s="29"/>
      <c r="H262" s="29"/>
      <c r="I262" s="32"/>
    </row>
    <row r="263" spans="1:9" ht="19.5" customHeight="1">
      <c r="A263" s="33" t="s">
        <v>179</v>
      </c>
      <c r="B263" s="28"/>
      <c r="C263" s="29"/>
      <c r="D263" s="29"/>
      <c r="E263" s="29"/>
      <c r="F263" s="29"/>
      <c r="G263" s="29"/>
      <c r="H263" s="29"/>
      <c r="I263" s="32"/>
    </row>
    <row r="264" spans="1:8" ht="24" customHeight="1">
      <c r="A264" s="33" t="s">
        <v>159</v>
      </c>
      <c r="B264" s="28"/>
      <c r="C264" s="29"/>
      <c r="D264" s="29"/>
      <c r="E264" s="29"/>
      <c r="F264" s="29"/>
      <c r="G264" s="29"/>
      <c r="H264" s="29"/>
    </row>
  </sheetData>
  <sheetProtection/>
  <mergeCells count="186">
    <mergeCell ref="I245:L245"/>
    <mergeCell ref="A255:A256"/>
    <mergeCell ref="L255:L256"/>
    <mergeCell ref="I57:L57"/>
    <mergeCell ref="I127:L127"/>
    <mergeCell ref="I148:L148"/>
    <mergeCell ref="I167:L167"/>
    <mergeCell ref="A242:A243"/>
    <mergeCell ref="L242:L243"/>
    <mergeCell ref="A248:A249"/>
    <mergeCell ref="L248:L249"/>
    <mergeCell ref="A251:A252"/>
    <mergeCell ref="L251:L252"/>
    <mergeCell ref="A216:A217"/>
    <mergeCell ref="L216:L217"/>
    <mergeCell ref="A228:A229"/>
    <mergeCell ref="L228:L229"/>
    <mergeCell ref="A232:A233"/>
    <mergeCell ref="L232:L233"/>
    <mergeCell ref="A198:A199"/>
    <mergeCell ref="L198:L199"/>
    <mergeCell ref="A202:A203"/>
    <mergeCell ref="L202:L203"/>
    <mergeCell ref="A210:A211"/>
    <mergeCell ref="L210:L211"/>
    <mergeCell ref="A187:A188"/>
    <mergeCell ref="L187:L188"/>
    <mergeCell ref="A192:A193"/>
    <mergeCell ref="L192:L193"/>
    <mergeCell ref="A195:A196"/>
    <mergeCell ref="L195:L196"/>
    <mergeCell ref="A191:L191"/>
    <mergeCell ref="A194:L194"/>
    <mergeCell ref="I189:L189"/>
    <mergeCell ref="A176:A177"/>
    <mergeCell ref="L176:L177"/>
    <mergeCell ref="A183:A184"/>
    <mergeCell ref="L183:L184"/>
    <mergeCell ref="A185:A186"/>
    <mergeCell ref="L185:L186"/>
    <mergeCell ref="A162:A163"/>
    <mergeCell ref="L162:L163"/>
    <mergeCell ref="A170:A171"/>
    <mergeCell ref="L170:L171"/>
    <mergeCell ref="A164:L164"/>
    <mergeCell ref="A158:L158"/>
    <mergeCell ref="A165:L165"/>
    <mergeCell ref="A159:L159"/>
    <mergeCell ref="A150:A151"/>
    <mergeCell ref="L150:L151"/>
    <mergeCell ref="A152:A153"/>
    <mergeCell ref="L152:L153"/>
    <mergeCell ref="A154:A155"/>
    <mergeCell ref="L154:L155"/>
    <mergeCell ref="A131:A132"/>
    <mergeCell ref="L131:L132"/>
    <mergeCell ref="A133:A134"/>
    <mergeCell ref="L133:L134"/>
    <mergeCell ref="A146:A147"/>
    <mergeCell ref="L146:L147"/>
    <mergeCell ref="A136:L136"/>
    <mergeCell ref="A123:A124"/>
    <mergeCell ref="L123:L124"/>
    <mergeCell ref="A125:A126"/>
    <mergeCell ref="L125:L126"/>
    <mergeCell ref="A129:A130"/>
    <mergeCell ref="L129:L130"/>
    <mergeCell ref="I108:L108"/>
    <mergeCell ref="A120:L120"/>
    <mergeCell ref="A104:A105"/>
    <mergeCell ref="L104:L105"/>
    <mergeCell ref="A106:A107"/>
    <mergeCell ref="L106:L107"/>
    <mergeCell ref="A115:A116"/>
    <mergeCell ref="L115:L116"/>
    <mergeCell ref="A117:A118"/>
    <mergeCell ref="L117:L118"/>
    <mergeCell ref="A95:A96"/>
    <mergeCell ref="L95:L96"/>
    <mergeCell ref="A98:A99"/>
    <mergeCell ref="L98:L99"/>
    <mergeCell ref="A102:A103"/>
    <mergeCell ref="L102:L103"/>
    <mergeCell ref="I91:L91"/>
    <mergeCell ref="A86:A87"/>
    <mergeCell ref="L86:L87"/>
    <mergeCell ref="A88:A89"/>
    <mergeCell ref="L88:L89"/>
    <mergeCell ref="A93:A94"/>
    <mergeCell ref="L93:L94"/>
    <mergeCell ref="A80:A81"/>
    <mergeCell ref="L80:L81"/>
    <mergeCell ref="A82:A83"/>
    <mergeCell ref="L82:L83"/>
    <mergeCell ref="A84:A85"/>
    <mergeCell ref="L84:L85"/>
    <mergeCell ref="A74:A75"/>
    <mergeCell ref="L74:L75"/>
    <mergeCell ref="A76:A77"/>
    <mergeCell ref="L76:L77"/>
    <mergeCell ref="A78:A79"/>
    <mergeCell ref="L78:L79"/>
    <mergeCell ref="A42:A43"/>
    <mergeCell ref="L42:L43"/>
    <mergeCell ref="A46:A47"/>
    <mergeCell ref="L46:L47"/>
    <mergeCell ref="A48:A49"/>
    <mergeCell ref="L48:L49"/>
    <mergeCell ref="A36:A37"/>
    <mergeCell ref="L36:L37"/>
    <mergeCell ref="A38:A39"/>
    <mergeCell ref="L38:L39"/>
    <mergeCell ref="A40:A41"/>
    <mergeCell ref="L40:L41"/>
    <mergeCell ref="A30:A31"/>
    <mergeCell ref="L30:L31"/>
    <mergeCell ref="A32:A33"/>
    <mergeCell ref="L32:L33"/>
    <mergeCell ref="A34:A35"/>
    <mergeCell ref="L34:L35"/>
    <mergeCell ref="A28:A29"/>
    <mergeCell ref="L28:L29"/>
    <mergeCell ref="A14:L14"/>
    <mergeCell ref="A15:L15"/>
    <mergeCell ref="A18:L18"/>
    <mergeCell ref="A19:L19"/>
    <mergeCell ref="A112:L112"/>
    <mergeCell ref="C10:C11"/>
    <mergeCell ref="D10:E10"/>
    <mergeCell ref="F10:F11"/>
    <mergeCell ref="A121:L121"/>
    <mergeCell ref="A135:L135"/>
    <mergeCell ref="G10:H10"/>
    <mergeCell ref="I10:I11"/>
    <mergeCell ref="A23:A24"/>
    <mergeCell ref="L23:L24"/>
    <mergeCell ref="A9:A11"/>
    <mergeCell ref="B9:B11"/>
    <mergeCell ref="C9:E9"/>
    <mergeCell ref="F9:H9"/>
    <mergeCell ref="A219:L219"/>
    <mergeCell ref="I207:L207"/>
    <mergeCell ref="L9:L11"/>
    <mergeCell ref="J10:K10"/>
    <mergeCell ref="A166:L166"/>
    <mergeCell ref="I9:K9"/>
    <mergeCell ref="A253:L253"/>
    <mergeCell ref="A172:L172"/>
    <mergeCell ref="A173:L173"/>
    <mergeCell ref="A174:L174"/>
    <mergeCell ref="A178:L178"/>
    <mergeCell ref="A140:A141"/>
    <mergeCell ref="L140:L141"/>
    <mergeCell ref="A144:A145"/>
    <mergeCell ref="L144:L145"/>
    <mergeCell ref="A240:L240"/>
    <mergeCell ref="A197:L197"/>
    <mergeCell ref="A218:L218"/>
    <mergeCell ref="I4:L4"/>
    <mergeCell ref="A119:L119"/>
    <mergeCell ref="A113:L113"/>
    <mergeCell ref="A213:L213"/>
    <mergeCell ref="A214:L214"/>
    <mergeCell ref="A137:L137"/>
    <mergeCell ref="A212:L212"/>
    <mergeCell ref="A7:L7"/>
    <mergeCell ref="A238:L238"/>
    <mergeCell ref="A237:L237"/>
    <mergeCell ref="A220:L220"/>
    <mergeCell ref="A204:L204"/>
    <mergeCell ref="A201:L201"/>
    <mergeCell ref="A205:L205"/>
    <mergeCell ref="A206:L206"/>
    <mergeCell ref="A235:A236"/>
    <mergeCell ref="L235:L236"/>
    <mergeCell ref="I225:L225"/>
    <mergeCell ref="I2:L2"/>
    <mergeCell ref="I3:L3"/>
    <mergeCell ref="I26:L26"/>
    <mergeCell ref="I44:L44"/>
    <mergeCell ref="I71:L71"/>
    <mergeCell ref="A181:L181"/>
    <mergeCell ref="A20:L20"/>
    <mergeCell ref="A111:L111"/>
    <mergeCell ref="A179:L179"/>
    <mergeCell ref="A160:L160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7" r:id="rId1"/>
  <rowBreaks count="14" manualBreakCount="14">
    <brk id="24" max="11" man="1"/>
    <brk id="43" max="11" man="1"/>
    <brk id="56" max="11" man="1"/>
    <brk id="70" max="11" man="1"/>
    <brk id="90" max="11" man="1"/>
    <brk id="90" max="11" man="1"/>
    <brk id="107" max="11" man="1"/>
    <brk id="126" max="11" man="1"/>
    <brk id="147" max="11" man="1"/>
    <brk id="166" max="11" man="1"/>
    <brk id="188" max="11" man="1"/>
    <brk id="206" max="11" man="1"/>
    <brk id="224" max="11" man="1"/>
    <brk id="2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2020-06-25T06:24:16Z</cp:lastPrinted>
  <dcterms:created xsi:type="dcterms:W3CDTF">1996-10-08T23:32:33Z</dcterms:created>
  <dcterms:modified xsi:type="dcterms:W3CDTF">2020-06-25T06:24:21Z</dcterms:modified>
  <cp:category/>
  <cp:version/>
  <cp:contentType/>
  <cp:contentStatus/>
</cp:coreProperties>
</file>