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5" windowWidth="15300" windowHeight="6870"/>
  </bookViews>
  <sheets>
    <sheet name="додаток " sheetId="7" r:id="rId1"/>
  </sheets>
  <definedNames>
    <definedName name="_xlnm._FilterDatabase" localSheetId="0" hidden="1">'додаток '!$A$13:$IN$13</definedName>
    <definedName name="_xlnm.Print_Titles" localSheetId="0">'додаток '!$13:$13</definedName>
    <definedName name="_xlnm.Print_Area" localSheetId="0">'додаток '!$A$1:$K$145</definedName>
  </definedNames>
  <calcPr calcId="144525"/>
</workbook>
</file>

<file path=xl/calcChain.xml><?xml version="1.0" encoding="utf-8"?>
<calcChain xmlns="http://schemas.openxmlformats.org/spreadsheetml/2006/main">
  <c r="I59" i="7" l="1"/>
  <c r="I89" i="7" l="1"/>
  <c r="J36" i="7" l="1"/>
  <c r="J94" i="7" l="1"/>
  <c r="J40" i="7"/>
  <c r="I34" i="7"/>
  <c r="H34" i="7"/>
  <c r="J37" i="7"/>
  <c r="H129" i="7" l="1"/>
  <c r="H116" i="7"/>
  <c r="H113" i="7" l="1"/>
  <c r="H111" i="7"/>
  <c r="H109" i="7"/>
  <c r="H93" i="7"/>
  <c r="H92" i="7"/>
  <c r="H84" i="7"/>
  <c r="H83" i="7"/>
  <c r="H22" i="7" l="1"/>
  <c r="J133" i="7" l="1"/>
  <c r="J82" i="7"/>
  <c r="H27" i="7"/>
  <c r="J32" i="7"/>
  <c r="J31" i="7"/>
  <c r="J29" i="7"/>
  <c r="I27" i="7" l="1"/>
  <c r="J30" i="7"/>
  <c r="I41" i="7" l="1"/>
  <c r="I42" i="7"/>
  <c r="H42" i="7"/>
  <c r="H41" i="7"/>
  <c r="J52" i="7"/>
  <c r="J51" i="7"/>
  <c r="H121" i="7" l="1"/>
  <c r="H120" i="7"/>
  <c r="H119" i="7"/>
  <c r="H112" i="7"/>
  <c r="H99" i="7"/>
  <c r="H74" i="7"/>
  <c r="H67" i="7"/>
  <c r="H25" i="7"/>
  <c r="I91" i="7" l="1"/>
  <c r="J100" i="7"/>
  <c r="J97" i="7" l="1"/>
  <c r="J115" i="7"/>
  <c r="J113" i="7"/>
  <c r="J111" i="7"/>
  <c r="J96" i="7"/>
  <c r="J84" i="7"/>
  <c r="H107" i="7" l="1"/>
  <c r="H105" i="7"/>
  <c r="H104" i="7"/>
  <c r="H89" i="7"/>
  <c r="H70" i="7"/>
  <c r="I60" i="7"/>
  <c r="H62" i="7"/>
  <c r="H61" i="7"/>
  <c r="H59" i="7"/>
  <c r="H60" i="7" l="1"/>
  <c r="I108" i="7"/>
  <c r="J114" i="7"/>
  <c r="J99" i="7"/>
  <c r="J28" i="7" l="1"/>
  <c r="J27" i="7" s="1"/>
  <c r="H57" i="7" l="1"/>
  <c r="J98" i="7" l="1"/>
  <c r="J95" i="7"/>
  <c r="H118" i="7" l="1"/>
  <c r="H81" i="7"/>
  <c r="I64" i="7"/>
  <c r="H64" i="7"/>
  <c r="H24" i="7"/>
  <c r="H20" i="7"/>
  <c r="H17" i="7" l="1"/>
  <c r="H137" i="7" s="1"/>
  <c r="J116" i="7" l="1"/>
  <c r="H91" i="7" l="1"/>
  <c r="J102" i="7"/>
  <c r="J103" i="7"/>
  <c r="J104" i="7"/>
  <c r="J105" i="7"/>
  <c r="J106" i="7"/>
  <c r="J107" i="7"/>
  <c r="J54" i="7"/>
  <c r="J132" i="7"/>
  <c r="J73" i="7"/>
  <c r="I87" i="7"/>
  <c r="J89" i="7"/>
  <c r="I78" i="7"/>
  <c r="H78" i="7"/>
  <c r="J80" i="7"/>
  <c r="I76" i="7"/>
  <c r="H76" i="7"/>
  <c r="J77" i="7"/>
  <c r="J76" i="7" s="1"/>
  <c r="J72" i="7"/>
  <c r="J124" i="7"/>
  <c r="J110" i="7"/>
  <c r="J101" i="7"/>
  <c r="I68" i="7"/>
  <c r="H75" i="7" l="1"/>
  <c r="I75" i="7"/>
  <c r="J67" i="7"/>
  <c r="J65" i="7" l="1"/>
  <c r="I19" i="7"/>
  <c r="I18" i="7" s="1"/>
  <c r="J23" i="7"/>
  <c r="J22" i="7"/>
  <c r="J21" i="7"/>
  <c r="I17" i="7"/>
  <c r="I137" i="7" s="1"/>
  <c r="J45" i="7"/>
  <c r="J44" i="7"/>
  <c r="J43" i="7"/>
  <c r="J50" i="7"/>
  <c r="J49" i="7"/>
  <c r="J48" i="7"/>
  <c r="J42" i="7" l="1"/>
  <c r="J17" i="7" s="1"/>
  <c r="J137" i="7" s="1"/>
  <c r="J47" i="7"/>
  <c r="J41" i="7" s="1"/>
  <c r="J135" i="7" l="1"/>
  <c r="J134" i="7"/>
  <c r="J131" i="7"/>
  <c r="J129" i="7"/>
  <c r="J128" i="7"/>
  <c r="J127" i="7"/>
  <c r="J123" i="7"/>
  <c r="J122" i="7" s="1"/>
  <c r="J121" i="7"/>
  <c r="J120" i="7"/>
  <c r="J117" i="7"/>
  <c r="J112" i="7"/>
  <c r="J109" i="7"/>
  <c r="J93" i="7"/>
  <c r="J92" i="7"/>
  <c r="J85" i="7"/>
  <c r="J83" i="7"/>
  <c r="J81" i="7"/>
  <c r="J79" i="7"/>
  <c r="J74" i="7"/>
  <c r="J71" i="7"/>
  <c r="J69" i="7"/>
  <c r="J66" i="7"/>
  <c r="J64" i="7" s="1"/>
  <c r="J62" i="7"/>
  <c r="J61" i="7"/>
  <c r="J59" i="7"/>
  <c r="J39" i="7"/>
  <c r="J38" i="7" s="1"/>
  <c r="J35" i="7"/>
  <c r="J34" i="7" s="1"/>
  <c r="J26" i="7"/>
  <c r="J25" i="7"/>
  <c r="J24" i="7"/>
  <c r="J15" i="7"/>
  <c r="J14" i="7" s="1"/>
  <c r="I125" i="7"/>
  <c r="I122" i="7"/>
  <c r="I86" i="7"/>
  <c r="I63" i="7"/>
  <c r="I56" i="7"/>
  <c r="I38" i="7"/>
  <c r="I33" i="7"/>
  <c r="I14" i="7"/>
  <c r="J60" i="7" l="1"/>
  <c r="J91" i="7"/>
  <c r="I55" i="7"/>
  <c r="J78" i="7"/>
  <c r="J75" i="7" s="1"/>
  <c r="I90" i="7"/>
  <c r="H38" i="7"/>
  <c r="I16" i="7" l="1"/>
  <c r="I53" i="7"/>
  <c r="I136" i="7" l="1"/>
  <c r="J70" i="7"/>
  <c r="J68" i="7" s="1"/>
  <c r="H68" i="7"/>
  <c r="H88" i="7"/>
  <c r="J118" i="7" l="1"/>
  <c r="J88" i="7"/>
  <c r="H87" i="7"/>
  <c r="J87" i="7" l="1"/>
  <c r="J86" i="7" s="1"/>
  <c r="H126" i="7"/>
  <c r="J126" i="7" l="1"/>
  <c r="H130" i="7"/>
  <c r="H125" i="7" s="1"/>
  <c r="H122" i="7"/>
  <c r="H108" i="7"/>
  <c r="H86" i="7"/>
  <c r="H58" i="7"/>
  <c r="J58" i="7" s="1"/>
  <c r="J57" i="7"/>
  <c r="H19" i="7"/>
  <c r="H18" i="7" s="1"/>
  <c r="H14" i="7"/>
  <c r="J63" i="7" l="1"/>
  <c r="J56" i="7"/>
  <c r="J55" i="7" s="1"/>
  <c r="J20" i="7"/>
  <c r="J119" i="7"/>
  <c r="J130" i="7"/>
  <c r="J125" i="7" s="1"/>
  <c r="H33" i="7"/>
  <c r="J33" i="7"/>
  <c r="H56" i="7"/>
  <c r="H55" i="7" s="1"/>
  <c r="H90" i="7"/>
  <c r="H63" i="7"/>
  <c r="H16" i="7" l="1"/>
  <c r="H53" i="7"/>
  <c r="J108" i="7"/>
  <c r="J90" i="7" s="1"/>
  <c r="J19" i="7"/>
  <c r="J18" i="7" s="1"/>
  <c r="H136" i="7" l="1"/>
  <c r="J16" i="7"/>
  <c r="J53" i="7"/>
  <c r="J136" i="7" l="1"/>
</calcChain>
</file>

<file path=xl/sharedStrings.xml><?xml version="1.0" encoding="utf-8"?>
<sst xmlns="http://schemas.openxmlformats.org/spreadsheetml/2006/main" count="225" uniqueCount="151">
  <si>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</si>
  <si>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</si>
  <si>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</si>
  <si>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</si>
  <si>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</si>
  <si>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</si>
  <si>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</si>
  <si>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</si>
  <si>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</si>
  <si>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</si>
  <si>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</si>
  <si>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</si>
  <si>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</si>
  <si>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</si>
  <si>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</si>
  <si>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</si>
  <si>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</si>
  <si>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</si>
  <si>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</si>
  <si>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</si>
  <si>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</si>
  <si>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</si>
  <si>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</si>
  <si>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</si>
  <si>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</si>
  <si>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</si>
  <si>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</si>
  <si>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</si>
  <si>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</si>
  <si>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</si>
  <si>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</si>
  <si>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</si>
  <si>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</si>
  <si>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</si>
  <si>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</si>
  <si>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</si>
  <si>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</si>
  <si>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</si>
  <si>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</si>
  <si>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</si>
  <si>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</si>
  <si>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</si>
  <si>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</si>
  <si>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</si>
  <si>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</si>
  <si>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</si>
  <si>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</si>
  <si>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</si>
  <si>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</si>
  <si>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</si>
  <si>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</si>
  <si>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</si>
  <si>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</si>
  <si>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</si>
  <si>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</si>
  <si>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</si>
  <si>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</si>
  <si>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</si>
  <si>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</si>
  <si>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</si>
  <si>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</si>
  <si>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</si>
  <si>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</si>
  <si>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</si>
  <si>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</si>
  <si>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</si>
  <si>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</si>
  <si>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</si>
  <si>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</si>
  <si>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</si>
  <si>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</si>
  <si>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</si>
  <si>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</si>
  <si>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</si>
  <si>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</si>
  <si>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</si>
  <si>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</si>
  <si>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</si>
  <si>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</si>
  <si>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</si>
  <si>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</si>
  <si>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</si>
  <si>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</si>
  <si>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</si>
  <si>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</si>
  <si>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</si>
  <si>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</si>
  <si>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</si>
  <si>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</si>
  <si>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</si>
  <si>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</si>
  <si>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</si>
  <si>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</si>
  <si>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</si>
  <si>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</si>
  <si>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</si>
  <si>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</si>
  <si>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</si>
  <si>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</si>
  <si>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</si>
  <si>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</si>
  <si>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</si>
  <si>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</si>
  <si>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</si>
  <si>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</si>
  <si>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</si>
  <si>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</si>
  <si>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</si>
  <si>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</si>
  <si>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</si>
  <si>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</si>
  <si>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</si>
  <si>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</si>
  <si>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</si>
  <si>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</si>
  <si>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</si>
  <si>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</si>
  <si>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</si>
  <si>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</si>
  <si>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</si>
  <si>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</si>
  <si>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 xml:space="preserve">Реконструкція громадської будівлі за адресою: м.Суми, вул. Герасима Кондратьєва, 39
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</si>
  <si>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</si>
  <si>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</si>
  <si>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</si>
  <si>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</si>
  <si>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Реконструкція каналізаційного самопливного колектора Д - 1000 мм по вул. 1-ша Набережна р. Стрілка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</si>
  <si>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</si>
  <si>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</si>
  <si>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</si>
  <si>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</si>
  <si>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</si>
  <si>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</si>
  <si>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</si>
  <si>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Сумський міський голова</t>
  </si>
  <si>
    <t>О.М. Лисенко</t>
  </si>
  <si>
    <t>Виконавець: Липова С.А.</t>
  </si>
  <si>
    <t>Будівництво дитячого майданчику біля буд. 5А, по вул. Римського-Корсакова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</si>
  <si>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(розробка оцінки впливу на довкілля)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</si>
  <si>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</si>
  <si>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</si>
  <si>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Разом видатків на поточний рік, гривень</t>
  </si>
  <si>
    <t>Виконавець: Співакова Л.І.</t>
  </si>
  <si>
    <t>__________</t>
  </si>
  <si>
    <t xml:space="preserve">до рішення  Сумської міської ради «Про внесення змін  до  </t>
  </si>
  <si>
    <t xml:space="preserve">рішення  Сумської  міської   ради  від 19 грудня 2018 року </t>
  </si>
  <si>
    <t xml:space="preserve">№ 4280-МР «Про  Програму   економічного і  соціального </t>
  </si>
  <si>
    <t xml:space="preserve">розвитку   м.  Суми   на   2019 рік    та   основні    напрями </t>
  </si>
  <si>
    <t>розвитку на 2020 - 2021 роки» (зі змінами)»</t>
  </si>
  <si>
    <t>від 31 липня 2019 року  №  5406- МР</t>
  </si>
  <si>
    <t xml:space="preserve"> Додаток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</si>
</sst>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17" fillId="0" borderId="1" xfId="0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NumberFormat="1" applyFont="1" applyFill="1" applyAlignment="1" applyProtection="1"/>
    <xf numFmtId="0" fontId="2" fillId="0" borderId="0" xfId="0" applyFont="1" applyFill="1" applyBorder="1"/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22" fillId="0" borderId="0" xfId="0" applyFont="1" applyFill="1" applyBorder="1"/>
    <xf numFmtId="0" fontId="22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/>
    <xf numFmtId="49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/>
    <xf numFmtId="4" fontId="3" fillId="0" borderId="0" xfId="0" applyNumberFormat="1" applyFont="1" applyFill="1" applyAlignment="1" applyProtection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textRotation="180"/>
    </xf>
    <xf numFmtId="0" fontId="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NumberFormat="1" applyFont="1" applyFill="1" applyAlignment="1" applyProtection="1">
      <alignment horizontal="left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48"/>
  <sheetViews>
    <sheetView showZeros="0" tabSelected="1" view="pageBreakPreview" topLeftCell="D1" zoomScale="50" zoomScaleNormal="100" zoomScaleSheetLayoutView="50" workbookViewId="0">
      <selection activeCell="F2" sqref="F2:K2"/>
    </sheetView>
  </sheetViews>
  <sheetFormatPr defaultColWidth="8.85546875" defaultRowHeight="21" x14ac:dyDescent="0.35"/>
  <cols>
    <col min="1" max="1" width="10.5703125" style="39" hidden="1" customWidth="1"/>
    <col min="2" max="2" width="10.7109375" style="39" hidden="1" customWidth="1"/>
    <col min="3" max="3" width="10.5703125" style="39" hidden="1" customWidth="1"/>
    <col min="4" max="4" width="76.28515625" style="39" customWidth="1"/>
    <col min="5" max="5" width="74.42578125" style="39" customWidth="1"/>
    <col min="6" max="6" width="29.42578125" style="39" customWidth="1"/>
    <col min="7" max="7" width="26.140625" style="39" customWidth="1"/>
    <col min="8" max="8" width="28.5703125" style="39" hidden="1" customWidth="1"/>
    <col min="9" max="9" width="26.28515625" style="39" hidden="1" customWidth="1"/>
    <col min="10" max="10" width="28.42578125" style="39" customWidth="1"/>
    <col min="11" max="11" width="21.5703125" style="39" customWidth="1"/>
    <col min="12" max="12" width="17" style="41" bestFit="1" customWidth="1"/>
    <col min="13" max="13" width="22.42578125" style="41" bestFit="1" customWidth="1"/>
    <col min="14" max="14" width="21.28515625" style="41" customWidth="1"/>
    <col min="15" max="15" width="17.140625" style="41" customWidth="1"/>
    <col min="16" max="16" width="22" style="41" customWidth="1"/>
    <col min="17" max="17" width="17.140625" style="41" customWidth="1"/>
    <col min="18" max="248" width="8.85546875" style="41"/>
    <col min="249" max="16384" width="8.85546875" style="39"/>
  </cols>
  <sheetData>
    <row r="1" spans="1:248" ht="43.5" customHeight="1" x14ac:dyDescent="0.4">
      <c r="F1" s="82" t="s">
        <v>150</v>
      </c>
      <c r="G1" s="82"/>
      <c r="H1" s="82"/>
      <c r="I1" s="82"/>
      <c r="J1" s="82"/>
      <c r="K1" s="82"/>
    </row>
    <row r="2" spans="1:248" ht="26.25" x14ac:dyDescent="0.4">
      <c r="F2" s="83" t="s">
        <v>144</v>
      </c>
      <c r="G2" s="83"/>
      <c r="H2" s="83"/>
      <c r="I2" s="83"/>
      <c r="J2" s="83"/>
      <c r="K2" s="83"/>
    </row>
    <row r="3" spans="1:248" ht="26.25" x14ac:dyDescent="0.4">
      <c r="F3" s="83" t="s">
        <v>145</v>
      </c>
      <c r="G3" s="83"/>
      <c r="H3" s="83"/>
      <c r="I3" s="83"/>
      <c r="J3" s="83"/>
      <c r="K3" s="83"/>
    </row>
    <row r="4" spans="1:248" ht="26.25" x14ac:dyDescent="0.4">
      <c r="F4" s="84" t="s">
        <v>146</v>
      </c>
      <c r="G4" s="84"/>
      <c r="H4" s="84"/>
      <c r="I4" s="84"/>
      <c r="J4" s="84"/>
      <c r="K4" s="84"/>
    </row>
    <row r="5" spans="1:248" ht="26.25" x14ac:dyDescent="0.4">
      <c r="F5" s="83" t="s">
        <v>147</v>
      </c>
      <c r="G5" s="83"/>
      <c r="H5" s="83"/>
      <c r="I5" s="83"/>
      <c r="J5" s="83"/>
      <c r="K5" s="83"/>
    </row>
    <row r="6" spans="1:248" ht="28.15" customHeight="1" x14ac:dyDescent="0.4">
      <c r="F6" s="83" t="s">
        <v>148</v>
      </c>
      <c r="G6" s="83"/>
      <c r="H6" s="83"/>
      <c r="I6" s="83"/>
      <c r="J6" s="83"/>
      <c r="K6" s="83"/>
    </row>
    <row r="7" spans="1:248" ht="28.15" customHeight="1" x14ac:dyDescent="0.4">
      <c r="F7" s="83" t="s">
        <v>149</v>
      </c>
      <c r="G7" s="83"/>
      <c r="H7" s="83"/>
      <c r="I7" s="83"/>
      <c r="J7" s="83"/>
      <c r="K7" s="83"/>
    </row>
    <row r="8" spans="1:248" ht="28.15" customHeight="1" x14ac:dyDescent="0.35">
      <c r="G8" s="43"/>
      <c r="H8" s="42"/>
      <c r="I8" s="42"/>
      <c r="J8" s="42"/>
      <c r="K8" s="42"/>
    </row>
    <row r="9" spans="1:248" ht="28.15" customHeight="1" x14ac:dyDescent="0.35">
      <c r="G9" s="43"/>
      <c r="H9" s="42"/>
      <c r="I9" s="42"/>
      <c r="J9" s="42"/>
      <c r="K9" s="42"/>
    </row>
    <row r="10" spans="1:248" s="45" customFormat="1" ht="33" customHeight="1" x14ac:dyDescent="0.45">
      <c r="A10" s="88" t="s">
        <v>33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5"/>
      <c r="M10" s="85"/>
      <c r="N10" s="85"/>
      <c r="O10" s="85"/>
      <c r="P10" s="85"/>
      <c r="Q10" s="85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</row>
    <row r="11" spans="1:248" x14ac:dyDescent="0.3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85"/>
      <c r="M11" s="85"/>
      <c r="N11" s="85"/>
      <c r="O11" s="85"/>
      <c r="P11" s="85"/>
      <c r="Q11" s="85"/>
    </row>
    <row r="12" spans="1:248" s="50" customFormat="1" ht="229.5" customHeight="1" x14ac:dyDescent="0.3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81</v>
      </c>
      <c r="J12" s="1" t="s">
        <v>141</v>
      </c>
      <c r="K12" s="1" t="s">
        <v>8</v>
      </c>
      <c r="L12" s="48"/>
      <c r="M12" s="48"/>
      <c r="N12" s="48"/>
      <c r="O12" s="48"/>
      <c r="P12" s="48"/>
      <c r="Q12" s="48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</row>
    <row r="13" spans="1:248" x14ac:dyDescent="0.35">
      <c r="A13" s="2"/>
      <c r="B13" s="2"/>
      <c r="C13" s="2"/>
      <c r="D13" s="2">
        <v>1</v>
      </c>
      <c r="E13" s="2">
        <v>2</v>
      </c>
      <c r="F13" s="2">
        <v>3</v>
      </c>
      <c r="G13" s="2">
        <v>4</v>
      </c>
      <c r="H13" s="2"/>
      <c r="I13" s="2"/>
      <c r="J13" s="2">
        <v>5</v>
      </c>
      <c r="K13" s="2">
        <v>6</v>
      </c>
      <c r="M13" s="48"/>
      <c r="N13" s="48"/>
    </row>
    <row r="14" spans="1:248" ht="34.9" customHeight="1" x14ac:dyDescent="0.35">
      <c r="A14" s="51" t="s">
        <v>46</v>
      </c>
      <c r="B14" s="51"/>
      <c r="C14" s="51"/>
      <c r="D14" s="19" t="s">
        <v>45</v>
      </c>
      <c r="E14" s="2"/>
      <c r="F14" s="2"/>
      <c r="G14" s="2"/>
      <c r="H14" s="3">
        <f>H15</f>
        <v>2007200</v>
      </c>
      <c r="I14" s="3">
        <f t="shared" ref="I14:J14" si="0">I15</f>
        <v>0</v>
      </c>
      <c r="J14" s="3">
        <f t="shared" si="0"/>
        <v>2007200</v>
      </c>
      <c r="K14" s="2"/>
      <c r="P14" s="52"/>
    </row>
    <row r="15" spans="1:248" ht="78.599999999999994" customHeight="1" x14ac:dyDescent="0.35">
      <c r="A15" s="53" t="s">
        <v>68</v>
      </c>
      <c r="B15" s="53" t="s">
        <v>69</v>
      </c>
      <c r="C15" s="53" t="s">
        <v>73</v>
      </c>
      <c r="D15" s="4" t="s">
        <v>70</v>
      </c>
      <c r="E15" s="5" t="s">
        <v>71</v>
      </c>
      <c r="F15" s="2" t="s">
        <v>51</v>
      </c>
      <c r="G15" s="2"/>
      <c r="H15" s="6">
        <v>2007200</v>
      </c>
      <c r="I15" s="6"/>
      <c r="J15" s="6">
        <f>H15+I15</f>
        <v>2007200</v>
      </c>
      <c r="K15" s="1"/>
      <c r="P15" s="52"/>
    </row>
    <row r="16" spans="1:248" ht="56.45" customHeight="1" x14ac:dyDescent="0.35">
      <c r="A16" s="1">
        <v>1210000</v>
      </c>
      <c r="B16" s="2"/>
      <c r="C16" s="2"/>
      <c r="D16" s="4" t="s">
        <v>75</v>
      </c>
      <c r="E16" s="2"/>
      <c r="F16" s="2"/>
      <c r="G16" s="2"/>
      <c r="H16" s="3">
        <f>H18+H33+H38+H41+H40</f>
        <v>25226646.170000002</v>
      </c>
      <c r="I16" s="3">
        <f>I18+I33+I38+I41+I40</f>
        <v>12834763.43</v>
      </c>
      <c r="J16" s="3">
        <f>J18+J33+J38+J41+J40</f>
        <v>38061409.600000001</v>
      </c>
      <c r="K16" s="2"/>
      <c r="P16" s="52"/>
    </row>
    <row r="17" spans="1:248" s="56" customFormat="1" ht="31.5" customHeight="1" x14ac:dyDescent="0.35">
      <c r="A17" s="54"/>
      <c r="B17" s="8"/>
      <c r="C17" s="8"/>
      <c r="D17" s="7" t="s">
        <v>85</v>
      </c>
      <c r="E17" s="8"/>
      <c r="F17" s="8"/>
      <c r="G17" s="8"/>
      <c r="H17" s="9">
        <f>H42</f>
        <v>6362000</v>
      </c>
      <c r="I17" s="9">
        <f t="shared" ref="I17:J17" si="1">I42</f>
        <v>0</v>
      </c>
      <c r="J17" s="9">
        <f t="shared" si="1"/>
        <v>6362000</v>
      </c>
      <c r="K17" s="8"/>
      <c r="L17" s="55"/>
      <c r="M17" s="41"/>
      <c r="N17" s="41"/>
      <c r="O17" s="41"/>
      <c r="P17" s="52"/>
      <c r="Q17" s="41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</row>
    <row r="18" spans="1:248" ht="48" customHeight="1" x14ac:dyDescent="0.35">
      <c r="A18" s="1">
        <v>1217310</v>
      </c>
      <c r="B18" s="1">
        <v>7310</v>
      </c>
      <c r="C18" s="51" t="s">
        <v>11</v>
      </c>
      <c r="D18" s="4" t="s">
        <v>10</v>
      </c>
      <c r="E18" s="2"/>
      <c r="F18" s="2"/>
      <c r="G18" s="2"/>
      <c r="H18" s="3">
        <f>H19+H27</f>
        <v>13854687.6</v>
      </c>
      <c r="I18" s="3">
        <f>I19+I27</f>
        <v>0</v>
      </c>
      <c r="J18" s="3">
        <f>J19+J27</f>
        <v>13854687.6</v>
      </c>
      <c r="K18" s="2"/>
      <c r="M18" s="55"/>
      <c r="N18" s="55"/>
      <c r="P18" s="52"/>
    </row>
    <row r="19" spans="1:248" ht="25.15" customHeight="1" x14ac:dyDescent="0.35">
      <c r="A19" s="2"/>
      <c r="B19" s="2"/>
      <c r="C19" s="2"/>
      <c r="D19" s="2"/>
      <c r="E19" s="10" t="s">
        <v>12</v>
      </c>
      <c r="F19" s="2"/>
      <c r="G19" s="2"/>
      <c r="H19" s="3">
        <f>SUM(H20:H26)</f>
        <v>13305851</v>
      </c>
      <c r="I19" s="3">
        <f>SUM(I20:I26)</f>
        <v>0</v>
      </c>
      <c r="J19" s="3">
        <f>SUM(J20:J26)</f>
        <v>13305851</v>
      </c>
      <c r="K19" s="2"/>
      <c r="P19" s="52"/>
    </row>
    <row r="20" spans="1:248" ht="45" customHeight="1" x14ac:dyDescent="0.35">
      <c r="A20" s="2"/>
      <c r="B20" s="2"/>
      <c r="C20" s="2"/>
      <c r="D20" s="2"/>
      <c r="E20" s="11" t="s">
        <v>39</v>
      </c>
      <c r="F20" s="2" t="s">
        <v>54</v>
      </c>
      <c r="G20" s="2"/>
      <c r="H20" s="12">
        <f>1000000-850000+50000</f>
        <v>200000</v>
      </c>
      <c r="I20" s="12"/>
      <c r="J20" s="6">
        <f t="shared" ref="J20:J26" si="2">H20+I20</f>
        <v>200000</v>
      </c>
      <c r="K20" s="2"/>
      <c r="P20" s="52"/>
    </row>
    <row r="21" spans="1:248" ht="93" customHeight="1" x14ac:dyDescent="0.35">
      <c r="A21" s="2"/>
      <c r="B21" s="2"/>
      <c r="C21" s="2"/>
      <c r="D21" s="2"/>
      <c r="E21" s="11" t="s">
        <v>89</v>
      </c>
      <c r="F21" s="2" t="s">
        <v>59</v>
      </c>
      <c r="G21" s="13">
        <v>15650149</v>
      </c>
      <c r="H21" s="12">
        <v>332716</v>
      </c>
      <c r="I21" s="12"/>
      <c r="J21" s="6">
        <f>I21+H21</f>
        <v>332716</v>
      </c>
      <c r="K21" s="2">
        <v>2.1</v>
      </c>
      <c r="P21" s="52"/>
    </row>
    <row r="22" spans="1:248" ht="32.450000000000003" customHeight="1" x14ac:dyDescent="0.35">
      <c r="A22" s="2"/>
      <c r="B22" s="2"/>
      <c r="C22" s="2"/>
      <c r="D22" s="2"/>
      <c r="E22" s="11" t="s">
        <v>90</v>
      </c>
      <c r="F22" s="2">
        <v>2019</v>
      </c>
      <c r="G22" s="13">
        <v>1300000</v>
      </c>
      <c r="H22" s="12">
        <f>78000+300000</f>
        <v>378000</v>
      </c>
      <c r="I22" s="12"/>
      <c r="J22" s="6">
        <f>I22+H22</f>
        <v>378000</v>
      </c>
      <c r="K22" s="57">
        <v>6</v>
      </c>
      <c r="P22" s="52"/>
    </row>
    <row r="23" spans="1:248" ht="117.75" customHeight="1" x14ac:dyDescent="0.35">
      <c r="A23" s="2"/>
      <c r="B23" s="2"/>
      <c r="C23" s="2"/>
      <c r="D23" s="2"/>
      <c r="E23" s="11" t="s">
        <v>91</v>
      </c>
      <c r="F23" s="2" t="s">
        <v>59</v>
      </c>
      <c r="G23" s="13">
        <v>28890212</v>
      </c>
      <c r="H23" s="12">
        <v>480135</v>
      </c>
      <c r="I23" s="12"/>
      <c r="J23" s="6">
        <f>I23+H23</f>
        <v>480135</v>
      </c>
      <c r="K23" s="57">
        <v>1.7</v>
      </c>
      <c r="P23" s="52"/>
    </row>
    <row r="24" spans="1:248" ht="69" customHeight="1" x14ac:dyDescent="0.35">
      <c r="A24" s="2"/>
      <c r="B24" s="2"/>
      <c r="C24" s="2"/>
      <c r="D24" s="2"/>
      <c r="E24" s="11" t="s">
        <v>76</v>
      </c>
      <c r="F24" s="2">
        <v>2019</v>
      </c>
      <c r="G24" s="13">
        <v>14087743</v>
      </c>
      <c r="H24" s="6">
        <f>7900000+1675458</f>
        <v>9575458</v>
      </c>
      <c r="I24" s="6"/>
      <c r="J24" s="6">
        <f t="shared" si="2"/>
        <v>9575458</v>
      </c>
      <c r="K24" s="57">
        <v>68</v>
      </c>
      <c r="P24" s="52"/>
    </row>
    <row r="25" spans="1:248" ht="63" customHeight="1" x14ac:dyDescent="0.35">
      <c r="A25" s="2"/>
      <c r="B25" s="2"/>
      <c r="C25" s="2"/>
      <c r="D25" s="2"/>
      <c r="E25" s="11" t="s">
        <v>77</v>
      </c>
      <c r="F25" s="2">
        <v>2019</v>
      </c>
      <c r="G25" s="13">
        <v>2079542</v>
      </c>
      <c r="H25" s="6">
        <f>4000000-1920458-140000</f>
        <v>1939542</v>
      </c>
      <c r="I25" s="6"/>
      <c r="J25" s="6">
        <f t="shared" si="2"/>
        <v>1939542</v>
      </c>
      <c r="K25" s="57">
        <v>100</v>
      </c>
      <c r="P25" s="52"/>
    </row>
    <row r="26" spans="1:248" ht="43.15" customHeight="1" x14ac:dyDescent="0.35">
      <c r="A26" s="2"/>
      <c r="B26" s="2"/>
      <c r="C26" s="2"/>
      <c r="D26" s="2"/>
      <c r="E26" s="11" t="s">
        <v>47</v>
      </c>
      <c r="F26" s="2">
        <v>2019</v>
      </c>
      <c r="G26" s="14"/>
      <c r="H26" s="12">
        <v>400000</v>
      </c>
      <c r="I26" s="12"/>
      <c r="J26" s="6">
        <f t="shared" si="2"/>
        <v>400000</v>
      </c>
      <c r="K26" s="2"/>
      <c r="P26" s="52"/>
    </row>
    <row r="27" spans="1:248" ht="32.25" customHeight="1" x14ac:dyDescent="0.35">
      <c r="A27" s="2"/>
      <c r="B27" s="2"/>
      <c r="C27" s="2"/>
      <c r="D27" s="2"/>
      <c r="E27" s="15" t="s">
        <v>40</v>
      </c>
      <c r="F27" s="2"/>
      <c r="G27" s="2"/>
      <c r="H27" s="3">
        <f>SUM(H28:H32)</f>
        <v>548836.6</v>
      </c>
      <c r="I27" s="3">
        <f>SUM(I28:I32)</f>
        <v>0</v>
      </c>
      <c r="J27" s="3">
        <f>SUM(J28:J32)</f>
        <v>548836.6</v>
      </c>
      <c r="K27" s="12"/>
      <c r="P27" s="52"/>
    </row>
    <row r="28" spans="1:248" ht="78" customHeight="1" x14ac:dyDescent="0.35">
      <c r="A28" s="2"/>
      <c r="B28" s="2"/>
      <c r="C28" s="2"/>
      <c r="D28" s="2"/>
      <c r="E28" s="11" t="s">
        <v>116</v>
      </c>
      <c r="F28" s="2" t="s">
        <v>49</v>
      </c>
      <c r="G28" s="13">
        <v>693658</v>
      </c>
      <c r="H28" s="12">
        <v>8836.6</v>
      </c>
      <c r="I28" s="6"/>
      <c r="J28" s="6">
        <f>I28+H28</f>
        <v>8836.6</v>
      </c>
      <c r="K28" s="58">
        <v>95.3</v>
      </c>
      <c r="P28" s="52"/>
    </row>
    <row r="29" spans="1:248" ht="51" customHeight="1" x14ac:dyDescent="0.35">
      <c r="A29" s="2"/>
      <c r="B29" s="2"/>
      <c r="C29" s="2"/>
      <c r="D29" s="2"/>
      <c r="E29" s="16" t="s">
        <v>128</v>
      </c>
      <c r="F29" s="17">
        <v>2019</v>
      </c>
      <c r="G29" s="18">
        <v>185250</v>
      </c>
      <c r="H29" s="6">
        <v>132548</v>
      </c>
      <c r="I29" s="6">
        <v>52702</v>
      </c>
      <c r="J29" s="6">
        <f t="shared" ref="J29:J32" si="3">H29+I29</f>
        <v>185250</v>
      </c>
      <c r="K29" s="2"/>
      <c r="P29" s="52"/>
    </row>
    <row r="30" spans="1:248" ht="52.5" customHeight="1" x14ac:dyDescent="0.35">
      <c r="A30" s="2"/>
      <c r="B30" s="2"/>
      <c r="C30" s="2"/>
      <c r="D30" s="2"/>
      <c r="E30" s="16" t="s">
        <v>127</v>
      </c>
      <c r="F30" s="17">
        <v>2019</v>
      </c>
      <c r="G30" s="18">
        <v>196250</v>
      </c>
      <c r="H30" s="6">
        <v>230675</v>
      </c>
      <c r="I30" s="6">
        <v>-34425</v>
      </c>
      <c r="J30" s="6">
        <f t="shared" si="3"/>
        <v>196250</v>
      </c>
      <c r="K30" s="2"/>
      <c r="P30" s="52"/>
    </row>
    <row r="31" spans="1:248" ht="57" customHeight="1" x14ac:dyDescent="0.35">
      <c r="A31" s="2"/>
      <c r="B31" s="2"/>
      <c r="C31" s="2"/>
      <c r="D31" s="2"/>
      <c r="E31" s="16" t="s">
        <v>140</v>
      </c>
      <c r="F31" s="17">
        <v>2019</v>
      </c>
      <c r="G31" s="18">
        <v>136500</v>
      </c>
      <c r="H31" s="6">
        <v>114777</v>
      </c>
      <c r="I31" s="6">
        <v>21723</v>
      </c>
      <c r="J31" s="6">
        <f t="shared" si="3"/>
        <v>136500</v>
      </c>
      <c r="K31" s="2"/>
      <c r="P31" s="52"/>
    </row>
    <row r="32" spans="1:248" ht="55.5" customHeight="1" x14ac:dyDescent="0.35">
      <c r="A32" s="2"/>
      <c r="B32" s="2"/>
      <c r="C32" s="2"/>
      <c r="D32" s="2"/>
      <c r="E32" s="16" t="s">
        <v>139</v>
      </c>
      <c r="F32" s="17">
        <v>2019</v>
      </c>
      <c r="G32" s="14"/>
      <c r="H32" s="6">
        <v>62000</v>
      </c>
      <c r="I32" s="6">
        <v>-40000</v>
      </c>
      <c r="J32" s="6">
        <f t="shared" si="3"/>
        <v>22000</v>
      </c>
      <c r="K32" s="2"/>
      <c r="P32" s="52"/>
    </row>
    <row r="33" spans="1:248" ht="59.45" customHeight="1" x14ac:dyDescent="0.35">
      <c r="A33" s="1">
        <v>1217330</v>
      </c>
      <c r="B33" s="1">
        <v>7330</v>
      </c>
      <c r="C33" s="51" t="s">
        <v>11</v>
      </c>
      <c r="D33" s="19" t="s">
        <v>82</v>
      </c>
      <c r="E33" s="11"/>
      <c r="F33" s="2"/>
      <c r="G33" s="2"/>
      <c r="H33" s="3">
        <f>H34</f>
        <v>1765753</v>
      </c>
      <c r="I33" s="3">
        <f t="shared" ref="I33:J33" si="4">I34</f>
        <v>265000</v>
      </c>
      <c r="J33" s="3">
        <f t="shared" si="4"/>
        <v>2030753</v>
      </c>
      <c r="K33" s="2"/>
      <c r="P33" s="52"/>
    </row>
    <row r="34" spans="1:248" ht="41.25" customHeight="1" x14ac:dyDescent="0.35">
      <c r="A34" s="1"/>
      <c r="B34" s="1"/>
      <c r="C34" s="51"/>
      <c r="D34" s="19"/>
      <c r="E34" s="10" t="s">
        <v>12</v>
      </c>
      <c r="F34" s="2"/>
      <c r="G34" s="2"/>
      <c r="H34" s="3">
        <f>SUM(H35:H37)</f>
        <v>1765753</v>
      </c>
      <c r="I34" s="3">
        <f t="shared" ref="I34:J34" si="5">SUM(I35:I37)</f>
        <v>265000</v>
      </c>
      <c r="J34" s="3">
        <f t="shared" si="5"/>
        <v>2030753</v>
      </c>
      <c r="K34" s="2"/>
      <c r="P34" s="52"/>
    </row>
    <row r="35" spans="1:248" ht="49.5" customHeight="1" x14ac:dyDescent="0.35">
      <c r="A35" s="1"/>
      <c r="B35" s="1"/>
      <c r="C35" s="51"/>
      <c r="D35" s="19"/>
      <c r="E35" s="11" t="s">
        <v>42</v>
      </c>
      <c r="F35" s="2" t="s">
        <v>49</v>
      </c>
      <c r="G35" s="13">
        <v>4794717</v>
      </c>
      <c r="H35" s="12">
        <v>1765753</v>
      </c>
      <c r="I35" s="12"/>
      <c r="J35" s="6">
        <f t="shared" ref="J35:J37" si="6">H35+I35</f>
        <v>1765753</v>
      </c>
      <c r="K35" s="57">
        <v>100</v>
      </c>
      <c r="P35" s="52"/>
    </row>
    <row r="36" spans="1:248" ht="46.5" customHeight="1" x14ac:dyDescent="0.35">
      <c r="A36" s="1"/>
      <c r="B36" s="1"/>
      <c r="C36" s="51"/>
      <c r="D36" s="19"/>
      <c r="E36" s="11" t="s">
        <v>137</v>
      </c>
      <c r="F36" s="2">
        <v>2019</v>
      </c>
      <c r="G36" s="13"/>
      <c r="H36" s="12"/>
      <c r="I36" s="12">
        <v>65000</v>
      </c>
      <c r="J36" s="6">
        <f t="shared" si="6"/>
        <v>65000</v>
      </c>
      <c r="K36" s="57"/>
      <c r="P36" s="52"/>
    </row>
    <row r="37" spans="1:248" ht="115.5" customHeight="1" x14ac:dyDescent="0.35">
      <c r="A37" s="1"/>
      <c r="B37" s="1"/>
      <c r="C37" s="51"/>
      <c r="D37" s="19"/>
      <c r="E37" s="11" t="s">
        <v>138</v>
      </c>
      <c r="F37" s="2">
        <v>2019</v>
      </c>
      <c r="G37" s="13">
        <v>200000</v>
      </c>
      <c r="H37" s="12"/>
      <c r="I37" s="12">
        <v>200000</v>
      </c>
      <c r="J37" s="6">
        <f t="shared" si="6"/>
        <v>200000</v>
      </c>
      <c r="K37" s="57">
        <v>100</v>
      </c>
      <c r="P37" s="52"/>
    </row>
    <row r="38" spans="1:248" ht="70.5" customHeight="1" x14ac:dyDescent="0.35">
      <c r="A38" s="1">
        <v>1217340</v>
      </c>
      <c r="B38" s="1">
        <v>7340</v>
      </c>
      <c r="C38" s="51" t="s">
        <v>11</v>
      </c>
      <c r="D38" s="4" t="s">
        <v>30</v>
      </c>
      <c r="E38" s="11"/>
      <c r="F38" s="2"/>
      <c r="G38" s="2"/>
      <c r="H38" s="3">
        <f>H39</f>
        <v>3100000</v>
      </c>
      <c r="I38" s="3">
        <f t="shared" ref="I38:J38" si="7">I39</f>
        <v>0</v>
      </c>
      <c r="J38" s="3">
        <f t="shared" si="7"/>
        <v>3100000</v>
      </c>
      <c r="K38" s="2"/>
      <c r="P38" s="52"/>
    </row>
    <row r="39" spans="1:248" ht="54" customHeight="1" x14ac:dyDescent="0.35">
      <c r="A39" s="1"/>
      <c r="B39" s="1"/>
      <c r="C39" s="51"/>
      <c r="D39" s="19"/>
      <c r="E39" s="11" t="s">
        <v>43</v>
      </c>
      <c r="F39" s="17" t="s">
        <v>48</v>
      </c>
      <c r="G39" s="13">
        <v>13413540</v>
      </c>
      <c r="H39" s="12">
        <v>3100000</v>
      </c>
      <c r="I39" s="12"/>
      <c r="J39" s="6">
        <f>H39+I39</f>
        <v>3100000</v>
      </c>
      <c r="K39" s="57">
        <v>29</v>
      </c>
      <c r="P39" s="52"/>
    </row>
    <row r="40" spans="1:248" ht="76.5" customHeight="1" x14ac:dyDescent="0.35">
      <c r="A40" s="1">
        <v>1217361</v>
      </c>
      <c r="B40" s="1">
        <v>7361</v>
      </c>
      <c r="C40" s="51" t="s">
        <v>84</v>
      </c>
      <c r="D40" s="19" t="s">
        <v>96</v>
      </c>
      <c r="E40" s="11" t="s">
        <v>132</v>
      </c>
      <c r="F40" s="2" t="s">
        <v>48</v>
      </c>
      <c r="G40" s="13">
        <v>36282325</v>
      </c>
      <c r="H40" s="12"/>
      <c r="I40" s="12">
        <v>12569763.43</v>
      </c>
      <c r="J40" s="6">
        <f t="shared" ref="J40" si="8">H40+I40</f>
        <v>12569763.43</v>
      </c>
      <c r="K40" s="2">
        <v>35.799999999999997</v>
      </c>
      <c r="P40" s="52"/>
    </row>
    <row r="41" spans="1:248" ht="79.150000000000006" customHeight="1" x14ac:dyDescent="0.35">
      <c r="A41" s="1">
        <v>1217363</v>
      </c>
      <c r="B41" s="1">
        <v>7363</v>
      </c>
      <c r="C41" s="51" t="s">
        <v>84</v>
      </c>
      <c r="D41" s="19" t="s">
        <v>83</v>
      </c>
      <c r="E41" s="11"/>
      <c r="F41" s="17"/>
      <c r="G41" s="13"/>
      <c r="H41" s="3">
        <f>H47+H49+H43+H45+H51</f>
        <v>6506205.5700000003</v>
      </c>
      <c r="I41" s="3">
        <f t="shared" ref="I41:J41" si="9">I47+I49+I43+I45+I51</f>
        <v>0</v>
      </c>
      <c r="J41" s="3">
        <f t="shared" si="9"/>
        <v>6506205.5700000003</v>
      </c>
      <c r="K41" s="2"/>
      <c r="P41" s="52"/>
    </row>
    <row r="42" spans="1:248" s="50" customFormat="1" ht="30" customHeight="1" x14ac:dyDescent="0.35">
      <c r="A42" s="1"/>
      <c r="B42" s="1"/>
      <c r="C42" s="51"/>
      <c r="D42" s="7" t="s">
        <v>85</v>
      </c>
      <c r="E42" s="15"/>
      <c r="F42" s="20"/>
      <c r="G42" s="21"/>
      <c r="H42" s="9">
        <f>H44+H48+H50+H46+H52</f>
        <v>6362000</v>
      </c>
      <c r="I42" s="9">
        <f t="shared" ref="I42:J42" si="10">I44+I48+I50+I46+I52</f>
        <v>0</v>
      </c>
      <c r="J42" s="9">
        <f t="shared" si="10"/>
        <v>6362000</v>
      </c>
      <c r="K42" s="1"/>
      <c r="L42" s="41"/>
      <c r="M42" s="41"/>
      <c r="N42" s="41"/>
      <c r="O42" s="41"/>
      <c r="P42" s="52"/>
      <c r="Q42" s="41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</row>
    <row r="43" spans="1:248" s="50" customFormat="1" ht="54" customHeight="1" x14ac:dyDescent="0.35">
      <c r="A43" s="1"/>
      <c r="B43" s="1"/>
      <c r="C43" s="51"/>
      <c r="D43" s="7"/>
      <c r="E43" s="11" t="s">
        <v>87</v>
      </c>
      <c r="F43" s="2">
        <v>2019</v>
      </c>
      <c r="G43" s="21"/>
      <c r="H43" s="12">
        <v>515000</v>
      </c>
      <c r="I43" s="12"/>
      <c r="J43" s="12">
        <f>I43+H43</f>
        <v>515000</v>
      </c>
      <c r="K43" s="1"/>
      <c r="L43" s="41"/>
      <c r="M43" s="41"/>
      <c r="N43" s="41"/>
      <c r="O43" s="41"/>
      <c r="P43" s="52"/>
      <c r="Q43" s="41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</row>
    <row r="44" spans="1:248" s="56" customFormat="1" ht="35.25" customHeight="1" x14ac:dyDescent="0.35">
      <c r="A44" s="8"/>
      <c r="B44" s="8"/>
      <c r="C44" s="59"/>
      <c r="D44" s="22" t="s">
        <v>85</v>
      </c>
      <c r="E44" s="23"/>
      <c r="F44" s="24"/>
      <c r="G44" s="25"/>
      <c r="H44" s="26">
        <v>500000</v>
      </c>
      <c r="I44" s="26"/>
      <c r="J44" s="26">
        <f>I44+H44</f>
        <v>500000</v>
      </c>
      <c r="K44" s="8"/>
      <c r="L44" s="41"/>
      <c r="M44" s="41"/>
      <c r="N44" s="41"/>
      <c r="O44" s="41"/>
      <c r="P44" s="52"/>
      <c r="Q44" s="41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</row>
    <row r="45" spans="1:248" s="56" customFormat="1" ht="57" customHeight="1" x14ac:dyDescent="0.35">
      <c r="A45" s="8"/>
      <c r="B45" s="8"/>
      <c r="C45" s="59"/>
      <c r="D45" s="22"/>
      <c r="E45" s="11" t="s">
        <v>88</v>
      </c>
      <c r="F45" s="2">
        <v>2019</v>
      </c>
      <c r="G45" s="25"/>
      <c r="H45" s="12">
        <v>365000</v>
      </c>
      <c r="I45" s="12"/>
      <c r="J45" s="12">
        <f>I45+H45</f>
        <v>365000</v>
      </c>
      <c r="K45" s="8"/>
      <c r="L45" s="49"/>
      <c r="M45" s="41"/>
      <c r="N45" s="41"/>
      <c r="O45" s="41"/>
      <c r="P45" s="52"/>
      <c r="Q45" s="41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</row>
    <row r="46" spans="1:248" s="56" customFormat="1" ht="30" customHeight="1" x14ac:dyDescent="0.35">
      <c r="A46" s="8"/>
      <c r="B46" s="8"/>
      <c r="C46" s="59"/>
      <c r="D46" s="22" t="s">
        <v>85</v>
      </c>
      <c r="E46" s="23"/>
      <c r="F46" s="24"/>
      <c r="G46" s="25"/>
      <c r="H46" s="26">
        <v>365000</v>
      </c>
      <c r="I46" s="26"/>
      <c r="J46" s="26">
        <v>365000</v>
      </c>
      <c r="K46" s="8"/>
      <c r="L46" s="49"/>
      <c r="M46" s="49"/>
      <c r="N46" s="49"/>
      <c r="O46" s="41"/>
      <c r="P46" s="52"/>
      <c r="Q46" s="41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</row>
    <row r="47" spans="1:248" ht="120" customHeight="1" x14ac:dyDescent="0.35">
      <c r="A47" s="2"/>
      <c r="B47" s="2"/>
      <c r="C47" s="2"/>
      <c r="D47" s="2"/>
      <c r="E47" s="11" t="s">
        <v>72</v>
      </c>
      <c r="F47" s="2" t="s">
        <v>49</v>
      </c>
      <c r="G47" s="13">
        <v>18069199</v>
      </c>
      <c r="H47" s="12">
        <v>3320295.57</v>
      </c>
      <c r="I47" s="6"/>
      <c r="J47" s="6">
        <f t="shared" ref="J47" si="11">H47+I47</f>
        <v>3320295.57</v>
      </c>
      <c r="K47" s="2">
        <v>80.099999999999994</v>
      </c>
      <c r="L47" s="55"/>
      <c r="M47" s="49"/>
      <c r="N47" s="49"/>
      <c r="P47" s="52"/>
    </row>
    <row r="48" spans="1:248" s="56" customFormat="1" ht="33" customHeight="1" x14ac:dyDescent="0.35">
      <c r="A48" s="8"/>
      <c r="B48" s="8"/>
      <c r="C48" s="8"/>
      <c r="D48" s="22" t="s">
        <v>85</v>
      </c>
      <c r="E48" s="22"/>
      <c r="F48" s="8"/>
      <c r="G48" s="25"/>
      <c r="H48" s="26">
        <v>3200000</v>
      </c>
      <c r="I48" s="27"/>
      <c r="J48" s="27">
        <f>I48+H48</f>
        <v>3200000</v>
      </c>
      <c r="K48" s="8"/>
      <c r="L48" s="55"/>
      <c r="M48" s="55"/>
      <c r="N48" s="55"/>
      <c r="O48" s="41"/>
      <c r="P48" s="52"/>
      <c r="Q48" s="41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</row>
    <row r="49" spans="1:248" s="56" customFormat="1" ht="49.5" customHeight="1" x14ac:dyDescent="0.35">
      <c r="A49" s="8"/>
      <c r="B49" s="8"/>
      <c r="C49" s="8"/>
      <c r="D49" s="22"/>
      <c r="E49" s="11" t="s">
        <v>86</v>
      </c>
      <c r="F49" s="2">
        <v>2019</v>
      </c>
      <c r="G49" s="25"/>
      <c r="H49" s="6">
        <v>305910</v>
      </c>
      <c r="I49" s="6"/>
      <c r="J49" s="6">
        <f>I49+H49</f>
        <v>305910</v>
      </c>
      <c r="K49" s="8"/>
      <c r="L49" s="55"/>
      <c r="M49" s="55"/>
      <c r="N49" s="55"/>
      <c r="O49" s="41"/>
      <c r="P49" s="52"/>
      <c r="Q49" s="41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</row>
    <row r="50" spans="1:248" s="56" customFormat="1" ht="27.75" customHeight="1" x14ac:dyDescent="0.35">
      <c r="A50" s="8"/>
      <c r="B50" s="8"/>
      <c r="C50" s="8"/>
      <c r="D50" s="22" t="s">
        <v>85</v>
      </c>
      <c r="E50" s="22"/>
      <c r="F50" s="8"/>
      <c r="G50" s="25"/>
      <c r="H50" s="26">
        <v>297000</v>
      </c>
      <c r="I50" s="27"/>
      <c r="J50" s="27">
        <f>I50+H50</f>
        <v>297000</v>
      </c>
      <c r="K50" s="8"/>
      <c r="L50" s="41"/>
      <c r="M50" s="55"/>
      <c r="N50" s="55"/>
      <c r="O50" s="41"/>
      <c r="P50" s="52"/>
      <c r="Q50" s="41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</row>
    <row r="51" spans="1:248" s="56" customFormat="1" ht="83.25" customHeight="1" x14ac:dyDescent="0.35">
      <c r="A51" s="8"/>
      <c r="B51" s="8"/>
      <c r="C51" s="8"/>
      <c r="D51" s="22"/>
      <c r="E51" s="11" t="s">
        <v>126</v>
      </c>
      <c r="F51" s="2" t="s">
        <v>48</v>
      </c>
      <c r="G51" s="13">
        <v>36282325</v>
      </c>
      <c r="H51" s="12">
        <v>2000000</v>
      </c>
      <c r="I51" s="6"/>
      <c r="J51" s="6">
        <f>I51+H51</f>
        <v>2000000</v>
      </c>
      <c r="K51" s="2">
        <v>35.799999999999997</v>
      </c>
      <c r="L51" s="55"/>
      <c r="M51" s="41"/>
      <c r="N51" s="41"/>
      <c r="O51" s="41"/>
      <c r="P51" s="52"/>
      <c r="Q51" s="41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</row>
    <row r="52" spans="1:248" s="56" customFormat="1" ht="36.75" customHeight="1" x14ac:dyDescent="0.35">
      <c r="A52" s="8"/>
      <c r="B52" s="8"/>
      <c r="C52" s="8"/>
      <c r="D52" s="22" t="s">
        <v>85</v>
      </c>
      <c r="E52" s="22"/>
      <c r="F52" s="8"/>
      <c r="G52" s="25"/>
      <c r="H52" s="26">
        <v>2000000</v>
      </c>
      <c r="I52" s="27"/>
      <c r="J52" s="27">
        <f>I52+H52</f>
        <v>2000000</v>
      </c>
      <c r="K52" s="8"/>
      <c r="L52" s="55"/>
      <c r="M52" s="55"/>
      <c r="N52" s="55"/>
      <c r="O52" s="41"/>
      <c r="P52" s="52"/>
      <c r="Q52" s="41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</row>
    <row r="53" spans="1:248" s="61" customFormat="1" ht="65.45" customHeight="1" x14ac:dyDescent="0.35">
      <c r="A53" s="1">
        <v>1510000</v>
      </c>
      <c r="B53" s="2"/>
      <c r="C53" s="2"/>
      <c r="D53" s="4" t="s">
        <v>9</v>
      </c>
      <c r="E53" s="2"/>
      <c r="F53" s="12"/>
      <c r="G53" s="12"/>
      <c r="H53" s="3">
        <f>H55+H63+H75+H86+H90+H122+H125+H124+H54</f>
        <v>134437122.80000001</v>
      </c>
      <c r="I53" s="3">
        <f>I55+I63+I75+I86+I90+I122+I125+I124+I54</f>
        <v>-6100000</v>
      </c>
      <c r="J53" s="3">
        <f>J55+J63+J75+J86+J90+J122+J125+J124+J54</f>
        <v>128337122.8</v>
      </c>
      <c r="K53" s="3"/>
      <c r="L53" s="55"/>
      <c r="M53" s="55"/>
      <c r="N53" s="55"/>
      <c r="O53" s="41"/>
      <c r="P53" s="52"/>
      <c r="Q53" s="41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</row>
    <row r="54" spans="1:248" s="61" customFormat="1" ht="139.5" customHeight="1" x14ac:dyDescent="0.35">
      <c r="A54" s="1">
        <v>1516083</v>
      </c>
      <c r="B54" s="1">
        <v>6083</v>
      </c>
      <c r="C54" s="51" t="s">
        <v>101</v>
      </c>
      <c r="D54" s="4" t="s">
        <v>112</v>
      </c>
      <c r="E54" s="11" t="s">
        <v>102</v>
      </c>
      <c r="F54" s="12" t="s">
        <v>54</v>
      </c>
      <c r="G54" s="12"/>
      <c r="H54" s="3">
        <v>300000</v>
      </c>
      <c r="I54" s="3"/>
      <c r="J54" s="3">
        <f>I54+H54</f>
        <v>300000</v>
      </c>
      <c r="K54" s="3"/>
      <c r="L54" s="55"/>
      <c r="M54" s="55"/>
      <c r="N54" s="55"/>
      <c r="O54" s="41"/>
      <c r="P54" s="52"/>
      <c r="Q54" s="41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</row>
    <row r="55" spans="1:248" s="61" customFormat="1" ht="57" customHeight="1" x14ac:dyDescent="0.35">
      <c r="A55" s="1">
        <v>1517310</v>
      </c>
      <c r="B55" s="1">
        <v>7310</v>
      </c>
      <c r="C55" s="51" t="s">
        <v>11</v>
      </c>
      <c r="D55" s="4" t="s">
        <v>10</v>
      </c>
      <c r="E55" s="2"/>
      <c r="F55" s="12"/>
      <c r="G55" s="12"/>
      <c r="H55" s="3">
        <f>H56+H60</f>
        <v>5803965.7999999998</v>
      </c>
      <c r="I55" s="3">
        <f t="shared" ref="I55:J55" si="12">I56+I60</f>
        <v>-180000</v>
      </c>
      <c r="J55" s="3">
        <f t="shared" si="12"/>
        <v>5623965.7999999998</v>
      </c>
      <c r="K55" s="3"/>
      <c r="L55" s="55"/>
      <c r="M55" s="55"/>
      <c r="N55" s="55"/>
      <c r="O55" s="41"/>
      <c r="P55" s="52"/>
      <c r="Q55" s="41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</row>
    <row r="56" spans="1:248" s="61" customFormat="1" ht="27.6" customHeight="1" x14ac:dyDescent="0.35">
      <c r="A56" s="2"/>
      <c r="B56" s="2"/>
      <c r="C56" s="2"/>
      <c r="D56" s="20"/>
      <c r="E56" s="10" t="s">
        <v>12</v>
      </c>
      <c r="F56" s="12"/>
      <c r="G56" s="12"/>
      <c r="H56" s="3">
        <f>H57+H58+H59</f>
        <v>5180369.8</v>
      </c>
      <c r="I56" s="3">
        <f t="shared" ref="I56:J56" si="13">I57+I58+I59</f>
        <v>-180000</v>
      </c>
      <c r="J56" s="3">
        <f t="shared" si="13"/>
        <v>5000369.8</v>
      </c>
      <c r="K56" s="2"/>
      <c r="L56" s="60"/>
      <c r="M56" s="55"/>
      <c r="N56" s="55"/>
      <c r="O56" s="41"/>
      <c r="P56" s="52"/>
      <c r="Q56" s="41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</row>
    <row r="57" spans="1:248" s="61" customFormat="1" ht="54" customHeight="1" x14ac:dyDescent="0.35">
      <c r="A57" s="2"/>
      <c r="B57" s="2"/>
      <c r="C57" s="2"/>
      <c r="D57" s="17"/>
      <c r="E57" s="28" t="s">
        <v>13</v>
      </c>
      <c r="F57" s="12" t="s">
        <v>51</v>
      </c>
      <c r="G57" s="13">
        <v>15922519</v>
      </c>
      <c r="H57" s="12">
        <f>3000000-1000000+1000000</f>
        <v>3000000</v>
      </c>
      <c r="I57" s="12"/>
      <c r="J57" s="6">
        <f t="shared" ref="J57:J59" si="14">H57+I57</f>
        <v>3000000</v>
      </c>
      <c r="K57" s="57">
        <v>53</v>
      </c>
      <c r="L57" s="60"/>
      <c r="M57" s="60"/>
      <c r="N57" s="60"/>
      <c r="O57" s="41"/>
      <c r="P57" s="52"/>
      <c r="Q57" s="41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</row>
    <row r="58" spans="1:248" s="61" customFormat="1" ht="48.75" customHeight="1" x14ac:dyDescent="0.35">
      <c r="A58" s="2"/>
      <c r="B58" s="2"/>
      <c r="C58" s="2"/>
      <c r="D58" s="17"/>
      <c r="E58" s="28" t="s">
        <v>32</v>
      </c>
      <c r="F58" s="12" t="s">
        <v>56</v>
      </c>
      <c r="G58" s="13"/>
      <c r="H58" s="12">
        <f>7000000-6000000</f>
        <v>1000000</v>
      </c>
      <c r="I58" s="12"/>
      <c r="J58" s="6">
        <f t="shared" si="14"/>
        <v>1000000</v>
      </c>
      <c r="K58" s="2"/>
      <c r="L58" s="60"/>
      <c r="M58" s="60"/>
      <c r="N58" s="60"/>
      <c r="O58" s="41"/>
      <c r="P58" s="52"/>
      <c r="Q58" s="41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</row>
    <row r="59" spans="1:248" s="61" customFormat="1" ht="39" customHeight="1" x14ac:dyDescent="0.35">
      <c r="A59" s="2"/>
      <c r="B59" s="2"/>
      <c r="C59" s="2"/>
      <c r="D59" s="17"/>
      <c r="E59" s="28" t="s">
        <v>14</v>
      </c>
      <c r="F59" s="2">
        <v>2019</v>
      </c>
      <c r="G59" s="13"/>
      <c r="H59" s="12">
        <f>3600000-489034.2-1930596</f>
        <v>1180369.7999999998</v>
      </c>
      <c r="I59" s="12">
        <f>-1180000+1000000</f>
        <v>-180000</v>
      </c>
      <c r="J59" s="6">
        <f t="shared" si="14"/>
        <v>1000369.7999999998</v>
      </c>
      <c r="K59" s="2"/>
      <c r="L59" s="60"/>
      <c r="M59" s="60"/>
      <c r="N59" s="60"/>
      <c r="O59" s="41"/>
      <c r="P59" s="52"/>
      <c r="Q59" s="41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</row>
    <row r="60" spans="1:248" s="61" customFormat="1" ht="33.75" customHeight="1" x14ac:dyDescent="0.35">
      <c r="A60" s="2"/>
      <c r="B60" s="2"/>
      <c r="C60" s="2"/>
      <c r="D60" s="20"/>
      <c r="E60" s="4" t="s">
        <v>15</v>
      </c>
      <c r="F60" s="12"/>
      <c r="G60" s="13"/>
      <c r="H60" s="3">
        <f>H61+H62</f>
        <v>623596</v>
      </c>
      <c r="I60" s="3">
        <f t="shared" ref="I60:J60" si="15">I61+I62</f>
        <v>0</v>
      </c>
      <c r="J60" s="3">
        <f t="shared" si="15"/>
        <v>623596</v>
      </c>
      <c r="K60" s="2"/>
      <c r="L60" s="60"/>
      <c r="M60" s="60"/>
      <c r="N60" s="60"/>
      <c r="O60" s="41"/>
      <c r="P60" s="52"/>
      <c r="Q60" s="41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</row>
    <row r="61" spans="1:248" s="61" customFormat="1" ht="36" customHeight="1" x14ac:dyDescent="0.35">
      <c r="A61" s="2"/>
      <c r="B61" s="2"/>
      <c r="C61" s="2"/>
      <c r="D61" s="20"/>
      <c r="E61" s="29" t="s">
        <v>16</v>
      </c>
      <c r="F61" s="12" t="s">
        <v>52</v>
      </c>
      <c r="G61" s="13">
        <v>16481572</v>
      </c>
      <c r="H61" s="12">
        <f>1000000-700000</f>
        <v>300000</v>
      </c>
      <c r="I61" s="12"/>
      <c r="J61" s="6">
        <f t="shared" ref="J61:J62" si="16">H61+I61</f>
        <v>300000</v>
      </c>
      <c r="K61" s="62">
        <v>33</v>
      </c>
      <c r="L61" s="60"/>
      <c r="M61" s="60"/>
      <c r="N61" s="60"/>
      <c r="O61" s="41"/>
      <c r="P61" s="52"/>
      <c r="Q61" s="41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</row>
    <row r="62" spans="1:248" s="61" customFormat="1" ht="76.5" customHeight="1" x14ac:dyDescent="0.35">
      <c r="A62" s="2"/>
      <c r="B62" s="2"/>
      <c r="C62" s="2"/>
      <c r="D62" s="20"/>
      <c r="E62" s="28" t="s">
        <v>57</v>
      </c>
      <c r="F62" s="2">
        <v>2019</v>
      </c>
      <c r="G62" s="13">
        <v>323596</v>
      </c>
      <c r="H62" s="12">
        <f>100000+223596</f>
        <v>323596</v>
      </c>
      <c r="I62" s="12"/>
      <c r="J62" s="6">
        <f t="shared" si="16"/>
        <v>323596</v>
      </c>
      <c r="K62" s="57">
        <v>100</v>
      </c>
      <c r="L62" s="60"/>
      <c r="M62" s="60"/>
      <c r="N62" s="60"/>
      <c r="O62" s="41"/>
      <c r="P62" s="52"/>
      <c r="Q62" s="41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</row>
    <row r="63" spans="1:248" s="61" customFormat="1" ht="38.450000000000003" customHeight="1" x14ac:dyDescent="0.35">
      <c r="A63" s="1">
        <v>1517321</v>
      </c>
      <c r="B63" s="1">
        <v>7321</v>
      </c>
      <c r="C63" s="51" t="s">
        <v>11</v>
      </c>
      <c r="D63" s="19" t="s">
        <v>17</v>
      </c>
      <c r="E63" s="30"/>
      <c r="F63" s="12"/>
      <c r="G63" s="12"/>
      <c r="H63" s="3">
        <f>H64+H68</f>
        <v>11437803</v>
      </c>
      <c r="I63" s="3">
        <f>I64+I68</f>
        <v>0</v>
      </c>
      <c r="J63" s="3">
        <f>J64+J68</f>
        <v>11437803</v>
      </c>
      <c r="K63" s="2"/>
      <c r="L63" s="60"/>
      <c r="M63" s="60"/>
      <c r="N63" s="60"/>
      <c r="O63" s="41"/>
      <c r="P63" s="52"/>
      <c r="Q63" s="41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</row>
    <row r="64" spans="1:248" s="61" customFormat="1" ht="20.45" customHeight="1" x14ac:dyDescent="0.35">
      <c r="A64" s="2"/>
      <c r="B64" s="2"/>
      <c r="C64" s="2"/>
      <c r="D64" s="20"/>
      <c r="E64" s="10" t="s">
        <v>12</v>
      </c>
      <c r="F64" s="12"/>
      <c r="G64" s="12"/>
      <c r="H64" s="3">
        <f>H66+H65+H67</f>
        <v>7646543</v>
      </c>
      <c r="I64" s="3">
        <f t="shared" ref="I64:J64" si="17">I66+I65+I67</f>
        <v>0</v>
      </c>
      <c r="J64" s="3">
        <f t="shared" si="17"/>
        <v>7646543</v>
      </c>
      <c r="K64" s="2"/>
      <c r="L64" s="60"/>
      <c r="M64" s="60"/>
      <c r="N64" s="60"/>
      <c r="O64" s="41"/>
      <c r="P64" s="52"/>
      <c r="Q64" s="41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</row>
    <row r="65" spans="1:248" s="61" customFormat="1" ht="55.9" customHeight="1" x14ac:dyDescent="0.35">
      <c r="A65" s="2"/>
      <c r="B65" s="2"/>
      <c r="C65" s="2"/>
      <c r="D65" s="17"/>
      <c r="E65" s="29" t="s">
        <v>92</v>
      </c>
      <c r="F65" s="13" t="s">
        <v>58</v>
      </c>
      <c r="G65" s="13">
        <v>77987328</v>
      </c>
      <c r="H65" s="12">
        <v>5500000</v>
      </c>
      <c r="I65" s="12"/>
      <c r="J65" s="6">
        <f t="shared" ref="J65:J67" si="18">H65+I65</f>
        <v>5500000</v>
      </c>
      <c r="K65" s="57">
        <v>7</v>
      </c>
      <c r="L65" s="60"/>
      <c r="M65" s="60"/>
      <c r="N65" s="60"/>
      <c r="O65" s="41"/>
      <c r="P65" s="52"/>
      <c r="Q65" s="41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</row>
    <row r="66" spans="1:248" s="61" customFormat="1" ht="63" customHeight="1" x14ac:dyDescent="0.35">
      <c r="A66" s="2"/>
      <c r="B66" s="2"/>
      <c r="C66" s="2"/>
      <c r="D66" s="17"/>
      <c r="E66" s="29" t="s">
        <v>18</v>
      </c>
      <c r="F66" s="13" t="s">
        <v>59</v>
      </c>
      <c r="G66" s="12"/>
      <c r="H66" s="12">
        <v>2000000</v>
      </c>
      <c r="I66" s="12"/>
      <c r="J66" s="6">
        <f t="shared" si="18"/>
        <v>2000000</v>
      </c>
      <c r="K66" s="2"/>
      <c r="L66" s="60"/>
      <c r="M66" s="60"/>
      <c r="N66" s="60"/>
      <c r="O66" s="41"/>
      <c r="P66" s="52"/>
      <c r="Q66" s="41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0"/>
      <c r="GU66" s="60"/>
      <c r="GV66" s="60"/>
      <c r="GW66" s="60"/>
      <c r="GX66" s="60"/>
      <c r="GY66" s="60"/>
      <c r="GZ66" s="60"/>
      <c r="HA66" s="60"/>
      <c r="HB66" s="60"/>
      <c r="HC66" s="60"/>
      <c r="HD66" s="60"/>
      <c r="HE66" s="60"/>
      <c r="HF66" s="60"/>
      <c r="HG66" s="60"/>
      <c r="HH66" s="60"/>
      <c r="HI66" s="60"/>
      <c r="HJ66" s="60"/>
      <c r="HK66" s="60"/>
      <c r="HL66" s="60"/>
      <c r="HM66" s="60"/>
      <c r="HN66" s="60"/>
      <c r="HO66" s="60"/>
      <c r="HP66" s="60"/>
      <c r="HQ66" s="60"/>
      <c r="HR66" s="60"/>
      <c r="HS66" s="60"/>
      <c r="HT66" s="60"/>
      <c r="HU66" s="60"/>
      <c r="HV66" s="60"/>
      <c r="HW66" s="60"/>
      <c r="HX66" s="60"/>
      <c r="HY66" s="60"/>
      <c r="HZ66" s="60"/>
      <c r="IA66" s="60"/>
      <c r="IB66" s="60"/>
      <c r="IC66" s="60"/>
      <c r="ID66" s="60"/>
      <c r="IE66" s="60"/>
      <c r="IF66" s="60"/>
      <c r="IG66" s="60"/>
      <c r="IH66" s="60"/>
      <c r="II66" s="60"/>
      <c r="IJ66" s="60"/>
      <c r="IK66" s="60"/>
      <c r="IL66" s="60"/>
      <c r="IM66" s="60"/>
      <c r="IN66" s="60"/>
    </row>
    <row r="67" spans="1:248" s="61" customFormat="1" ht="69" customHeight="1" x14ac:dyDescent="0.35">
      <c r="A67" s="2"/>
      <c r="B67" s="2"/>
      <c r="C67" s="2"/>
      <c r="D67" s="17"/>
      <c r="E67" s="29" t="s">
        <v>93</v>
      </c>
      <c r="F67" s="2">
        <v>2019</v>
      </c>
      <c r="G67" s="13">
        <v>152562</v>
      </c>
      <c r="H67" s="12">
        <f>150000-3457</f>
        <v>146543</v>
      </c>
      <c r="I67" s="12"/>
      <c r="J67" s="6">
        <f t="shared" si="18"/>
        <v>146543</v>
      </c>
      <c r="K67" s="57">
        <v>99</v>
      </c>
      <c r="L67" s="60"/>
      <c r="M67" s="60"/>
      <c r="N67" s="60"/>
      <c r="O67" s="41"/>
      <c r="P67" s="52"/>
      <c r="Q67" s="41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</row>
    <row r="68" spans="1:248" s="61" customFormat="1" ht="25.15" customHeight="1" x14ac:dyDescent="0.35">
      <c r="A68" s="2"/>
      <c r="B68" s="2"/>
      <c r="C68" s="2"/>
      <c r="D68" s="20"/>
      <c r="E68" s="4" t="s">
        <v>15</v>
      </c>
      <c r="F68" s="12"/>
      <c r="G68" s="12"/>
      <c r="H68" s="3">
        <f>SUM(H69:H74)</f>
        <v>3791260</v>
      </c>
      <c r="I68" s="3">
        <f>SUM(I69:I74)</f>
        <v>0</v>
      </c>
      <c r="J68" s="3">
        <f>SUM(J69:J74)</f>
        <v>3791260</v>
      </c>
      <c r="K68" s="2"/>
      <c r="L68" s="60"/>
      <c r="M68" s="60"/>
      <c r="N68" s="60"/>
      <c r="O68" s="41"/>
      <c r="P68" s="52"/>
      <c r="Q68" s="41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0"/>
      <c r="GU68" s="60"/>
      <c r="GV68" s="60"/>
      <c r="GW68" s="60"/>
      <c r="GX68" s="60"/>
      <c r="GY68" s="60"/>
      <c r="GZ68" s="60"/>
      <c r="HA68" s="60"/>
      <c r="HB68" s="60"/>
      <c r="HC68" s="60"/>
      <c r="HD68" s="60"/>
      <c r="HE68" s="60"/>
      <c r="HF68" s="60"/>
      <c r="HG68" s="60"/>
      <c r="HH68" s="60"/>
      <c r="HI68" s="60"/>
      <c r="HJ68" s="60"/>
      <c r="HK68" s="60"/>
      <c r="HL68" s="60"/>
      <c r="HM68" s="60"/>
      <c r="HN68" s="60"/>
      <c r="HO68" s="60"/>
      <c r="HP68" s="60"/>
      <c r="HQ68" s="60"/>
      <c r="HR68" s="60"/>
      <c r="HS68" s="60"/>
      <c r="HT68" s="60"/>
      <c r="HU68" s="60"/>
      <c r="HV68" s="60"/>
      <c r="HW68" s="60"/>
      <c r="HX68" s="60"/>
      <c r="HY68" s="60"/>
      <c r="HZ68" s="60"/>
      <c r="IA68" s="60"/>
      <c r="IB68" s="60"/>
      <c r="IC68" s="60"/>
      <c r="ID68" s="60"/>
      <c r="IE68" s="60"/>
      <c r="IF68" s="60"/>
      <c r="IG68" s="60"/>
      <c r="IH68" s="60"/>
      <c r="II68" s="60"/>
      <c r="IJ68" s="60"/>
      <c r="IK68" s="60"/>
      <c r="IL68" s="60"/>
      <c r="IM68" s="60"/>
      <c r="IN68" s="60"/>
    </row>
    <row r="69" spans="1:248" s="61" customFormat="1" ht="60" customHeight="1" x14ac:dyDescent="0.35">
      <c r="A69" s="2"/>
      <c r="B69" s="2"/>
      <c r="C69" s="2"/>
      <c r="D69" s="20"/>
      <c r="E69" s="28" t="s">
        <v>34</v>
      </c>
      <c r="F69" s="2">
        <v>2019</v>
      </c>
      <c r="G69" s="12"/>
      <c r="H69" s="12">
        <v>100000</v>
      </c>
      <c r="I69" s="12"/>
      <c r="J69" s="6">
        <f t="shared" ref="J69:J74" si="19">H69+I69</f>
        <v>100000</v>
      </c>
      <c r="K69" s="2"/>
      <c r="L69" s="60"/>
      <c r="M69" s="60"/>
      <c r="N69" s="60"/>
      <c r="O69" s="41"/>
      <c r="P69" s="52"/>
      <c r="Q69" s="41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</row>
    <row r="70" spans="1:248" s="61" customFormat="1" ht="55.5" customHeight="1" x14ac:dyDescent="0.35">
      <c r="A70" s="2"/>
      <c r="B70" s="2"/>
      <c r="C70" s="2"/>
      <c r="D70" s="20"/>
      <c r="E70" s="28" t="s">
        <v>19</v>
      </c>
      <c r="F70" s="12" t="s">
        <v>51</v>
      </c>
      <c r="G70" s="13">
        <v>7491775</v>
      </c>
      <c r="H70" s="6">
        <f>200000+1500000+500000</f>
        <v>2200000</v>
      </c>
      <c r="I70" s="6"/>
      <c r="J70" s="6">
        <f t="shared" si="19"/>
        <v>2200000</v>
      </c>
      <c r="K70" s="57">
        <v>32</v>
      </c>
      <c r="L70" s="60"/>
      <c r="M70" s="60"/>
      <c r="N70" s="60"/>
      <c r="O70" s="41"/>
      <c r="P70" s="52"/>
      <c r="Q70" s="41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</row>
    <row r="71" spans="1:248" s="61" customFormat="1" ht="58.5" customHeight="1" x14ac:dyDescent="0.35">
      <c r="A71" s="2"/>
      <c r="B71" s="2"/>
      <c r="C71" s="2"/>
      <c r="D71" s="20"/>
      <c r="E71" s="28" t="s">
        <v>78</v>
      </c>
      <c r="F71" s="12" t="s">
        <v>54</v>
      </c>
      <c r="G71" s="12"/>
      <c r="H71" s="12">
        <v>100000</v>
      </c>
      <c r="I71" s="12"/>
      <c r="J71" s="6">
        <f t="shared" si="19"/>
        <v>100000</v>
      </c>
      <c r="K71" s="2"/>
      <c r="L71" s="60"/>
      <c r="M71" s="60"/>
      <c r="N71" s="60"/>
      <c r="O71" s="41"/>
      <c r="P71" s="52"/>
      <c r="Q71" s="41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</row>
    <row r="72" spans="1:248" s="61" customFormat="1" ht="62.25" customHeight="1" x14ac:dyDescent="0.35">
      <c r="A72" s="2"/>
      <c r="B72" s="2"/>
      <c r="C72" s="2"/>
      <c r="D72" s="20"/>
      <c r="E72" s="28" t="s">
        <v>98</v>
      </c>
      <c r="F72" s="12" t="s">
        <v>50</v>
      </c>
      <c r="G72" s="13">
        <v>1572186</v>
      </c>
      <c r="H72" s="12">
        <v>215940</v>
      </c>
      <c r="I72" s="12"/>
      <c r="J72" s="6">
        <f t="shared" si="19"/>
        <v>215940</v>
      </c>
      <c r="K72" s="57">
        <v>91</v>
      </c>
      <c r="L72" s="60"/>
      <c r="M72" s="60"/>
      <c r="N72" s="60"/>
      <c r="O72" s="41"/>
      <c r="P72" s="52"/>
      <c r="Q72" s="41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</row>
    <row r="73" spans="1:248" s="61" customFormat="1" ht="59.45" customHeight="1" x14ac:dyDescent="0.35">
      <c r="A73" s="2"/>
      <c r="B73" s="2"/>
      <c r="C73" s="2"/>
      <c r="D73" s="20"/>
      <c r="E73" s="28" t="s">
        <v>109</v>
      </c>
      <c r="F73" s="12" t="s">
        <v>54</v>
      </c>
      <c r="G73" s="12"/>
      <c r="H73" s="12">
        <v>220000</v>
      </c>
      <c r="I73" s="12"/>
      <c r="J73" s="6">
        <f t="shared" si="19"/>
        <v>220000</v>
      </c>
      <c r="K73" s="2"/>
      <c r="L73" s="60"/>
      <c r="M73" s="60"/>
      <c r="N73" s="60"/>
      <c r="O73" s="41"/>
      <c r="P73" s="52"/>
      <c r="Q73" s="41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</row>
    <row r="74" spans="1:248" s="61" customFormat="1" ht="77.25" customHeight="1" x14ac:dyDescent="0.35">
      <c r="A74" s="2"/>
      <c r="B74" s="2"/>
      <c r="C74" s="2"/>
      <c r="D74" s="20"/>
      <c r="E74" s="28" t="s">
        <v>20</v>
      </c>
      <c r="F74" s="12" t="s">
        <v>50</v>
      </c>
      <c r="G74" s="12"/>
      <c r="H74" s="12">
        <f>1000000-44680</f>
        <v>955320</v>
      </c>
      <c r="I74" s="12"/>
      <c r="J74" s="6">
        <f t="shared" si="19"/>
        <v>955320</v>
      </c>
      <c r="K74" s="2"/>
      <c r="L74" s="60"/>
      <c r="M74" s="60"/>
      <c r="N74" s="60"/>
      <c r="O74" s="41"/>
      <c r="P74" s="52"/>
      <c r="Q74" s="41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</row>
    <row r="75" spans="1:248" s="61" customFormat="1" ht="39" customHeight="1" x14ac:dyDescent="0.35">
      <c r="A75" s="1">
        <v>1517322</v>
      </c>
      <c r="B75" s="1">
        <v>7322</v>
      </c>
      <c r="C75" s="51" t="s">
        <v>11</v>
      </c>
      <c r="D75" s="19" t="s">
        <v>21</v>
      </c>
      <c r="E75" s="30"/>
      <c r="F75" s="12"/>
      <c r="G75" s="12"/>
      <c r="H75" s="3">
        <f>H78+H76</f>
        <v>9564000</v>
      </c>
      <c r="I75" s="3">
        <f t="shared" ref="I75:J75" si="20">I78+I76</f>
        <v>0</v>
      </c>
      <c r="J75" s="3">
        <f t="shared" si="20"/>
        <v>9564000</v>
      </c>
      <c r="K75" s="2"/>
      <c r="L75" s="60"/>
      <c r="M75" s="60"/>
      <c r="N75" s="60"/>
      <c r="O75" s="41"/>
      <c r="P75" s="52"/>
      <c r="Q75" s="41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</row>
    <row r="76" spans="1:248" s="61" customFormat="1" ht="22.15" customHeight="1" x14ac:dyDescent="0.35">
      <c r="A76" s="1"/>
      <c r="B76" s="1"/>
      <c r="C76" s="51"/>
      <c r="D76" s="19"/>
      <c r="E76" s="10" t="s">
        <v>12</v>
      </c>
      <c r="F76" s="12"/>
      <c r="G76" s="12"/>
      <c r="H76" s="3">
        <f>H77</f>
        <v>300000</v>
      </c>
      <c r="I76" s="3">
        <f t="shared" ref="I76:J76" si="21">I77</f>
        <v>0</v>
      </c>
      <c r="J76" s="3">
        <f t="shared" si="21"/>
        <v>300000</v>
      </c>
      <c r="K76" s="2"/>
      <c r="L76" s="60"/>
      <c r="M76" s="60"/>
      <c r="N76" s="60"/>
      <c r="O76" s="41"/>
      <c r="P76" s="52"/>
      <c r="Q76" s="41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</row>
    <row r="77" spans="1:248" s="61" customFormat="1" ht="48" customHeight="1" x14ac:dyDescent="0.35">
      <c r="A77" s="1"/>
      <c r="B77" s="1"/>
      <c r="C77" s="51"/>
      <c r="D77" s="19"/>
      <c r="E77" s="29" t="s">
        <v>99</v>
      </c>
      <c r="F77" s="12" t="s">
        <v>50</v>
      </c>
      <c r="G77" s="12"/>
      <c r="H77" s="12">
        <v>300000</v>
      </c>
      <c r="I77" s="12"/>
      <c r="J77" s="12">
        <f>I77+H77</f>
        <v>300000</v>
      </c>
      <c r="K77" s="2"/>
      <c r="L77" s="60"/>
      <c r="M77" s="60"/>
      <c r="N77" s="60"/>
      <c r="O77" s="41"/>
      <c r="P77" s="52"/>
      <c r="Q77" s="41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</row>
    <row r="78" spans="1:248" s="61" customFormat="1" ht="30.75" customHeight="1" x14ac:dyDescent="0.35">
      <c r="A78" s="2"/>
      <c r="B78" s="2"/>
      <c r="C78" s="2"/>
      <c r="D78" s="20"/>
      <c r="E78" s="4" t="s">
        <v>15</v>
      </c>
      <c r="F78" s="12"/>
      <c r="G78" s="12"/>
      <c r="H78" s="3">
        <f>SUM(H79:H85)</f>
        <v>9264000</v>
      </c>
      <c r="I78" s="3">
        <f t="shared" ref="I78:J78" si="22">SUM(I79:I85)</f>
        <v>0</v>
      </c>
      <c r="J78" s="3">
        <f t="shared" si="22"/>
        <v>9264000</v>
      </c>
      <c r="K78" s="2"/>
      <c r="L78" s="60"/>
      <c r="M78" s="60"/>
      <c r="N78" s="60"/>
      <c r="O78" s="41"/>
      <c r="P78" s="52"/>
      <c r="Q78" s="41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</row>
    <row r="79" spans="1:248" s="61" customFormat="1" ht="68.25" customHeight="1" x14ac:dyDescent="0.35">
      <c r="A79" s="2"/>
      <c r="B79" s="2"/>
      <c r="C79" s="2"/>
      <c r="D79" s="20"/>
      <c r="E79" s="29" t="s">
        <v>79</v>
      </c>
      <c r="F79" s="12" t="s">
        <v>54</v>
      </c>
      <c r="G79" s="12"/>
      <c r="H79" s="12">
        <v>100000</v>
      </c>
      <c r="I79" s="12"/>
      <c r="J79" s="6">
        <f t="shared" ref="J79:J85" si="23">H79+I79</f>
        <v>100000</v>
      </c>
      <c r="K79" s="2"/>
      <c r="L79" s="60"/>
      <c r="M79" s="60"/>
      <c r="N79" s="60"/>
      <c r="O79" s="41"/>
      <c r="P79" s="52"/>
      <c r="Q79" s="41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</row>
    <row r="80" spans="1:248" s="61" customFormat="1" ht="71.25" customHeight="1" x14ac:dyDescent="0.35">
      <c r="A80" s="2"/>
      <c r="B80" s="2"/>
      <c r="C80" s="2"/>
      <c r="D80" s="20"/>
      <c r="E80" s="29" t="s">
        <v>110</v>
      </c>
      <c r="F80" s="2">
        <v>2019</v>
      </c>
      <c r="G80" s="13">
        <v>1596688</v>
      </c>
      <c r="H80" s="12">
        <v>1500000</v>
      </c>
      <c r="I80" s="12"/>
      <c r="J80" s="6">
        <f t="shared" si="23"/>
        <v>1500000</v>
      </c>
      <c r="K80" s="57">
        <v>94</v>
      </c>
      <c r="L80" s="60"/>
      <c r="M80" s="60"/>
      <c r="N80" s="60"/>
      <c r="O80" s="41"/>
      <c r="P80" s="52"/>
      <c r="Q80" s="41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</row>
    <row r="81" spans="1:248" s="64" customFormat="1" ht="104.25" customHeight="1" x14ac:dyDescent="0.35">
      <c r="A81" s="17"/>
      <c r="B81" s="17"/>
      <c r="C81" s="17"/>
      <c r="D81" s="20"/>
      <c r="E81" s="29" t="s">
        <v>80</v>
      </c>
      <c r="F81" s="6" t="s">
        <v>54</v>
      </c>
      <c r="G81" s="6"/>
      <c r="H81" s="6">
        <f>100000+1500000</f>
        <v>1600000</v>
      </c>
      <c r="I81" s="6"/>
      <c r="J81" s="6">
        <f t="shared" si="23"/>
        <v>1600000</v>
      </c>
      <c r="K81" s="17"/>
      <c r="L81" s="60"/>
      <c r="M81" s="60"/>
      <c r="N81" s="60"/>
      <c r="O81" s="41"/>
      <c r="P81" s="52"/>
      <c r="Q81" s="41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</row>
    <row r="82" spans="1:248" s="64" customFormat="1" ht="72" customHeight="1" x14ac:dyDescent="0.35">
      <c r="A82" s="17"/>
      <c r="B82" s="17"/>
      <c r="C82" s="17"/>
      <c r="D82" s="20"/>
      <c r="E82" s="29" t="s">
        <v>130</v>
      </c>
      <c r="F82" s="2">
        <v>2019</v>
      </c>
      <c r="G82" s="6"/>
      <c r="H82" s="6">
        <v>1464000</v>
      </c>
      <c r="I82" s="6"/>
      <c r="J82" s="6">
        <f t="shared" si="23"/>
        <v>1464000</v>
      </c>
      <c r="K82" s="17"/>
      <c r="L82" s="60"/>
      <c r="M82" s="60"/>
      <c r="N82" s="60"/>
      <c r="O82" s="41"/>
      <c r="P82" s="52"/>
      <c r="Q82" s="41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</row>
    <row r="83" spans="1:248" s="61" customFormat="1" ht="46.15" customHeight="1" x14ac:dyDescent="0.35">
      <c r="A83" s="2"/>
      <c r="B83" s="2"/>
      <c r="C83" s="2"/>
      <c r="D83" s="20"/>
      <c r="E83" s="29" t="s">
        <v>35</v>
      </c>
      <c r="F83" s="12" t="s">
        <v>51</v>
      </c>
      <c r="G83" s="13">
        <v>16272770</v>
      </c>
      <c r="H83" s="12">
        <f>1000000-700000</f>
        <v>300000</v>
      </c>
      <c r="I83" s="12"/>
      <c r="J83" s="6">
        <f t="shared" si="23"/>
        <v>300000</v>
      </c>
      <c r="K83" s="57">
        <v>16</v>
      </c>
      <c r="L83" s="60"/>
      <c r="M83" s="60"/>
      <c r="N83" s="60"/>
      <c r="O83" s="41"/>
      <c r="P83" s="52"/>
      <c r="Q83" s="41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</row>
    <row r="84" spans="1:248" s="61" customFormat="1" ht="46.15" customHeight="1" x14ac:dyDescent="0.35">
      <c r="A84" s="2"/>
      <c r="B84" s="2"/>
      <c r="C84" s="2"/>
      <c r="D84" s="20"/>
      <c r="E84" s="29" t="s">
        <v>119</v>
      </c>
      <c r="F84" s="2">
        <v>2019</v>
      </c>
      <c r="G84" s="13"/>
      <c r="H84" s="12">
        <f>900000+400000</f>
        <v>1300000</v>
      </c>
      <c r="I84" s="12"/>
      <c r="J84" s="6">
        <f t="shared" si="23"/>
        <v>1300000</v>
      </c>
      <c r="K84" s="17"/>
      <c r="L84" s="63"/>
      <c r="M84" s="60"/>
      <c r="N84" s="60"/>
      <c r="O84" s="41"/>
      <c r="P84" s="52"/>
      <c r="Q84" s="41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</row>
    <row r="85" spans="1:248" s="61" customFormat="1" ht="48.6" customHeight="1" x14ac:dyDescent="0.35">
      <c r="A85" s="2"/>
      <c r="B85" s="2"/>
      <c r="C85" s="2"/>
      <c r="D85" s="20"/>
      <c r="E85" s="5" t="s">
        <v>36</v>
      </c>
      <c r="F85" s="12" t="s">
        <v>51</v>
      </c>
      <c r="G85" s="12"/>
      <c r="H85" s="12">
        <v>3000000</v>
      </c>
      <c r="I85" s="12"/>
      <c r="J85" s="6">
        <f t="shared" si="23"/>
        <v>3000000</v>
      </c>
      <c r="K85" s="2"/>
      <c r="L85" s="63"/>
      <c r="M85" s="63"/>
      <c r="N85" s="63"/>
      <c r="O85" s="41"/>
      <c r="P85" s="52"/>
      <c r="Q85" s="41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</row>
    <row r="86" spans="1:248" s="61" customFormat="1" ht="61.15" customHeight="1" x14ac:dyDescent="0.35">
      <c r="A86" s="1">
        <v>1517325</v>
      </c>
      <c r="B86" s="1">
        <v>7325</v>
      </c>
      <c r="C86" s="51" t="s">
        <v>11</v>
      </c>
      <c r="D86" s="19" t="s">
        <v>22</v>
      </c>
      <c r="E86" s="19"/>
      <c r="F86" s="12"/>
      <c r="G86" s="12"/>
      <c r="H86" s="3">
        <f>H87</f>
        <v>9180651</v>
      </c>
      <c r="I86" s="3">
        <f t="shared" ref="I86:J86" si="24">I87</f>
        <v>-7150000</v>
      </c>
      <c r="J86" s="3">
        <f t="shared" si="24"/>
        <v>2030651</v>
      </c>
      <c r="K86" s="2"/>
      <c r="L86" s="60"/>
      <c r="M86" s="63"/>
      <c r="N86" s="63"/>
      <c r="O86" s="41"/>
      <c r="P86" s="52"/>
      <c r="Q86" s="41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</row>
    <row r="87" spans="1:248" s="61" customFormat="1" ht="37.15" customHeight="1" x14ac:dyDescent="0.35">
      <c r="A87" s="2"/>
      <c r="B87" s="2"/>
      <c r="C87" s="2"/>
      <c r="D87" s="20"/>
      <c r="E87" s="4" t="s">
        <v>15</v>
      </c>
      <c r="F87" s="12"/>
      <c r="G87" s="12"/>
      <c r="H87" s="3">
        <f>H88+H89</f>
        <v>9180651</v>
      </c>
      <c r="I87" s="3">
        <f t="shared" ref="I87:J87" si="25">I88+I89</f>
        <v>-7150000</v>
      </c>
      <c r="J87" s="3">
        <f t="shared" si="25"/>
        <v>2030651</v>
      </c>
      <c r="K87" s="2"/>
      <c r="L87" s="60"/>
      <c r="M87" s="60"/>
      <c r="N87" s="60"/>
      <c r="O87" s="41"/>
      <c r="P87" s="52"/>
      <c r="Q87" s="41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</row>
    <row r="88" spans="1:248" s="61" customFormat="1" ht="67.900000000000006" customHeight="1" x14ac:dyDescent="0.35">
      <c r="A88" s="2"/>
      <c r="B88" s="2"/>
      <c r="C88" s="2"/>
      <c r="D88" s="20"/>
      <c r="E88" s="29" t="s">
        <v>23</v>
      </c>
      <c r="F88" s="13" t="s">
        <v>50</v>
      </c>
      <c r="G88" s="13">
        <v>12431937</v>
      </c>
      <c r="H88" s="12">
        <f>10000000-2000000</f>
        <v>8000000</v>
      </c>
      <c r="I88" s="12">
        <v>-7000000</v>
      </c>
      <c r="J88" s="6">
        <f>H88+I88</f>
        <v>1000000</v>
      </c>
      <c r="K88" s="57">
        <v>65</v>
      </c>
      <c r="L88" s="60"/>
      <c r="M88" s="60"/>
      <c r="N88" s="60"/>
      <c r="O88" s="41"/>
      <c r="P88" s="52"/>
      <c r="Q88" s="41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</row>
    <row r="89" spans="1:248" s="61" customFormat="1" ht="36" customHeight="1" x14ac:dyDescent="0.35">
      <c r="A89" s="2"/>
      <c r="B89" s="2"/>
      <c r="C89" s="2"/>
      <c r="D89" s="20"/>
      <c r="E89" s="29" t="s">
        <v>111</v>
      </c>
      <c r="F89" s="13" t="s">
        <v>52</v>
      </c>
      <c r="G89" s="13">
        <v>33898627</v>
      </c>
      <c r="H89" s="12">
        <f>1181651-1000</f>
        <v>1180651</v>
      </c>
      <c r="I89" s="6">
        <f>-150000</f>
        <v>-150000</v>
      </c>
      <c r="J89" s="6">
        <f>H89+I89</f>
        <v>1030651</v>
      </c>
      <c r="K89" s="57">
        <v>39</v>
      </c>
      <c r="L89" s="60"/>
      <c r="M89" s="60"/>
      <c r="N89" s="60"/>
      <c r="O89" s="41"/>
      <c r="P89" s="52"/>
      <c r="Q89" s="41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</row>
    <row r="90" spans="1:248" s="61" customFormat="1" ht="67.900000000000006" customHeight="1" x14ac:dyDescent="0.35">
      <c r="A90" s="1">
        <v>1517330</v>
      </c>
      <c r="B90" s="1">
        <v>7330</v>
      </c>
      <c r="C90" s="51" t="s">
        <v>11</v>
      </c>
      <c r="D90" s="19" t="s">
        <v>82</v>
      </c>
      <c r="E90" s="19"/>
      <c r="F90" s="12"/>
      <c r="G90" s="12"/>
      <c r="H90" s="3">
        <f>H91+H108</f>
        <v>24746476</v>
      </c>
      <c r="I90" s="3">
        <f>I91+I108</f>
        <v>9030000</v>
      </c>
      <c r="J90" s="3">
        <f>J91+J108</f>
        <v>33776476</v>
      </c>
      <c r="K90" s="2"/>
      <c r="L90" s="60"/>
      <c r="M90" s="60"/>
      <c r="N90" s="60"/>
      <c r="O90" s="41"/>
      <c r="P90" s="52"/>
      <c r="Q90" s="41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0"/>
      <c r="GU90" s="60"/>
      <c r="GV90" s="60"/>
      <c r="GW90" s="60"/>
      <c r="GX90" s="60"/>
      <c r="GY90" s="60"/>
      <c r="GZ90" s="60"/>
      <c r="HA90" s="60"/>
      <c r="HB90" s="60"/>
      <c r="HC90" s="60"/>
      <c r="HD90" s="60"/>
      <c r="HE90" s="60"/>
      <c r="HF90" s="60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0"/>
      <c r="HR90" s="60"/>
      <c r="HS90" s="60"/>
      <c r="HT90" s="60"/>
      <c r="HU90" s="60"/>
      <c r="HV90" s="60"/>
      <c r="HW90" s="60"/>
      <c r="HX90" s="60"/>
      <c r="HY90" s="60"/>
      <c r="HZ90" s="60"/>
      <c r="IA90" s="60"/>
      <c r="IB90" s="60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</row>
    <row r="91" spans="1:248" s="61" customFormat="1" ht="19.149999999999999" customHeight="1" x14ac:dyDescent="0.35">
      <c r="A91" s="34"/>
      <c r="B91" s="34"/>
      <c r="C91" s="34"/>
      <c r="D91" s="20"/>
      <c r="E91" s="10" t="s">
        <v>12</v>
      </c>
      <c r="F91" s="31"/>
      <c r="G91" s="31"/>
      <c r="H91" s="3">
        <f>SUM(H92:H107)</f>
        <v>8305996</v>
      </c>
      <c r="I91" s="3">
        <f>SUM(I92:I107)</f>
        <v>1850000</v>
      </c>
      <c r="J91" s="3">
        <f>SUM(J92:J107)</f>
        <v>10155996</v>
      </c>
      <c r="K91" s="34"/>
      <c r="L91" s="60"/>
      <c r="M91" s="60"/>
      <c r="N91" s="60"/>
      <c r="O91" s="41"/>
      <c r="P91" s="52"/>
      <c r="Q91" s="41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</row>
    <row r="92" spans="1:248" s="61" customFormat="1" ht="36.6" customHeight="1" x14ac:dyDescent="0.35">
      <c r="A92" s="34"/>
      <c r="B92" s="34"/>
      <c r="C92" s="34"/>
      <c r="D92" s="20"/>
      <c r="E92" s="5" t="s">
        <v>24</v>
      </c>
      <c r="F92" s="13" t="s">
        <v>50</v>
      </c>
      <c r="G92" s="13"/>
      <c r="H92" s="12">
        <f>1500000-1300000</f>
        <v>200000</v>
      </c>
      <c r="I92" s="12"/>
      <c r="J92" s="6">
        <f t="shared" ref="J92:J101" si="26">H92+I92</f>
        <v>200000</v>
      </c>
      <c r="K92" s="58"/>
      <c r="L92" s="60"/>
      <c r="M92" s="60"/>
      <c r="N92" s="60"/>
      <c r="O92" s="41"/>
      <c r="P92" s="52"/>
      <c r="Q92" s="41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</row>
    <row r="93" spans="1:248" s="61" customFormat="1" ht="37.15" customHeight="1" x14ac:dyDescent="0.35">
      <c r="A93" s="34"/>
      <c r="B93" s="34"/>
      <c r="C93" s="34"/>
      <c r="D93" s="17"/>
      <c r="E93" s="29" t="s">
        <v>25</v>
      </c>
      <c r="F93" s="12" t="s">
        <v>52</v>
      </c>
      <c r="G93" s="13">
        <v>28556946</v>
      </c>
      <c r="H93" s="12">
        <f>4000000+1000000</f>
        <v>5000000</v>
      </c>
      <c r="I93" s="12"/>
      <c r="J93" s="6">
        <f t="shared" si="26"/>
        <v>5000000</v>
      </c>
      <c r="K93" s="65">
        <v>58</v>
      </c>
      <c r="L93" s="60"/>
      <c r="M93" s="60"/>
      <c r="N93" s="60"/>
      <c r="O93" s="41"/>
      <c r="P93" s="52"/>
      <c r="Q93" s="41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</row>
    <row r="94" spans="1:248" s="61" customFormat="1" ht="88.5" customHeight="1" x14ac:dyDescent="0.35">
      <c r="A94" s="34"/>
      <c r="B94" s="34"/>
      <c r="C94" s="34"/>
      <c r="D94" s="17"/>
      <c r="E94" s="11" t="s">
        <v>133</v>
      </c>
      <c r="F94" s="12" t="s">
        <v>59</v>
      </c>
      <c r="G94" s="13"/>
      <c r="H94" s="12"/>
      <c r="I94" s="12">
        <v>1850000</v>
      </c>
      <c r="J94" s="6">
        <f t="shared" si="26"/>
        <v>1850000</v>
      </c>
      <c r="K94" s="58"/>
      <c r="L94" s="60"/>
      <c r="M94" s="60"/>
      <c r="N94" s="60"/>
      <c r="O94" s="41"/>
      <c r="P94" s="52"/>
      <c r="Q94" s="41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</row>
    <row r="95" spans="1:248" s="61" customFormat="1" ht="47.25" customHeight="1" x14ac:dyDescent="0.35">
      <c r="A95" s="34"/>
      <c r="B95" s="34"/>
      <c r="C95" s="34"/>
      <c r="D95" s="17"/>
      <c r="E95" s="28" t="s">
        <v>114</v>
      </c>
      <c r="F95" s="32">
        <v>2019</v>
      </c>
      <c r="G95" s="13">
        <v>95761</v>
      </c>
      <c r="H95" s="12">
        <v>92000</v>
      </c>
      <c r="I95" s="12"/>
      <c r="J95" s="6">
        <f t="shared" si="26"/>
        <v>92000</v>
      </c>
      <c r="K95" s="58">
        <v>96</v>
      </c>
      <c r="L95" s="60"/>
      <c r="M95" s="60"/>
      <c r="N95" s="60"/>
      <c r="O95" s="41"/>
      <c r="P95" s="52"/>
      <c r="Q95" s="41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</row>
    <row r="96" spans="1:248" s="61" customFormat="1" ht="47.25" customHeight="1" x14ac:dyDescent="0.35">
      <c r="A96" s="34"/>
      <c r="B96" s="34"/>
      <c r="C96" s="34"/>
      <c r="D96" s="17"/>
      <c r="E96" s="28" t="s">
        <v>120</v>
      </c>
      <c r="F96" s="32">
        <v>2019</v>
      </c>
      <c r="G96" s="13"/>
      <c r="H96" s="12">
        <v>130000</v>
      </c>
      <c r="I96" s="12"/>
      <c r="J96" s="6">
        <f t="shared" si="26"/>
        <v>130000</v>
      </c>
      <c r="K96" s="58"/>
      <c r="L96" s="60"/>
      <c r="M96" s="60"/>
      <c r="N96" s="60"/>
      <c r="O96" s="41"/>
      <c r="P96" s="52"/>
      <c r="Q96" s="41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</row>
    <row r="97" spans="1:248" s="61" customFormat="1" ht="47.25" customHeight="1" x14ac:dyDescent="0.35">
      <c r="A97" s="34"/>
      <c r="B97" s="34"/>
      <c r="C97" s="34"/>
      <c r="D97" s="17"/>
      <c r="E97" s="28" t="s">
        <v>124</v>
      </c>
      <c r="F97" s="32">
        <v>2019</v>
      </c>
      <c r="G97" s="13"/>
      <c r="H97" s="12">
        <v>170457</v>
      </c>
      <c r="I97" s="12"/>
      <c r="J97" s="6">
        <f t="shared" si="26"/>
        <v>170457</v>
      </c>
      <c r="K97" s="58"/>
      <c r="L97" s="60"/>
      <c r="M97" s="60"/>
      <c r="N97" s="60"/>
      <c r="O97" s="41"/>
      <c r="P97" s="52"/>
      <c r="Q97" s="41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</row>
    <row r="98" spans="1:248" s="61" customFormat="1" ht="57.75" customHeight="1" x14ac:dyDescent="0.35">
      <c r="A98" s="34"/>
      <c r="B98" s="34"/>
      <c r="C98" s="34"/>
      <c r="D98" s="17"/>
      <c r="E98" s="28" t="s">
        <v>115</v>
      </c>
      <c r="F98" s="32">
        <v>2019</v>
      </c>
      <c r="G98" s="13">
        <v>102782</v>
      </c>
      <c r="H98" s="12">
        <v>98765</v>
      </c>
      <c r="I98" s="12"/>
      <c r="J98" s="6">
        <f t="shared" si="26"/>
        <v>98765</v>
      </c>
      <c r="K98" s="58">
        <v>96</v>
      </c>
      <c r="L98" s="60"/>
      <c r="M98" s="60"/>
      <c r="N98" s="60"/>
      <c r="O98" s="41"/>
      <c r="P98" s="52"/>
      <c r="Q98" s="41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</row>
    <row r="99" spans="1:248" s="61" customFormat="1" ht="46.9" customHeight="1" x14ac:dyDescent="0.35">
      <c r="A99" s="34"/>
      <c r="B99" s="34"/>
      <c r="C99" s="34"/>
      <c r="D99" s="17"/>
      <c r="E99" s="28" t="s">
        <v>117</v>
      </c>
      <c r="F99" s="32">
        <v>2019</v>
      </c>
      <c r="G99" s="13"/>
      <c r="H99" s="12">
        <f>171000-167000</f>
        <v>4000</v>
      </c>
      <c r="I99" s="12"/>
      <c r="J99" s="6">
        <f>I99+H99</f>
        <v>4000</v>
      </c>
      <c r="K99" s="58"/>
      <c r="L99" s="60"/>
      <c r="M99" s="60"/>
      <c r="N99" s="60"/>
      <c r="O99" s="41"/>
      <c r="P99" s="52"/>
      <c r="Q99" s="41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</row>
    <row r="100" spans="1:248" s="61" customFormat="1" ht="46.9" customHeight="1" x14ac:dyDescent="0.35">
      <c r="A100" s="34"/>
      <c r="B100" s="34"/>
      <c r="C100" s="34"/>
      <c r="D100" s="17"/>
      <c r="E100" s="28" t="s">
        <v>125</v>
      </c>
      <c r="F100" s="32">
        <v>2019</v>
      </c>
      <c r="G100" s="13"/>
      <c r="H100" s="12">
        <v>110000</v>
      </c>
      <c r="I100" s="12"/>
      <c r="J100" s="6">
        <f>I100+H100</f>
        <v>110000</v>
      </c>
      <c r="K100" s="58"/>
      <c r="L100" s="60"/>
      <c r="M100" s="60"/>
      <c r="N100" s="60"/>
      <c r="O100" s="41"/>
      <c r="P100" s="52"/>
      <c r="Q100" s="41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</row>
    <row r="101" spans="1:248" s="61" customFormat="1" ht="44.45" customHeight="1" x14ac:dyDescent="0.35">
      <c r="A101" s="34"/>
      <c r="B101" s="34"/>
      <c r="C101" s="34"/>
      <c r="D101" s="17"/>
      <c r="E101" s="28" t="s">
        <v>94</v>
      </c>
      <c r="F101" s="12" t="s">
        <v>50</v>
      </c>
      <c r="G101" s="13">
        <v>167618</v>
      </c>
      <c r="H101" s="12">
        <v>161733</v>
      </c>
      <c r="I101" s="12"/>
      <c r="J101" s="6">
        <f t="shared" si="26"/>
        <v>161733</v>
      </c>
      <c r="K101" s="58">
        <v>98</v>
      </c>
      <c r="L101" s="60"/>
      <c r="M101" s="60"/>
      <c r="N101" s="60"/>
      <c r="O101" s="41"/>
      <c r="P101" s="52"/>
      <c r="Q101" s="41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</row>
    <row r="102" spans="1:248" s="61" customFormat="1" ht="40.15" customHeight="1" x14ac:dyDescent="0.35">
      <c r="A102" s="34"/>
      <c r="B102" s="34"/>
      <c r="C102" s="34"/>
      <c r="D102" s="20"/>
      <c r="E102" s="29" t="s">
        <v>103</v>
      </c>
      <c r="F102" s="13" t="s">
        <v>50</v>
      </c>
      <c r="G102" s="13">
        <v>590105</v>
      </c>
      <c r="H102" s="12">
        <v>83465</v>
      </c>
      <c r="I102" s="12"/>
      <c r="J102" s="6">
        <f t="shared" ref="J102:J107" si="27">H102+I102</f>
        <v>83465</v>
      </c>
      <c r="K102" s="58">
        <v>95</v>
      </c>
      <c r="L102" s="60"/>
      <c r="M102" s="60"/>
      <c r="N102" s="60"/>
      <c r="O102" s="41"/>
      <c r="P102" s="52"/>
      <c r="Q102" s="41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  <c r="GJ102" s="60"/>
      <c r="GK102" s="60"/>
      <c r="GL102" s="60"/>
      <c r="GM102" s="60"/>
      <c r="GN102" s="60"/>
      <c r="GO102" s="60"/>
      <c r="GP102" s="60"/>
      <c r="GQ102" s="60"/>
      <c r="GR102" s="60"/>
      <c r="GS102" s="60"/>
      <c r="GT102" s="60"/>
      <c r="GU102" s="60"/>
      <c r="GV102" s="60"/>
      <c r="GW102" s="60"/>
      <c r="GX102" s="60"/>
      <c r="GY102" s="60"/>
      <c r="GZ102" s="60"/>
      <c r="HA102" s="60"/>
      <c r="HB102" s="60"/>
      <c r="HC102" s="60"/>
      <c r="HD102" s="60"/>
      <c r="HE102" s="60"/>
      <c r="HF102" s="60"/>
      <c r="HG102" s="60"/>
      <c r="HH102" s="60"/>
      <c r="HI102" s="60"/>
      <c r="HJ102" s="60"/>
      <c r="HK102" s="60"/>
      <c r="HL102" s="60"/>
      <c r="HM102" s="60"/>
      <c r="HN102" s="60"/>
      <c r="HO102" s="60"/>
      <c r="HP102" s="60"/>
      <c r="HQ102" s="60"/>
      <c r="HR102" s="60"/>
      <c r="HS102" s="60"/>
      <c r="HT102" s="60"/>
      <c r="HU102" s="60"/>
      <c r="HV102" s="60"/>
      <c r="HW102" s="60"/>
      <c r="HX102" s="60"/>
      <c r="HY102" s="60"/>
      <c r="HZ102" s="60"/>
      <c r="IA102" s="60"/>
      <c r="IB102" s="60"/>
      <c r="IC102" s="60"/>
      <c r="ID102" s="60"/>
      <c r="IE102" s="60"/>
      <c r="IF102" s="60"/>
      <c r="IG102" s="60"/>
      <c r="IH102" s="60"/>
      <c r="II102" s="60"/>
      <c r="IJ102" s="60"/>
      <c r="IK102" s="60"/>
      <c r="IL102" s="60"/>
      <c r="IM102" s="60"/>
      <c r="IN102" s="60"/>
    </row>
    <row r="103" spans="1:248" s="64" customFormat="1" ht="39" customHeight="1" x14ac:dyDescent="0.35">
      <c r="A103" s="66"/>
      <c r="B103" s="66"/>
      <c r="C103" s="66"/>
      <c r="D103" s="20"/>
      <c r="E103" s="29" t="s">
        <v>104</v>
      </c>
      <c r="F103" s="33" t="s">
        <v>50</v>
      </c>
      <c r="G103" s="33">
        <v>634164</v>
      </c>
      <c r="H103" s="6">
        <v>175501</v>
      </c>
      <c r="I103" s="6"/>
      <c r="J103" s="6">
        <f t="shared" si="27"/>
        <v>175501</v>
      </c>
      <c r="K103" s="65">
        <v>94</v>
      </c>
      <c r="L103" s="60"/>
      <c r="M103" s="60"/>
      <c r="N103" s="60"/>
      <c r="O103" s="41"/>
      <c r="P103" s="52"/>
      <c r="Q103" s="41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</row>
    <row r="104" spans="1:248" s="61" customFormat="1" ht="26.45" customHeight="1" x14ac:dyDescent="0.35">
      <c r="A104" s="34"/>
      <c r="B104" s="34"/>
      <c r="C104" s="34"/>
      <c r="D104" s="20"/>
      <c r="E104" s="29" t="s">
        <v>105</v>
      </c>
      <c r="F104" s="13" t="s">
        <v>50</v>
      </c>
      <c r="G104" s="13">
        <v>471924</v>
      </c>
      <c r="H104" s="12">
        <f>178596+35</f>
        <v>178631</v>
      </c>
      <c r="I104" s="12"/>
      <c r="J104" s="6">
        <f t="shared" si="27"/>
        <v>178631</v>
      </c>
      <c r="K104" s="58">
        <v>87</v>
      </c>
      <c r="L104" s="60"/>
      <c r="M104" s="60"/>
      <c r="N104" s="60"/>
      <c r="O104" s="41"/>
      <c r="P104" s="52"/>
      <c r="Q104" s="41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  <c r="GJ104" s="60"/>
      <c r="GK104" s="60"/>
      <c r="GL104" s="60"/>
      <c r="GM104" s="60"/>
      <c r="GN104" s="60"/>
      <c r="GO104" s="60"/>
      <c r="GP104" s="60"/>
      <c r="GQ104" s="60"/>
      <c r="GR104" s="60"/>
      <c r="GS104" s="60"/>
      <c r="GT104" s="60"/>
      <c r="GU104" s="60"/>
      <c r="GV104" s="60"/>
      <c r="GW104" s="60"/>
      <c r="GX104" s="60"/>
      <c r="GY104" s="60"/>
      <c r="GZ104" s="60"/>
      <c r="HA104" s="60"/>
      <c r="HB104" s="60"/>
      <c r="HC104" s="60"/>
      <c r="HD104" s="60"/>
      <c r="HE104" s="60"/>
      <c r="HF104" s="60"/>
      <c r="HG104" s="60"/>
      <c r="HH104" s="60"/>
      <c r="HI104" s="60"/>
      <c r="HJ104" s="60"/>
      <c r="HK104" s="60"/>
      <c r="HL104" s="60"/>
      <c r="HM104" s="60"/>
      <c r="HN104" s="60"/>
      <c r="HO104" s="60"/>
      <c r="HP104" s="60"/>
      <c r="HQ104" s="60"/>
      <c r="HR104" s="60"/>
      <c r="HS104" s="60"/>
      <c r="HT104" s="60"/>
      <c r="HU104" s="60"/>
      <c r="HV104" s="60"/>
      <c r="HW104" s="60"/>
      <c r="HX104" s="60"/>
      <c r="HY104" s="60"/>
      <c r="HZ104" s="60"/>
      <c r="IA104" s="60"/>
      <c r="IB104" s="60"/>
      <c r="IC104" s="60"/>
      <c r="ID104" s="60"/>
      <c r="IE104" s="60"/>
      <c r="IF104" s="60"/>
      <c r="IG104" s="60"/>
      <c r="IH104" s="60"/>
      <c r="II104" s="60"/>
      <c r="IJ104" s="60"/>
      <c r="IK104" s="60"/>
      <c r="IL104" s="60"/>
      <c r="IM104" s="60"/>
      <c r="IN104" s="60"/>
    </row>
    <row r="105" spans="1:248" s="61" customFormat="1" ht="76.5" customHeight="1" x14ac:dyDescent="0.35">
      <c r="A105" s="34"/>
      <c r="B105" s="34"/>
      <c r="C105" s="34"/>
      <c r="D105" s="20"/>
      <c r="E105" s="29" t="s">
        <v>106</v>
      </c>
      <c r="F105" s="13" t="s">
        <v>50</v>
      </c>
      <c r="G105" s="13">
        <v>536948</v>
      </c>
      <c r="H105" s="12">
        <f>18724+220</f>
        <v>18944</v>
      </c>
      <c r="I105" s="12"/>
      <c r="J105" s="6">
        <f t="shared" si="27"/>
        <v>18944</v>
      </c>
      <c r="K105" s="58">
        <v>96</v>
      </c>
      <c r="L105" s="60"/>
      <c r="M105" s="60"/>
      <c r="N105" s="60"/>
      <c r="O105" s="41"/>
      <c r="P105" s="52"/>
      <c r="Q105" s="41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B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</row>
    <row r="106" spans="1:248" s="61" customFormat="1" ht="38.450000000000003" customHeight="1" x14ac:dyDescent="0.35">
      <c r="A106" s="34"/>
      <c r="B106" s="34"/>
      <c r="C106" s="34"/>
      <c r="D106" s="20"/>
      <c r="E106" s="29" t="s">
        <v>107</v>
      </c>
      <c r="F106" s="13" t="s">
        <v>50</v>
      </c>
      <c r="G106" s="13">
        <v>1651333</v>
      </c>
      <c r="H106" s="12">
        <v>1276500</v>
      </c>
      <c r="I106" s="12"/>
      <c r="J106" s="6">
        <f t="shared" si="27"/>
        <v>1276500</v>
      </c>
      <c r="K106" s="58">
        <v>96</v>
      </c>
      <c r="L106" s="60"/>
      <c r="M106" s="60"/>
      <c r="N106" s="60"/>
      <c r="O106" s="41"/>
      <c r="P106" s="52"/>
      <c r="Q106" s="41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  <c r="HD106" s="60"/>
      <c r="HE106" s="60"/>
      <c r="HF106" s="60"/>
      <c r="HG106" s="60"/>
      <c r="HH106" s="60"/>
      <c r="HI106" s="60"/>
      <c r="HJ106" s="60"/>
      <c r="HK106" s="60"/>
      <c r="HL106" s="60"/>
      <c r="HM106" s="60"/>
      <c r="HN106" s="60"/>
      <c r="HO106" s="60"/>
      <c r="HP106" s="60"/>
      <c r="HQ106" s="60"/>
      <c r="HR106" s="60"/>
      <c r="HS106" s="60"/>
      <c r="HT106" s="60"/>
      <c r="HU106" s="60"/>
      <c r="HV106" s="60"/>
      <c r="HW106" s="60"/>
      <c r="HX106" s="60"/>
      <c r="HY106" s="60"/>
      <c r="HZ106" s="60"/>
      <c r="IA106" s="60"/>
      <c r="IB106" s="60"/>
      <c r="IC106" s="60"/>
      <c r="ID106" s="60"/>
      <c r="IE106" s="60"/>
      <c r="IF106" s="60"/>
      <c r="IG106" s="60"/>
      <c r="IH106" s="60"/>
      <c r="II106" s="60"/>
      <c r="IJ106" s="60"/>
      <c r="IK106" s="60"/>
      <c r="IL106" s="60"/>
      <c r="IM106" s="60"/>
      <c r="IN106" s="60"/>
    </row>
    <row r="107" spans="1:248" s="61" customFormat="1" ht="27.6" customHeight="1" x14ac:dyDescent="0.35">
      <c r="A107" s="34"/>
      <c r="B107" s="34"/>
      <c r="C107" s="34"/>
      <c r="D107" s="20"/>
      <c r="E107" s="29" t="s">
        <v>108</v>
      </c>
      <c r="F107" s="13" t="s">
        <v>50</v>
      </c>
      <c r="G107" s="13">
        <v>1135462</v>
      </c>
      <c r="H107" s="12">
        <f>605000+1000</f>
        <v>606000</v>
      </c>
      <c r="I107" s="12"/>
      <c r="J107" s="6">
        <f t="shared" si="27"/>
        <v>606000</v>
      </c>
      <c r="K107" s="58">
        <v>88</v>
      </c>
      <c r="L107" s="63"/>
      <c r="M107" s="60"/>
      <c r="N107" s="60"/>
      <c r="O107" s="41"/>
      <c r="P107" s="52"/>
      <c r="Q107" s="41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B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</row>
    <row r="108" spans="1:248" s="61" customFormat="1" ht="36" customHeight="1" x14ac:dyDescent="0.35">
      <c r="A108" s="34"/>
      <c r="B108" s="34"/>
      <c r="C108" s="34"/>
      <c r="D108" s="20"/>
      <c r="E108" s="4" t="s">
        <v>15</v>
      </c>
      <c r="F108" s="12"/>
      <c r="G108" s="13"/>
      <c r="H108" s="3">
        <f>SUM(H109:H121)</f>
        <v>16440480</v>
      </c>
      <c r="I108" s="3">
        <f>SUM(I109:I121)</f>
        <v>7180000</v>
      </c>
      <c r="J108" s="3">
        <f>SUM(J109:J121)</f>
        <v>23620480</v>
      </c>
      <c r="K108" s="58"/>
      <c r="L108" s="60"/>
      <c r="M108" s="63"/>
      <c r="N108" s="63"/>
      <c r="O108" s="41"/>
      <c r="P108" s="52"/>
      <c r="Q108" s="41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  <c r="HD108" s="60"/>
      <c r="HE108" s="60"/>
      <c r="HF108" s="60"/>
      <c r="HG108" s="60"/>
      <c r="HH108" s="60"/>
      <c r="HI108" s="60"/>
      <c r="HJ108" s="60"/>
      <c r="HK108" s="60"/>
      <c r="HL108" s="60"/>
      <c r="HM108" s="60"/>
      <c r="HN108" s="60"/>
      <c r="HO108" s="60"/>
      <c r="HP108" s="60"/>
      <c r="HQ108" s="60"/>
      <c r="HR108" s="60"/>
      <c r="HS108" s="60"/>
      <c r="HT108" s="60"/>
      <c r="HU108" s="60"/>
      <c r="HV108" s="60"/>
      <c r="HW108" s="60"/>
      <c r="HX108" s="60"/>
      <c r="HY108" s="60"/>
      <c r="HZ108" s="60"/>
      <c r="IA108" s="60"/>
      <c r="IB108" s="60"/>
      <c r="IC108" s="60"/>
      <c r="ID108" s="60"/>
      <c r="IE108" s="60"/>
      <c r="IF108" s="60"/>
      <c r="IG108" s="60"/>
      <c r="IH108" s="60"/>
      <c r="II108" s="60"/>
      <c r="IJ108" s="60"/>
      <c r="IK108" s="60"/>
      <c r="IL108" s="60"/>
      <c r="IM108" s="60"/>
      <c r="IN108" s="60"/>
    </row>
    <row r="109" spans="1:248" s="61" customFormat="1" ht="49.5" customHeight="1" x14ac:dyDescent="0.35">
      <c r="A109" s="34"/>
      <c r="B109" s="34"/>
      <c r="C109" s="34"/>
      <c r="D109" s="20"/>
      <c r="E109" s="28" t="s">
        <v>37</v>
      </c>
      <c r="F109" s="2">
        <v>2019</v>
      </c>
      <c r="G109" s="13">
        <v>1488288</v>
      </c>
      <c r="H109" s="12">
        <f>1000000+336000+100000</f>
        <v>1436000</v>
      </c>
      <c r="I109" s="12"/>
      <c r="J109" s="6">
        <f t="shared" ref="J109:J121" si="28">H109+I109</f>
        <v>1436000</v>
      </c>
      <c r="K109" s="58">
        <v>90</v>
      </c>
      <c r="L109" s="60"/>
      <c r="M109" s="60"/>
      <c r="N109" s="60"/>
      <c r="O109" s="41"/>
      <c r="P109" s="52"/>
      <c r="Q109" s="41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</row>
    <row r="110" spans="1:248" s="61" customFormat="1" ht="49.5" customHeight="1" x14ac:dyDescent="0.35">
      <c r="A110" s="34"/>
      <c r="B110" s="34"/>
      <c r="C110" s="34"/>
      <c r="D110" s="20"/>
      <c r="E110" s="28" t="s">
        <v>95</v>
      </c>
      <c r="F110" s="2">
        <v>2019</v>
      </c>
      <c r="G110" s="13">
        <v>1478784</v>
      </c>
      <c r="H110" s="12">
        <v>1500000</v>
      </c>
      <c r="I110" s="12"/>
      <c r="J110" s="6">
        <f t="shared" si="28"/>
        <v>1500000</v>
      </c>
      <c r="K110" s="58">
        <v>100</v>
      </c>
      <c r="L110" s="60"/>
      <c r="M110" s="60"/>
      <c r="N110" s="60"/>
      <c r="O110" s="41"/>
      <c r="P110" s="52"/>
      <c r="Q110" s="41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  <c r="HA110" s="60"/>
      <c r="HB110" s="60"/>
      <c r="HC110" s="60"/>
      <c r="HD110" s="60"/>
      <c r="HE110" s="60"/>
      <c r="HF110" s="60"/>
      <c r="HG110" s="60"/>
      <c r="HH110" s="60"/>
      <c r="HI110" s="60"/>
      <c r="HJ110" s="60"/>
      <c r="HK110" s="60"/>
      <c r="HL110" s="60"/>
      <c r="HM110" s="60"/>
      <c r="HN110" s="60"/>
      <c r="HO110" s="60"/>
      <c r="HP110" s="60"/>
      <c r="HQ110" s="60"/>
      <c r="HR110" s="60"/>
      <c r="HS110" s="60"/>
      <c r="HT110" s="60"/>
      <c r="HU110" s="60"/>
      <c r="HV110" s="60"/>
      <c r="HW110" s="60"/>
      <c r="HX110" s="60"/>
      <c r="HY110" s="60"/>
      <c r="HZ110" s="60"/>
      <c r="IA110" s="60"/>
      <c r="IB110" s="60"/>
      <c r="IC110" s="60"/>
      <c r="ID110" s="60"/>
      <c r="IE110" s="60"/>
      <c r="IF110" s="60"/>
      <c r="IG110" s="60"/>
      <c r="IH110" s="60"/>
      <c r="II110" s="60"/>
      <c r="IJ110" s="60"/>
      <c r="IK110" s="60"/>
      <c r="IL110" s="60"/>
      <c r="IM110" s="60"/>
      <c r="IN110" s="60"/>
    </row>
    <row r="111" spans="1:248" s="61" customFormat="1" ht="51" customHeight="1" x14ac:dyDescent="0.35">
      <c r="A111" s="34"/>
      <c r="B111" s="34"/>
      <c r="C111" s="34"/>
      <c r="D111" s="20"/>
      <c r="E111" s="28" t="s">
        <v>121</v>
      </c>
      <c r="F111" s="2">
        <v>2019</v>
      </c>
      <c r="G111" s="13"/>
      <c r="H111" s="12">
        <f>1000000+400000</f>
        <v>1400000</v>
      </c>
      <c r="I111" s="12"/>
      <c r="J111" s="6">
        <f t="shared" si="28"/>
        <v>1400000</v>
      </c>
      <c r="K111" s="58"/>
      <c r="L111" s="60"/>
      <c r="M111" s="60"/>
      <c r="N111" s="60"/>
      <c r="O111" s="41"/>
      <c r="P111" s="52"/>
      <c r="Q111" s="41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B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</row>
    <row r="112" spans="1:248" s="61" customFormat="1" ht="53.25" customHeight="1" x14ac:dyDescent="0.35">
      <c r="A112" s="34"/>
      <c r="B112" s="34"/>
      <c r="C112" s="34"/>
      <c r="D112" s="20"/>
      <c r="E112" s="28" t="s">
        <v>38</v>
      </c>
      <c r="F112" s="13" t="s">
        <v>51</v>
      </c>
      <c r="G112" s="13">
        <v>4183025</v>
      </c>
      <c r="H112" s="12">
        <f>1000000+500000+500000+1000000</f>
        <v>3000000</v>
      </c>
      <c r="I112" s="12"/>
      <c r="J112" s="6">
        <f t="shared" si="28"/>
        <v>3000000</v>
      </c>
      <c r="K112" s="58">
        <v>50</v>
      </c>
      <c r="L112" s="60"/>
      <c r="M112" s="60"/>
      <c r="N112" s="60"/>
      <c r="O112" s="41"/>
      <c r="P112" s="52"/>
      <c r="Q112" s="41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  <c r="GJ112" s="60"/>
      <c r="GK112" s="60"/>
      <c r="GL112" s="60"/>
      <c r="GM112" s="60"/>
      <c r="GN112" s="60"/>
      <c r="GO112" s="60"/>
      <c r="GP112" s="60"/>
      <c r="GQ112" s="60"/>
      <c r="GR112" s="60"/>
      <c r="GS112" s="60"/>
      <c r="GT112" s="60"/>
      <c r="GU112" s="60"/>
      <c r="GV112" s="60"/>
      <c r="GW112" s="60"/>
      <c r="GX112" s="60"/>
      <c r="GY112" s="60"/>
      <c r="GZ112" s="60"/>
      <c r="HA112" s="60"/>
      <c r="HB112" s="60"/>
      <c r="HC112" s="60"/>
      <c r="HD112" s="60"/>
      <c r="HE112" s="60"/>
      <c r="HF112" s="60"/>
      <c r="HG112" s="60"/>
      <c r="HH112" s="60"/>
      <c r="HI112" s="60"/>
      <c r="HJ112" s="60"/>
      <c r="HK112" s="60"/>
      <c r="HL112" s="60"/>
      <c r="HM112" s="60"/>
      <c r="HN112" s="60"/>
      <c r="HO112" s="60"/>
      <c r="HP112" s="60"/>
      <c r="HQ112" s="60"/>
      <c r="HR112" s="60"/>
      <c r="HS112" s="60"/>
      <c r="HT112" s="60"/>
      <c r="HU112" s="60"/>
      <c r="HV112" s="60"/>
      <c r="HW112" s="60"/>
      <c r="HX112" s="60"/>
      <c r="HY112" s="60"/>
      <c r="HZ112" s="60"/>
      <c r="IA112" s="60"/>
      <c r="IB112" s="60"/>
      <c r="IC112" s="60"/>
      <c r="ID112" s="60"/>
      <c r="IE112" s="60"/>
      <c r="IF112" s="60"/>
      <c r="IG112" s="60"/>
      <c r="IH112" s="60"/>
      <c r="II112" s="60"/>
      <c r="IJ112" s="60"/>
      <c r="IK112" s="60"/>
      <c r="IL112" s="60"/>
      <c r="IM112" s="60"/>
      <c r="IN112" s="60"/>
    </row>
    <row r="113" spans="1:248" s="61" customFormat="1" ht="57.75" customHeight="1" x14ac:dyDescent="0.35">
      <c r="A113" s="34"/>
      <c r="B113" s="34"/>
      <c r="C113" s="34"/>
      <c r="D113" s="20"/>
      <c r="E113" s="28" t="s">
        <v>122</v>
      </c>
      <c r="F113" s="13" t="s">
        <v>54</v>
      </c>
      <c r="G113" s="13"/>
      <c r="H113" s="12">
        <f>100000+200000</f>
        <v>300000</v>
      </c>
      <c r="I113" s="12">
        <v>7000000</v>
      </c>
      <c r="J113" s="6">
        <f t="shared" si="28"/>
        <v>7300000</v>
      </c>
      <c r="K113" s="58"/>
      <c r="L113" s="60"/>
      <c r="M113" s="60"/>
      <c r="N113" s="60"/>
      <c r="O113" s="41"/>
      <c r="P113" s="52"/>
      <c r="Q113" s="41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B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</row>
    <row r="114" spans="1:248" s="61" customFormat="1" ht="40.15" customHeight="1" x14ac:dyDescent="0.35">
      <c r="A114" s="34"/>
      <c r="B114" s="34"/>
      <c r="C114" s="34"/>
      <c r="D114" s="20"/>
      <c r="E114" s="28" t="s">
        <v>118</v>
      </c>
      <c r="F114" s="13" t="s">
        <v>50</v>
      </c>
      <c r="G114" s="13">
        <v>2393868</v>
      </c>
      <c r="H114" s="12">
        <v>50000</v>
      </c>
      <c r="I114" s="12"/>
      <c r="J114" s="6">
        <f>I114+H114</f>
        <v>50000</v>
      </c>
      <c r="K114" s="58">
        <v>2</v>
      </c>
      <c r="L114" s="60"/>
      <c r="M114" s="60"/>
      <c r="N114" s="60"/>
      <c r="O114" s="41"/>
      <c r="P114" s="52"/>
      <c r="Q114" s="41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  <c r="GJ114" s="60"/>
      <c r="GK114" s="60"/>
      <c r="GL114" s="60"/>
      <c r="GM114" s="60"/>
      <c r="GN114" s="60"/>
      <c r="GO114" s="60"/>
      <c r="GP114" s="60"/>
      <c r="GQ114" s="60"/>
      <c r="GR114" s="60"/>
      <c r="GS114" s="60"/>
      <c r="GT114" s="60"/>
      <c r="GU114" s="60"/>
      <c r="GV114" s="60"/>
      <c r="GW114" s="60"/>
      <c r="GX114" s="60"/>
      <c r="GY114" s="60"/>
      <c r="GZ114" s="60"/>
      <c r="HA114" s="60"/>
      <c r="HB114" s="60"/>
      <c r="HC114" s="60"/>
      <c r="HD114" s="60"/>
      <c r="HE114" s="60"/>
      <c r="HF114" s="60"/>
      <c r="HG114" s="60"/>
      <c r="HH114" s="60"/>
      <c r="HI114" s="60"/>
      <c r="HJ114" s="60"/>
      <c r="HK114" s="60"/>
      <c r="HL114" s="60"/>
      <c r="HM114" s="60"/>
      <c r="HN114" s="60"/>
      <c r="HO114" s="60"/>
      <c r="HP114" s="60"/>
      <c r="HQ114" s="60"/>
      <c r="HR114" s="60"/>
      <c r="HS114" s="60"/>
      <c r="HT114" s="60"/>
      <c r="HU114" s="60"/>
      <c r="HV114" s="60"/>
      <c r="HW114" s="60"/>
      <c r="HX114" s="60"/>
      <c r="HY114" s="60"/>
      <c r="HZ114" s="60"/>
      <c r="IA114" s="60"/>
      <c r="IB114" s="60"/>
      <c r="IC114" s="60"/>
      <c r="ID114" s="60"/>
      <c r="IE114" s="60"/>
      <c r="IF114" s="60"/>
      <c r="IG114" s="60"/>
      <c r="IH114" s="60"/>
      <c r="II114" s="60"/>
      <c r="IJ114" s="60"/>
      <c r="IK114" s="60"/>
      <c r="IL114" s="60"/>
      <c r="IM114" s="60"/>
      <c r="IN114" s="60"/>
    </row>
    <row r="115" spans="1:248" s="61" customFormat="1" ht="40.15" customHeight="1" x14ac:dyDescent="0.35">
      <c r="A115" s="34"/>
      <c r="B115" s="34"/>
      <c r="C115" s="34"/>
      <c r="D115" s="20"/>
      <c r="E115" s="28" t="s">
        <v>123</v>
      </c>
      <c r="F115" s="32">
        <v>2019</v>
      </c>
      <c r="G115" s="13"/>
      <c r="H115" s="12">
        <v>100000</v>
      </c>
      <c r="I115" s="12">
        <v>180000</v>
      </c>
      <c r="J115" s="6">
        <f>I115+H115</f>
        <v>280000</v>
      </c>
      <c r="K115" s="58"/>
      <c r="L115" s="60"/>
      <c r="M115" s="60"/>
      <c r="N115" s="60"/>
      <c r="O115" s="41"/>
      <c r="P115" s="52"/>
      <c r="Q115" s="41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</row>
    <row r="116" spans="1:248" s="61" customFormat="1" ht="73.5" customHeight="1" x14ac:dyDescent="0.35">
      <c r="A116" s="34"/>
      <c r="B116" s="34"/>
      <c r="C116" s="34"/>
      <c r="D116" s="20"/>
      <c r="E116" s="28" t="s">
        <v>113</v>
      </c>
      <c r="F116" s="2">
        <v>2019</v>
      </c>
      <c r="G116" s="13"/>
      <c r="H116" s="12">
        <f>250000+400000</f>
        <v>650000</v>
      </c>
      <c r="I116" s="12"/>
      <c r="J116" s="6">
        <f t="shared" si="28"/>
        <v>650000</v>
      </c>
      <c r="K116" s="58"/>
      <c r="L116" s="60"/>
      <c r="M116" s="60"/>
      <c r="N116" s="60"/>
      <c r="O116" s="41"/>
      <c r="P116" s="52"/>
      <c r="Q116" s="41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  <c r="GJ116" s="60"/>
      <c r="GK116" s="60"/>
      <c r="GL116" s="60"/>
      <c r="GM116" s="60"/>
      <c r="GN116" s="60"/>
      <c r="GO116" s="60"/>
      <c r="GP116" s="60"/>
      <c r="GQ116" s="60"/>
      <c r="GR116" s="60"/>
      <c r="GS116" s="60"/>
      <c r="GT116" s="60"/>
      <c r="GU116" s="60"/>
      <c r="GV116" s="60"/>
      <c r="GW116" s="60"/>
      <c r="GX116" s="60"/>
      <c r="GY116" s="60"/>
      <c r="GZ116" s="60"/>
      <c r="HA116" s="60"/>
      <c r="HB116" s="60"/>
      <c r="HC116" s="60"/>
      <c r="HD116" s="60"/>
      <c r="HE116" s="60"/>
      <c r="HF116" s="60"/>
      <c r="HG116" s="60"/>
      <c r="HH116" s="60"/>
      <c r="HI116" s="60"/>
      <c r="HJ116" s="60"/>
      <c r="HK116" s="60"/>
      <c r="HL116" s="60"/>
      <c r="HM116" s="60"/>
      <c r="HN116" s="60"/>
      <c r="HO116" s="60"/>
      <c r="HP116" s="60"/>
      <c r="HQ116" s="60"/>
      <c r="HR116" s="60"/>
      <c r="HS116" s="60"/>
      <c r="HT116" s="60"/>
      <c r="HU116" s="60"/>
      <c r="HV116" s="60"/>
      <c r="HW116" s="60"/>
      <c r="HX116" s="60"/>
      <c r="HY116" s="60"/>
      <c r="HZ116" s="60"/>
      <c r="IA116" s="60"/>
      <c r="IB116" s="60"/>
      <c r="IC116" s="60"/>
      <c r="ID116" s="60"/>
      <c r="IE116" s="60"/>
      <c r="IF116" s="60"/>
      <c r="IG116" s="60"/>
      <c r="IH116" s="60"/>
      <c r="II116" s="60"/>
      <c r="IJ116" s="60"/>
      <c r="IK116" s="60"/>
      <c r="IL116" s="60"/>
      <c r="IM116" s="60"/>
      <c r="IN116" s="60"/>
    </row>
    <row r="117" spans="1:248" s="61" customFormat="1" ht="40.15" customHeight="1" x14ac:dyDescent="0.35">
      <c r="A117" s="34"/>
      <c r="B117" s="34"/>
      <c r="C117" s="34"/>
      <c r="D117" s="20"/>
      <c r="E117" s="28" t="s">
        <v>26</v>
      </c>
      <c r="F117" s="2">
        <v>2019</v>
      </c>
      <c r="G117" s="13"/>
      <c r="H117" s="12">
        <v>700000</v>
      </c>
      <c r="I117" s="12"/>
      <c r="J117" s="6">
        <f t="shared" si="28"/>
        <v>700000</v>
      </c>
      <c r="K117" s="58"/>
      <c r="L117" s="60"/>
      <c r="M117" s="60"/>
      <c r="N117" s="60"/>
      <c r="O117" s="41"/>
      <c r="P117" s="52"/>
      <c r="Q117" s="41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B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</row>
    <row r="118" spans="1:248" s="61" customFormat="1" ht="52.5" customHeight="1" x14ac:dyDescent="0.35">
      <c r="A118" s="34"/>
      <c r="B118" s="34"/>
      <c r="C118" s="34"/>
      <c r="D118" s="20"/>
      <c r="E118" s="28" t="s">
        <v>27</v>
      </c>
      <c r="F118" s="13" t="s">
        <v>52</v>
      </c>
      <c r="G118" s="13">
        <v>31834662</v>
      </c>
      <c r="H118" s="12">
        <f>10000000-2000000-1000000</f>
        <v>7000000</v>
      </c>
      <c r="I118" s="12"/>
      <c r="J118" s="6">
        <f t="shared" si="28"/>
        <v>7000000</v>
      </c>
      <c r="K118" s="58">
        <v>78</v>
      </c>
      <c r="L118" s="60"/>
      <c r="M118" s="60"/>
      <c r="N118" s="60"/>
      <c r="O118" s="41"/>
      <c r="P118" s="52"/>
      <c r="Q118" s="41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  <c r="FJ118" s="60"/>
      <c r="FK118" s="60"/>
      <c r="FL118" s="60"/>
      <c r="FM118" s="60"/>
      <c r="FN118" s="60"/>
      <c r="FO118" s="60"/>
      <c r="FP118" s="60"/>
      <c r="FQ118" s="60"/>
      <c r="FR118" s="60"/>
      <c r="FS118" s="60"/>
      <c r="FT118" s="60"/>
      <c r="FU118" s="60"/>
      <c r="FV118" s="60"/>
      <c r="FW118" s="60"/>
      <c r="FX118" s="60"/>
      <c r="FY118" s="60"/>
      <c r="FZ118" s="60"/>
      <c r="GA118" s="60"/>
      <c r="GB118" s="60"/>
      <c r="GC118" s="60"/>
      <c r="GD118" s="60"/>
      <c r="GE118" s="60"/>
      <c r="GF118" s="60"/>
      <c r="GG118" s="60"/>
      <c r="GH118" s="60"/>
      <c r="GI118" s="60"/>
      <c r="GJ118" s="60"/>
      <c r="GK118" s="60"/>
      <c r="GL118" s="60"/>
      <c r="GM118" s="60"/>
      <c r="GN118" s="60"/>
      <c r="GO118" s="60"/>
      <c r="GP118" s="60"/>
      <c r="GQ118" s="60"/>
      <c r="GR118" s="60"/>
      <c r="GS118" s="60"/>
      <c r="GT118" s="60"/>
      <c r="GU118" s="60"/>
      <c r="GV118" s="60"/>
      <c r="GW118" s="60"/>
      <c r="GX118" s="60"/>
      <c r="GY118" s="60"/>
      <c r="GZ118" s="60"/>
      <c r="HA118" s="60"/>
      <c r="HB118" s="60"/>
      <c r="HC118" s="60"/>
      <c r="HD118" s="60"/>
      <c r="HE118" s="60"/>
      <c r="HF118" s="60"/>
      <c r="HG118" s="60"/>
      <c r="HH118" s="60"/>
      <c r="HI118" s="60"/>
      <c r="HJ118" s="60"/>
      <c r="HK118" s="60"/>
      <c r="HL118" s="60"/>
      <c r="HM118" s="60"/>
      <c r="HN118" s="60"/>
      <c r="HO118" s="60"/>
      <c r="HP118" s="60"/>
      <c r="HQ118" s="60"/>
      <c r="HR118" s="60"/>
      <c r="HS118" s="60"/>
      <c r="HT118" s="60"/>
      <c r="HU118" s="60"/>
      <c r="HV118" s="60"/>
      <c r="HW118" s="60"/>
      <c r="HX118" s="60"/>
      <c r="HY118" s="60"/>
      <c r="HZ118" s="60"/>
      <c r="IA118" s="60"/>
      <c r="IB118" s="60"/>
      <c r="IC118" s="60"/>
      <c r="ID118" s="60"/>
      <c r="IE118" s="60"/>
      <c r="IF118" s="60"/>
      <c r="IG118" s="60"/>
      <c r="IH118" s="60"/>
      <c r="II118" s="60"/>
      <c r="IJ118" s="60"/>
      <c r="IK118" s="60"/>
      <c r="IL118" s="60"/>
      <c r="IM118" s="60"/>
      <c r="IN118" s="60"/>
    </row>
    <row r="119" spans="1:248" s="61" customFormat="1" ht="40.5" customHeight="1" x14ac:dyDescent="0.35">
      <c r="A119" s="34"/>
      <c r="B119" s="34"/>
      <c r="C119" s="34"/>
      <c r="D119" s="20"/>
      <c r="E119" s="29" t="s">
        <v>28</v>
      </c>
      <c r="F119" s="13" t="s">
        <v>52</v>
      </c>
      <c r="G119" s="13">
        <v>14670250</v>
      </c>
      <c r="H119" s="12">
        <f>1000000+6000000-6900000-15265-255-50000</f>
        <v>34480</v>
      </c>
      <c r="I119" s="12"/>
      <c r="J119" s="6">
        <f t="shared" si="28"/>
        <v>34480</v>
      </c>
      <c r="K119" s="58">
        <v>52</v>
      </c>
      <c r="L119" s="60"/>
      <c r="M119" s="60"/>
      <c r="N119" s="60"/>
      <c r="O119" s="41"/>
      <c r="P119" s="52"/>
      <c r="Q119" s="41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B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</row>
    <row r="120" spans="1:248" s="61" customFormat="1" ht="48" customHeight="1" x14ac:dyDescent="0.35">
      <c r="A120" s="34"/>
      <c r="B120" s="34"/>
      <c r="C120" s="34"/>
      <c r="D120" s="20"/>
      <c r="E120" s="29" t="s">
        <v>29</v>
      </c>
      <c r="F120" s="2">
        <v>2019</v>
      </c>
      <c r="G120" s="13"/>
      <c r="H120" s="12">
        <f>1000000+500000-1430000</f>
        <v>70000</v>
      </c>
      <c r="I120" s="12"/>
      <c r="J120" s="6">
        <f t="shared" si="28"/>
        <v>70000</v>
      </c>
      <c r="K120" s="58"/>
      <c r="L120" s="60"/>
      <c r="M120" s="60"/>
      <c r="N120" s="60"/>
      <c r="O120" s="41"/>
      <c r="P120" s="52"/>
      <c r="Q120" s="41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/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0"/>
      <c r="EY120" s="60"/>
      <c r="EZ120" s="60"/>
      <c r="FA120" s="60"/>
      <c r="FB120" s="60"/>
      <c r="FC120" s="60"/>
      <c r="FD120" s="60"/>
      <c r="FE120" s="60"/>
      <c r="FF120" s="60"/>
      <c r="FG120" s="60"/>
      <c r="FH120" s="60"/>
      <c r="FI120" s="60"/>
      <c r="FJ120" s="60"/>
      <c r="FK120" s="60"/>
      <c r="FL120" s="60"/>
      <c r="FM120" s="60"/>
      <c r="FN120" s="60"/>
      <c r="FO120" s="60"/>
      <c r="FP120" s="60"/>
      <c r="FQ120" s="60"/>
      <c r="FR120" s="60"/>
      <c r="FS120" s="60"/>
      <c r="FT120" s="60"/>
      <c r="FU120" s="60"/>
      <c r="FV120" s="60"/>
      <c r="FW120" s="60"/>
      <c r="FX120" s="60"/>
      <c r="FY120" s="60"/>
      <c r="FZ120" s="60"/>
      <c r="GA120" s="60"/>
      <c r="GB120" s="60"/>
      <c r="GC120" s="60"/>
      <c r="GD120" s="60"/>
      <c r="GE120" s="60"/>
      <c r="GF120" s="60"/>
      <c r="GG120" s="60"/>
      <c r="GH120" s="60"/>
      <c r="GI120" s="60"/>
      <c r="GJ120" s="60"/>
      <c r="GK120" s="60"/>
      <c r="GL120" s="60"/>
      <c r="GM120" s="60"/>
      <c r="GN120" s="60"/>
      <c r="GO120" s="60"/>
      <c r="GP120" s="60"/>
      <c r="GQ120" s="60"/>
      <c r="GR120" s="60"/>
      <c r="GS120" s="60"/>
      <c r="GT120" s="60"/>
      <c r="GU120" s="60"/>
      <c r="GV120" s="60"/>
      <c r="GW120" s="60"/>
      <c r="GX120" s="60"/>
      <c r="GY120" s="60"/>
      <c r="GZ120" s="60"/>
      <c r="HA120" s="60"/>
      <c r="HB120" s="60"/>
      <c r="HC120" s="60"/>
      <c r="HD120" s="60"/>
      <c r="HE120" s="60"/>
      <c r="HF120" s="60"/>
      <c r="HG120" s="60"/>
      <c r="HH120" s="60"/>
      <c r="HI120" s="60"/>
      <c r="HJ120" s="60"/>
      <c r="HK120" s="60"/>
      <c r="HL120" s="60"/>
      <c r="HM120" s="60"/>
      <c r="HN120" s="60"/>
      <c r="HO120" s="60"/>
      <c r="HP120" s="60"/>
      <c r="HQ120" s="60"/>
      <c r="HR120" s="60"/>
      <c r="HS120" s="60"/>
      <c r="HT120" s="60"/>
      <c r="HU120" s="60"/>
      <c r="HV120" s="60"/>
      <c r="HW120" s="60"/>
      <c r="HX120" s="60"/>
      <c r="HY120" s="60"/>
      <c r="HZ120" s="60"/>
      <c r="IA120" s="60"/>
      <c r="IB120" s="60"/>
      <c r="IC120" s="60"/>
      <c r="ID120" s="60"/>
      <c r="IE120" s="60"/>
      <c r="IF120" s="60"/>
      <c r="IG120" s="60"/>
      <c r="IH120" s="60"/>
      <c r="II120" s="60"/>
      <c r="IJ120" s="60"/>
      <c r="IK120" s="60"/>
      <c r="IL120" s="60"/>
      <c r="IM120" s="60"/>
      <c r="IN120" s="60"/>
    </row>
    <row r="121" spans="1:248" s="61" customFormat="1" ht="58.5" customHeight="1" x14ac:dyDescent="0.35">
      <c r="A121" s="34"/>
      <c r="B121" s="34"/>
      <c r="C121" s="34"/>
      <c r="D121" s="20"/>
      <c r="E121" s="29" t="s">
        <v>67</v>
      </c>
      <c r="F121" s="13" t="s">
        <v>50</v>
      </c>
      <c r="G121" s="13"/>
      <c r="H121" s="12">
        <f>2000000+2000000-2000000-1800000</f>
        <v>200000</v>
      </c>
      <c r="I121" s="12"/>
      <c r="J121" s="6">
        <f t="shared" si="28"/>
        <v>200000</v>
      </c>
      <c r="K121" s="58"/>
      <c r="L121" s="60"/>
      <c r="M121" s="60"/>
      <c r="N121" s="60"/>
      <c r="O121" s="41"/>
      <c r="P121" s="52"/>
      <c r="Q121" s="41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  <c r="FJ121" s="60"/>
      <c r="FK121" s="60"/>
      <c r="FL121" s="60"/>
      <c r="FM121" s="60"/>
      <c r="FN121" s="60"/>
      <c r="FO121" s="60"/>
      <c r="FP121" s="60"/>
      <c r="FQ121" s="60"/>
      <c r="FR121" s="60"/>
      <c r="FS121" s="60"/>
      <c r="FT121" s="60"/>
      <c r="FU121" s="60"/>
      <c r="FV121" s="60"/>
      <c r="FW121" s="60"/>
      <c r="FX121" s="60"/>
      <c r="FY121" s="60"/>
      <c r="FZ121" s="60"/>
      <c r="GA121" s="60"/>
      <c r="GB121" s="60"/>
      <c r="GC121" s="60"/>
      <c r="GD121" s="60"/>
      <c r="GE121" s="60"/>
      <c r="GF121" s="60"/>
      <c r="GG121" s="60"/>
      <c r="GH121" s="60"/>
      <c r="GI121" s="60"/>
      <c r="GJ121" s="60"/>
      <c r="GK121" s="60"/>
      <c r="GL121" s="60"/>
      <c r="GM121" s="60"/>
      <c r="GN121" s="60"/>
      <c r="GO121" s="60"/>
      <c r="GP121" s="60"/>
      <c r="GQ121" s="60"/>
      <c r="GR121" s="60"/>
      <c r="GS121" s="60"/>
      <c r="GT121" s="60"/>
      <c r="GU121" s="60"/>
      <c r="GV121" s="60"/>
      <c r="GW121" s="60"/>
      <c r="GX121" s="60"/>
      <c r="GY121" s="60"/>
      <c r="GZ121" s="60"/>
      <c r="HA121" s="60"/>
      <c r="HB121" s="60"/>
      <c r="HC121" s="60"/>
      <c r="HD121" s="60"/>
      <c r="HE121" s="60"/>
      <c r="HF121" s="60"/>
      <c r="HG121" s="60"/>
      <c r="HH121" s="60"/>
      <c r="HI121" s="60"/>
      <c r="HJ121" s="60"/>
      <c r="HK121" s="60"/>
      <c r="HL121" s="60"/>
      <c r="HM121" s="60"/>
      <c r="HN121" s="60"/>
      <c r="HO121" s="60"/>
      <c r="HP121" s="60"/>
      <c r="HQ121" s="60"/>
      <c r="HR121" s="60"/>
      <c r="HS121" s="60"/>
      <c r="HT121" s="60"/>
      <c r="HU121" s="60"/>
      <c r="HV121" s="60"/>
      <c r="HW121" s="60"/>
      <c r="HX121" s="60"/>
      <c r="HY121" s="60"/>
      <c r="HZ121" s="60"/>
      <c r="IA121" s="60"/>
      <c r="IB121" s="60"/>
      <c r="IC121" s="60"/>
      <c r="ID121" s="60"/>
      <c r="IE121" s="60"/>
      <c r="IF121" s="60"/>
      <c r="IG121" s="60"/>
      <c r="IH121" s="60"/>
      <c r="II121" s="60"/>
      <c r="IJ121" s="60"/>
      <c r="IK121" s="60"/>
      <c r="IL121" s="60"/>
      <c r="IM121" s="60"/>
      <c r="IN121" s="60"/>
    </row>
    <row r="122" spans="1:248" s="61" customFormat="1" ht="48" customHeight="1" x14ac:dyDescent="0.35">
      <c r="A122" s="1">
        <v>1517340</v>
      </c>
      <c r="B122" s="1">
        <v>7340</v>
      </c>
      <c r="C122" s="51" t="s">
        <v>11</v>
      </c>
      <c r="D122" s="19" t="s">
        <v>30</v>
      </c>
      <c r="E122" s="28"/>
      <c r="F122" s="13"/>
      <c r="G122" s="13"/>
      <c r="H122" s="3">
        <f>H123</f>
        <v>500000</v>
      </c>
      <c r="I122" s="3">
        <f t="shared" ref="I122:J122" si="29">I123</f>
        <v>0</v>
      </c>
      <c r="J122" s="3">
        <f t="shared" si="29"/>
        <v>500000</v>
      </c>
      <c r="K122" s="58"/>
      <c r="L122" s="60"/>
      <c r="M122" s="60"/>
      <c r="N122" s="60"/>
      <c r="O122" s="41"/>
      <c r="P122" s="52"/>
      <c r="Q122" s="41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60"/>
      <c r="EJ122" s="60"/>
      <c r="EK122" s="60"/>
      <c r="EL122" s="60"/>
      <c r="EM122" s="60"/>
      <c r="EN122" s="60"/>
      <c r="EO122" s="60"/>
      <c r="EP122" s="60"/>
      <c r="EQ122" s="60"/>
      <c r="ER122" s="60"/>
      <c r="ES122" s="60"/>
      <c r="ET122" s="60"/>
      <c r="EU122" s="60"/>
      <c r="EV122" s="60"/>
      <c r="EW122" s="60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60"/>
      <c r="FK122" s="60"/>
      <c r="FL122" s="60"/>
      <c r="FM122" s="60"/>
      <c r="FN122" s="60"/>
      <c r="FO122" s="60"/>
      <c r="FP122" s="60"/>
      <c r="FQ122" s="60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60"/>
      <c r="HU122" s="60"/>
      <c r="HV122" s="60"/>
      <c r="HW122" s="60"/>
      <c r="HX122" s="60"/>
      <c r="HY122" s="60"/>
      <c r="HZ122" s="60"/>
      <c r="IA122" s="60"/>
      <c r="IB122" s="60"/>
      <c r="IC122" s="60"/>
      <c r="ID122" s="60"/>
      <c r="IE122" s="60"/>
      <c r="IF122" s="60"/>
      <c r="IG122" s="60"/>
      <c r="IH122" s="60"/>
      <c r="II122" s="60"/>
      <c r="IJ122" s="60"/>
      <c r="IK122" s="60"/>
      <c r="IL122" s="60"/>
      <c r="IM122" s="60"/>
      <c r="IN122" s="60"/>
    </row>
    <row r="123" spans="1:248" s="61" customFormat="1" ht="54" customHeight="1" x14ac:dyDescent="0.35">
      <c r="A123" s="34"/>
      <c r="B123" s="34"/>
      <c r="C123" s="34"/>
      <c r="D123" s="28"/>
      <c r="E123" s="28" t="s">
        <v>31</v>
      </c>
      <c r="F123" s="2">
        <v>2019</v>
      </c>
      <c r="G123" s="13"/>
      <c r="H123" s="12">
        <v>500000</v>
      </c>
      <c r="I123" s="12"/>
      <c r="J123" s="6">
        <f>H123+I123</f>
        <v>500000</v>
      </c>
      <c r="K123" s="58"/>
      <c r="L123" s="60"/>
      <c r="M123" s="60"/>
      <c r="N123" s="60"/>
      <c r="O123" s="41"/>
      <c r="P123" s="52"/>
      <c r="Q123" s="41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  <c r="FV123" s="60"/>
      <c r="FW123" s="60"/>
      <c r="FX123" s="60"/>
      <c r="FY123" s="60"/>
      <c r="FZ123" s="60"/>
      <c r="GA123" s="60"/>
      <c r="GB123" s="60"/>
      <c r="GC123" s="60"/>
      <c r="GD123" s="60"/>
      <c r="GE123" s="60"/>
      <c r="GF123" s="60"/>
      <c r="GG123" s="60"/>
      <c r="GH123" s="60"/>
      <c r="GI123" s="60"/>
      <c r="GJ123" s="60"/>
      <c r="GK123" s="60"/>
      <c r="GL123" s="60"/>
      <c r="GM123" s="60"/>
      <c r="GN123" s="60"/>
      <c r="GO123" s="60"/>
      <c r="GP123" s="60"/>
      <c r="GQ123" s="60"/>
      <c r="GR123" s="60"/>
      <c r="GS123" s="60"/>
      <c r="GT123" s="60"/>
      <c r="GU123" s="60"/>
      <c r="GV123" s="60"/>
      <c r="GW123" s="60"/>
      <c r="GX123" s="60"/>
      <c r="GY123" s="60"/>
      <c r="GZ123" s="60"/>
      <c r="HA123" s="60"/>
      <c r="HB123" s="60"/>
      <c r="HC123" s="60"/>
      <c r="HD123" s="60"/>
      <c r="HE123" s="60"/>
      <c r="HF123" s="60"/>
      <c r="HG123" s="60"/>
      <c r="HH123" s="60"/>
      <c r="HI123" s="60"/>
      <c r="HJ123" s="60"/>
      <c r="HK123" s="60"/>
      <c r="HL123" s="60"/>
      <c r="HM123" s="60"/>
      <c r="HN123" s="60"/>
      <c r="HO123" s="60"/>
      <c r="HP123" s="60"/>
      <c r="HQ123" s="60"/>
      <c r="HR123" s="60"/>
      <c r="HS123" s="60"/>
      <c r="HT123" s="60"/>
      <c r="HU123" s="60"/>
      <c r="HV123" s="60"/>
      <c r="HW123" s="60"/>
      <c r="HX123" s="60"/>
      <c r="HY123" s="60"/>
      <c r="HZ123" s="60"/>
      <c r="IA123" s="60"/>
      <c r="IB123" s="60"/>
      <c r="IC123" s="60"/>
      <c r="ID123" s="60"/>
      <c r="IE123" s="60"/>
      <c r="IF123" s="60"/>
      <c r="IG123" s="60"/>
      <c r="IH123" s="60"/>
      <c r="II123" s="60"/>
      <c r="IJ123" s="60"/>
      <c r="IK123" s="60"/>
      <c r="IL123" s="60"/>
      <c r="IM123" s="60"/>
      <c r="IN123" s="60"/>
    </row>
    <row r="124" spans="1:248" s="61" customFormat="1" ht="69" customHeight="1" x14ac:dyDescent="0.35">
      <c r="A124" s="1">
        <v>1517361</v>
      </c>
      <c r="B124" s="1">
        <v>7361</v>
      </c>
      <c r="C124" s="51" t="s">
        <v>84</v>
      </c>
      <c r="D124" s="19" t="s">
        <v>96</v>
      </c>
      <c r="E124" s="28" t="s">
        <v>97</v>
      </c>
      <c r="F124" s="13" t="s">
        <v>50</v>
      </c>
      <c r="G124" s="13">
        <v>1567405</v>
      </c>
      <c r="H124" s="3">
        <v>28000</v>
      </c>
      <c r="I124" s="3"/>
      <c r="J124" s="3">
        <f>I124+H124</f>
        <v>28000</v>
      </c>
      <c r="K124" s="58">
        <v>75</v>
      </c>
      <c r="L124" s="60"/>
      <c r="M124" s="60"/>
      <c r="N124" s="60"/>
      <c r="O124" s="41"/>
      <c r="P124" s="52"/>
      <c r="Q124" s="41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  <c r="FJ124" s="60"/>
      <c r="FK124" s="60"/>
      <c r="FL124" s="60"/>
      <c r="FM124" s="60"/>
      <c r="FN124" s="60"/>
      <c r="FO124" s="60"/>
      <c r="FP124" s="60"/>
      <c r="FQ124" s="60"/>
      <c r="FR124" s="60"/>
      <c r="FS124" s="60"/>
      <c r="FT124" s="60"/>
      <c r="FU124" s="60"/>
      <c r="FV124" s="60"/>
      <c r="FW124" s="60"/>
      <c r="FX124" s="60"/>
      <c r="FY124" s="60"/>
      <c r="FZ124" s="60"/>
      <c r="GA124" s="60"/>
      <c r="GB124" s="60"/>
      <c r="GC124" s="60"/>
      <c r="GD124" s="60"/>
      <c r="GE124" s="60"/>
      <c r="GF124" s="60"/>
      <c r="GG124" s="60"/>
      <c r="GH124" s="60"/>
      <c r="GI124" s="60"/>
      <c r="GJ124" s="60"/>
      <c r="GK124" s="60"/>
      <c r="GL124" s="60"/>
      <c r="GM124" s="60"/>
      <c r="GN124" s="60"/>
      <c r="GO124" s="60"/>
      <c r="GP124" s="60"/>
      <c r="GQ124" s="60"/>
      <c r="GR124" s="60"/>
      <c r="GS124" s="60"/>
      <c r="GT124" s="60"/>
      <c r="GU124" s="60"/>
      <c r="GV124" s="60"/>
      <c r="GW124" s="60"/>
      <c r="GX124" s="60"/>
      <c r="GY124" s="60"/>
      <c r="GZ124" s="60"/>
      <c r="HA124" s="60"/>
      <c r="HB124" s="60"/>
      <c r="HC124" s="60"/>
      <c r="HD124" s="60"/>
      <c r="HE124" s="60"/>
      <c r="HF124" s="60"/>
      <c r="HG124" s="60"/>
      <c r="HH124" s="60"/>
      <c r="HI124" s="60"/>
      <c r="HJ124" s="60"/>
      <c r="HK124" s="60"/>
      <c r="HL124" s="60"/>
      <c r="HM124" s="60"/>
      <c r="HN124" s="60"/>
      <c r="HO124" s="60"/>
      <c r="HP124" s="60"/>
      <c r="HQ124" s="60"/>
      <c r="HR124" s="60"/>
      <c r="HS124" s="60"/>
      <c r="HT124" s="60"/>
      <c r="HU124" s="60"/>
      <c r="HV124" s="60"/>
      <c r="HW124" s="60"/>
      <c r="HX124" s="60"/>
      <c r="HY124" s="60"/>
      <c r="HZ124" s="60"/>
      <c r="IA124" s="60"/>
      <c r="IB124" s="60"/>
      <c r="IC124" s="60"/>
      <c r="ID124" s="60"/>
      <c r="IE124" s="60"/>
      <c r="IF124" s="60"/>
      <c r="IG124" s="60"/>
      <c r="IH124" s="60"/>
      <c r="II124" s="60"/>
      <c r="IJ124" s="60"/>
      <c r="IK124" s="60"/>
      <c r="IL124" s="60"/>
      <c r="IM124" s="60"/>
      <c r="IN124" s="60"/>
    </row>
    <row r="125" spans="1:248" s="61" customFormat="1" ht="40.9" customHeight="1" x14ac:dyDescent="0.35">
      <c r="A125" s="1">
        <v>1517640</v>
      </c>
      <c r="B125" s="1">
        <v>7640</v>
      </c>
      <c r="C125" s="34"/>
      <c r="D125" s="19" t="s">
        <v>41</v>
      </c>
      <c r="E125" s="34"/>
      <c r="F125" s="12"/>
      <c r="G125" s="13"/>
      <c r="H125" s="3">
        <f>SUM(H126:H135)</f>
        <v>72876227</v>
      </c>
      <c r="I125" s="3">
        <f t="shared" ref="I125:J125" si="30">SUM(I126:I135)</f>
        <v>-7800000</v>
      </c>
      <c r="J125" s="3">
        <f t="shared" si="30"/>
        <v>65076227</v>
      </c>
      <c r="K125" s="58"/>
      <c r="L125" s="60"/>
      <c r="M125" s="60"/>
      <c r="N125" s="60"/>
      <c r="O125" s="41"/>
      <c r="P125" s="52"/>
      <c r="Q125" s="41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  <c r="FJ125" s="60"/>
      <c r="FK125" s="60"/>
      <c r="FL125" s="60"/>
      <c r="FM125" s="60"/>
      <c r="FN125" s="60"/>
      <c r="FO125" s="60"/>
      <c r="FP125" s="60"/>
      <c r="FQ125" s="60"/>
      <c r="FR125" s="60"/>
      <c r="FS125" s="60"/>
      <c r="FT125" s="60"/>
      <c r="FU125" s="60"/>
      <c r="FV125" s="60"/>
      <c r="FW125" s="60"/>
      <c r="FX125" s="60"/>
      <c r="FY125" s="60"/>
      <c r="FZ125" s="60"/>
      <c r="GA125" s="60"/>
      <c r="GB125" s="60"/>
      <c r="GC125" s="60"/>
      <c r="GD125" s="60"/>
      <c r="GE125" s="60"/>
      <c r="GF125" s="60"/>
      <c r="GG125" s="60"/>
      <c r="GH125" s="60"/>
      <c r="GI125" s="60"/>
      <c r="GJ125" s="60"/>
      <c r="GK125" s="60"/>
      <c r="GL125" s="60"/>
      <c r="GM125" s="60"/>
      <c r="GN125" s="60"/>
      <c r="GO125" s="60"/>
      <c r="GP125" s="60"/>
      <c r="GQ125" s="60"/>
      <c r="GR125" s="60"/>
      <c r="GS125" s="60"/>
      <c r="GT125" s="60"/>
      <c r="GU125" s="60"/>
      <c r="GV125" s="60"/>
      <c r="GW125" s="60"/>
      <c r="GX125" s="60"/>
      <c r="GY125" s="60"/>
      <c r="GZ125" s="60"/>
      <c r="HA125" s="60"/>
      <c r="HB125" s="60"/>
      <c r="HC125" s="60"/>
      <c r="HD125" s="60"/>
      <c r="HE125" s="60"/>
      <c r="HF125" s="60"/>
      <c r="HG125" s="60"/>
      <c r="HH125" s="60"/>
      <c r="HI125" s="60"/>
      <c r="HJ125" s="60"/>
      <c r="HK125" s="60"/>
      <c r="HL125" s="60"/>
      <c r="HM125" s="60"/>
      <c r="HN125" s="60"/>
      <c r="HO125" s="60"/>
      <c r="HP125" s="60"/>
      <c r="HQ125" s="60"/>
      <c r="HR125" s="60"/>
      <c r="HS125" s="60"/>
      <c r="HT125" s="60"/>
      <c r="HU125" s="60"/>
      <c r="HV125" s="60"/>
      <c r="HW125" s="60"/>
      <c r="HX125" s="60"/>
      <c r="HY125" s="60"/>
      <c r="HZ125" s="60"/>
      <c r="IA125" s="60"/>
      <c r="IB125" s="60"/>
      <c r="IC125" s="60"/>
      <c r="ID125" s="60"/>
      <c r="IE125" s="60"/>
      <c r="IF125" s="60"/>
      <c r="IG125" s="60"/>
      <c r="IH125" s="60"/>
      <c r="II125" s="60"/>
      <c r="IJ125" s="60"/>
      <c r="IK125" s="60"/>
      <c r="IL125" s="60"/>
      <c r="IM125" s="60"/>
      <c r="IN125" s="60"/>
    </row>
    <row r="126" spans="1:248" s="61" customFormat="1" ht="98.25" customHeight="1" x14ac:dyDescent="0.35">
      <c r="A126" s="34"/>
      <c r="B126" s="34"/>
      <c r="C126" s="34"/>
      <c r="D126" s="34"/>
      <c r="E126" s="28" t="s">
        <v>74</v>
      </c>
      <c r="F126" s="12" t="s">
        <v>54</v>
      </c>
      <c r="G126" s="13"/>
      <c r="H126" s="12">
        <f>9618700+48093527</f>
        <v>57712227</v>
      </c>
      <c r="I126" s="12"/>
      <c r="J126" s="6">
        <f t="shared" ref="J126:J135" si="31">H126+I126</f>
        <v>57712227</v>
      </c>
      <c r="K126" s="67"/>
      <c r="L126" s="60"/>
      <c r="M126" s="60"/>
      <c r="N126" s="60"/>
      <c r="O126" s="41"/>
      <c r="P126" s="52"/>
      <c r="Q126" s="41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DZ126" s="60"/>
      <c r="EA126" s="60"/>
      <c r="EB126" s="60"/>
      <c r="EC126" s="60"/>
      <c r="ED126" s="60"/>
      <c r="EE126" s="60"/>
      <c r="EF126" s="60"/>
      <c r="EG126" s="60"/>
      <c r="EH126" s="60"/>
      <c r="EI126" s="60"/>
      <c r="EJ126" s="60"/>
      <c r="EK126" s="60"/>
      <c r="EL126" s="60"/>
      <c r="EM126" s="60"/>
      <c r="EN126" s="60"/>
      <c r="EO126" s="60"/>
      <c r="EP126" s="60"/>
      <c r="EQ126" s="60"/>
      <c r="ER126" s="60"/>
      <c r="ES126" s="60"/>
      <c r="ET126" s="60"/>
      <c r="EU126" s="60"/>
      <c r="EV126" s="60"/>
      <c r="EW126" s="60"/>
      <c r="EX126" s="60"/>
      <c r="EY126" s="60"/>
      <c r="EZ126" s="60"/>
      <c r="FA126" s="60"/>
      <c r="FB126" s="60"/>
      <c r="FC126" s="60"/>
      <c r="FD126" s="60"/>
      <c r="FE126" s="60"/>
      <c r="FF126" s="60"/>
      <c r="FG126" s="60"/>
      <c r="FH126" s="60"/>
      <c r="FI126" s="60"/>
      <c r="FJ126" s="60"/>
      <c r="FK126" s="60"/>
      <c r="FL126" s="60"/>
      <c r="FM126" s="60"/>
      <c r="FN126" s="60"/>
      <c r="FO126" s="60"/>
      <c r="FP126" s="60"/>
      <c r="FQ126" s="60"/>
      <c r="FR126" s="60"/>
      <c r="FS126" s="60"/>
      <c r="FT126" s="60"/>
      <c r="FU126" s="60"/>
      <c r="FV126" s="60"/>
      <c r="FW126" s="60"/>
      <c r="FX126" s="60"/>
      <c r="FY126" s="60"/>
      <c r="FZ126" s="60"/>
      <c r="GA126" s="60"/>
      <c r="GB126" s="60"/>
      <c r="GC126" s="60"/>
      <c r="GD126" s="60"/>
      <c r="GE126" s="60"/>
      <c r="GF126" s="60"/>
      <c r="GG126" s="60"/>
      <c r="GH126" s="60"/>
      <c r="GI126" s="60"/>
      <c r="GJ126" s="60"/>
      <c r="GK126" s="60"/>
      <c r="GL126" s="60"/>
      <c r="GM126" s="60"/>
      <c r="GN126" s="60"/>
      <c r="GO126" s="60"/>
      <c r="GP126" s="60"/>
      <c r="GQ126" s="60"/>
      <c r="GR126" s="60"/>
      <c r="GS126" s="60"/>
      <c r="GT126" s="60"/>
      <c r="GU126" s="60"/>
      <c r="GV126" s="60"/>
      <c r="GW126" s="60"/>
      <c r="GX126" s="60"/>
      <c r="GY126" s="60"/>
      <c r="GZ126" s="60"/>
      <c r="HA126" s="60"/>
      <c r="HB126" s="60"/>
      <c r="HC126" s="60"/>
      <c r="HD126" s="60"/>
      <c r="HE126" s="60"/>
      <c r="HF126" s="60"/>
      <c r="HG126" s="60"/>
      <c r="HH126" s="60"/>
      <c r="HI126" s="60"/>
      <c r="HJ126" s="60"/>
      <c r="HK126" s="60"/>
      <c r="HL126" s="60"/>
      <c r="HM126" s="60"/>
      <c r="HN126" s="60"/>
      <c r="HO126" s="60"/>
      <c r="HP126" s="60"/>
      <c r="HQ126" s="60"/>
      <c r="HR126" s="60"/>
      <c r="HS126" s="60"/>
      <c r="HT126" s="60"/>
      <c r="HU126" s="60"/>
      <c r="HV126" s="60"/>
      <c r="HW126" s="60"/>
      <c r="HX126" s="60"/>
      <c r="HY126" s="60"/>
      <c r="HZ126" s="60"/>
      <c r="IA126" s="60"/>
      <c r="IB126" s="60"/>
      <c r="IC126" s="60"/>
      <c r="ID126" s="60"/>
      <c r="IE126" s="60"/>
      <c r="IF126" s="60"/>
      <c r="IG126" s="60"/>
      <c r="IH126" s="60"/>
      <c r="II126" s="60"/>
      <c r="IJ126" s="60"/>
      <c r="IK126" s="60"/>
      <c r="IL126" s="60"/>
      <c r="IM126" s="60"/>
      <c r="IN126" s="60"/>
    </row>
    <row r="127" spans="1:248" s="61" customFormat="1" ht="61.9" customHeight="1" x14ac:dyDescent="0.35">
      <c r="A127" s="34"/>
      <c r="B127" s="34"/>
      <c r="C127" s="34"/>
      <c r="D127" s="34"/>
      <c r="E127" s="28" t="s">
        <v>60</v>
      </c>
      <c r="F127" s="12" t="s">
        <v>51</v>
      </c>
      <c r="G127" s="13"/>
      <c r="H127" s="12">
        <v>3738060</v>
      </c>
      <c r="I127" s="12">
        <v>-3000000</v>
      </c>
      <c r="J127" s="6">
        <f t="shared" si="31"/>
        <v>738060</v>
      </c>
      <c r="K127" s="68"/>
      <c r="L127" s="60"/>
      <c r="M127" s="60"/>
      <c r="N127" s="60"/>
      <c r="O127" s="41"/>
      <c r="P127" s="52"/>
      <c r="Q127" s="41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  <c r="FJ127" s="60"/>
      <c r="FK127" s="60"/>
      <c r="FL127" s="60"/>
      <c r="FM127" s="60"/>
      <c r="FN127" s="60"/>
      <c r="FO127" s="60"/>
      <c r="FP127" s="60"/>
      <c r="FQ127" s="60"/>
      <c r="FR127" s="60"/>
      <c r="FS127" s="60"/>
      <c r="FT127" s="60"/>
      <c r="FU127" s="60"/>
      <c r="FV127" s="60"/>
      <c r="FW127" s="60"/>
      <c r="FX127" s="60"/>
      <c r="FY127" s="60"/>
      <c r="FZ127" s="60"/>
      <c r="GA127" s="60"/>
      <c r="GB127" s="60"/>
      <c r="GC127" s="60"/>
      <c r="GD127" s="60"/>
      <c r="GE127" s="60"/>
      <c r="GF127" s="60"/>
      <c r="GG127" s="60"/>
      <c r="GH127" s="60"/>
      <c r="GI127" s="60"/>
      <c r="GJ127" s="60"/>
      <c r="GK127" s="60"/>
      <c r="GL127" s="60"/>
      <c r="GM127" s="60"/>
      <c r="GN127" s="60"/>
      <c r="GO127" s="60"/>
      <c r="GP127" s="60"/>
      <c r="GQ127" s="60"/>
      <c r="GR127" s="60"/>
      <c r="GS127" s="60"/>
      <c r="GT127" s="60"/>
      <c r="GU127" s="60"/>
      <c r="GV127" s="60"/>
      <c r="GW127" s="60"/>
      <c r="GX127" s="60"/>
      <c r="GY127" s="60"/>
      <c r="GZ127" s="60"/>
      <c r="HA127" s="60"/>
      <c r="HB127" s="60"/>
      <c r="HC127" s="60"/>
      <c r="HD127" s="60"/>
      <c r="HE127" s="60"/>
      <c r="HF127" s="60"/>
      <c r="HG127" s="60"/>
      <c r="HH127" s="60"/>
      <c r="HI127" s="60"/>
      <c r="HJ127" s="60"/>
      <c r="HK127" s="60"/>
      <c r="HL127" s="60"/>
      <c r="HM127" s="60"/>
      <c r="HN127" s="60"/>
      <c r="HO127" s="60"/>
      <c r="HP127" s="60"/>
      <c r="HQ127" s="60"/>
      <c r="HR127" s="60"/>
      <c r="HS127" s="60"/>
      <c r="HT127" s="60"/>
      <c r="HU127" s="60"/>
      <c r="HV127" s="60"/>
      <c r="HW127" s="60"/>
      <c r="HX127" s="60"/>
      <c r="HY127" s="60"/>
      <c r="HZ127" s="60"/>
      <c r="IA127" s="60"/>
      <c r="IB127" s="60"/>
      <c r="IC127" s="60"/>
      <c r="ID127" s="60"/>
      <c r="IE127" s="60"/>
      <c r="IF127" s="60"/>
      <c r="IG127" s="60"/>
      <c r="IH127" s="60"/>
      <c r="II127" s="60"/>
      <c r="IJ127" s="60"/>
      <c r="IK127" s="60"/>
      <c r="IL127" s="60"/>
      <c r="IM127" s="60"/>
      <c r="IN127" s="60"/>
    </row>
    <row r="128" spans="1:248" s="61" customFormat="1" ht="72" customHeight="1" x14ac:dyDescent="0.35">
      <c r="A128" s="34"/>
      <c r="B128" s="34"/>
      <c r="C128" s="34"/>
      <c r="D128" s="34"/>
      <c r="E128" s="28" t="s">
        <v>61</v>
      </c>
      <c r="F128" s="12" t="s">
        <v>51</v>
      </c>
      <c r="G128" s="13"/>
      <c r="H128" s="12">
        <v>2043580</v>
      </c>
      <c r="I128" s="12">
        <v>-1400000</v>
      </c>
      <c r="J128" s="6">
        <f t="shared" si="31"/>
        <v>643580</v>
      </c>
      <c r="K128" s="68"/>
      <c r="L128" s="60"/>
      <c r="M128" s="60"/>
      <c r="N128" s="60"/>
      <c r="O128" s="41"/>
      <c r="P128" s="52"/>
      <c r="Q128" s="41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  <c r="FJ128" s="60"/>
      <c r="FK128" s="60"/>
      <c r="FL128" s="60"/>
      <c r="FM128" s="60"/>
      <c r="FN128" s="60"/>
      <c r="FO128" s="60"/>
      <c r="FP128" s="60"/>
      <c r="FQ128" s="60"/>
      <c r="FR128" s="60"/>
      <c r="FS128" s="60"/>
      <c r="FT128" s="60"/>
      <c r="FU128" s="60"/>
      <c r="FV128" s="60"/>
      <c r="FW128" s="60"/>
      <c r="FX128" s="60"/>
      <c r="FY128" s="60"/>
      <c r="FZ128" s="60"/>
      <c r="GA128" s="60"/>
      <c r="GB128" s="60"/>
      <c r="GC128" s="60"/>
      <c r="GD128" s="60"/>
      <c r="GE128" s="60"/>
      <c r="GF128" s="60"/>
      <c r="GG128" s="60"/>
      <c r="GH128" s="60"/>
      <c r="GI128" s="60"/>
      <c r="GJ128" s="60"/>
      <c r="GK128" s="60"/>
      <c r="GL128" s="60"/>
      <c r="GM128" s="60"/>
      <c r="GN128" s="60"/>
      <c r="GO128" s="60"/>
      <c r="GP128" s="60"/>
      <c r="GQ128" s="60"/>
      <c r="GR128" s="60"/>
      <c r="GS128" s="60"/>
      <c r="GT128" s="60"/>
      <c r="GU128" s="60"/>
      <c r="GV128" s="60"/>
      <c r="GW128" s="60"/>
      <c r="GX128" s="60"/>
      <c r="GY128" s="60"/>
      <c r="GZ128" s="60"/>
      <c r="HA128" s="60"/>
      <c r="HB128" s="60"/>
      <c r="HC128" s="60"/>
      <c r="HD128" s="60"/>
      <c r="HE128" s="60"/>
      <c r="HF128" s="60"/>
      <c r="HG128" s="60"/>
      <c r="HH128" s="60"/>
      <c r="HI128" s="60"/>
      <c r="HJ128" s="60"/>
      <c r="HK128" s="60"/>
      <c r="HL128" s="60"/>
      <c r="HM128" s="60"/>
      <c r="HN128" s="60"/>
      <c r="HO128" s="60"/>
      <c r="HP128" s="60"/>
      <c r="HQ128" s="60"/>
      <c r="HR128" s="60"/>
      <c r="HS128" s="60"/>
      <c r="HT128" s="60"/>
      <c r="HU128" s="60"/>
      <c r="HV128" s="60"/>
      <c r="HW128" s="60"/>
      <c r="HX128" s="60"/>
      <c r="HY128" s="60"/>
      <c r="HZ128" s="60"/>
      <c r="IA128" s="60"/>
      <c r="IB128" s="60"/>
      <c r="IC128" s="60"/>
      <c r="ID128" s="60"/>
      <c r="IE128" s="60"/>
      <c r="IF128" s="60"/>
      <c r="IG128" s="60"/>
      <c r="IH128" s="60"/>
      <c r="II128" s="60"/>
      <c r="IJ128" s="60"/>
      <c r="IK128" s="60"/>
      <c r="IL128" s="60"/>
      <c r="IM128" s="60"/>
      <c r="IN128" s="60"/>
    </row>
    <row r="129" spans="1:248" ht="66" customHeight="1" x14ac:dyDescent="0.35">
      <c r="A129" s="35"/>
      <c r="B129" s="35"/>
      <c r="C129" s="35"/>
      <c r="D129" s="35"/>
      <c r="E129" s="28" t="s">
        <v>62</v>
      </c>
      <c r="F129" s="12" t="s">
        <v>51</v>
      </c>
      <c r="G129" s="35"/>
      <c r="H129" s="12">
        <f>6959860-3232000</f>
        <v>3727860</v>
      </c>
      <c r="I129" s="12">
        <v>-3400000</v>
      </c>
      <c r="J129" s="6">
        <f t="shared" si="31"/>
        <v>327860</v>
      </c>
      <c r="K129" s="68"/>
      <c r="L129" s="60"/>
      <c r="M129" s="60"/>
      <c r="N129" s="60"/>
      <c r="P129" s="52"/>
    </row>
    <row r="130" spans="1:248" ht="54" customHeight="1" x14ac:dyDescent="0.35">
      <c r="A130" s="35"/>
      <c r="B130" s="35"/>
      <c r="C130" s="35"/>
      <c r="D130" s="35"/>
      <c r="E130" s="69" t="s">
        <v>63</v>
      </c>
      <c r="F130" s="13" t="s">
        <v>52</v>
      </c>
      <c r="G130" s="13">
        <v>25179181</v>
      </c>
      <c r="H130" s="12">
        <f>5000000-2000000</f>
        <v>3000000</v>
      </c>
      <c r="I130" s="12"/>
      <c r="J130" s="6">
        <f t="shared" si="31"/>
        <v>3000000</v>
      </c>
      <c r="K130" s="58">
        <v>67</v>
      </c>
      <c r="L130" s="60"/>
      <c r="M130" s="60"/>
      <c r="N130" s="60"/>
      <c r="P130" s="52"/>
    </row>
    <row r="131" spans="1:248" ht="49.5" customHeight="1" x14ac:dyDescent="0.35">
      <c r="A131" s="35"/>
      <c r="B131" s="35"/>
      <c r="C131" s="35"/>
      <c r="D131" s="35"/>
      <c r="E131" s="28" t="s">
        <v>64</v>
      </c>
      <c r="F131" s="13" t="s">
        <v>55</v>
      </c>
      <c r="G131" s="13">
        <v>5382485</v>
      </c>
      <c r="H131" s="12">
        <v>1000000</v>
      </c>
      <c r="I131" s="12"/>
      <c r="J131" s="6">
        <f t="shared" si="31"/>
        <v>1000000</v>
      </c>
      <c r="K131" s="58">
        <v>83</v>
      </c>
      <c r="L131" s="60"/>
      <c r="M131" s="60"/>
      <c r="N131" s="60"/>
      <c r="P131" s="52"/>
    </row>
    <row r="132" spans="1:248" ht="61.5" customHeight="1" x14ac:dyDescent="0.35">
      <c r="A132" s="35"/>
      <c r="B132" s="35"/>
      <c r="C132" s="35"/>
      <c r="D132" s="35"/>
      <c r="E132" s="28" t="s">
        <v>100</v>
      </c>
      <c r="F132" s="13" t="s">
        <v>49</v>
      </c>
      <c r="G132" s="13">
        <v>9999558</v>
      </c>
      <c r="H132" s="12">
        <v>154500</v>
      </c>
      <c r="I132" s="12"/>
      <c r="J132" s="6">
        <f t="shared" si="31"/>
        <v>154500</v>
      </c>
      <c r="K132" s="58">
        <v>64</v>
      </c>
      <c r="L132" s="60"/>
      <c r="M132" s="60"/>
      <c r="N132" s="60"/>
      <c r="P132" s="52"/>
    </row>
    <row r="133" spans="1:248" ht="70.5" customHeight="1" x14ac:dyDescent="0.35">
      <c r="A133" s="35"/>
      <c r="B133" s="35"/>
      <c r="C133" s="35"/>
      <c r="D133" s="35"/>
      <c r="E133" s="28" t="s">
        <v>129</v>
      </c>
      <c r="F133" s="13" t="s">
        <v>54</v>
      </c>
      <c r="G133" s="13"/>
      <c r="H133" s="12">
        <v>500000</v>
      </c>
      <c r="I133" s="12"/>
      <c r="J133" s="6">
        <f t="shared" si="31"/>
        <v>500000</v>
      </c>
      <c r="K133" s="58"/>
      <c r="M133" s="60"/>
      <c r="N133" s="60"/>
      <c r="P133" s="52"/>
    </row>
    <row r="134" spans="1:248" ht="119.25" customHeight="1" x14ac:dyDescent="0.35">
      <c r="A134" s="35"/>
      <c r="B134" s="35"/>
      <c r="C134" s="35"/>
      <c r="D134" s="35"/>
      <c r="E134" s="28" t="s">
        <v>65</v>
      </c>
      <c r="F134" s="13" t="s">
        <v>53</v>
      </c>
      <c r="G134" s="13">
        <v>1422026</v>
      </c>
      <c r="H134" s="12">
        <v>500000</v>
      </c>
      <c r="I134" s="12"/>
      <c r="J134" s="6">
        <f t="shared" si="31"/>
        <v>500000</v>
      </c>
      <c r="K134" s="58">
        <v>83</v>
      </c>
      <c r="P134" s="52"/>
    </row>
    <row r="135" spans="1:248" ht="147" customHeight="1" x14ac:dyDescent="0.35">
      <c r="A135" s="35"/>
      <c r="B135" s="35"/>
      <c r="C135" s="35"/>
      <c r="D135" s="35"/>
      <c r="E135" s="28" t="s">
        <v>66</v>
      </c>
      <c r="F135" s="13" t="s">
        <v>53</v>
      </c>
      <c r="G135" s="13">
        <v>1328224</v>
      </c>
      <c r="H135" s="12">
        <v>500000</v>
      </c>
      <c r="I135" s="12"/>
      <c r="J135" s="6">
        <f t="shared" si="31"/>
        <v>500000</v>
      </c>
      <c r="K135" s="58">
        <v>98</v>
      </c>
      <c r="P135" s="52"/>
    </row>
    <row r="136" spans="1:248" ht="25.9" customHeight="1" x14ac:dyDescent="0.35">
      <c r="A136" s="36"/>
      <c r="B136" s="36"/>
      <c r="C136" s="36"/>
      <c r="D136" s="4" t="s">
        <v>44</v>
      </c>
      <c r="E136" s="35"/>
      <c r="F136" s="35"/>
      <c r="G136" s="35"/>
      <c r="H136" s="70">
        <f>H14+H16+H53</f>
        <v>161670968.97000003</v>
      </c>
      <c r="I136" s="70">
        <f>I14+I16+I53</f>
        <v>6734763.4299999997</v>
      </c>
      <c r="J136" s="70">
        <f>J14+J16+J53</f>
        <v>168405732.40000001</v>
      </c>
      <c r="K136" s="35"/>
      <c r="P136" s="52"/>
    </row>
    <row r="137" spans="1:248" s="37" customFormat="1" ht="25.9" customHeight="1" x14ac:dyDescent="0.35">
      <c r="D137" s="7" t="s">
        <v>85</v>
      </c>
      <c r="H137" s="38">
        <f>H17</f>
        <v>6362000</v>
      </c>
      <c r="I137" s="38">
        <f t="shared" ref="I137:J137" si="32">I17</f>
        <v>0</v>
      </c>
      <c r="J137" s="38">
        <f t="shared" si="32"/>
        <v>6362000</v>
      </c>
      <c r="L137" s="41"/>
      <c r="M137" s="41"/>
      <c r="N137" s="41"/>
      <c r="O137" s="41"/>
      <c r="P137" s="52"/>
      <c r="Q137" s="4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</row>
    <row r="138" spans="1:248" s="41" customFormat="1" x14ac:dyDescent="0.35"/>
    <row r="141" spans="1:248" s="72" customFormat="1" ht="27.75" x14ac:dyDescent="0.4">
      <c r="A141" s="87" t="s">
        <v>134</v>
      </c>
      <c r="B141" s="87"/>
      <c r="C141" s="87"/>
      <c r="D141" s="87"/>
      <c r="E141" s="87"/>
      <c r="H141" s="89" t="s">
        <v>135</v>
      </c>
      <c r="I141" s="89"/>
      <c r="J141" s="89"/>
      <c r="K141" s="89"/>
      <c r="L141" s="71"/>
      <c r="M141" s="41"/>
      <c r="N141" s="41"/>
      <c r="O141" s="71"/>
      <c r="P141" s="71"/>
      <c r="Q141" s="71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  <c r="IE141" s="73"/>
      <c r="IF141" s="73"/>
      <c r="IG141" s="73"/>
      <c r="IH141" s="73"/>
      <c r="II141" s="73"/>
      <c r="IJ141" s="73"/>
      <c r="IK141" s="73"/>
      <c r="IL141" s="73"/>
      <c r="IM141" s="73"/>
      <c r="IN141" s="73"/>
    </row>
    <row r="142" spans="1:248" s="76" customFormat="1" x14ac:dyDescent="0.35">
      <c r="A142" s="42"/>
      <c r="B142" s="42"/>
      <c r="C142" s="42"/>
      <c r="D142" s="40"/>
      <c r="E142" s="40"/>
      <c r="F142" s="40"/>
      <c r="G142" s="40"/>
      <c r="H142" s="40"/>
      <c r="I142" s="40"/>
      <c r="J142" s="40"/>
      <c r="K142" s="74"/>
      <c r="L142" s="41"/>
      <c r="M142" s="71"/>
      <c r="N142" s="71"/>
      <c r="O142" s="41"/>
      <c r="P142" s="41"/>
      <c r="Q142" s="41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</row>
    <row r="143" spans="1:248" s="76" customFormat="1" x14ac:dyDescent="0.35">
      <c r="A143" s="77" t="s">
        <v>136</v>
      </c>
      <c r="B143" s="75"/>
      <c r="C143" s="78"/>
      <c r="D143" s="79" t="s">
        <v>142</v>
      </c>
      <c r="H143" s="80"/>
      <c r="I143" s="80"/>
      <c r="J143" s="80"/>
      <c r="K143" s="81"/>
      <c r="L143" s="41"/>
      <c r="M143" s="41"/>
      <c r="N143" s="41"/>
      <c r="O143" s="41"/>
      <c r="P143" s="41"/>
      <c r="Q143" s="41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</row>
    <row r="144" spans="1:248" x14ac:dyDescent="0.35">
      <c r="A144" s="86" t="s">
        <v>131</v>
      </c>
      <c r="B144" s="86"/>
      <c r="C144" s="86"/>
    </row>
    <row r="145" spans="4:17" ht="27.75" x14ac:dyDescent="0.4">
      <c r="D145" s="39" t="s">
        <v>143</v>
      </c>
      <c r="L145" s="75"/>
      <c r="O145" s="73"/>
      <c r="P145" s="73"/>
      <c r="Q145" s="73"/>
    </row>
    <row r="146" spans="4:17" x14ac:dyDescent="0.35">
      <c r="L146" s="75"/>
      <c r="M146" s="75"/>
      <c r="N146" s="75"/>
      <c r="O146" s="75"/>
      <c r="P146" s="75"/>
      <c r="Q146" s="75"/>
    </row>
    <row r="147" spans="4:17" x14ac:dyDescent="0.35">
      <c r="L147" s="75"/>
      <c r="M147" s="75"/>
      <c r="N147" s="75"/>
      <c r="O147" s="75"/>
      <c r="P147" s="75"/>
      <c r="Q147" s="75"/>
    </row>
    <row r="148" spans="4:17" x14ac:dyDescent="0.35">
      <c r="M148" s="75"/>
      <c r="N148" s="75"/>
    </row>
  </sheetData>
  <mergeCells count="13">
    <mergeCell ref="F6:K6"/>
    <mergeCell ref="O10:Q11"/>
    <mergeCell ref="A144:C144"/>
    <mergeCell ref="A141:E141"/>
    <mergeCell ref="A10:K10"/>
    <mergeCell ref="H141:K141"/>
    <mergeCell ref="L10:N11"/>
    <mergeCell ref="F7:K7"/>
    <mergeCell ref="F1:K1"/>
    <mergeCell ref="F2:K2"/>
    <mergeCell ref="F3:K3"/>
    <mergeCell ref="F4:K4"/>
    <mergeCell ref="F5:K5"/>
  </mergeCells>
  <printOptions horizontalCentered="1"/>
  <pageMargins left="0.19685039370078741" right="0.19685039370078741" top="1.1811023622047245" bottom="0.51181102362204722" header="0.31496062992125984" footer="0.31496062992125984"/>
  <pageSetup paperSize="9" scale="62" fitToHeight="12" orientation="landscape" verticalDpi="300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</vt:lpstr>
      <vt:lpstr>'додаток '!Заголовки_для_печати</vt:lpstr>
      <vt:lpstr>'додаток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2019-08-02T10:17:37Z</cp:lastPrinted>
  <dcterms:created xsi:type="dcterms:W3CDTF">2018-10-18T06:20:50Z</dcterms:created>
  <dcterms:modified xsi:type="dcterms:W3CDTF">2019-08-02T10:17:41Z</dcterms:modified>
</cp:coreProperties>
</file>