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'Лист1'!$A$1:$Q$119</definedName>
  </definedNames>
  <calcPr fullCalcOnLoad="1"/>
</workbook>
</file>

<file path=xl/sharedStrings.xml><?xml version="1.0" encoding="utf-8"?>
<sst xmlns="http://schemas.openxmlformats.org/spreadsheetml/2006/main" count="168" uniqueCount="77">
  <si>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</si>
  <si>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</si>
  <si>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</si>
  <si>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</si>
  <si>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</si>
  <si>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</si>
  <si>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</si>
  <si>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</si>
  <si>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</si>
  <si>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</si>
  <si>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</si>
  <si>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</si>
  <si>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</si>
  <si>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</si>
  <si>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</si>
  <si>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</si>
  <si>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</si>
  <si>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</si>
  <si>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</si>
  <si>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</si>
  <si>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</si>
  <si>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</si>
  <si>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</si>
  <si>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</si>
  <si>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</si>
  <si>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</si>
  <si>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</si>
  <si>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</si>
  <si>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</si>
  <si>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ТПКВКМБ 7640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</si>
  <si>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</si>
  <si>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</si>
  <si>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</si>
  <si>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</si>
  <si>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</si>
  <si>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</si>
  <si>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</si>
  <si>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</si>
  <si>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</si>
  <si>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</si>
  <si>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</si>
  <si>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</si>
  <si>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</si>
  <si>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</si>
  <si>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</si>
  <si>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</si>
  <si>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</si>
  <si>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</si>
  <si>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</si>
  <si>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</si>
  <si>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</si>
  <si>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Додаток 3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</si>
  <si>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</si>
  <si>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</si>
  <si>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Завдання 22.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</si>
  <si>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</si>
  <si>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</si>
  <si>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</si>
  <si>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</si>
  <si>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</si>
  <si>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</si>
  <si>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</si>
  <si>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</si>
  <si>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</si>
  <si>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</si>
  <si>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</si>
  <si>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</si>
  <si>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</si>
  <si>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Завдання 22. Популяризація ідей сталого енергетичного розвитку міста Суми (проведення Днів Сталої енергії у місті Суми)</t>
  </si>
  <si>
    <t>2019 рік (план)</t>
  </si>
  <si>
    <t>ТПКВКМБ 7700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</si>
  <si>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</si>
  <si>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>Сумський міський голова</t>
  </si>
  <si>
    <t>О.М. Лисенко</t>
  </si>
  <si>
    <t>ТПКВКМБ 7700 (грант)</t>
  </si>
  <si>
    <t>Виконавець: Співакова Л.І.</t>
  </si>
  <si>
    <t>від  31 липня 2019 року  № 5397-МР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</si>
</sst>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_-* #,##0.0\ _г_р_н_._-;\-* #,##0.0\ _г_р_н_._-;_-* &quot;-&quot;??\ _г_р_н_._-;_-@_-"/>
    <numFmt numFmtId="194" formatCode="_-* #,##0.000\ _г_р_н_._-;\-* #,##0.000\ _г_р_н_._-;_-* &quot;-&quot;??\ _г_р_н_._-;_-@_-"/>
    <numFmt numFmtId="195" formatCode="_-* #,##0\ _г_р_н_._-;\-* #,##0\ _г_р_н_._-;_-* &quot;-&quot;??\ _г_р_н_._-;_-@_-"/>
    <numFmt numFmtId="196" formatCode="[$-FC19]d\ mmmm\ yyyy\ &quot;г.&quot;"/>
    <numFmt numFmtId="197" formatCode="_-* #,##0.000\ _₽_-;\-* #,##0.000\ _₽_-;_-* &quot;-&quot;???\ _₽_-;_-@_-"/>
    <numFmt numFmtId="198" formatCode="_-* #,##0.0000\ _г_р_н_._-;\-* #,##0.0000\ _г_р_н_._-;_-* &quot;-&quot;??\ _г_р_н_._-;_-@_-"/>
    <numFmt numFmtId="199" formatCode="_-* #,##0.0000\ _₽_-;\-* #,##0.0000\ _₽_-;_-* &quot;-&quot;????\ _₽_-;_-@_-"/>
    <numFmt numFmtId="200" formatCode="_-* #,##0.00000\ _г_р_н_._-;\-* #,##0.00000\ _г_р_н_._-;_-* &quot;-&quot;??\ _г_р_н_._-;_-@_-"/>
    <numFmt numFmtId="201" formatCode="_-* #,##0.000000\ _г_р_н_._-;\-* #,##0.000000\ _г_р_н_._-;_-* &quot;-&quot;??\ _г_р_н_._-;_-@_-"/>
    <numFmt numFmtId="202" formatCode="_-* #,##0.000_₴_-;\-* #,##0.000_₴_-;_-* &quot;-&quot;??_₴_-;_-@_-"/>
    <numFmt numFmtId="203" formatCode="_-* #,##0.0000_₴_-;\-* #,##0.0000_₴_-;_-* &quot;-&quot;??_₴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91" fontId="10" fillId="33" borderId="0" xfId="0" applyNumberFormat="1" applyFont="1" applyFill="1" applyAlignment="1">
      <alignment/>
    </xf>
    <xf numFmtId="190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81" fontId="5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justify" vertical="center" wrapText="1"/>
    </xf>
    <xf numFmtId="181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81" fontId="7" fillId="33" borderId="11" xfId="58" applyFont="1" applyFill="1" applyBorder="1" applyAlignment="1">
      <alignment horizontal="left" vertical="top" wrapText="1"/>
    </xf>
    <xf numFmtId="181" fontId="5" fillId="33" borderId="10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horizontal="left" vertical="top" wrapText="1"/>
    </xf>
    <xf numFmtId="181" fontId="7" fillId="33" borderId="13" xfId="58" applyFont="1" applyFill="1" applyBorder="1" applyAlignment="1">
      <alignment vertical="center" wrapText="1"/>
    </xf>
    <xf numFmtId="181" fontId="7" fillId="33" borderId="14" xfId="58" applyFont="1" applyFill="1" applyBorder="1" applyAlignment="1">
      <alignment horizontal="center" vertical="center" wrapText="1"/>
    </xf>
    <xf numFmtId="181" fontId="5" fillId="33" borderId="10" xfId="58" applyFont="1" applyFill="1" applyBorder="1" applyAlignment="1">
      <alignment horizontal="center" vertical="center"/>
    </xf>
    <xf numFmtId="181" fontId="5" fillId="33" borderId="14" xfId="58" applyFont="1" applyFill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justify" vertical="center" wrapText="1"/>
    </xf>
    <xf numFmtId="181" fontId="5" fillId="33" borderId="14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81" fontId="7" fillId="33" borderId="16" xfId="58" applyFont="1" applyFill="1" applyBorder="1" applyAlignment="1">
      <alignment horizontal="center" vertical="center" wrapText="1"/>
    </xf>
    <xf numFmtId="181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81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3" fontId="7" fillId="33" borderId="18" xfId="0" applyNumberFormat="1" applyFont="1" applyFill="1" applyBorder="1" applyAlignment="1">
      <alignment horizont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textRotation="180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90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18" fillId="33" borderId="0" xfId="0" applyFont="1" applyFill="1" applyBorder="1" applyAlignment="1">
      <alignment vertical="center" textRotation="180"/>
    </xf>
    <xf numFmtId="0" fontId="1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3" fontId="5" fillId="33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190" fontId="11" fillId="33" borderId="0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1" fontId="7" fillId="33" borderId="16" xfId="0" applyNumberFormat="1" applyFont="1" applyFill="1" applyBorder="1" applyAlignment="1">
      <alignment horizontal="center" vertical="center" wrapText="1"/>
    </xf>
    <xf numFmtId="181" fontId="5" fillId="33" borderId="16" xfId="0" applyNumberFormat="1" applyFont="1" applyFill="1" applyBorder="1" applyAlignment="1">
      <alignment horizontal="center" vertical="center" wrapText="1"/>
    </xf>
    <xf numFmtId="181" fontId="7" fillId="33" borderId="16" xfId="0" applyNumberFormat="1" applyFont="1" applyFill="1" applyBorder="1" applyAlignment="1">
      <alignment horizontal="center" vertical="center"/>
    </xf>
    <xf numFmtId="181" fontId="7" fillId="33" borderId="10" xfId="58" applyFont="1" applyFill="1" applyBorder="1" applyAlignment="1">
      <alignment horizontal="center" vertical="center"/>
    </xf>
    <xf numFmtId="181" fontId="5" fillId="0" borderId="10" xfId="58" applyFont="1" applyBorder="1" applyAlignment="1">
      <alignment horizontal="center" vertical="center"/>
    </xf>
    <xf numFmtId="181" fontId="7" fillId="0" borderId="10" xfId="0" applyNumberFormat="1" applyFont="1" applyBorder="1" applyAlignment="1">
      <alignment vertical="center"/>
    </xf>
    <xf numFmtId="181" fontId="7" fillId="33" borderId="17" xfId="58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1" fontId="5" fillId="33" borderId="16" xfId="58" applyFont="1" applyFill="1" applyBorder="1" applyAlignment="1">
      <alignment horizontal="justify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58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81" fontId="12" fillId="33" borderId="10" xfId="58" applyFont="1" applyFill="1" applyBorder="1" applyAlignment="1">
      <alignment horizontal="center" vertical="center" wrapText="1"/>
    </xf>
    <xf numFmtId="181" fontId="6" fillId="33" borderId="10" xfId="58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194" fontId="7" fillId="33" borderId="10" xfId="58" applyNumberFormat="1" applyFont="1" applyFill="1" applyBorder="1" applyAlignment="1">
      <alignment horizontal="center" vertical="center" wrapText="1"/>
    </xf>
    <xf numFmtId="193" fontId="5" fillId="33" borderId="10" xfId="58" applyNumberFormat="1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center" vertical="center" wrapText="1"/>
    </xf>
    <xf numFmtId="194" fontId="7" fillId="33" borderId="10" xfId="58" applyNumberFormat="1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 wrapText="1"/>
    </xf>
    <xf numFmtId="173" fontId="7" fillId="33" borderId="19" xfId="0" applyNumberFormat="1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181" fontId="5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81" fontId="7" fillId="33" borderId="19" xfId="0" applyNumberFormat="1" applyFont="1" applyFill="1" applyBorder="1" applyAlignment="1">
      <alignment horizontal="center" vertical="center"/>
    </xf>
    <xf numFmtId="165" fontId="7" fillId="33" borderId="1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 textRotation="180"/>
    </xf>
    <xf numFmtId="0" fontId="15" fillId="33" borderId="0" xfId="0" applyFont="1" applyFill="1" applyAlignment="1">
      <alignment vertical="center" textRotation="180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5" fillId="33" borderId="0" xfId="0" applyFont="1" applyFill="1" applyAlignment="1">
      <alignment vertical="top" wrapText="1"/>
    </xf>
    <xf numFmtId="0" fontId="0" fillId="0" borderId="0" xfId="0" applyAlignment="1">
      <alignment/>
    </xf>
    <xf numFmtId="190" fontId="5" fillId="33" borderId="19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vertical="center"/>
    </xf>
    <xf numFmtId="181" fontId="5" fillId="33" borderId="22" xfId="58" applyFont="1" applyFill="1" applyBorder="1" applyAlignment="1">
      <alignment horizontal="center" vertical="center" wrapText="1"/>
    </xf>
    <xf numFmtId="181" fontId="5" fillId="33" borderId="23" xfId="58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wrapText="1"/>
    </xf>
    <xf numFmtId="194" fontId="5" fillId="33" borderId="10" xfId="0" applyNumberFormat="1" applyFont="1" applyFill="1" applyBorder="1" applyAlignment="1">
      <alignment horizontal="center" vertical="center"/>
    </xf>
    <xf numFmtId="202" fontId="5" fillId="33" borderId="10" xfId="0" applyNumberFormat="1" applyFont="1" applyFill="1" applyBorder="1" applyAlignment="1">
      <alignment horizontal="center" vertical="center"/>
    </xf>
    <xf numFmtId="202" fontId="7" fillId="33" borderId="10" xfId="0" applyNumberFormat="1" applyFont="1" applyFill="1" applyBorder="1" applyAlignment="1">
      <alignment horizontal="center" vertical="center"/>
    </xf>
    <xf numFmtId="203" fontId="5" fillId="33" borderId="10" xfId="0" applyNumberFormat="1" applyFont="1" applyFill="1" applyBorder="1" applyAlignment="1">
      <alignment horizontal="center" vertical="center"/>
    </xf>
    <xf numFmtId="193" fontId="5" fillId="33" borderId="10" xfId="58" applyNumberFormat="1" applyFont="1" applyFill="1" applyBorder="1" applyAlignment="1">
      <alignment horizontal="justify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190" fontId="5" fillId="33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textRotation="180"/>
    </xf>
    <xf numFmtId="0" fontId="20" fillId="0" borderId="0" xfId="0" applyFont="1" applyAlignment="1">
      <alignment textRotation="180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 textRotation="180"/>
    </xf>
    <xf numFmtId="0" fontId="15" fillId="0" borderId="0" xfId="0" applyFont="1" applyAlignment="1">
      <alignment textRotation="180"/>
    </xf>
    <xf numFmtId="0" fontId="5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190" fontId="22" fillId="33" borderId="0" xfId="0" applyNumberFormat="1" applyFont="1" applyFill="1" applyBorder="1" applyAlignment="1">
      <alignment horizontal="center" vertical="center" wrapText="1"/>
    </xf>
    <xf numFmtId="190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3" fontId="15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justify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justify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textRotation="180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181" fontId="7" fillId="33" borderId="14" xfId="58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33" borderId="25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9" xfId="0" applyFont="1" applyFill="1" applyBorder="1" applyAlignment="1">
      <alignment horizontal="justify" vertical="center" wrapText="1"/>
    </xf>
    <xf numFmtId="0" fontId="12" fillId="33" borderId="20" xfId="0" applyFont="1" applyFill="1" applyBorder="1" applyAlignment="1">
      <alignment horizontal="justify" vertical="center" wrapText="1"/>
    </xf>
    <xf numFmtId="0" fontId="12" fillId="33" borderId="30" xfId="0" applyFont="1" applyFill="1" applyBorder="1" applyAlignment="1">
      <alignment horizontal="justify" vertical="center" wrapText="1"/>
    </xf>
    <xf numFmtId="181" fontId="12" fillId="33" borderId="26" xfId="58" applyFont="1" applyFill="1" applyBorder="1" applyAlignment="1">
      <alignment horizontal="justify" vertical="center" wrapText="1"/>
    </xf>
    <xf numFmtId="181" fontId="12" fillId="33" borderId="18" xfId="58" applyFont="1" applyFill="1" applyBorder="1" applyAlignment="1">
      <alignment horizontal="justify" vertical="center" wrapText="1"/>
    </xf>
    <xf numFmtId="181" fontId="12" fillId="33" borderId="27" xfId="58" applyFont="1" applyFill="1" applyBorder="1" applyAlignment="1">
      <alignment horizontal="justify" vertical="center" wrapText="1"/>
    </xf>
    <xf numFmtId="14" fontId="6" fillId="0" borderId="0" xfId="0" applyNumberFormat="1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181" fontId="7" fillId="33" borderId="14" xfId="58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horizontal="right"/>
    </xf>
    <xf numFmtId="0" fontId="13" fillId="33" borderId="0" xfId="0" applyFont="1" applyFill="1" applyAlignment="1">
      <alignment horizontal="justify" vertical="top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181" fontId="5" fillId="33" borderId="10" xfId="58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19" fillId="33" borderId="2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justify" vertical="center" wrapText="1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7" fillId="33" borderId="3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justify" vertical="top" wrapTex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24" fillId="33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0" fontId="6" fillId="33" borderId="30" xfId="0" applyFont="1" applyFill="1" applyBorder="1" applyAlignment="1">
      <alignment horizontal="justify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view="pageBreakPreview" zoomScale="39" zoomScaleSheetLayoutView="39" zoomScalePageLayoutView="0" workbookViewId="0" topLeftCell="A115">
      <selection activeCell="L13" activeCellId="2" sqref="B13 G13 L1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3" customWidth="1"/>
    <col min="8" max="8" width="26.140625" style="1" customWidth="1"/>
    <col min="9" max="9" width="26.00390625" style="1" customWidth="1"/>
    <col min="10" max="10" width="11.7109375" style="1" customWidth="1"/>
    <col min="11" max="11" width="26.28125" style="1" customWidth="1"/>
    <col min="12" max="12" width="27.7109375" style="1" customWidth="1"/>
    <col min="13" max="13" width="22.8515625" style="1" customWidth="1"/>
    <col min="14" max="14" width="26.140625" style="1" customWidth="1"/>
    <col min="15" max="15" width="14.421875" style="1" customWidth="1"/>
    <col min="16" max="16" width="29.57421875" style="1" customWidth="1"/>
    <col min="17" max="17" width="22.57421875" style="4" customWidth="1"/>
    <col min="18" max="18" width="12.8515625" style="1" customWidth="1"/>
    <col min="19" max="19" width="9.421875" style="130" customWidth="1"/>
    <col min="20" max="16384" width="9.140625" style="1" customWidth="1"/>
  </cols>
  <sheetData>
    <row r="1" spans="1:18" ht="41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242" t="s">
        <v>51</v>
      </c>
      <c r="P1" s="242"/>
      <c r="Q1" s="242"/>
      <c r="R1" s="18"/>
    </row>
    <row r="2" spans="1:18" ht="30.75" customHeight="1">
      <c r="A2" s="16"/>
      <c r="B2" s="19"/>
      <c r="C2" s="19"/>
      <c r="D2" s="19"/>
      <c r="E2" s="19"/>
      <c r="F2" s="20"/>
      <c r="G2" s="16"/>
      <c r="H2" s="19"/>
      <c r="I2" s="20"/>
      <c r="J2" s="20"/>
      <c r="K2" s="19"/>
      <c r="L2" s="16"/>
      <c r="M2" s="298" t="s">
        <v>71</v>
      </c>
      <c r="N2" s="298"/>
      <c r="O2" s="298"/>
      <c r="P2" s="298"/>
      <c r="Q2" s="298"/>
      <c r="R2" s="175"/>
    </row>
    <row r="3" spans="1:18" ht="183.75" customHeight="1">
      <c r="A3" s="16"/>
      <c r="B3" s="19"/>
      <c r="C3" s="19"/>
      <c r="D3" s="19"/>
      <c r="E3" s="19"/>
      <c r="F3" s="20"/>
      <c r="G3" s="16"/>
      <c r="H3" s="19"/>
      <c r="I3" s="20"/>
      <c r="J3" s="20"/>
      <c r="K3" s="19"/>
      <c r="L3" s="16"/>
      <c r="M3" s="298"/>
      <c r="N3" s="298"/>
      <c r="O3" s="298"/>
      <c r="P3" s="298"/>
      <c r="Q3" s="298"/>
      <c r="R3" s="174"/>
    </row>
    <row r="4" spans="1:18" ht="38.25" customHeight="1">
      <c r="A4" s="16"/>
      <c r="B4" s="19"/>
      <c r="C4" s="19"/>
      <c r="D4" s="19"/>
      <c r="E4" s="19"/>
      <c r="F4" s="20"/>
      <c r="G4" s="16"/>
      <c r="H4" s="19"/>
      <c r="I4" s="20"/>
      <c r="J4" s="20"/>
      <c r="K4" s="19"/>
      <c r="L4" s="16"/>
      <c r="M4" s="301" t="s">
        <v>76</v>
      </c>
      <c r="N4" s="302"/>
      <c r="O4" s="302"/>
      <c r="P4" s="302"/>
      <c r="Q4" s="302"/>
      <c r="R4" s="302"/>
    </row>
    <row r="5" spans="1:18" ht="20.25" customHeight="1">
      <c r="A5" s="16"/>
      <c r="B5" s="19"/>
      <c r="C5" s="19"/>
      <c r="D5" s="19"/>
      <c r="E5" s="19"/>
      <c r="F5" s="20"/>
      <c r="G5" s="16"/>
      <c r="H5" s="19"/>
      <c r="I5" s="20"/>
      <c r="J5" s="86"/>
      <c r="K5" s="19"/>
      <c r="L5" s="16"/>
      <c r="M5" s="21"/>
      <c r="N5" s="263"/>
      <c r="O5" s="263"/>
      <c r="P5" s="263"/>
      <c r="Q5" s="263"/>
      <c r="R5" s="263"/>
    </row>
    <row r="6" spans="1:18" ht="63" customHeight="1">
      <c r="A6" s="22"/>
      <c r="B6" s="303" t="s">
        <v>8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22"/>
      <c r="P6" s="22"/>
      <c r="Q6" s="23"/>
      <c r="R6" s="170"/>
    </row>
    <row r="7" spans="1:18" ht="33" customHeight="1" thickBot="1">
      <c r="A7" s="22"/>
      <c r="B7" s="22"/>
      <c r="C7" s="22"/>
      <c r="D7" s="24"/>
      <c r="E7" s="24"/>
      <c r="F7" s="25"/>
      <c r="G7" s="26"/>
      <c r="H7" s="22"/>
      <c r="I7" s="22"/>
      <c r="J7" s="22"/>
      <c r="K7" s="22"/>
      <c r="L7" s="22"/>
      <c r="M7" s="22"/>
      <c r="N7" s="22"/>
      <c r="O7" s="22"/>
      <c r="P7" s="22"/>
      <c r="Q7" s="94" t="s">
        <v>9</v>
      </c>
      <c r="R7" s="170"/>
    </row>
    <row r="8" spans="1:18" ht="45.75" customHeight="1">
      <c r="A8" s="291" t="s">
        <v>44</v>
      </c>
      <c r="B8" s="305" t="s">
        <v>0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 t="s">
        <v>10</v>
      </c>
      <c r="R8" s="170"/>
    </row>
    <row r="9" spans="1:18" ht="26.25">
      <c r="A9" s="292"/>
      <c r="B9" s="217" t="s">
        <v>1</v>
      </c>
      <c r="C9" s="218"/>
      <c r="D9" s="218"/>
      <c r="E9" s="219"/>
      <c r="F9" s="220"/>
      <c r="G9" s="217" t="s">
        <v>2</v>
      </c>
      <c r="H9" s="218"/>
      <c r="I9" s="218"/>
      <c r="J9" s="296"/>
      <c r="K9" s="297"/>
      <c r="L9" s="281" t="s">
        <v>69</v>
      </c>
      <c r="M9" s="281"/>
      <c r="N9" s="281"/>
      <c r="O9" s="281"/>
      <c r="P9" s="281"/>
      <c r="Q9" s="307"/>
      <c r="R9" s="170"/>
    </row>
    <row r="10" spans="1:18" ht="48.75" customHeight="1">
      <c r="A10" s="292"/>
      <c r="B10" s="247" t="s">
        <v>3</v>
      </c>
      <c r="C10" s="244" t="s">
        <v>4</v>
      </c>
      <c r="D10" s="244"/>
      <c r="E10" s="308" t="s">
        <v>18</v>
      </c>
      <c r="F10" s="309"/>
      <c r="G10" s="293" t="s">
        <v>3</v>
      </c>
      <c r="H10" s="229" t="s">
        <v>4</v>
      </c>
      <c r="I10" s="229"/>
      <c r="J10" s="294" t="s">
        <v>24</v>
      </c>
      <c r="K10" s="295"/>
      <c r="L10" s="293" t="s">
        <v>3</v>
      </c>
      <c r="M10" s="244" t="s">
        <v>4</v>
      </c>
      <c r="N10" s="244"/>
      <c r="O10" s="264" t="s">
        <v>18</v>
      </c>
      <c r="P10" s="265"/>
      <c r="Q10" s="307"/>
      <c r="R10" s="170"/>
    </row>
    <row r="11" spans="1:19" s="4" customFormat="1" ht="75" customHeight="1">
      <c r="A11" s="292"/>
      <c r="B11" s="247"/>
      <c r="C11" s="27" t="s">
        <v>5</v>
      </c>
      <c r="D11" s="27" t="s">
        <v>6</v>
      </c>
      <c r="E11" s="27" t="s">
        <v>5</v>
      </c>
      <c r="F11" s="27" t="s">
        <v>6</v>
      </c>
      <c r="G11" s="293"/>
      <c r="H11" s="27" t="s">
        <v>5</v>
      </c>
      <c r="I11" s="27" t="s">
        <v>6</v>
      </c>
      <c r="J11" s="27" t="s">
        <v>5</v>
      </c>
      <c r="K11" s="27" t="s">
        <v>6</v>
      </c>
      <c r="L11" s="293"/>
      <c r="M11" s="27" t="s">
        <v>5</v>
      </c>
      <c r="N11" s="27" t="s">
        <v>6</v>
      </c>
      <c r="O11" s="27" t="s">
        <v>5</v>
      </c>
      <c r="P11" s="27" t="s">
        <v>6</v>
      </c>
      <c r="Q11" s="307"/>
      <c r="R11" s="170"/>
      <c r="S11" s="131"/>
    </row>
    <row r="12" spans="1:18" ht="22.5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30">
        <v>17</v>
      </c>
      <c r="R12" s="170"/>
    </row>
    <row r="13" spans="1:18" ht="115.5" customHeight="1">
      <c r="A13" s="31" t="s">
        <v>7</v>
      </c>
      <c r="B13" s="157">
        <f>C13+D13+F13+E13</f>
        <v>43843.856</v>
      </c>
      <c r="C13" s="32">
        <f>C22+C37+C44+C78+C83+C87+C63+C25+C47+C40</f>
        <v>1363.65</v>
      </c>
      <c r="D13" s="159">
        <f>D17+D25+D29+D32+D37+D47+D63+D70+D66+D34</f>
        <v>27051.712999999996</v>
      </c>
      <c r="E13" s="159">
        <f>E25+E40</f>
        <v>358.408</v>
      </c>
      <c r="F13" s="32">
        <f>F17+F25+F47</f>
        <v>15070.085</v>
      </c>
      <c r="G13" s="157">
        <f>H13+I13+K13</f>
        <v>50808.71294</v>
      </c>
      <c r="H13" s="159">
        <f>H38+H45+H54+H72+H79+H75+H76+H84+H64+H48+H20+H18+H60+H50</f>
        <v>2277.9049999999997</v>
      </c>
      <c r="I13" s="159">
        <v>40104.262</v>
      </c>
      <c r="J13" s="32"/>
      <c r="K13" s="159">
        <f>K19+K27+K54</f>
        <v>8426.54594</v>
      </c>
      <c r="L13" s="160">
        <f>M13+N13+P13</f>
        <v>159450.08706</v>
      </c>
      <c r="M13" s="32">
        <f>M23+M38+M75+M81+M85+M79+M20+M50+M18</f>
        <v>2124</v>
      </c>
      <c r="N13" s="159">
        <f>N18+N19+N20+N26+N30+N33+N35+N48+N64+N67+N52+N51+N58+N27+N41</f>
        <v>50935.2</v>
      </c>
      <c r="O13" s="34"/>
      <c r="P13" s="159">
        <f>P18+P20+P51+P52+P27</f>
        <v>106390.88706</v>
      </c>
      <c r="Q13" s="35"/>
      <c r="R13" s="170"/>
    </row>
    <row r="14" spans="1:18" ht="53.25" customHeight="1">
      <c r="A14" s="285" t="s">
        <v>23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7"/>
      <c r="R14" s="170"/>
    </row>
    <row r="15" spans="1:18" ht="21" customHeight="1">
      <c r="A15" s="224" t="s">
        <v>16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170"/>
    </row>
    <row r="16" spans="1:18" ht="30" customHeight="1">
      <c r="A16" s="288" t="s">
        <v>19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90"/>
      <c r="R16" s="170"/>
    </row>
    <row r="17" spans="1:20" s="3" customFormat="1" ht="69.75" customHeight="1">
      <c r="A17" s="36" t="s">
        <v>37</v>
      </c>
      <c r="B17" s="33">
        <f>D17+F17</f>
        <v>6846</v>
      </c>
      <c r="C17" s="32"/>
      <c r="D17" s="39">
        <v>2500</v>
      </c>
      <c r="E17" s="39"/>
      <c r="F17" s="39">
        <v>4346</v>
      </c>
      <c r="H17" s="32"/>
      <c r="L17" s="29"/>
      <c r="M17" s="27"/>
      <c r="N17" s="37"/>
      <c r="O17" s="37"/>
      <c r="P17" s="37"/>
      <c r="Q17" s="215" t="s">
        <v>11</v>
      </c>
      <c r="R17" s="171">
        <v>21</v>
      </c>
      <c r="S17" s="138"/>
      <c r="T17" s="92"/>
    </row>
    <row r="18" spans="1:19" s="92" customFormat="1" ht="66" customHeight="1">
      <c r="A18" s="36" t="s">
        <v>29</v>
      </c>
      <c r="B18" s="33"/>
      <c r="C18" s="32"/>
      <c r="D18" s="39"/>
      <c r="E18" s="39"/>
      <c r="F18" s="39"/>
      <c r="G18" s="126"/>
      <c r="H18" s="125"/>
      <c r="I18" s="141"/>
      <c r="J18" s="3"/>
      <c r="K18" s="142"/>
      <c r="L18" s="144">
        <f>N18+P18+M18</f>
        <v>61798.229999999996</v>
      </c>
      <c r="M18" s="77">
        <v>586</v>
      </c>
      <c r="N18" s="39">
        <f>9618.7+3500</f>
        <v>13118.7</v>
      </c>
      <c r="O18" s="39"/>
      <c r="P18" s="32">
        <f>48093.53</f>
        <v>48093.53</v>
      </c>
      <c r="Q18" s="270"/>
      <c r="R18" s="170"/>
      <c r="S18" s="132"/>
    </row>
    <row r="19" spans="1:19" s="92" customFormat="1" ht="51" customHeight="1">
      <c r="A19" s="36" t="s">
        <v>45</v>
      </c>
      <c r="B19" s="33"/>
      <c r="C19" s="32"/>
      <c r="D19" s="34"/>
      <c r="E19" s="34"/>
      <c r="F19" s="34"/>
      <c r="G19" s="47">
        <f>I19+K19</f>
        <v>653.4</v>
      </c>
      <c r="H19" s="32"/>
      <c r="I19" s="39">
        <v>50</v>
      </c>
      <c r="J19" s="34"/>
      <c r="K19" s="39">
        <v>603.4</v>
      </c>
      <c r="L19" s="33"/>
      <c r="M19" s="32"/>
      <c r="N19" s="39"/>
      <c r="O19" s="39"/>
      <c r="P19" s="39"/>
      <c r="Q19" s="255"/>
      <c r="R19" s="170"/>
      <c r="S19" s="132"/>
    </row>
    <row r="20" spans="1:19" s="92" customFormat="1" ht="60.75" customHeight="1">
      <c r="A20" s="36" t="s">
        <v>53</v>
      </c>
      <c r="B20" s="33"/>
      <c r="C20" s="32"/>
      <c r="D20" s="34"/>
      <c r="E20" s="34"/>
      <c r="F20" s="34"/>
      <c r="G20" s="160">
        <f>H20+I20+K20</f>
        <v>689.155</v>
      </c>
      <c r="H20" s="159">
        <v>529.155</v>
      </c>
      <c r="I20" s="155">
        <v>160</v>
      </c>
      <c r="J20" s="34"/>
      <c r="K20" s="39"/>
      <c r="L20" s="33">
        <f>N20+P20+M20</f>
        <v>46940.003</v>
      </c>
      <c r="M20" s="32">
        <v>520</v>
      </c>
      <c r="N20" s="155">
        <f>13261.5-520+500</f>
        <v>13241.5</v>
      </c>
      <c r="O20" s="39"/>
      <c r="P20" s="39">
        <f>30943.5+2235.003</f>
        <v>33178.503</v>
      </c>
      <c r="Q20" s="231"/>
      <c r="R20" s="170"/>
      <c r="S20" s="132"/>
    </row>
    <row r="21" spans="1:19" s="2" customFormat="1" ht="25.5">
      <c r="A21" s="248" t="s">
        <v>20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0"/>
      <c r="R21" s="170"/>
      <c r="S21" s="133"/>
    </row>
    <row r="22" spans="1:18" ht="72" customHeight="1">
      <c r="A22" s="38" t="s">
        <v>30</v>
      </c>
      <c r="B22" s="33">
        <f>C22</f>
        <v>413.5</v>
      </c>
      <c r="C22" s="32">
        <v>413.5</v>
      </c>
      <c r="D22" s="34"/>
      <c r="E22" s="34"/>
      <c r="F22" s="34"/>
      <c r="G22" s="33"/>
      <c r="H22" s="32"/>
      <c r="I22" s="34"/>
      <c r="J22" s="34"/>
      <c r="K22" s="34"/>
      <c r="L22" s="33"/>
      <c r="M22" s="32"/>
      <c r="N22" s="39"/>
      <c r="O22" s="39"/>
      <c r="P22" s="39"/>
      <c r="Q22" s="274" t="s">
        <v>12</v>
      </c>
      <c r="R22" s="170"/>
    </row>
    <row r="23" spans="1:18" ht="66.75" customHeight="1">
      <c r="A23" s="40" t="s">
        <v>29</v>
      </c>
      <c r="B23" s="33"/>
      <c r="C23" s="32"/>
      <c r="D23" s="34"/>
      <c r="E23" s="34"/>
      <c r="F23" s="34"/>
      <c r="G23" s="33"/>
      <c r="H23" s="32"/>
      <c r="I23" s="34"/>
      <c r="J23" s="34"/>
      <c r="K23" s="34"/>
      <c r="L23" s="33">
        <f>M23</f>
        <v>472</v>
      </c>
      <c r="M23" s="32">
        <f>272+200</f>
        <v>472</v>
      </c>
      <c r="N23" s="39"/>
      <c r="O23" s="39"/>
      <c r="P23" s="39"/>
      <c r="Q23" s="274"/>
      <c r="R23" s="170"/>
    </row>
    <row r="24" spans="1:19" s="2" customFormat="1" ht="25.5">
      <c r="A24" s="251" t="s">
        <v>21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170"/>
      <c r="S24" s="133"/>
    </row>
    <row r="25" spans="1:19" s="11" customFormat="1" ht="76.5" customHeight="1">
      <c r="A25" s="41" t="s">
        <v>30</v>
      </c>
      <c r="B25" s="42">
        <f>D25+E25+F25+C25</f>
        <v>13064.106</v>
      </c>
      <c r="C25" s="43">
        <f>75+180</f>
        <v>255</v>
      </c>
      <c r="D25" s="44">
        <f>1557.36+18+24.75+41.85+41.7+41.7+80.5+970+200+13.5+15+9.213+43.5+9+30.9+61.89+67.75</f>
        <v>3226.613</v>
      </c>
      <c r="E25" s="46">
        <f>150+98.6+9.808</f>
        <v>258.408</v>
      </c>
      <c r="F25" s="46">
        <f>600+825+1395+1390+1390+137+500+307.085+1450+300+1030</f>
        <v>9324.085</v>
      </c>
      <c r="G25" s="42"/>
      <c r="H25" s="44"/>
      <c r="I25" s="45"/>
      <c r="J25" s="45"/>
      <c r="K25" s="34"/>
      <c r="L25" s="42"/>
      <c r="M25" s="44"/>
      <c r="N25" s="46"/>
      <c r="O25" s="46"/>
      <c r="P25" s="46"/>
      <c r="Q25" s="180" t="s">
        <v>12</v>
      </c>
      <c r="R25" s="170"/>
      <c r="S25" s="134"/>
    </row>
    <row r="26" spans="1:19" s="11" customFormat="1" ht="68.25" customHeight="1">
      <c r="A26" s="47" t="s">
        <v>29</v>
      </c>
      <c r="B26" s="33"/>
      <c r="C26" s="43"/>
      <c r="D26" s="32"/>
      <c r="E26" s="34"/>
      <c r="F26" s="34"/>
      <c r="G26" s="157">
        <f>I26</f>
        <v>10266</v>
      </c>
      <c r="H26" s="32"/>
      <c r="I26" s="188">
        <f>1972+2694.51+1000+1021+3295+66.89+226.4-9.8</f>
        <v>10266</v>
      </c>
      <c r="J26" s="34"/>
      <c r="K26" s="156"/>
      <c r="L26" s="33">
        <f>N26</f>
        <v>5761.853</v>
      </c>
      <c r="M26" s="32"/>
      <c r="N26" s="39">
        <f>1500+200+2500+450-188.147+1300</f>
        <v>5761.853</v>
      </c>
      <c r="O26" s="39"/>
      <c r="P26" s="39"/>
      <c r="Q26" s="181"/>
      <c r="R26" s="170"/>
      <c r="S26" s="134"/>
    </row>
    <row r="27" spans="1:21" s="11" customFormat="1" ht="68.25" customHeight="1">
      <c r="A27" s="127" t="s">
        <v>49</v>
      </c>
      <c r="B27" s="33"/>
      <c r="C27" s="43"/>
      <c r="D27" s="32"/>
      <c r="E27" s="34"/>
      <c r="F27" s="34"/>
      <c r="G27" s="157">
        <f>I27+K27</f>
        <v>7758.05594</v>
      </c>
      <c r="H27" s="32"/>
      <c r="I27" s="155">
        <f>8.7+43.35+34.8+43.35+43.05+37.86+9.8</f>
        <v>220.91000000000003</v>
      </c>
      <c r="J27" s="34"/>
      <c r="K27" s="155">
        <f>2.4+8.9+1445+290+1160+1445+1435+1262+7.69794+481.148</f>
        <v>7537.14594</v>
      </c>
      <c r="L27" s="33">
        <f>N27+P27</f>
        <v>11726.65406</v>
      </c>
      <c r="M27" s="32"/>
      <c r="N27" s="39">
        <f>43.5+36+21</f>
        <v>100.5</v>
      </c>
      <c r="O27" s="39"/>
      <c r="P27" s="155">
        <f>1026+1443+1450+1286+1450+1192.30206+218.852+1314+700+700+846</f>
        <v>11626.15406</v>
      </c>
      <c r="Q27" s="182"/>
      <c r="R27" s="91"/>
      <c r="S27" s="135"/>
      <c r="T27" s="128"/>
      <c r="U27" s="128"/>
    </row>
    <row r="28" spans="1:21" s="5" customFormat="1" ht="25.5">
      <c r="A28" s="282" t="s">
        <v>22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4"/>
      <c r="R28" s="88"/>
      <c r="S28" s="136"/>
      <c r="T28" s="129"/>
      <c r="U28" s="129"/>
    </row>
    <row r="29" spans="1:18" ht="52.5" customHeight="1">
      <c r="A29" s="48" t="s">
        <v>30</v>
      </c>
      <c r="B29" s="49">
        <f>D29</f>
        <v>16524</v>
      </c>
      <c r="C29" s="50"/>
      <c r="D29" s="145">
        <f>5244+7300+3980</f>
        <v>16524</v>
      </c>
      <c r="E29" s="51"/>
      <c r="F29" s="51"/>
      <c r="G29" s="52"/>
      <c r="H29" s="52"/>
      <c r="I29" s="52"/>
      <c r="J29" s="51"/>
      <c r="K29" s="51"/>
      <c r="L29" s="53"/>
      <c r="M29" s="54"/>
      <c r="N29" s="55"/>
      <c r="O29" s="55"/>
      <c r="P29" s="55"/>
      <c r="Q29" s="229" t="s">
        <v>11</v>
      </c>
      <c r="R29" s="88"/>
    </row>
    <row r="30" spans="1:18" ht="129.75" customHeight="1">
      <c r="A30" s="36" t="s">
        <v>29</v>
      </c>
      <c r="B30" s="33"/>
      <c r="C30" s="32"/>
      <c r="D30" s="34"/>
      <c r="E30" s="56"/>
      <c r="F30" s="56"/>
      <c r="G30" s="157">
        <f>I30</f>
        <v>17746.155</v>
      </c>
      <c r="H30" s="32"/>
      <c r="I30" s="155">
        <f>1702+6500+2045+7499.155</f>
        <v>17746.155</v>
      </c>
      <c r="J30" s="56"/>
      <c r="K30" s="56"/>
      <c r="L30" s="183">
        <f>N30</f>
        <v>5154.5</v>
      </c>
      <c r="M30" s="143"/>
      <c r="N30" s="189">
        <f>5000-369.155+154.5+369.155</f>
        <v>5154.5</v>
      </c>
      <c r="O30" s="37"/>
      <c r="P30" s="37"/>
      <c r="Q30" s="229"/>
      <c r="R30" s="89"/>
    </row>
    <row r="31" spans="1:18" ht="39.75" customHeight="1">
      <c r="A31" s="221" t="s">
        <v>25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R31" s="90"/>
    </row>
    <row r="32" spans="1:18" ht="64.5" customHeight="1">
      <c r="A32" s="57" t="s">
        <v>30</v>
      </c>
      <c r="B32" s="33">
        <f>D32</f>
        <v>1150.1</v>
      </c>
      <c r="C32" s="32"/>
      <c r="D32" s="32">
        <v>1150.1</v>
      </c>
      <c r="E32" s="32"/>
      <c r="F32" s="32"/>
      <c r="G32" s="52"/>
      <c r="H32" s="52"/>
      <c r="I32" s="52"/>
      <c r="J32" s="52"/>
      <c r="K32" s="52"/>
      <c r="L32" s="52"/>
      <c r="M32" s="52"/>
      <c r="N32" s="52"/>
      <c r="O32" s="37"/>
      <c r="P32" s="37"/>
      <c r="Q32" s="229" t="s">
        <v>12</v>
      </c>
      <c r="R32" s="90"/>
    </row>
    <row r="33" spans="1:19" ht="45">
      <c r="A33" s="58" t="s">
        <v>29</v>
      </c>
      <c r="B33" s="33"/>
      <c r="C33" s="32"/>
      <c r="D33" s="32"/>
      <c r="E33" s="32"/>
      <c r="F33" s="32"/>
      <c r="G33" s="33">
        <f>I33</f>
        <v>929.3</v>
      </c>
      <c r="H33" s="32"/>
      <c r="I33" s="32">
        <f>1529.3-600</f>
        <v>929.3</v>
      </c>
      <c r="J33" s="32"/>
      <c r="K33" s="32"/>
      <c r="L33" s="33">
        <f>N33</f>
        <v>1946</v>
      </c>
      <c r="M33" s="32"/>
      <c r="N33" s="32">
        <v>1946</v>
      </c>
      <c r="O33" s="37"/>
      <c r="P33" s="37"/>
      <c r="Q33" s="229"/>
      <c r="R33" s="90"/>
      <c r="S33" s="139">
        <v>20</v>
      </c>
    </row>
    <row r="34" spans="1:18" ht="83.25" customHeight="1">
      <c r="A34" s="36" t="s">
        <v>37</v>
      </c>
      <c r="B34" s="33">
        <v>100</v>
      </c>
      <c r="C34" s="32"/>
      <c r="D34" s="32">
        <v>100</v>
      </c>
      <c r="E34" s="32"/>
      <c r="F34" s="32"/>
      <c r="G34" s="3"/>
      <c r="H34" s="3"/>
      <c r="I34" s="3"/>
      <c r="J34" s="32"/>
      <c r="K34" s="32"/>
      <c r="L34" s="33"/>
      <c r="M34" s="32"/>
      <c r="N34" s="32"/>
      <c r="O34" s="37"/>
      <c r="P34" s="37"/>
      <c r="Q34" s="215" t="s">
        <v>11</v>
      </c>
      <c r="R34" s="171">
        <v>22</v>
      </c>
    </row>
    <row r="35" spans="1:18" ht="81.75" customHeight="1">
      <c r="A35" s="36" t="s">
        <v>29</v>
      </c>
      <c r="B35" s="33"/>
      <c r="C35" s="32"/>
      <c r="D35" s="32"/>
      <c r="E35" s="32"/>
      <c r="F35" s="32"/>
      <c r="G35" s="147"/>
      <c r="H35" s="148"/>
      <c r="I35" s="148"/>
      <c r="J35" s="32"/>
      <c r="K35" s="32"/>
      <c r="L35" s="33">
        <f>N35</f>
        <v>1000</v>
      </c>
      <c r="M35" s="32"/>
      <c r="N35" s="32">
        <v>1000</v>
      </c>
      <c r="O35" s="37"/>
      <c r="P35" s="37"/>
      <c r="Q35" s="216"/>
      <c r="R35" s="90"/>
    </row>
    <row r="36" spans="1:19" s="2" customFormat="1" ht="25.5">
      <c r="A36" s="221" t="s">
        <v>52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3"/>
      <c r="R36" s="90"/>
      <c r="S36" s="133"/>
    </row>
    <row r="37" spans="1:18" ht="45" customHeight="1">
      <c r="A37" s="57" t="s">
        <v>30</v>
      </c>
      <c r="B37" s="33">
        <f>C37+D37</f>
        <v>273</v>
      </c>
      <c r="C37" s="32">
        <f>83+37+36</f>
        <v>156</v>
      </c>
      <c r="D37" s="32">
        <v>117</v>
      </c>
      <c r="E37" s="32"/>
      <c r="F37" s="32"/>
      <c r="G37" s="52"/>
      <c r="H37" s="52"/>
      <c r="I37" s="52"/>
      <c r="J37" s="52"/>
      <c r="K37" s="52"/>
      <c r="L37" s="52"/>
      <c r="M37" s="52"/>
      <c r="N37" s="52"/>
      <c r="O37" s="37"/>
      <c r="P37" s="37"/>
      <c r="Q37" s="229" t="s">
        <v>12</v>
      </c>
      <c r="R37" s="90"/>
    </row>
    <row r="38" spans="1:18" ht="45">
      <c r="A38" s="36" t="s">
        <v>29</v>
      </c>
      <c r="B38" s="33"/>
      <c r="C38" s="32"/>
      <c r="D38" s="32"/>
      <c r="E38" s="32"/>
      <c r="F38" s="32"/>
      <c r="G38" s="33">
        <f>H38+I38</f>
        <v>1323.65</v>
      </c>
      <c r="H38" s="32">
        <f>501.5+134+155-9.22-32.63</f>
        <v>748.65</v>
      </c>
      <c r="I38" s="32">
        <f>575</f>
        <v>575</v>
      </c>
      <c r="J38" s="32"/>
      <c r="K38" s="32"/>
      <c r="L38" s="33">
        <f>M38+N38</f>
        <v>155</v>
      </c>
      <c r="M38" s="32">
        <v>155</v>
      </c>
      <c r="N38" s="32"/>
      <c r="O38" s="37"/>
      <c r="P38" s="37"/>
      <c r="Q38" s="229"/>
      <c r="R38" s="90"/>
    </row>
    <row r="39" spans="1:18" ht="25.5">
      <c r="A39" s="258" t="s">
        <v>26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59"/>
      <c r="R39" s="90"/>
    </row>
    <row r="40" spans="1:18" ht="77.25" customHeight="1">
      <c r="A40" s="36" t="s">
        <v>30</v>
      </c>
      <c r="B40" s="33">
        <f>C40+E40</f>
        <v>120</v>
      </c>
      <c r="C40" s="32">
        <v>20</v>
      </c>
      <c r="D40" s="32"/>
      <c r="E40" s="32">
        <v>100</v>
      </c>
      <c r="F40" s="32"/>
      <c r="G40" s="33"/>
      <c r="H40" s="32"/>
      <c r="I40" s="32"/>
      <c r="J40" s="32"/>
      <c r="K40" s="32"/>
      <c r="M40" s="32"/>
      <c r="O40" s="37"/>
      <c r="P40" s="37"/>
      <c r="Q40" s="215" t="s">
        <v>12</v>
      </c>
      <c r="R40" s="90"/>
    </row>
    <row r="41" spans="1:18" ht="77.25" customHeight="1">
      <c r="A41" s="36" t="s">
        <v>29</v>
      </c>
      <c r="B41" s="33"/>
      <c r="C41" s="32"/>
      <c r="D41" s="32"/>
      <c r="E41" s="32"/>
      <c r="F41" s="32"/>
      <c r="G41" s="33"/>
      <c r="H41" s="32"/>
      <c r="I41" s="32"/>
      <c r="J41" s="32"/>
      <c r="K41" s="32"/>
      <c r="L41" s="33">
        <f>N41</f>
        <v>188.147</v>
      </c>
      <c r="M41" s="32"/>
      <c r="N41" s="32">
        <f>188.147</f>
        <v>188.147</v>
      </c>
      <c r="O41" s="37"/>
      <c r="P41" s="37"/>
      <c r="Q41" s="216"/>
      <c r="R41" s="90"/>
    </row>
    <row r="42" spans="1:18" ht="26.25">
      <c r="A42" s="224" t="s">
        <v>17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43"/>
      <c r="R42" s="90"/>
    </row>
    <row r="43" spans="1:19" s="2" customFormat="1" ht="25.5">
      <c r="A43" s="221" t="s">
        <v>27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90"/>
      <c r="S43" s="133"/>
    </row>
    <row r="44" spans="1:18" ht="48" customHeight="1">
      <c r="A44" s="57" t="s">
        <v>30</v>
      </c>
      <c r="B44" s="33">
        <f>C44</f>
        <v>197.5</v>
      </c>
      <c r="C44" s="32">
        <f>203.9-6.4</f>
        <v>197.5</v>
      </c>
      <c r="D44" s="32"/>
      <c r="E44" s="32"/>
      <c r="F44" s="32"/>
      <c r="G44" s="52"/>
      <c r="H44" s="52"/>
      <c r="I44" s="52"/>
      <c r="J44" s="52"/>
      <c r="K44" s="52"/>
      <c r="L44" s="52"/>
      <c r="M44" s="52"/>
      <c r="N44" s="37"/>
      <c r="O44" s="37"/>
      <c r="P44" s="37"/>
      <c r="Q44" s="229" t="s">
        <v>13</v>
      </c>
      <c r="R44" s="90"/>
    </row>
    <row r="45" spans="1:18" ht="52.5" customHeight="1">
      <c r="A45" s="36" t="s">
        <v>29</v>
      </c>
      <c r="B45" s="33"/>
      <c r="C45" s="32"/>
      <c r="D45" s="32"/>
      <c r="E45" s="32"/>
      <c r="F45" s="32"/>
      <c r="G45" s="33">
        <f>H45</f>
        <v>192</v>
      </c>
      <c r="H45" s="32">
        <f>300-108</f>
        <v>192</v>
      </c>
      <c r="I45" s="34"/>
      <c r="J45" s="34"/>
      <c r="K45" s="34"/>
      <c r="L45" s="33"/>
      <c r="M45" s="32"/>
      <c r="N45" s="37"/>
      <c r="O45" s="37"/>
      <c r="P45" s="37"/>
      <c r="Q45" s="229"/>
      <c r="R45" s="90"/>
    </row>
    <row r="46" spans="1:19" s="2" customFormat="1" ht="25.5">
      <c r="A46" s="221" t="s">
        <v>46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90"/>
      <c r="S46" s="133"/>
    </row>
    <row r="47" spans="1:19" s="11" customFormat="1" ht="52.5" customHeight="1">
      <c r="A47" s="57" t="s">
        <v>30</v>
      </c>
      <c r="B47" s="33">
        <f>D47+C47+F47</f>
        <v>2708.65</v>
      </c>
      <c r="C47" s="32">
        <f>60.25+6.4</f>
        <v>66.65</v>
      </c>
      <c r="D47" s="32">
        <f>1200+42</f>
        <v>1242</v>
      </c>
      <c r="E47" s="32"/>
      <c r="F47" s="32">
        <v>1400</v>
      </c>
      <c r="G47" s="33"/>
      <c r="H47" s="32"/>
      <c r="I47" s="34"/>
      <c r="J47" s="56"/>
      <c r="K47" s="56"/>
      <c r="L47" s="29"/>
      <c r="M47" s="27"/>
      <c r="N47" s="37"/>
      <c r="O47" s="37"/>
      <c r="P47" s="37"/>
      <c r="Q47" s="229" t="s">
        <v>13</v>
      </c>
      <c r="R47" s="90"/>
      <c r="S47" s="134"/>
    </row>
    <row r="48" spans="1:19" s="11" customFormat="1" ht="45">
      <c r="A48" s="36" t="s">
        <v>29</v>
      </c>
      <c r="B48" s="33"/>
      <c r="C48" s="32"/>
      <c r="D48" s="32"/>
      <c r="E48" s="32"/>
      <c r="F48" s="32"/>
      <c r="G48" s="33">
        <f>I48+H48</f>
        <v>7089.600000000001</v>
      </c>
      <c r="H48" s="32">
        <f>300+12+12+5</f>
        <v>329</v>
      </c>
      <c r="I48" s="39">
        <f>2328.7+392+2990+1500-49+600+404+75-135-1300-97.4+30.3+22</f>
        <v>6760.600000000001</v>
      </c>
      <c r="J48" s="56"/>
      <c r="K48" s="56"/>
      <c r="L48" s="33">
        <f>N48+P48</f>
        <v>3900</v>
      </c>
      <c r="M48" s="32"/>
      <c r="N48" s="39">
        <f>200+1500+2200</f>
        <v>3900</v>
      </c>
      <c r="O48" s="37"/>
      <c r="P48" s="37"/>
      <c r="Q48" s="229"/>
      <c r="R48" s="90"/>
      <c r="S48" s="134"/>
    </row>
    <row r="49" spans="1:19" s="11" customFormat="1" ht="23.25" customHeight="1">
      <c r="A49" s="275" t="s">
        <v>56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7"/>
      <c r="R49" s="90"/>
      <c r="S49" s="134"/>
    </row>
    <row r="50" spans="1:19" s="11" customFormat="1" ht="127.5" customHeight="1">
      <c r="A50" s="36" t="s">
        <v>29</v>
      </c>
      <c r="B50" s="33"/>
      <c r="C50" s="32"/>
      <c r="D50" s="32"/>
      <c r="E50" s="32"/>
      <c r="F50" s="32"/>
      <c r="G50" s="33">
        <f>H50</f>
        <v>10.1</v>
      </c>
      <c r="H50" s="32">
        <v>10.1</v>
      </c>
      <c r="I50" s="39"/>
      <c r="J50" s="56"/>
      <c r="K50" s="56"/>
      <c r="L50" s="33">
        <f>M50</f>
        <v>40</v>
      </c>
      <c r="M50" s="32">
        <v>40</v>
      </c>
      <c r="N50" s="156"/>
      <c r="O50" s="156"/>
      <c r="P50" s="156"/>
      <c r="Q50" s="27" t="s">
        <v>50</v>
      </c>
      <c r="R50" s="90"/>
      <c r="S50" s="134"/>
    </row>
    <row r="51" spans="1:19" s="11" customFormat="1" ht="111" customHeight="1">
      <c r="A51" s="36" t="s">
        <v>53</v>
      </c>
      <c r="B51" s="33"/>
      <c r="C51" s="32"/>
      <c r="D51" s="32"/>
      <c r="E51" s="32"/>
      <c r="F51" s="32"/>
      <c r="G51" s="33"/>
      <c r="H51" s="32"/>
      <c r="I51" s="39"/>
      <c r="J51" s="56"/>
      <c r="K51" s="56"/>
      <c r="L51" s="33">
        <f>P51+N51</f>
        <v>8710</v>
      </c>
      <c r="M51" s="32"/>
      <c r="N51" s="32">
        <f>450+4360</f>
        <v>4810</v>
      </c>
      <c r="O51" s="156"/>
      <c r="P51" s="32">
        <v>3900</v>
      </c>
      <c r="Q51" s="54" t="s">
        <v>13</v>
      </c>
      <c r="R51" s="90"/>
      <c r="S51" s="134"/>
    </row>
    <row r="52" spans="1:19" s="11" customFormat="1" ht="101.25" customHeight="1">
      <c r="A52" s="36" t="s">
        <v>74</v>
      </c>
      <c r="B52" s="33"/>
      <c r="C52" s="32"/>
      <c r="D52" s="32"/>
      <c r="E52" s="32"/>
      <c r="F52" s="32"/>
      <c r="G52" s="33"/>
      <c r="H52" s="32"/>
      <c r="I52" s="39"/>
      <c r="J52" s="56"/>
      <c r="K52" s="77"/>
      <c r="L52" s="33">
        <f>N52+P52</f>
        <v>9592.7</v>
      </c>
      <c r="M52" s="32"/>
      <c r="N52" s="32"/>
      <c r="O52" s="156"/>
      <c r="P52" s="32">
        <v>9592.7</v>
      </c>
      <c r="Q52" s="54" t="s">
        <v>13</v>
      </c>
      <c r="R52" s="90"/>
      <c r="S52" s="134"/>
    </row>
    <row r="53" spans="1:19" s="11" customFormat="1" ht="31.5" customHeight="1">
      <c r="A53" s="233" t="s">
        <v>57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69"/>
      <c r="R53" s="90"/>
      <c r="S53" s="134"/>
    </row>
    <row r="54" spans="1:19" s="11" customFormat="1" ht="103.5" customHeight="1">
      <c r="A54" s="36" t="s">
        <v>29</v>
      </c>
      <c r="B54" s="33"/>
      <c r="C54" s="32"/>
      <c r="D54" s="32"/>
      <c r="E54" s="32"/>
      <c r="F54" s="32"/>
      <c r="G54" s="33">
        <f>H54+K54</f>
        <v>408.4</v>
      </c>
      <c r="H54" s="158">
        <f>168-45.7+0.1</f>
        <v>122.39999999999999</v>
      </c>
      <c r="I54" s="34"/>
      <c r="J54" s="34"/>
      <c r="K54" s="39">
        <v>286</v>
      </c>
      <c r="L54" s="33"/>
      <c r="M54" s="32"/>
      <c r="N54" s="39"/>
      <c r="O54" s="37"/>
      <c r="P54" s="37"/>
      <c r="Q54" s="54" t="s">
        <v>13</v>
      </c>
      <c r="R54" s="90"/>
      <c r="S54" s="134"/>
    </row>
    <row r="55" spans="1:19" s="11" customFormat="1" ht="31.5" customHeight="1">
      <c r="A55" s="275" t="s">
        <v>58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7"/>
      <c r="R55" s="90"/>
      <c r="S55" s="134"/>
    </row>
    <row r="56" spans="1:19" s="11" customFormat="1" ht="96" customHeight="1">
      <c r="A56" s="36" t="s">
        <v>29</v>
      </c>
      <c r="B56" s="33"/>
      <c r="C56" s="32"/>
      <c r="D56" s="32"/>
      <c r="E56" s="32"/>
      <c r="F56" s="32"/>
      <c r="G56" s="33">
        <f>I56</f>
        <v>377.9</v>
      </c>
      <c r="H56" s="32"/>
      <c r="I56" s="39">
        <v>377.9</v>
      </c>
      <c r="J56" s="34"/>
      <c r="K56" s="34"/>
      <c r="L56" s="33"/>
      <c r="M56" s="32"/>
      <c r="N56" s="39"/>
      <c r="O56" s="37"/>
      <c r="P56" s="37"/>
      <c r="Q56" s="54" t="s">
        <v>13</v>
      </c>
      <c r="R56" s="171">
        <v>23</v>
      </c>
      <c r="S56" s="134"/>
    </row>
    <row r="57" spans="1:19" s="11" customFormat="1" ht="25.5" customHeight="1">
      <c r="A57" s="275" t="s">
        <v>59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7"/>
      <c r="R57" s="90"/>
      <c r="S57" s="134"/>
    </row>
    <row r="58" spans="1:19" s="11" customFormat="1" ht="96" customHeight="1">
      <c r="A58" s="36" t="s">
        <v>29</v>
      </c>
      <c r="B58" s="33"/>
      <c r="C58" s="32"/>
      <c r="D58" s="32"/>
      <c r="E58" s="32"/>
      <c r="F58" s="32"/>
      <c r="G58" s="33">
        <f>I58</f>
        <v>1370</v>
      </c>
      <c r="H58" s="32"/>
      <c r="I58" s="39">
        <f>549-479+1300</f>
        <v>1370</v>
      </c>
      <c r="J58" s="34"/>
      <c r="K58" s="34"/>
      <c r="L58" s="33">
        <f>N58</f>
        <v>708</v>
      </c>
      <c r="M58" s="32"/>
      <c r="N58" s="39">
        <v>708</v>
      </c>
      <c r="O58" s="37"/>
      <c r="P58" s="37"/>
      <c r="Q58" s="54" t="s">
        <v>13</v>
      </c>
      <c r="R58" s="90"/>
      <c r="S58" s="134"/>
    </row>
    <row r="59" spans="1:19" s="11" customFormat="1" ht="29.25" customHeight="1">
      <c r="A59" s="275" t="s">
        <v>60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7"/>
      <c r="R59" s="90"/>
      <c r="S59" s="134"/>
    </row>
    <row r="60" spans="1:19" s="11" customFormat="1" ht="96" customHeight="1">
      <c r="A60" s="36" t="s">
        <v>29</v>
      </c>
      <c r="B60" s="33"/>
      <c r="C60" s="32"/>
      <c r="D60" s="32"/>
      <c r="E60" s="32"/>
      <c r="F60" s="32"/>
      <c r="G60" s="33">
        <f>H60</f>
        <v>22.4</v>
      </c>
      <c r="H60" s="32">
        <v>22.4</v>
      </c>
      <c r="I60" s="39"/>
      <c r="J60" s="34"/>
      <c r="K60" s="34"/>
      <c r="L60" s="33"/>
      <c r="M60" s="32"/>
      <c r="N60" s="39"/>
      <c r="O60" s="37"/>
      <c r="P60" s="37"/>
      <c r="Q60" s="54" t="s">
        <v>13</v>
      </c>
      <c r="R60" s="90"/>
      <c r="S60" s="134"/>
    </row>
    <row r="61" spans="1:19" s="11" customFormat="1" ht="33" customHeight="1">
      <c r="A61" s="281" t="s">
        <v>43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90"/>
      <c r="S61" s="134"/>
    </row>
    <row r="62" spans="1:18" ht="23.25" customHeight="1">
      <c r="A62" s="248" t="s">
        <v>61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304"/>
      <c r="R62" s="90"/>
    </row>
    <row r="63" spans="1:19" ht="54" customHeight="1">
      <c r="A63" s="57" t="s">
        <v>30</v>
      </c>
      <c r="B63" s="33">
        <f>C63+D63</f>
        <v>1882</v>
      </c>
      <c r="C63" s="32">
        <v>105</v>
      </c>
      <c r="D63" s="32">
        <v>1777</v>
      </c>
      <c r="E63" s="32"/>
      <c r="F63" s="32"/>
      <c r="G63" s="33"/>
      <c r="H63" s="32"/>
      <c r="I63" s="59"/>
      <c r="J63" s="27"/>
      <c r="K63" s="27"/>
      <c r="L63" s="29"/>
      <c r="M63" s="27"/>
      <c r="N63" s="27"/>
      <c r="O63" s="37"/>
      <c r="P63" s="37"/>
      <c r="Q63" s="229" t="s">
        <v>14</v>
      </c>
      <c r="R63" s="90"/>
      <c r="S63" s="139">
        <v>21</v>
      </c>
    </row>
    <row r="64" spans="1:18" ht="45">
      <c r="A64" s="36" t="s">
        <v>29</v>
      </c>
      <c r="B64" s="33"/>
      <c r="C64" s="32"/>
      <c r="D64" s="32"/>
      <c r="E64" s="32"/>
      <c r="F64" s="32"/>
      <c r="G64" s="33">
        <f>I64+H64</f>
        <v>1646</v>
      </c>
      <c r="H64" s="32">
        <v>60</v>
      </c>
      <c r="I64" s="32">
        <f>500+1086</f>
        <v>1586</v>
      </c>
      <c r="J64" s="27"/>
      <c r="K64" s="27"/>
      <c r="L64" s="76">
        <f>N64</f>
        <v>554</v>
      </c>
      <c r="M64" s="77"/>
      <c r="N64" s="77">
        <v>554</v>
      </c>
      <c r="O64" s="37"/>
      <c r="P64" s="37"/>
      <c r="Q64" s="229"/>
      <c r="R64" s="90"/>
    </row>
    <row r="65" spans="1:18" ht="30.75" customHeight="1">
      <c r="A65" s="221" t="s">
        <v>62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3"/>
      <c r="R65" s="90"/>
    </row>
    <row r="66" spans="1:18" ht="47.25" customHeight="1">
      <c r="A66" s="57" t="s">
        <v>30</v>
      </c>
      <c r="B66" s="33">
        <f>D66</f>
        <v>25</v>
      </c>
      <c r="C66" s="32"/>
      <c r="D66" s="32">
        <v>25</v>
      </c>
      <c r="E66" s="32"/>
      <c r="F66" s="32"/>
      <c r="G66" s="33"/>
      <c r="H66" s="32"/>
      <c r="I66" s="34"/>
      <c r="J66" s="34"/>
      <c r="K66" s="34"/>
      <c r="L66" s="33"/>
      <c r="M66" s="32"/>
      <c r="N66" s="39"/>
      <c r="O66" s="37"/>
      <c r="P66" s="37"/>
      <c r="Q66" s="229" t="s">
        <v>14</v>
      </c>
      <c r="R66" s="90"/>
    </row>
    <row r="67" spans="1:17" ht="45">
      <c r="A67" s="36" t="s">
        <v>29</v>
      </c>
      <c r="B67" s="33"/>
      <c r="C67" s="32"/>
      <c r="D67" s="32"/>
      <c r="E67" s="32"/>
      <c r="F67" s="32"/>
      <c r="G67" s="33">
        <f>I67</f>
        <v>62.400000000000006</v>
      </c>
      <c r="H67" s="32"/>
      <c r="I67" s="39">
        <f>198-135.6</f>
        <v>62.400000000000006</v>
      </c>
      <c r="J67" s="34"/>
      <c r="K67" s="34"/>
      <c r="L67" s="33">
        <f>N67</f>
        <v>452</v>
      </c>
      <c r="M67" s="32"/>
      <c r="N67" s="39">
        <v>452</v>
      </c>
      <c r="O67" s="37"/>
      <c r="P67" s="37"/>
      <c r="Q67" s="229"/>
    </row>
    <row r="68" spans="1:18" ht="26.25">
      <c r="A68" s="224" t="s">
        <v>48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43"/>
      <c r="R68" s="90"/>
    </row>
    <row r="69" spans="1:18" ht="25.5">
      <c r="A69" s="221" t="s">
        <v>63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3"/>
      <c r="R69" s="90"/>
    </row>
    <row r="70" spans="1:18" ht="122.25" customHeight="1">
      <c r="A70" s="57" t="s">
        <v>30</v>
      </c>
      <c r="B70" s="33">
        <f>D70</f>
        <v>390</v>
      </c>
      <c r="C70" s="32"/>
      <c r="D70" s="32">
        <v>390</v>
      </c>
      <c r="E70" s="27"/>
      <c r="F70" s="27"/>
      <c r="G70" s="29"/>
      <c r="H70" s="27"/>
      <c r="I70" s="56"/>
      <c r="J70" s="56"/>
      <c r="K70" s="56"/>
      <c r="L70" s="29"/>
      <c r="M70" s="27"/>
      <c r="N70" s="37"/>
      <c r="O70" s="37"/>
      <c r="P70" s="37"/>
      <c r="Q70" s="60" t="s">
        <v>41</v>
      </c>
      <c r="R70" s="90"/>
    </row>
    <row r="71" spans="1:18" ht="22.5" customHeight="1">
      <c r="A71" s="278" t="s">
        <v>64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80"/>
      <c r="R71" s="87"/>
    </row>
    <row r="72" spans="1:18" ht="153" customHeight="1">
      <c r="A72" s="36" t="s">
        <v>29</v>
      </c>
      <c r="B72" s="33"/>
      <c r="C72" s="32"/>
      <c r="D72" s="32"/>
      <c r="E72" s="27"/>
      <c r="F72" s="27"/>
      <c r="G72" s="33">
        <f>H72</f>
        <v>29</v>
      </c>
      <c r="H72" s="32">
        <v>29</v>
      </c>
      <c r="I72" s="56"/>
      <c r="J72" s="56"/>
      <c r="K72" s="56"/>
      <c r="L72" s="29"/>
      <c r="M72" s="27"/>
      <c r="N72" s="37"/>
      <c r="O72" s="37"/>
      <c r="P72" s="37"/>
      <c r="Q72" s="27" t="s">
        <v>41</v>
      </c>
      <c r="R72" s="87"/>
    </row>
    <row r="73" spans="1:18" ht="27" customHeight="1">
      <c r="A73" s="224" t="s">
        <v>28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25"/>
      <c r="R73" s="91"/>
    </row>
    <row r="74" spans="1:18" ht="33.75" customHeight="1">
      <c r="A74" s="266" t="s">
        <v>65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8"/>
      <c r="R74" s="91"/>
    </row>
    <row r="75" spans="1:18" ht="45" customHeight="1">
      <c r="A75" s="260" t="s">
        <v>29</v>
      </c>
      <c r="B75" s="257"/>
      <c r="C75" s="230"/>
      <c r="D75" s="230"/>
      <c r="E75" s="230"/>
      <c r="F75" s="230"/>
      <c r="G75" s="257">
        <f>H75</f>
        <v>64.9</v>
      </c>
      <c r="H75" s="230">
        <f>15+49.9</f>
        <v>64.9</v>
      </c>
      <c r="I75" s="228"/>
      <c r="J75" s="228"/>
      <c r="K75" s="228"/>
      <c r="L75" s="257">
        <f>M75</f>
        <v>121</v>
      </c>
      <c r="M75" s="230">
        <f>46+75</f>
        <v>121</v>
      </c>
      <c r="N75" s="226"/>
      <c r="O75" s="226"/>
      <c r="P75" s="226"/>
      <c r="Q75" s="215" t="s">
        <v>50</v>
      </c>
      <c r="R75" s="91"/>
    </row>
    <row r="76" spans="1:18" ht="87" customHeight="1">
      <c r="A76" s="261"/>
      <c r="B76" s="231"/>
      <c r="C76" s="231"/>
      <c r="D76" s="231"/>
      <c r="E76" s="231"/>
      <c r="F76" s="231"/>
      <c r="G76" s="231"/>
      <c r="H76" s="231"/>
      <c r="I76" s="227"/>
      <c r="J76" s="227"/>
      <c r="K76" s="227"/>
      <c r="L76" s="231"/>
      <c r="M76" s="231"/>
      <c r="N76" s="227"/>
      <c r="O76" s="227"/>
      <c r="P76" s="227"/>
      <c r="Q76" s="216"/>
      <c r="R76" s="91"/>
    </row>
    <row r="77" spans="1:18" ht="33.75" customHeight="1">
      <c r="A77" s="224" t="s">
        <v>66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25"/>
      <c r="R77" s="91"/>
    </row>
    <row r="78" spans="1:18" ht="61.5" customHeight="1">
      <c r="A78" s="151" t="s">
        <v>38</v>
      </c>
      <c r="B78" s="153">
        <f>C78</f>
        <v>50</v>
      </c>
      <c r="C78" s="154">
        <v>50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215" t="s">
        <v>15</v>
      </c>
      <c r="R78" s="171">
        <v>24</v>
      </c>
    </row>
    <row r="79" spans="1:18" ht="61.5" customHeight="1">
      <c r="A79" s="151" t="s">
        <v>55</v>
      </c>
      <c r="B79" s="149"/>
      <c r="C79" s="149"/>
      <c r="D79" s="149"/>
      <c r="E79" s="149"/>
      <c r="F79" s="149"/>
      <c r="G79" s="153">
        <f>H79</f>
        <v>50</v>
      </c>
      <c r="H79" s="154">
        <v>50</v>
      </c>
      <c r="I79" s="150"/>
      <c r="J79" s="150"/>
      <c r="K79" s="150"/>
      <c r="L79" s="33">
        <f>M79</f>
        <v>50</v>
      </c>
      <c r="M79" s="32">
        <v>50</v>
      </c>
      <c r="N79" s="150"/>
      <c r="O79" s="150"/>
      <c r="P79" s="150"/>
      <c r="Q79" s="216"/>
      <c r="R79" s="91"/>
    </row>
    <row r="80" spans="1:18" ht="30" customHeight="1">
      <c r="A80" s="272" t="s">
        <v>67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73"/>
      <c r="R80" s="91"/>
    </row>
    <row r="81" spans="1:18" ht="53.25" customHeight="1">
      <c r="A81" s="36" t="s">
        <v>42</v>
      </c>
      <c r="B81" s="33"/>
      <c r="C81" s="32"/>
      <c r="D81" s="32"/>
      <c r="E81" s="32"/>
      <c r="F81" s="32"/>
      <c r="G81" s="33"/>
      <c r="H81" s="32"/>
      <c r="I81" s="34"/>
      <c r="J81" s="34"/>
      <c r="K81" s="34"/>
      <c r="L81" s="33">
        <v>35</v>
      </c>
      <c r="M81" s="32">
        <v>35</v>
      </c>
      <c r="N81" s="37"/>
      <c r="O81" s="37"/>
      <c r="P81" s="37"/>
      <c r="Q81" s="27" t="s">
        <v>15</v>
      </c>
      <c r="R81" s="91"/>
    </row>
    <row r="82" spans="1:18" ht="27.75" customHeight="1">
      <c r="A82" s="258" t="s">
        <v>68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59"/>
      <c r="R82" s="91"/>
    </row>
    <row r="83" spans="1:18" ht="58.5" customHeight="1">
      <c r="A83" s="63" t="s">
        <v>38</v>
      </c>
      <c r="B83" s="33">
        <v>50</v>
      </c>
      <c r="C83" s="32">
        <v>50</v>
      </c>
      <c r="D83" s="34"/>
      <c r="E83" s="34"/>
      <c r="F83" s="34"/>
      <c r="G83" s="52"/>
      <c r="H83" s="52"/>
      <c r="I83" s="52"/>
      <c r="J83" s="52"/>
      <c r="K83" s="52"/>
      <c r="L83" s="52"/>
      <c r="M83" s="52"/>
      <c r="N83" s="56"/>
      <c r="O83" s="56"/>
      <c r="P83" s="56"/>
      <c r="Q83" s="229" t="s">
        <v>15</v>
      </c>
      <c r="R83" s="91"/>
    </row>
    <row r="84" spans="1:18" ht="49.5" customHeight="1">
      <c r="A84" s="56" t="s">
        <v>29</v>
      </c>
      <c r="B84" s="33"/>
      <c r="C84" s="33"/>
      <c r="D84" s="34"/>
      <c r="E84" s="34"/>
      <c r="F84" s="34"/>
      <c r="G84" s="33">
        <f>H84</f>
        <v>120.3</v>
      </c>
      <c r="H84" s="32">
        <v>120.3</v>
      </c>
      <c r="I84" s="34"/>
      <c r="J84" s="34"/>
      <c r="K84" s="34"/>
      <c r="L84" s="33"/>
      <c r="M84" s="32"/>
      <c r="N84" s="56"/>
      <c r="O84" s="56"/>
      <c r="P84" s="56"/>
      <c r="Q84" s="229"/>
      <c r="R84" s="91"/>
    </row>
    <row r="85" spans="1:18" ht="120.75" customHeight="1">
      <c r="A85" s="56" t="s">
        <v>29</v>
      </c>
      <c r="B85" s="33"/>
      <c r="C85" s="33"/>
      <c r="D85" s="34"/>
      <c r="E85" s="34"/>
      <c r="F85" s="34"/>
      <c r="G85" s="33"/>
      <c r="H85" s="32"/>
      <c r="I85" s="34"/>
      <c r="J85" s="34"/>
      <c r="K85" s="34"/>
      <c r="L85" s="33">
        <f>M85</f>
        <v>145</v>
      </c>
      <c r="M85" s="32">
        <v>145</v>
      </c>
      <c r="N85" s="56"/>
      <c r="O85" s="56"/>
      <c r="P85" s="56"/>
      <c r="Q85" s="27" t="s">
        <v>50</v>
      </c>
      <c r="R85" s="91"/>
    </row>
    <row r="86" spans="1:18" ht="27" customHeight="1">
      <c r="A86" s="235" t="s">
        <v>54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91"/>
    </row>
    <row r="87" spans="1:19" ht="73.5" customHeight="1">
      <c r="A87" s="57" t="s">
        <v>39</v>
      </c>
      <c r="B87" s="33">
        <v>50</v>
      </c>
      <c r="C87" s="32">
        <v>50</v>
      </c>
      <c r="D87" s="27"/>
      <c r="E87" s="27"/>
      <c r="F87" s="27"/>
      <c r="G87" s="29"/>
      <c r="H87" s="27"/>
      <c r="I87" s="56"/>
      <c r="J87" s="56"/>
      <c r="K87" s="56"/>
      <c r="L87" s="29"/>
      <c r="M87" s="27"/>
      <c r="N87" s="37"/>
      <c r="O87" s="37"/>
      <c r="P87" s="37"/>
      <c r="Q87" s="60" t="s">
        <v>15</v>
      </c>
      <c r="R87" s="91"/>
      <c r="S87" s="139">
        <v>22</v>
      </c>
    </row>
    <row r="88" spans="1:18" ht="35.25" customHeight="1">
      <c r="A88" s="239" t="s">
        <v>31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72"/>
      <c r="O88" s="172"/>
      <c r="P88" s="173"/>
      <c r="Q88" s="270" t="s">
        <v>12</v>
      </c>
      <c r="R88" s="91"/>
    </row>
    <row r="89" spans="1:18" ht="47.25" customHeight="1">
      <c r="A89" s="66" t="s">
        <v>30</v>
      </c>
      <c r="B89" s="111">
        <f>C89+D89+E89+F89</f>
        <v>15020.705999999998</v>
      </c>
      <c r="C89" s="112">
        <f>C22+C25+C40+C37</f>
        <v>844.5</v>
      </c>
      <c r="D89" s="112">
        <f>D25+D32+D37</f>
        <v>4493.713</v>
      </c>
      <c r="E89" s="112">
        <f>E25+E40</f>
        <v>358.408</v>
      </c>
      <c r="F89" s="114">
        <f>F25</f>
        <v>9324.085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270"/>
      <c r="R89" s="91"/>
    </row>
    <row r="90" spans="1:18" ht="46.5" customHeight="1">
      <c r="A90" s="68" t="s">
        <v>29</v>
      </c>
      <c r="B90" s="69"/>
      <c r="C90" s="69"/>
      <c r="D90" s="69"/>
      <c r="E90" s="70"/>
      <c r="F90" s="70"/>
      <c r="G90" s="186">
        <f>H90+I90</f>
        <v>12518.949999999999</v>
      </c>
      <c r="H90" s="184">
        <f>H38</f>
        <v>748.65</v>
      </c>
      <c r="I90" s="185">
        <f>I26+I33+I38</f>
        <v>11770.3</v>
      </c>
      <c r="J90" s="70"/>
      <c r="L90" s="105">
        <f>M90+N90</f>
        <v>8523</v>
      </c>
      <c r="M90" s="104">
        <f>M23+M38</f>
        <v>627</v>
      </c>
      <c r="N90" s="104">
        <f>N26+N33+N41</f>
        <v>7896</v>
      </c>
      <c r="O90" s="70"/>
      <c r="P90" s="70"/>
      <c r="Q90" s="270"/>
      <c r="R90" s="91"/>
    </row>
    <row r="91" spans="1:18" ht="54" customHeight="1">
      <c r="A91" s="66" t="s">
        <v>49</v>
      </c>
      <c r="B91" s="69"/>
      <c r="C91" s="69"/>
      <c r="D91" s="69"/>
      <c r="E91" s="70"/>
      <c r="F91" s="70"/>
      <c r="G91" s="186">
        <f>K91+I91</f>
        <v>7758.05594</v>
      </c>
      <c r="H91" s="110"/>
      <c r="I91" s="187">
        <f>I27</f>
        <v>220.91000000000003</v>
      </c>
      <c r="J91" s="107"/>
      <c r="K91" s="184">
        <f>K27</f>
        <v>7537.14594</v>
      </c>
      <c r="L91" s="105">
        <f>N91+P91</f>
        <v>11726.65406</v>
      </c>
      <c r="M91" s="71"/>
      <c r="N91" s="104">
        <f>N27</f>
        <v>100.5</v>
      </c>
      <c r="O91" s="70"/>
      <c r="P91" s="110">
        <f>P27</f>
        <v>11626.15406</v>
      </c>
      <c r="Q91" s="216"/>
      <c r="R91" s="91"/>
    </row>
    <row r="92" spans="1:18" ht="43.5" customHeight="1">
      <c r="A92" s="233" t="s">
        <v>32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64"/>
      <c r="P92" s="64"/>
      <c r="Q92" s="65"/>
      <c r="R92" s="91"/>
    </row>
    <row r="93" spans="1:18" ht="53.25" customHeight="1">
      <c r="A93" s="68" t="s">
        <v>37</v>
      </c>
      <c r="B93" s="78">
        <f>D93+F93</f>
        <v>6946</v>
      </c>
      <c r="C93" s="29"/>
      <c r="D93" s="79">
        <f>D17+D34</f>
        <v>2600</v>
      </c>
      <c r="E93" s="103"/>
      <c r="F93" s="104">
        <f>F17</f>
        <v>4346</v>
      </c>
      <c r="G93" s="105"/>
      <c r="H93" s="106"/>
      <c r="I93" s="105"/>
      <c r="J93" s="107"/>
      <c r="K93" s="107"/>
      <c r="L93" s="70"/>
      <c r="M93" s="69"/>
      <c r="N93" s="70"/>
      <c r="O93" s="70"/>
      <c r="P93" s="70"/>
      <c r="Q93" s="215" t="s">
        <v>11</v>
      </c>
      <c r="R93" s="91"/>
    </row>
    <row r="94" spans="1:18" ht="53.25" customHeight="1">
      <c r="A94" s="68" t="s">
        <v>45</v>
      </c>
      <c r="B94" s="78"/>
      <c r="C94" s="29"/>
      <c r="D94" s="79"/>
      <c r="E94" s="103"/>
      <c r="F94" s="104"/>
      <c r="G94" s="108">
        <f>I94+K94+H94</f>
        <v>653.4</v>
      </c>
      <c r="H94" s="109"/>
      <c r="I94" s="104">
        <f>I19</f>
        <v>50</v>
      </c>
      <c r="J94" s="103"/>
      <c r="K94" s="110">
        <f>K19</f>
        <v>603.4</v>
      </c>
      <c r="L94" s="146"/>
      <c r="M94" s="104"/>
      <c r="N94" s="177"/>
      <c r="O94" s="178"/>
      <c r="P94" s="178"/>
      <c r="Q94" s="270"/>
      <c r="R94" s="91"/>
    </row>
    <row r="95" spans="1:18" ht="51" customHeight="1">
      <c r="A95" s="68" t="s">
        <v>30</v>
      </c>
      <c r="B95" s="105">
        <f>D95</f>
        <v>16524</v>
      </c>
      <c r="C95" s="105"/>
      <c r="D95" s="104">
        <f>D29</f>
        <v>16524</v>
      </c>
      <c r="E95" s="103"/>
      <c r="F95" s="103"/>
      <c r="G95" s="105"/>
      <c r="H95" s="106"/>
      <c r="I95" s="104"/>
      <c r="J95" s="103"/>
      <c r="K95" s="103"/>
      <c r="L95" s="70"/>
      <c r="M95" s="71"/>
      <c r="N95" s="178"/>
      <c r="O95" s="178"/>
      <c r="P95" s="178"/>
      <c r="Q95" s="271"/>
      <c r="R95" s="91"/>
    </row>
    <row r="96" spans="1:18" ht="55.5" customHeight="1">
      <c r="A96" s="68" t="s">
        <v>29</v>
      </c>
      <c r="B96" s="105"/>
      <c r="C96" s="105"/>
      <c r="D96" s="105"/>
      <c r="E96" s="107"/>
      <c r="F96" s="107"/>
      <c r="G96" s="105">
        <f>I96+H96+K96</f>
        <v>18435.309999999998</v>
      </c>
      <c r="H96" s="110">
        <f>H20+H18</f>
        <v>529.155</v>
      </c>
      <c r="I96" s="104">
        <f>I30+I35+I20</f>
        <v>17906.155</v>
      </c>
      <c r="J96" s="103"/>
      <c r="K96" s="110">
        <f>K20</f>
        <v>0</v>
      </c>
      <c r="L96" s="146">
        <f>N96+P96+M96</f>
        <v>114892.733</v>
      </c>
      <c r="M96" s="104">
        <f>M20+M18</f>
        <v>1106</v>
      </c>
      <c r="N96" s="179">
        <f>N20+N35+N30+N18</f>
        <v>32514.7</v>
      </c>
      <c r="O96" s="103"/>
      <c r="P96" s="177">
        <f>P18+P20</f>
        <v>81272.033</v>
      </c>
      <c r="Q96" s="241"/>
      <c r="R96" s="91"/>
    </row>
    <row r="97" spans="1:18" ht="27.75" customHeight="1">
      <c r="A97" s="233" t="s">
        <v>34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75"/>
      <c r="N97" s="64"/>
      <c r="O97" s="64"/>
      <c r="P97" s="64"/>
      <c r="Q97" s="65"/>
      <c r="R97" s="91"/>
    </row>
    <row r="98" spans="1:18" ht="52.5" customHeight="1">
      <c r="A98" s="66" t="s">
        <v>30</v>
      </c>
      <c r="B98" s="111">
        <f>C98+D98+F98</f>
        <v>2906.15</v>
      </c>
      <c r="C98" s="112">
        <f>C44+C47</f>
        <v>264.15</v>
      </c>
      <c r="D98" s="112">
        <f>D47</f>
        <v>1242</v>
      </c>
      <c r="E98" s="113"/>
      <c r="F98" s="114">
        <f>F47</f>
        <v>1400</v>
      </c>
      <c r="G98" s="111"/>
      <c r="H98" s="119"/>
      <c r="I98" s="119"/>
      <c r="J98" s="113"/>
      <c r="K98" s="113"/>
      <c r="L98" s="113"/>
      <c r="M98" s="111"/>
      <c r="N98" s="120"/>
      <c r="O98" s="67"/>
      <c r="P98" s="67"/>
      <c r="Q98" s="215" t="s">
        <v>40</v>
      </c>
      <c r="R98" s="91"/>
    </row>
    <row r="99" spans="1:18" ht="54.75" customHeight="1">
      <c r="A99" s="161" t="s">
        <v>70</v>
      </c>
      <c r="B99" s="162"/>
      <c r="C99" s="163"/>
      <c r="D99" s="163"/>
      <c r="E99" s="164"/>
      <c r="F99" s="166"/>
      <c r="G99" s="162"/>
      <c r="H99" s="167"/>
      <c r="I99" s="167"/>
      <c r="J99" s="164"/>
      <c r="K99" s="176">
        <f>K52</f>
        <v>0</v>
      </c>
      <c r="L99" s="169">
        <f>P99</f>
        <v>9592.7</v>
      </c>
      <c r="M99" s="162"/>
      <c r="N99" s="168"/>
      <c r="O99" s="165"/>
      <c r="P99" s="166">
        <f>P52</f>
        <v>9592.7</v>
      </c>
      <c r="Q99" s="270"/>
      <c r="R99" s="91"/>
    </row>
    <row r="100" spans="1:17" ht="51" customHeight="1">
      <c r="A100" s="73" t="s">
        <v>29</v>
      </c>
      <c r="B100" s="115"/>
      <c r="C100" s="115"/>
      <c r="D100" s="115"/>
      <c r="E100" s="116"/>
      <c r="F100" s="116"/>
      <c r="G100" s="115">
        <f>H100+I100+K100</f>
        <v>9460.3</v>
      </c>
      <c r="H100" s="117">
        <f>H45+H54+H48+H60</f>
        <v>665.8</v>
      </c>
      <c r="I100" s="118">
        <f>I48+I56+I58</f>
        <v>8508.5</v>
      </c>
      <c r="J100" s="116"/>
      <c r="K100" s="117">
        <f>K54</f>
        <v>286</v>
      </c>
      <c r="L100" s="115">
        <f>N100+P100</f>
        <v>13318</v>
      </c>
      <c r="M100" s="118"/>
      <c r="N100" s="43">
        <f>N48+N58+N51</f>
        <v>9418</v>
      </c>
      <c r="O100" s="116"/>
      <c r="P100" s="190">
        <f>P51</f>
        <v>3900</v>
      </c>
      <c r="Q100" s="270"/>
    </row>
    <row r="101" spans="1:18" ht="26.25" customHeight="1">
      <c r="A101" s="233" t="s">
        <v>33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64"/>
      <c r="O101" s="64"/>
      <c r="P101" s="64"/>
      <c r="Q101" s="65"/>
      <c r="R101" s="91"/>
    </row>
    <row r="102" spans="1:18" ht="43.5" customHeight="1">
      <c r="A102" s="66" t="s">
        <v>30</v>
      </c>
      <c r="B102" s="111">
        <f>C102+D102</f>
        <v>1907</v>
      </c>
      <c r="C102" s="112">
        <f>C63</f>
        <v>105</v>
      </c>
      <c r="D102" s="112">
        <f>D63+D66</f>
        <v>1802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67"/>
      <c r="Q102" s="215" t="s">
        <v>14</v>
      </c>
      <c r="R102" s="171">
        <v>25</v>
      </c>
    </row>
    <row r="103" spans="1:18" ht="49.5" customHeight="1">
      <c r="A103" s="73" t="s">
        <v>29</v>
      </c>
      <c r="B103" s="115"/>
      <c r="C103" s="115"/>
      <c r="D103" s="115"/>
      <c r="E103" s="116"/>
      <c r="F103" s="116"/>
      <c r="G103" s="115">
        <f>H103+I103</f>
        <v>1708.4</v>
      </c>
      <c r="H103" s="117">
        <f>H64</f>
        <v>60</v>
      </c>
      <c r="I103" s="118">
        <f>I64+I67</f>
        <v>1648.4</v>
      </c>
      <c r="J103" s="116"/>
      <c r="K103" s="116"/>
      <c r="L103" s="115">
        <f>N103</f>
        <v>1006</v>
      </c>
      <c r="M103" s="115"/>
      <c r="N103" s="118">
        <f>N64+N67</f>
        <v>1006</v>
      </c>
      <c r="O103" s="116"/>
      <c r="P103" s="74"/>
      <c r="Q103" s="216"/>
      <c r="R103" s="91"/>
    </row>
    <row r="104" spans="1:18" ht="24" customHeight="1">
      <c r="A104" s="233" t="s">
        <v>47</v>
      </c>
      <c r="B104" s="234"/>
      <c r="C104" s="234"/>
      <c r="D104" s="234"/>
      <c r="E104" s="234"/>
      <c r="F104" s="234"/>
      <c r="G104" s="234"/>
      <c r="H104" s="234"/>
      <c r="I104" s="234"/>
      <c r="J104" s="64"/>
      <c r="K104" s="64"/>
      <c r="L104" s="64"/>
      <c r="M104" s="64"/>
      <c r="N104" s="64"/>
      <c r="O104" s="64"/>
      <c r="P104" s="64"/>
      <c r="Q104" s="65"/>
      <c r="R104" s="91"/>
    </row>
    <row r="105" spans="1:18" ht="47.25" customHeight="1">
      <c r="A105" s="66" t="s">
        <v>30</v>
      </c>
      <c r="B105" s="121">
        <f>D105</f>
        <v>390</v>
      </c>
      <c r="C105" s="53"/>
      <c r="D105" s="122">
        <f>D70</f>
        <v>390</v>
      </c>
      <c r="E105" s="113"/>
      <c r="F105" s="113"/>
      <c r="G105" s="113"/>
      <c r="H105" s="113"/>
      <c r="I105" s="123"/>
      <c r="J105" s="113"/>
      <c r="K105" s="113"/>
      <c r="L105" s="113"/>
      <c r="M105" s="113"/>
      <c r="N105" s="113"/>
      <c r="O105" s="113"/>
      <c r="P105" s="113"/>
      <c r="Q105" s="215" t="s">
        <v>41</v>
      </c>
      <c r="R105" s="91"/>
    </row>
    <row r="106" spans="1:18" ht="68.25" customHeight="1">
      <c r="A106" s="68" t="s">
        <v>29</v>
      </c>
      <c r="B106" s="29"/>
      <c r="C106" s="29"/>
      <c r="D106" s="29"/>
      <c r="E106" s="107"/>
      <c r="F106" s="107"/>
      <c r="G106" s="124">
        <f>H106</f>
        <v>29</v>
      </c>
      <c r="H106" s="43">
        <v>29</v>
      </c>
      <c r="I106" s="107"/>
      <c r="J106" s="107"/>
      <c r="K106" s="107"/>
      <c r="L106" s="107"/>
      <c r="M106" s="107"/>
      <c r="N106" s="107"/>
      <c r="O106" s="107"/>
      <c r="P106" s="107"/>
      <c r="Q106" s="241"/>
      <c r="R106" s="62"/>
    </row>
    <row r="107" spans="1:18" ht="25.5" customHeight="1">
      <c r="A107" s="233" t="s">
        <v>35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69"/>
      <c r="R107" s="62"/>
    </row>
    <row r="108" spans="1:18" ht="50.25" customHeight="1">
      <c r="A108" s="68" t="s">
        <v>38</v>
      </c>
      <c r="B108" s="72">
        <f>C108</f>
        <v>150</v>
      </c>
      <c r="C108" s="93">
        <f>C87+C78+C83</f>
        <v>150</v>
      </c>
      <c r="D108" s="68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215" t="s">
        <v>15</v>
      </c>
      <c r="R108" s="62"/>
    </row>
    <row r="109" spans="1:18" ht="47.25" customHeight="1">
      <c r="A109" s="36" t="s">
        <v>29</v>
      </c>
      <c r="B109" s="76"/>
      <c r="C109" s="77"/>
      <c r="D109" s="27"/>
      <c r="E109" s="27"/>
      <c r="F109" s="27"/>
      <c r="G109" s="78">
        <f>H109</f>
        <v>120.3</v>
      </c>
      <c r="H109" s="79">
        <f>H84</f>
        <v>120.3</v>
      </c>
      <c r="I109" s="56"/>
      <c r="J109" s="56"/>
      <c r="K109" s="56"/>
      <c r="L109" s="78"/>
      <c r="M109" s="79"/>
      <c r="N109" s="37"/>
      <c r="O109" s="37"/>
      <c r="P109" s="37"/>
      <c r="Q109" s="255"/>
      <c r="R109" s="61"/>
    </row>
    <row r="110" spans="1:19" ht="47.25" customHeight="1">
      <c r="A110" s="36" t="s">
        <v>42</v>
      </c>
      <c r="B110" s="76"/>
      <c r="C110" s="77"/>
      <c r="D110" s="27"/>
      <c r="E110" s="27"/>
      <c r="F110" s="27"/>
      <c r="G110" s="78">
        <f>H110</f>
        <v>50</v>
      </c>
      <c r="H110" s="79">
        <f>H79</f>
        <v>50</v>
      </c>
      <c r="I110" s="56"/>
      <c r="J110" s="56"/>
      <c r="K110" s="56"/>
      <c r="L110" s="78">
        <f>M110</f>
        <v>85</v>
      </c>
      <c r="M110" s="79">
        <f>M81+M79</f>
        <v>85</v>
      </c>
      <c r="N110" s="37"/>
      <c r="O110" s="37"/>
      <c r="P110" s="37"/>
      <c r="Q110" s="231"/>
      <c r="R110" s="61"/>
      <c r="S110" s="140"/>
    </row>
    <row r="111" spans="1:19" s="14" customFormat="1" ht="27.75" customHeight="1">
      <c r="A111" s="256" t="s">
        <v>36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80"/>
      <c r="S111" s="137"/>
    </row>
    <row r="112" spans="1:19" s="14" customFormat="1" ht="121.5" customHeight="1">
      <c r="A112" s="36" t="s">
        <v>29</v>
      </c>
      <c r="B112" s="81"/>
      <c r="C112" s="82"/>
      <c r="D112" s="83"/>
      <c r="E112" s="83"/>
      <c r="F112" s="83"/>
      <c r="G112" s="78">
        <f>H112</f>
        <v>75</v>
      </c>
      <c r="H112" s="79">
        <f>H76+H50+H75</f>
        <v>75</v>
      </c>
      <c r="I112" s="84"/>
      <c r="J112" s="84"/>
      <c r="K112" s="84"/>
      <c r="L112" s="78">
        <f>M112</f>
        <v>306</v>
      </c>
      <c r="M112" s="79">
        <f>M85+M75+M50</f>
        <v>306</v>
      </c>
      <c r="N112" s="85"/>
      <c r="O112" s="85"/>
      <c r="P112" s="85"/>
      <c r="Q112" s="27" t="s">
        <v>50</v>
      </c>
      <c r="S112" s="137"/>
    </row>
    <row r="113" spans="1:19" s="14" customFormat="1" ht="42.75" customHeight="1">
      <c r="A113" s="95"/>
      <c r="B113" s="96"/>
      <c r="C113" s="97"/>
      <c r="D113" s="98"/>
      <c r="E113" s="98"/>
      <c r="F113" s="98"/>
      <c r="G113" s="99"/>
      <c r="H113" s="100"/>
      <c r="I113" s="101"/>
      <c r="J113" s="101"/>
      <c r="K113" s="101"/>
      <c r="L113" s="99"/>
      <c r="M113" s="100"/>
      <c r="N113" s="102"/>
      <c r="O113" s="102"/>
      <c r="P113" s="102"/>
      <c r="Q113" s="200"/>
      <c r="S113" s="137"/>
    </row>
    <row r="114" spans="1:19" s="14" customFormat="1" ht="36.75" customHeight="1">
      <c r="A114" s="95"/>
      <c r="B114" s="96"/>
      <c r="C114" s="97"/>
      <c r="D114" s="98"/>
      <c r="E114" s="98"/>
      <c r="F114" s="98"/>
      <c r="G114" s="99"/>
      <c r="H114" s="100"/>
      <c r="I114" s="101"/>
      <c r="J114" s="101"/>
      <c r="K114" s="101"/>
      <c r="L114" s="99"/>
      <c r="M114" s="100"/>
      <c r="N114" s="102"/>
      <c r="O114" s="102"/>
      <c r="P114" s="102"/>
      <c r="Q114" s="200"/>
      <c r="S114" s="137"/>
    </row>
    <row r="115" spans="1:19" s="211" customFormat="1" ht="26.25" customHeight="1">
      <c r="A115" s="201"/>
      <c r="B115" s="202"/>
      <c r="C115" s="203"/>
      <c r="D115" s="204"/>
      <c r="E115" s="204"/>
      <c r="F115" s="204"/>
      <c r="G115" s="205"/>
      <c r="H115" s="206"/>
      <c r="I115" s="207"/>
      <c r="J115" s="207"/>
      <c r="K115" s="207"/>
      <c r="L115" s="208"/>
      <c r="M115" s="204"/>
      <c r="N115" s="209"/>
      <c r="O115" s="209"/>
      <c r="P115" s="209"/>
      <c r="Q115" s="210"/>
      <c r="S115" s="212"/>
    </row>
    <row r="116" spans="7:19" s="211" customFormat="1" ht="18.75" customHeight="1">
      <c r="G116" s="213"/>
      <c r="Q116" s="214"/>
      <c r="R116" s="198"/>
      <c r="S116" s="212"/>
    </row>
    <row r="117" spans="1:19" s="196" customFormat="1" ht="60.75" customHeight="1">
      <c r="A117" s="196" t="s">
        <v>72</v>
      </c>
      <c r="K117" s="197"/>
      <c r="O117" s="238" t="s">
        <v>73</v>
      </c>
      <c r="P117" s="238"/>
      <c r="Q117" s="238"/>
      <c r="R117" s="198"/>
      <c r="S117" s="199"/>
    </row>
    <row r="118" spans="1:19" s="192" customFormat="1" ht="78" customHeight="1">
      <c r="A118" s="300" t="s">
        <v>75</v>
      </c>
      <c r="B118" s="300"/>
      <c r="C118" s="300"/>
      <c r="D118" s="191"/>
      <c r="K118" s="193"/>
      <c r="O118" s="262"/>
      <c r="P118" s="262"/>
      <c r="Q118" s="262"/>
      <c r="R118" s="194"/>
      <c r="S118" s="195"/>
    </row>
    <row r="119" spans="1:18" ht="26.25" customHeight="1">
      <c r="A119" s="299"/>
      <c r="B119" s="299"/>
      <c r="C119" s="299"/>
      <c r="D119" s="12"/>
      <c r="E119" s="12"/>
      <c r="F119" s="12"/>
      <c r="G119" s="15"/>
      <c r="O119" s="232"/>
      <c r="P119" s="232"/>
      <c r="Q119" s="232"/>
      <c r="R119" s="7"/>
    </row>
    <row r="120" spans="1:18" ht="26.25">
      <c r="A120" s="6"/>
      <c r="B120" s="254"/>
      <c r="C120" s="254"/>
      <c r="G120" s="15"/>
      <c r="R120" s="7"/>
    </row>
    <row r="121" spans="1:18" ht="20.25">
      <c r="A121" s="8"/>
      <c r="B121" s="9"/>
      <c r="C121" s="10"/>
      <c r="G121" s="15"/>
      <c r="R121" s="7"/>
    </row>
    <row r="122" ht="14.25">
      <c r="G122" s="15"/>
    </row>
    <row r="123" ht="14.25">
      <c r="G123" s="15"/>
    </row>
  </sheetData>
  <sheetProtection/>
  <mergeCells count="98">
    <mergeCell ref="M2:Q3"/>
    <mergeCell ref="A119:C119"/>
    <mergeCell ref="A118:C118"/>
    <mergeCell ref="Q102:Q103"/>
    <mergeCell ref="M4:R4"/>
    <mergeCell ref="B6:N6"/>
    <mergeCell ref="A62:Q62"/>
    <mergeCell ref="B8:P8"/>
    <mergeCell ref="Q8:Q11"/>
    <mergeCell ref="E10:F10"/>
    <mergeCell ref="A28:Q28"/>
    <mergeCell ref="A14:Q14"/>
    <mergeCell ref="A16:Q16"/>
    <mergeCell ref="A8:A11"/>
    <mergeCell ref="G10:G11"/>
    <mergeCell ref="J10:K10"/>
    <mergeCell ref="Q17:Q20"/>
    <mergeCell ref="G9:K9"/>
    <mergeCell ref="L9:P9"/>
    <mergeCell ref="L10:L11"/>
    <mergeCell ref="Q47:Q48"/>
    <mergeCell ref="A59:Q59"/>
    <mergeCell ref="A71:Q71"/>
    <mergeCell ref="A55:Q55"/>
    <mergeCell ref="A57:Q57"/>
    <mergeCell ref="A61:Q61"/>
    <mergeCell ref="A49:Q49"/>
    <mergeCell ref="A53:Q53"/>
    <mergeCell ref="Q32:Q33"/>
    <mergeCell ref="Q22:Q23"/>
    <mergeCell ref="Q34:Q35"/>
    <mergeCell ref="I75:I76"/>
    <mergeCell ref="A39:Q39"/>
    <mergeCell ref="A69:Q69"/>
    <mergeCell ref="A68:Q68"/>
    <mergeCell ref="Q75:Q76"/>
    <mergeCell ref="Q66:Q67"/>
    <mergeCell ref="A65:Q65"/>
    <mergeCell ref="G75:G76"/>
    <mergeCell ref="A107:Q107"/>
    <mergeCell ref="Q93:Q96"/>
    <mergeCell ref="A80:Q80"/>
    <mergeCell ref="Q98:Q100"/>
    <mergeCell ref="M75:M76"/>
    <mergeCell ref="Q88:Q91"/>
    <mergeCell ref="E75:E76"/>
    <mergeCell ref="F75:F76"/>
    <mergeCell ref="N75:N76"/>
    <mergeCell ref="O118:Q118"/>
    <mergeCell ref="N5:R5"/>
    <mergeCell ref="Q29:Q30"/>
    <mergeCell ref="A43:Q43"/>
    <mergeCell ref="C10:D10"/>
    <mergeCell ref="O10:P10"/>
    <mergeCell ref="Q83:Q84"/>
    <mergeCell ref="A74:Q74"/>
    <mergeCell ref="Q78:Q79"/>
    <mergeCell ref="L75:L76"/>
    <mergeCell ref="A31:Q31"/>
    <mergeCell ref="B120:C120"/>
    <mergeCell ref="Q108:Q110"/>
    <mergeCell ref="A111:Q111"/>
    <mergeCell ref="A101:M101"/>
    <mergeCell ref="A104:I104"/>
    <mergeCell ref="B75:B76"/>
    <mergeCell ref="A82:Q82"/>
    <mergeCell ref="C75:C76"/>
    <mergeCell ref="A75:A76"/>
    <mergeCell ref="Q105:Q106"/>
    <mergeCell ref="O1:Q1"/>
    <mergeCell ref="A42:Q42"/>
    <mergeCell ref="M10:N10"/>
    <mergeCell ref="A15:Q15"/>
    <mergeCell ref="B10:B11"/>
    <mergeCell ref="A21:Q21"/>
    <mergeCell ref="A24:Q24"/>
    <mergeCell ref="A36:Q36"/>
    <mergeCell ref="Q37:Q38"/>
    <mergeCell ref="D75:D76"/>
    <mergeCell ref="O119:Q119"/>
    <mergeCell ref="A92:N92"/>
    <mergeCell ref="A86:Q86"/>
    <mergeCell ref="O75:O76"/>
    <mergeCell ref="H75:H76"/>
    <mergeCell ref="A97:L97"/>
    <mergeCell ref="O117:Q117"/>
    <mergeCell ref="A88:M88"/>
    <mergeCell ref="K75:K76"/>
    <mergeCell ref="Q40:Q41"/>
    <mergeCell ref="B9:F9"/>
    <mergeCell ref="A46:Q46"/>
    <mergeCell ref="A77:Q77"/>
    <mergeCell ref="P75:P76"/>
    <mergeCell ref="J75:J76"/>
    <mergeCell ref="H10:I10"/>
    <mergeCell ref="Q44:Q45"/>
    <mergeCell ref="Q63:Q64"/>
    <mergeCell ref="A73:Q7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rowBreaks count="5" manualBreakCount="5">
    <brk id="26" max="16" man="1"/>
    <brk id="45" max="16" man="1"/>
    <brk id="64" max="16" man="1"/>
    <brk id="85" max="16" man="1"/>
    <brk id="106" max="16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2019-08-01T06:54:26Z</dcterms:modified>
  <cp:category/>
  <cp:version/>
  <cp:contentType/>
  <cp:contentStatus/>
</cp:coreProperties>
</file>