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tabRatio="925" activeTab="0"/>
  </bookViews>
  <sheets>
    <sheet name="2019" sheetId="1" r:id="rId1"/>
  </sheets>
  <definedNames>
    <definedName name="_xlnm.Print_Area" localSheetId="0">'2019'!$A$1:$L$198</definedName>
  </definedNames>
  <calcPr fullCalcOnLoad="1"/>
</workbook>
</file>

<file path=xl/sharedStrings.xml><?xml version="1.0" encoding="utf-8"?>
<sst xmlns="http://schemas.openxmlformats.org/spreadsheetml/2006/main" count="347" uniqueCount="167">
  <si>
    <t>у тому числі кошти міського бюджету</t>
  </si>
  <si>
    <t>Всього на виконання програми</t>
  </si>
  <si>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</si>
  <si>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</si>
  <si>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</si>
  <si>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</si>
  <si>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</si>
  <si>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</si>
  <si>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Коштів не потребує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</si>
  <si>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</si>
  <si>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</si>
  <si>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</si>
  <si>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</si>
  <si>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</si>
  <si>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- громадянам міста, які опинилися в складних життєвих обставинах (надання  матеріальної допомоги);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</si>
  <si>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</si>
  <si>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</si>
  <si>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Джерела фінансу-вання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</si>
  <si>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</si>
  <si>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</si>
  <si>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Всього на виконання підпрограми: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</si>
  <si>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</si>
  <si>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спеціальний фонд</t>
  </si>
  <si>
    <t>загальний           фонд</t>
  </si>
  <si>
    <t>- дітям з багатодітних сімей,  які вступили до вищих навчальних закладів (надання одноразової матеріальної допомоги);</t>
  </si>
  <si>
    <t>ДСЗН Сумської міської ради</t>
  </si>
  <si>
    <t>Управління освіти і науки Сумської міської ради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</si>
  <si>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</si>
  <si>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</si>
  <si>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</si>
  <si>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Почесним донорам України - мешканцям міста Суми (надання одноразової матеріальної допомоги);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</si>
  <si>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</si>
  <si>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Мета: Обробка інформації з нарахування та виплати допомог, компенсацій та субсидій.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</si>
  <si>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</si>
  <si>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</si>
  <si>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загинули або отримали тілесні ушкодження під час участі у Революції Гідності;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</si>
  <si>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</si>
  <si>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</si>
  <si>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КПКВК 0813033</t>
  </si>
  <si>
    <t>КПКВК 0813104</t>
  </si>
  <si>
    <t>КПКВК 0819770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</si>
  <si>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</si>
  <si>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КПКВК 0813031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</si>
  <si>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</si>
  <si>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0813032</t>
  </si>
  <si>
    <t>КПКВК 0813036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</si>
  <si>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</si>
  <si>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КПКВК 0813242</t>
  </si>
  <si>
    <t>КПКВК 0813192</t>
  </si>
  <si>
    <t>КПКВК 0813180</t>
  </si>
  <si>
    <t>КПКВК 0813191</t>
  </si>
  <si>
    <t>КПКВК 0813200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</si>
  <si>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</si>
  <si>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>- дітям, мешканцям міста Суми, батьки яких загинули під час участі у Революції Гідності (щомісячна грошова допомога).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</si>
  <si>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</si>
  <si>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</si>
  <si>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Перелік завдань міської програми  «Місто Суми - територія добра та милосердя» на 2019-2021 роки»</t>
  </si>
  <si>
    <t>2019 рік (план)</t>
  </si>
  <si>
    <t>2020 рік (прогноз)</t>
  </si>
  <si>
    <t>2021 рік (прогноз)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</si>
  <si>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</si>
  <si>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громадянам міста Суми (компенсація вартості самостійного санаторно–курортного лікування);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</si>
  <si>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</si>
  <si>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</si>
  <si>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</si>
  <si>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</si>
  <si>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</si>
  <si>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- учасникам бойових дій та особам з інвалідністю внаслідок війни, яким виповнилося 95 і більше років – мешканцям міста Суми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</si>
  <si>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</si>
  <si>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Завдання 1. Надання транспортних послуг "Соціальне таксі" людям з обмеженими фізичними можливостями.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</si>
  <si>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</si>
  <si>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</si>
  <si>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</si>
  <si>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>КПКВК 0611010</t>
  </si>
  <si>
    <t xml:space="preserve">  - дітей, батьки яких є учасниками бойових дій на території інших держав;</t>
  </si>
  <si>
    <t xml:space="preserve">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</si>
  <si>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</si>
  <si>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КПКВК 0611020</t>
  </si>
  <si>
    <t xml:space="preserve"> - учнів, батьки яких є учасниками бойових дій на території інших держав;</t>
  </si>
  <si>
    <t xml:space="preserve"> - учнів та вихованців, батьки яких є учасниками бойових дій на території інших держав;</t>
  </si>
  <si>
    <t>КПКВК   0613140</t>
  </si>
  <si>
    <t>- забезпечення безкоштовними путівками до позаміських дитячих закладів оздоровлення та відпочинку (м. Суми) учнів, батьки яких є учасниками бойових дій на території інших держав;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</si>
  <si>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</si>
  <si>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</si>
  <si>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 xml:space="preserve"> - особам, які мають особливі трудові заслуги перед Батьківщиною (компенсація витрат на автомобільне паливо); </t>
  </si>
  <si>
    <t>- сім'ям осіб, які загинули під час участі у Революції Гідності (50 % пільги).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</si>
  <si>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</si>
  <si>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</si>
  <si>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</si>
  <si>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</si>
  <si>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</si>
  <si>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</si>
  <si>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</si>
  <si>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</si>
  <si>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0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</si>
  <si>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Підпрограма 13. Соціальна підтримка учнів закладів загальної середньої освіти, які потребують особливої соціальної уваги.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</si>
  <si>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</si>
  <si>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</si>
  <si>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КПКВК 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</si>
  <si>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</si>
  <si>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</si>
  <si>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</si>
  <si>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</si>
  <si>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>Підпрограма 1. Турбота про громадян міста,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</si>
  <si>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</si>
  <si>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>ДСЗН</t>
    </r>
    <r>
      <rPr>
        <b/>
        <sz val="10"/>
        <rFont val="Times New Roman"/>
        <family val="1"/>
      </rPr>
      <t xml:space="preserve"> Сумської міської ради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</si>
  <si>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</si>
  <si>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</si>
  <si>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</si>
  <si>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</si>
  <si>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 xml:space="preserve">Завдання 4.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</si>
  <si>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</si>
  <si>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</si>
  <si>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</si>
  <si>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t>- Почесним донорам України -мешканцям міста Суми                 (25 % пільги);</t>
  </si>
  <si>
    <t>- сім’ям, в яких виховуються онкохворі діти та діти, хворі на спінальну м'язову атрофію - мешканцям міста Суми (50 % пільги).</t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</si>
  <si>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</si>
  <si>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</si>
  <si>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</si>
  <si>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</si>
  <si>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 xml:space="preserve">Завдання 1.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</si>
  <si>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Завдання 1. </t>
    </r>
    <r>
      <rPr>
        <sz val="10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</si>
  <si>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Завдання 2. </t>
    </r>
    <r>
      <rPr>
        <sz val="10"/>
        <rFont val="Times New Roman"/>
        <family val="1"/>
      </rPr>
      <t xml:space="preserve">Забезпечення надання пільг з послуг зв’язку </t>
    </r>
  </si>
  <si>
    <r>
      <t>Завдання 3.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</si>
  <si>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r>
      <t>Завдання 4.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</si>
  <si>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</si>
  <si>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</si>
  <si>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</si>
  <si>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міським електротранспортом  Почесних донорів України - мешканців міста Суми (100 % пільги):</t>
    </r>
  </si>
  <si>
    <t>- сім'ям осіб з інвалідністю І-ІІ груп по зору - мешканцям міста Суми (50 % пільги);</t>
  </si>
  <si>
    <r>
      <t xml:space="preserve">ДСЗН </t>
    </r>
    <r>
      <rPr>
        <b/>
        <sz val="9"/>
        <color indexed="8"/>
        <rFont val="Times New Roman"/>
        <family val="1"/>
      </rPr>
      <t>Сумської міської ради</t>
    </r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</si>
  <si>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</si>
  <si>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___________</t>
  </si>
  <si>
    <r>
      <t>Мета: Вшанування ветеранів війни та праці, соціальна підтримка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</si>
  <si>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>- особам з інвалідністю та дітям з інвалідністю (оплата послуг з доступу до інформаційної мережі Інтернет);</t>
  </si>
  <si>
    <t>- ветеранам війни та праці (проведення підписки на газети "Урядовий кур'єр" та "Голос України")</t>
  </si>
  <si>
    <t>- Почесним донорам України, мешканцям міста Суми (надання грошової допомоги для компенсації вартості санаторно–курортного лікування);</t>
  </si>
  <si>
    <t xml:space="preserve"> - особам з інвалідністю внаслідок війни, учасникам бойових дій та постраждалим учасникам Революції Гідності (надання пільг на проїзд на залізничному транспорті у міжміському сполученні); 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</si>
  <si>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</si>
  <si>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 xml:space="preserve">- дітям з інвалідністю, хворим на фенілкетонурію, мешканцям міста Суми (щомісячна грошова допомога) 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</si>
  <si>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</si>
  <si>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ветеранам підпільно-партизанського руху в роки Другої світової війни, мешканцям міста Суми (виплата щомісячної стипендії);</t>
  </si>
  <si>
    <t>- учасникам бойових дій, які захищали та визволяли місто Суми у період Другої світової війни, мешканцям міста Суми (щомісячна грошова виплата);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</si>
  <si>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катастрофи, мешканцям міста Суми (надання одноразової матеріальної допомоги);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</si>
  <si>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</si>
  <si>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</si>
  <si>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>до рішення Сумської міської ради                               "Про внесення змін до рішення Сумської міської ради від 28 листопада 2018 року                           № 4148-МР "Про затвердження міської програми "Місто Суми - територія добра та милосердя" на 2019-2021 роки" (зі змінами)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</si>
  <si>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</si>
  <si>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 xml:space="preserve"> - вшанування під час проведення в місті святкових заходів, відзначення пам’ятних дат;</t>
  </si>
  <si>
    <r>
      <t xml:space="preserve">Завдання 3. </t>
    </r>
    <r>
      <rPr>
        <sz val="10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ЧАЕС:</t>
    </r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</si>
  <si>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</si>
  <si>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КПКВК 0813035</t>
  </si>
  <si>
    <r>
      <t>Завдання 5.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</si>
  <si>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Сумський міський голова</t>
  </si>
  <si>
    <t>О.М. Лисенко</t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</si>
  <si>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</si>
  <si>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</si>
  <si>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суглобів);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</si>
  <si>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</si>
  <si>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інвалідністю);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</si>
  <si>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</si>
  <si>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t>Виконавець: Масік Т.О.</t>
  </si>
  <si>
    <r>
      <rPr>
        <b/>
        <sz val="10"/>
        <rFont val="Times New Roman"/>
        <family val="1"/>
      </rPr>
      <t>Завдання 6.</t>
    </r>
    <r>
      <rPr>
        <sz val="10"/>
        <rFont val="Times New Roman"/>
        <family val="1"/>
      </rPr>
      <t xml:space="preserve">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</si>
  <si>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K-Series).</t>
  </si>
  <si>
    <t>Додаток 5</t>
  </si>
  <si>
    <t>Продовження додатка 5</t>
  </si>
  <si>
    <t>від 31 липня 2019 року № 5358-МР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</si>
</sst>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9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1" fontId="15" fillId="0" borderId="11" xfId="0" applyNumberFormat="1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justify" vertical="center"/>
    </xf>
    <xf numFmtId="49" fontId="54" fillId="0" borderId="10" xfId="0" applyNumberFormat="1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justify" wrapText="1"/>
    </xf>
    <xf numFmtId="209" fontId="5" fillId="0" borderId="1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8"/>
  <sheetViews>
    <sheetView tabSelected="1" view="pageBreakPreview" zoomScale="90" zoomScaleNormal="90" zoomScaleSheetLayoutView="90" workbookViewId="0" topLeftCell="A1">
      <selection activeCell="N4" sqref="N4"/>
    </sheetView>
  </sheetViews>
  <sheetFormatPr defaultColWidth="9.140625" defaultRowHeight="12.75"/>
  <cols>
    <col min="1" max="1" width="44.00390625" style="31" customWidth="1"/>
    <col min="2" max="2" width="10.28125" style="31" customWidth="1"/>
    <col min="3" max="3" width="13.421875" style="31" customWidth="1"/>
    <col min="4" max="4" width="13.8515625" style="31" customWidth="1"/>
    <col min="5" max="5" width="12.28125" style="31" customWidth="1"/>
    <col min="6" max="6" width="13.28125" style="31" customWidth="1"/>
    <col min="7" max="7" width="14.421875" style="31" customWidth="1"/>
    <col min="8" max="8" width="12.00390625" style="31" customWidth="1"/>
    <col min="9" max="9" width="14.140625" style="31" customWidth="1"/>
    <col min="10" max="10" width="14.28125" style="31" customWidth="1"/>
    <col min="11" max="11" width="12.00390625" style="31" customWidth="1"/>
    <col min="12" max="12" width="15.140625" style="31" customWidth="1"/>
    <col min="13" max="13" width="9.140625" style="31" customWidth="1"/>
    <col min="14" max="14" width="13.57421875" style="31" bestFit="1" customWidth="1"/>
    <col min="15" max="16384" width="9.140625" style="31" customWidth="1"/>
  </cols>
  <sheetData>
    <row r="2" spans="9:12" ht="16.5" customHeight="1">
      <c r="I2" s="90" t="s">
        <v>164</v>
      </c>
      <c r="J2" s="90"/>
      <c r="K2" s="90"/>
      <c r="L2" s="90"/>
    </row>
    <row r="3" spans="9:12" ht="113.25" customHeight="1">
      <c r="I3" s="91" t="s">
        <v>146</v>
      </c>
      <c r="J3" s="91"/>
      <c r="K3" s="91"/>
      <c r="L3" s="91"/>
    </row>
    <row r="4" spans="9:12" ht="23.25" customHeight="1">
      <c r="I4" s="83" t="s">
        <v>166</v>
      </c>
      <c r="J4" s="83"/>
      <c r="K4" s="83"/>
      <c r="L4" s="83"/>
    </row>
    <row r="5" spans="9:11" ht="17.25" customHeight="1">
      <c r="I5" s="30"/>
      <c r="J5" s="53"/>
      <c r="K5" s="53"/>
    </row>
    <row r="6" ht="18" customHeight="1"/>
    <row r="7" spans="1:12" ht="18.75" customHeight="1">
      <c r="A7" s="73" t="s">
        <v>56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2.75">
      <c r="A8" s="39" t="s">
        <v>10</v>
      </c>
      <c r="L8" s="40" t="s">
        <v>5</v>
      </c>
    </row>
    <row r="9" spans="1:12" ht="18.75" customHeight="1">
      <c r="A9" s="71" t="s">
        <v>29</v>
      </c>
      <c r="B9" s="71" t="s">
        <v>17</v>
      </c>
      <c r="C9" s="74" t="s">
        <v>57</v>
      </c>
      <c r="D9" s="74"/>
      <c r="E9" s="74"/>
      <c r="F9" s="74" t="s">
        <v>58</v>
      </c>
      <c r="G9" s="74"/>
      <c r="H9" s="74"/>
      <c r="I9" s="74" t="s">
        <v>59</v>
      </c>
      <c r="J9" s="74"/>
      <c r="K9" s="74"/>
      <c r="L9" s="71" t="s">
        <v>13</v>
      </c>
    </row>
    <row r="10" spans="1:12" ht="24.75" customHeight="1">
      <c r="A10" s="71"/>
      <c r="B10" s="71"/>
      <c r="C10" s="71" t="s">
        <v>11</v>
      </c>
      <c r="D10" s="71" t="s">
        <v>0</v>
      </c>
      <c r="E10" s="71"/>
      <c r="F10" s="71" t="s">
        <v>11</v>
      </c>
      <c r="G10" s="71" t="s">
        <v>0</v>
      </c>
      <c r="H10" s="71"/>
      <c r="I10" s="71" t="s">
        <v>11</v>
      </c>
      <c r="J10" s="71" t="s">
        <v>0</v>
      </c>
      <c r="K10" s="71"/>
      <c r="L10" s="71"/>
    </row>
    <row r="11" spans="1:14" ht="32.25" customHeight="1">
      <c r="A11" s="71"/>
      <c r="B11" s="71"/>
      <c r="C11" s="71"/>
      <c r="D11" s="2" t="s">
        <v>23</v>
      </c>
      <c r="E11" s="2" t="s">
        <v>22</v>
      </c>
      <c r="F11" s="71"/>
      <c r="G11" s="2" t="s">
        <v>23</v>
      </c>
      <c r="H11" s="2" t="s">
        <v>22</v>
      </c>
      <c r="I11" s="71"/>
      <c r="J11" s="2" t="s">
        <v>23</v>
      </c>
      <c r="K11" s="2" t="s">
        <v>22</v>
      </c>
      <c r="L11" s="71"/>
      <c r="N11" s="32"/>
    </row>
    <row r="12" spans="1:12" ht="14.2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8">
        <v>10</v>
      </c>
      <c r="K12" s="8">
        <v>11</v>
      </c>
      <c r="L12" s="8">
        <v>12</v>
      </c>
    </row>
    <row r="13" spans="1:14" ht="30.75" customHeight="1">
      <c r="A13" s="8" t="s">
        <v>1</v>
      </c>
      <c r="B13" s="8"/>
      <c r="C13" s="6">
        <f>+D13+E13</f>
        <v>86497974</v>
      </c>
      <c r="D13" s="6">
        <f>+D21+D77+D83+D95+D114+D119+D123+D127+D155+D160+D176+D151</f>
        <v>86455974</v>
      </c>
      <c r="E13" s="6">
        <f>+E21+E77+E83+E95+E114+E119+E123+E127+E155+E160+E176</f>
        <v>42000</v>
      </c>
      <c r="F13" s="6">
        <f>+G13+H13</f>
        <v>89135982</v>
      </c>
      <c r="G13" s="6">
        <f>+G21+G77+G83+G95+G114+G119+G123+G127+G155+G160+G176+G151</f>
        <v>89091168</v>
      </c>
      <c r="H13" s="6">
        <f>+H21+H77+H83+H95+H114+H119+H123+H127+H155+H160+H176</f>
        <v>44814</v>
      </c>
      <c r="I13" s="6">
        <f>+J13+K13</f>
        <v>94038463</v>
      </c>
      <c r="J13" s="6">
        <f>+J21+J77+J83+J95+J114+J119+J123+J127+J155+J160+J176+J151</f>
        <v>93991184</v>
      </c>
      <c r="K13" s="6">
        <f>+K21+K77+K83+K95+K114+K119+K123+K127+K155+K160+K176</f>
        <v>47279</v>
      </c>
      <c r="L13" s="8"/>
      <c r="N13" s="32"/>
    </row>
    <row r="14" spans="1:12" ht="22.5" customHeight="1">
      <c r="A14" s="75" t="s">
        <v>103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33" customHeight="1">
      <c r="A15" s="77" t="s">
        <v>133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2.75">
      <c r="A16" s="12" t="s">
        <v>2</v>
      </c>
      <c r="B16" s="8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5"/>
    </row>
    <row r="17" spans="1:12" ht="92.25" customHeight="1">
      <c r="A17" s="35" t="s">
        <v>104</v>
      </c>
      <c r="B17" s="42" t="s">
        <v>8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25" t="s">
        <v>105</v>
      </c>
    </row>
    <row r="18" spans="1:12" ht="22.5" customHeight="1">
      <c r="A18" s="72" t="s">
        <v>47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24" customHeight="1">
      <c r="A19" s="78" t="s">
        <v>112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ht="21.75" customHeight="1">
      <c r="A20" s="77" t="s">
        <v>12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ht="22.5" customHeight="1">
      <c r="A21" s="47" t="s">
        <v>20</v>
      </c>
      <c r="B21" s="44"/>
      <c r="C21" s="3">
        <f>E21+D21</f>
        <v>14321551</v>
      </c>
      <c r="D21" s="3">
        <f>D22+D50+D65+D68+D69+D73</f>
        <v>14279551</v>
      </c>
      <c r="E21" s="3">
        <f>E22+E50+E65+E68+E69+E73</f>
        <v>42000</v>
      </c>
      <c r="F21" s="6">
        <f>G21+H21</f>
        <v>13269588</v>
      </c>
      <c r="G21" s="3">
        <f>G22+G50+G65+G68+G69+G73</f>
        <v>13224774</v>
      </c>
      <c r="H21" s="3">
        <f>H22+H50+H65+H68+H69+H73</f>
        <v>44814</v>
      </c>
      <c r="I21" s="6">
        <f>J21+K21</f>
        <v>13999418</v>
      </c>
      <c r="J21" s="3">
        <f>J22+J50+J65+J68+J69+J73</f>
        <v>13952139</v>
      </c>
      <c r="K21" s="3">
        <f>K22+K50+K65+K68+K69+K73</f>
        <v>47279</v>
      </c>
      <c r="L21" s="45"/>
    </row>
    <row r="22" spans="1:12" ht="25.5" customHeight="1">
      <c r="A22" s="35" t="s">
        <v>107</v>
      </c>
      <c r="B22" s="44"/>
      <c r="C22" s="3">
        <f>D22+E22</f>
        <v>12667324</v>
      </c>
      <c r="D22" s="3">
        <f>+D23+D27+D28+D29+D30+D31+D32+D34+D35+D36+D33+D37+D38+D39+D43+D44+D45+D46+D47+D48+D49</f>
        <v>12667324</v>
      </c>
      <c r="E22" s="3">
        <f>+E23+E27+E28+E29+E30+E31+E32+E34+E35+E36+E33</f>
        <v>0</v>
      </c>
      <c r="F22" s="6">
        <f>G22+H22</f>
        <v>11611440</v>
      </c>
      <c r="G22" s="3">
        <f>+G23+G27+G28+G29+G30+G31+G32+G34+G35+G36+G33+G37+G38+G39+G43</f>
        <v>11611440</v>
      </c>
      <c r="H22" s="3">
        <f>+H23+H27+H28+H29+H30+H31+H32+H34+H35+H36+H33</f>
        <v>0</v>
      </c>
      <c r="I22" s="6">
        <f>J22+K22</f>
        <v>12250071</v>
      </c>
      <c r="J22" s="3">
        <f>+J23+J27+J28+J29+J30+J31+J32+J34+J35+J36+J33+J37+J38+J39+J43</f>
        <v>12250071</v>
      </c>
      <c r="K22" s="3">
        <f>+K23+K27+K28+K29+K30+K31+K32+K34+K35+K36+K33</f>
        <v>0</v>
      </c>
      <c r="L22" s="45"/>
    </row>
    <row r="23" spans="1:12" ht="43.5" customHeight="1">
      <c r="A23" s="43" t="s">
        <v>14</v>
      </c>
      <c r="B23" s="2" t="s">
        <v>9</v>
      </c>
      <c r="C23" s="3">
        <f>D23+E23</f>
        <v>7700000</v>
      </c>
      <c r="D23" s="4">
        <v>7700000</v>
      </c>
      <c r="E23" s="4">
        <v>0</v>
      </c>
      <c r="F23" s="6">
        <f>+G23+H23</f>
        <v>8215900</v>
      </c>
      <c r="G23" s="7">
        <f>+ROUND(D23*1.067,0)</f>
        <v>8215900</v>
      </c>
      <c r="H23" s="4">
        <v>0</v>
      </c>
      <c r="I23" s="3">
        <f>J23+K23</f>
        <v>8667775</v>
      </c>
      <c r="J23" s="7">
        <f>+ROUND(G23*1.055,0)</f>
        <v>8667775</v>
      </c>
      <c r="K23" s="4">
        <v>0</v>
      </c>
      <c r="L23" s="25" t="s">
        <v>106</v>
      </c>
    </row>
    <row r="24" spans="1:12" s="23" customFormat="1" ht="12.75" customHeight="1">
      <c r="A24" s="15"/>
      <c r="B24" s="16"/>
      <c r="C24" s="17"/>
      <c r="D24" s="18"/>
      <c r="E24" s="18"/>
      <c r="F24" s="19"/>
      <c r="G24" s="20"/>
      <c r="H24" s="18"/>
      <c r="I24" s="17"/>
      <c r="J24" s="20"/>
      <c r="K24" s="18"/>
      <c r="L24" s="21"/>
    </row>
    <row r="25" spans="1:14" s="23" customFormat="1" ht="19.5" customHeight="1">
      <c r="A25" s="22"/>
      <c r="C25" s="24"/>
      <c r="D25" s="24"/>
      <c r="E25" s="24"/>
      <c r="F25" s="24"/>
      <c r="G25" s="24"/>
      <c r="H25" s="24"/>
      <c r="I25" s="69" t="s">
        <v>165</v>
      </c>
      <c r="J25" s="69"/>
      <c r="K25" s="69"/>
      <c r="L25" s="69"/>
      <c r="N25" s="34"/>
    </row>
    <row r="26" spans="1:14" s="23" customFormat="1" ht="14.25">
      <c r="A26" s="25">
        <v>1</v>
      </c>
      <c r="B26" s="26">
        <v>2</v>
      </c>
      <c r="C26" s="27">
        <v>3</v>
      </c>
      <c r="D26" s="27">
        <v>4</v>
      </c>
      <c r="E26" s="27">
        <v>5</v>
      </c>
      <c r="F26" s="27">
        <v>6</v>
      </c>
      <c r="G26" s="27">
        <v>7</v>
      </c>
      <c r="H26" s="27">
        <v>8</v>
      </c>
      <c r="I26" s="27">
        <v>9</v>
      </c>
      <c r="J26" s="27">
        <v>10</v>
      </c>
      <c r="K26" s="27">
        <v>11</v>
      </c>
      <c r="L26" s="27">
        <v>12</v>
      </c>
      <c r="N26" s="34"/>
    </row>
    <row r="27" spans="1:12" ht="39.75" customHeight="1">
      <c r="A27" s="38" t="s">
        <v>4</v>
      </c>
      <c r="B27" s="2" t="s">
        <v>9</v>
      </c>
      <c r="C27" s="3">
        <f aca="true" t="shared" si="0" ref="C27:C35">D27+E27</f>
        <v>400098</v>
      </c>
      <c r="D27" s="4">
        <v>400098</v>
      </c>
      <c r="E27" s="4">
        <v>0</v>
      </c>
      <c r="F27" s="6">
        <f>+G27+H27</f>
        <v>426905</v>
      </c>
      <c r="G27" s="7">
        <f aca="true" t="shared" si="1" ref="G27:G37">+ROUND(D27*1.067,0)</f>
        <v>426905</v>
      </c>
      <c r="H27" s="4">
        <v>0</v>
      </c>
      <c r="I27" s="3">
        <f>J27+K27</f>
        <v>450385</v>
      </c>
      <c r="J27" s="7">
        <f aca="true" t="shared" si="2" ref="J27:J39">+ROUND(G27*1.055,0)</f>
        <v>450385</v>
      </c>
      <c r="K27" s="4">
        <v>0</v>
      </c>
      <c r="L27" s="25" t="s">
        <v>106</v>
      </c>
    </row>
    <row r="28" spans="1:12" ht="39" customHeight="1">
      <c r="A28" s="43" t="s">
        <v>28</v>
      </c>
      <c r="B28" s="2" t="s">
        <v>9</v>
      </c>
      <c r="C28" s="6">
        <f t="shared" si="0"/>
        <v>90514</v>
      </c>
      <c r="D28" s="7">
        <v>90514</v>
      </c>
      <c r="E28" s="7">
        <v>0</v>
      </c>
      <c r="F28" s="6">
        <f>+G28+H28</f>
        <v>96578</v>
      </c>
      <c r="G28" s="7">
        <f t="shared" si="1"/>
        <v>96578</v>
      </c>
      <c r="H28" s="4">
        <v>0</v>
      </c>
      <c r="I28" s="3">
        <f>J28+K28</f>
        <v>101890</v>
      </c>
      <c r="J28" s="7">
        <f t="shared" si="2"/>
        <v>101890</v>
      </c>
      <c r="K28" s="4">
        <v>0</v>
      </c>
      <c r="L28" s="25" t="s">
        <v>106</v>
      </c>
    </row>
    <row r="29" spans="1:12" ht="43.5" customHeight="1">
      <c r="A29" s="14" t="s">
        <v>18</v>
      </c>
      <c r="B29" s="2" t="s">
        <v>9</v>
      </c>
      <c r="C29" s="6">
        <f t="shared" si="0"/>
        <v>20958</v>
      </c>
      <c r="D29" s="7">
        <v>20958</v>
      </c>
      <c r="E29" s="7">
        <v>0</v>
      </c>
      <c r="F29" s="6">
        <f aca="true" t="shared" si="3" ref="F29:F39">G29+H29</f>
        <v>22362</v>
      </c>
      <c r="G29" s="7">
        <f t="shared" si="1"/>
        <v>22362</v>
      </c>
      <c r="H29" s="4">
        <v>0</v>
      </c>
      <c r="I29" s="3">
        <f aca="true" t="shared" si="4" ref="I29:I65">J29+K29</f>
        <v>23592</v>
      </c>
      <c r="J29" s="7">
        <f t="shared" si="2"/>
        <v>23592</v>
      </c>
      <c r="K29" s="4">
        <v>0</v>
      </c>
      <c r="L29" s="25" t="s">
        <v>102</v>
      </c>
    </row>
    <row r="30" spans="1:12" ht="39.75" customHeight="1">
      <c r="A30" s="14" t="s">
        <v>24</v>
      </c>
      <c r="B30" s="2" t="s">
        <v>9</v>
      </c>
      <c r="C30" s="6">
        <f t="shared" si="0"/>
        <v>51112</v>
      </c>
      <c r="D30" s="7">
        <v>51112</v>
      </c>
      <c r="E30" s="7">
        <v>0</v>
      </c>
      <c r="F30" s="6">
        <f t="shared" si="3"/>
        <v>54537</v>
      </c>
      <c r="G30" s="7">
        <f t="shared" si="1"/>
        <v>54537</v>
      </c>
      <c r="H30" s="4">
        <v>0</v>
      </c>
      <c r="I30" s="3">
        <f t="shared" si="4"/>
        <v>57537</v>
      </c>
      <c r="J30" s="7">
        <f t="shared" si="2"/>
        <v>57537</v>
      </c>
      <c r="K30" s="4">
        <v>0</v>
      </c>
      <c r="L30" s="25" t="s">
        <v>102</v>
      </c>
    </row>
    <row r="31" spans="1:12" ht="66" customHeight="1">
      <c r="A31" s="14" t="s">
        <v>33</v>
      </c>
      <c r="B31" s="2" t="s">
        <v>9</v>
      </c>
      <c r="C31" s="6">
        <f t="shared" si="0"/>
        <v>500000</v>
      </c>
      <c r="D31" s="7">
        <v>500000</v>
      </c>
      <c r="E31" s="7">
        <v>0</v>
      </c>
      <c r="F31" s="6">
        <f t="shared" si="3"/>
        <v>533500</v>
      </c>
      <c r="G31" s="7">
        <f t="shared" si="1"/>
        <v>533500</v>
      </c>
      <c r="H31" s="4">
        <v>0</v>
      </c>
      <c r="I31" s="3">
        <f t="shared" si="4"/>
        <v>562843</v>
      </c>
      <c r="J31" s="7">
        <f t="shared" si="2"/>
        <v>562843</v>
      </c>
      <c r="K31" s="4">
        <v>0</v>
      </c>
      <c r="L31" s="25" t="s">
        <v>102</v>
      </c>
    </row>
    <row r="32" spans="1:12" ht="52.5" customHeight="1">
      <c r="A32" s="14" t="s">
        <v>83</v>
      </c>
      <c r="B32" s="2" t="s">
        <v>9</v>
      </c>
      <c r="C32" s="6">
        <f t="shared" si="0"/>
        <v>134730</v>
      </c>
      <c r="D32" s="7">
        <v>134730</v>
      </c>
      <c r="E32" s="7">
        <v>0</v>
      </c>
      <c r="F32" s="6">
        <f t="shared" si="3"/>
        <v>143757</v>
      </c>
      <c r="G32" s="7">
        <f t="shared" si="1"/>
        <v>143757</v>
      </c>
      <c r="H32" s="4">
        <v>0</v>
      </c>
      <c r="I32" s="3">
        <f t="shared" si="4"/>
        <v>151664</v>
      </c>
      <c r="J32" s="7">
        <f t="shared" si="2"/>
        <v>151664</v>
      </c>
      <c r="K32" s="4">
        <v>0</v>
      </c>
      <c r="L32" s="25" t="s">
        <v>102</v>
      </c>
    </row>
    <row r="33" spans="1:12" ht="37.5" customHeight="1">
      <c r="A33" s="14" t="s">
        <v>60</v>
      </c>
      <c r="B33" s="2" t="s">
        <v>9</v>
      </c>
      <c r="C33" s="6">
        <f t="shared" si="0"/>
        <v>19067</v>
      </c>
      <c r="D33" s="7">
        <v>19067</v>
      </c>
      <c r="E33" s="7">
        <v>0</v>
      </c>
      <c r="F33" s="6">
        <f>G33+H33</f>
        <v>20344</v>
      </c>
      <c r="G33" s="7">
        <f>+ROUND(D33*1.067,0)</f>
        <v>20344</v>
      </c>
      <c r="H33" s="4">
        <v>0</v>
      </c>
      <c r="I33" s="3">
        <f>J33+K33</f>
        <v>21463</v>
      </c>
      <c r="J33" s="7">
        <f>+ROUND(G33*1.055,0)</f>
        <v>21463</v>
      </c>
      <c r="K33" s="4">
        <v>0</v>
      </c>
      <c r="L33" s="25" t="s">
        <v>102</v>
      </c>
    </row>
    <row r="34" spans="1:12" ht="36.75" customHeight="1">
      <c r="A34" s="14" t="s">
        <v>30</v>
      </c>
      <c r="B34" s="2" t="s">
        <v>9</v>
      </c>
      <c r="C34" s="6">
        <f t="shared" si="0"/>
        <v>595195</v>
      </c>
      <c r="D34" s="7">
        <v>595195</v>
      </c>
      <c r="E34" s="7">
        <v>0</v>
      </c>
      <c r="F34" s="6">
        <f t="shared" si="3"/>
        <v>635073</v>
      </c>
      <c r="G34" s="7">
        <f t="shared" si="1"/>
        <v>635073</v>
      </c>
      <c r="H34" s="4">
        <v>0</v>
      </c>
      <c r="I34" s="3">
        <f t="shared" si="4"/>
        <v>670002</v>
      </c>
      <c r="J34" s="7">
        <f t="shared" si="2"/>
        <v>670002</v>
      </c>
      <c r="K34" s="4">
        <v>0</v>
      </c>
      <c r="L34" s="25" t="s">
        <v>102</v>
      </c>
    </row>
    <row r="35" spans="1:12" ht="49.5" customHeight="1">
      <c r="A35" s="14" t="s">
        <v>31</v>
      </c>
      <c r="B35" s="2" t="s">
        <v>9</v>
      </c>
      <c r="C35" s="6">
        <f t="shared" si="0"/>
        <v>600000</v>
      </c>
      <c r="D35" s="7">
        <v>600000</v>
      </c>
      <c r="E35" s="7">
        <v>0</v>
      </c>
      <c r="F35" s="6">
        <f t="shared" si="3"/>
        <v>640200</v>
      </c>
      <c r="G35" s="7">
        <f t="shared" si="1"/>
        <v>640200</v>
      </c>
      <c r="H35" s="4">
        <v>0</v>
      </c>
      <c r="I35" s="3">
        <f t="shared" si="4"/>
        <v>675411</v>
      </c>
      <c r="J35" s="7">
        <f t="shared" si="2"/>
        <v>675411</v>
      </c>
      <c r="K35" s="4">
        <v>0</v>
      </c>
      <c r="L35" s="25" t="s">
        <v>102</v>
      </c>
    </row>
    <row r="36" spans="1:12" ht="63.75" customHeight="1">
      <c r="A36" s="14" t="s">
        <v>143</v>
      </c>
      <c r="B36" s="2" t="s">
        <v>9</v>
      </c>
      <c r="C36" s="6">
        <f>+D36+E36</f>
        <v>764850</v>
      </c>
      <c r="D36" s="7">
        <f>33000+731850</f>
        <v>764850</v>
      </c>
      <c r="E36" s="7">
        <v>0</v>
      </c>
      <c r="F36" s="6">
        <f t="shared" si="3"/>
        <v>816095</v>
      </c>
      <c r="G36" s="7">
        <f t="shared" si="1"/>
        <v>816095</v>
      </c>
      <c r="H36" s="4">
        <v>0</v>
      </c>
      <c r="I36" s="3">
        <f t="shared" si="4"/>
        <v>860980</v>
      </c>
      <c r="J36" s="7">
        <f t="shared" si="2"/>
        <v>860980</v>
      </c>
      <c r="K36" s="4">
        <v>0</v>
      </c>
      <c r="L36" s="25" t="s">
        <v>102</v>
      </c>
    </row>
    <row r="37" spans="1:12" ht="65.25" customHeight="1">
      <c r="A37" s="14" t="s">
        <v>138</v>
      </c>
      <c r="B37" s="2" t="s">
        <v>9</v>
      </c>
      <c r="C37" s="6">
        <f>+D37+E37</f>
        <v>5800</v>
      </c>
      <c r="D37" s="7">
        <v>5800</v>
      </c>
      <c r="E37" s="7">
        <v>0</v>
      </c>
      <c r="F37" s="6">
        <f t="shared" si="3"/>
        <v>6189</v>
      </c>
      <c r="G37" s="7">
        <f t="shared" si="1"/>
        <v>6189</v>
      </c>
      <c r="H37" s="4">
        <v>0</v>
      </c>
      <c r="I37" s="3">
        <f t="shared" si="4"/>
        <v>6529</v>
      </c>
      <c r="J37" s="7">
        <f t="shared" si="2"/>
        <v>6529</v>
      </c>
      <c r="K37" s="4">
        <v>0</v>
      </c>
      <c r="L37" s="25" t="s">
        <v>102</v>
      </c>
    </row>
    <row r="38" spans="1:12" ht="54" customHeight="1">
      <c r="A38" s="14" t="s">
        <v>144</v>
      </c>
      <c r="B38" s="2" t="s">
        <v>9</v>
      </c>
      <c r="C38" s="6">
        <f>+D38+E38</f>
        <v>100000</v>
      </c>
      <c r="D38" s="7">
        <v>100000</v>
      </c>
      <c r="E38" s="7">
        <v>0</v>
      </c>
      <c r="F38" s="6">
        <f t="shared" si="3"/>
        <v>0</v>
      </c>
      <c r="G38" s="7">
        <v>0</v>
      </c>
      <c r="H38" s="4">
        <v>0</v>
      </c>
      <c r="I38" s="3">
        <f t="shared" si="4"/>
        <v>0</v>
      </c>
      <c r="J38" s="7">
        <f t="shared" si="2"/>
        <v>0</v>
      </c>
      <c r="K38" s="4">
        <v>0</v>
      </c>
      <c r="L38" s="25" t="s">
        <v>102</v>
      </c>
    </row>
    <row r="39" spans="1:12" ht="77.25" customHeight="1">
      <c r="A39" s="67" t="s">
        <v>145</v>
      </c>
      <c r="B39" s="2" t="s">
        <v>9</v>
      </c>
      <c r="C39" s="6">
        <f>+D39+E39</f>
        <v>500000</v>
      </c>
      <c r="D39" s="7">
        <v>500000</v>
      </c>
      <c r="E39" s="7">
        <v>0</v>
      </c>
      <c r="F39" s="6">
        <f t="shared" si="3"/>
        <v>0</v>
      </c>
      <c r="G39" s="7">
        <v>0</v>
      </c>
      <c r="H39" s="4">
        <v>0</v>
      </c>
      <c r="I39" s="3">
        <f t="shared" si="4"/>
        <v>0</v>
      </c>
      <c r="J39" s="7">
        <f t="shared" si="2"/>
        <v>0</v>
      </c>
      <c r="K39" s="4">
        <v>0</v>
      </c>
      <c r="L39" s="25" t="s">
        <v>102</v>
      </c>
    </row>
    <row r="40" spans="1:12" s="23" customFormat="1" ht="5.25" customHeight="1">
      <c r="A40" s="15"/>
      <c r="B40" s="16"/>
      <c r="C40" s="17"/>
      <c r="D40" s="18"/>
      <c r="E40" s="18"/>
      <c r="F40" s="19"/>
      <c r="G40" s="20"/>
      <c r="H40" s="18"/>
      <c r="I40" s="17"/>
      <c r="J40" s="20"/>
      <c r="K40" s="18"/>
      <c r="L40" s="21"/>
    </row>
    <row r="41" spans="1:14" s="23" customFormat="1" ht="15" customHeight="1">
      <c r="A41" s="22"/>
      <c r="C41" s="24"/>
      <c r="D41" s="24"/>
      <c r="E41" s="24"/>
      <c r="F41" s="24"/>
      <c r="G41" s="24"/>
      <c r="H41" s="24"/>
      <c r="I41" s="69" t="s">
        <v>165</v>
      </c>
      <c r="J41" s="69"/>
      <c r="K41" s="69"/>
      <c r="L41" s="69"/>
      <c r="N41" s="34"/>
    </row>
    <row r="42" spans="1:14" s="23" customFormat="1" ht="14.25">
      <c r="A42" s="25">
        <v>1</v>
      </c>
      <c r="B42" s="26">
        <v>2</v>
      </c>
      <c r="C42" s="27">
        <v>3</v>
      </c>
      <c r="D42" s="27">
        <v>4</v>
      </c>
      <c r="E42" s="27">
        <v>5</v>
      </c>
      <c r="F42" s="27">
        <v>6</v>
      </c>
      <c r="G42" s="27">
        <v>7</v>
      </c>
      <c r="H42" s="27">
        <v>8</v>
      </c>
      <c r="I42" s="27">
        <v>9</v>
      </c>
      <c r="J42" s="27">
        <v>10</v>
      </c>
      <c r="K42" s="27">
        <v>11</v>
      </c>
      <c r="L42" s="27">
        <v>12</v>
      </c>
      <c r="N42" s="34"/>
    </row>
    <row r="43" spans="1:12" ht="72.75" customHeight="1">
      <c r="A43" s="67" t="s">
        <v>155</v>
      </c>
      <c r="B43" s="2" t="s">
        <v>9</v>
      </c>
      <c r="C43" s="6">
        <f aca="true" t="shared" si="5" ref="C43:C50">+D43+E43</f>
        <v>400000</v>
      </c>
      <c r="D43" s="7">
        <v>400000</v>
      </c>
      <c r="E43" s="7">
        <v>0</v>
      </c>
      <c r="F43" s="6">
        <f aca="true" t="shared" si="6" ref="F43:F50">G43+H43</f>
        <v>0</v>
      </c>
      <c r="G43" s="7">
        <v>0</v>
      </c>
      <c r="H43" s="4">
        <v>0</v>
      </c>
      <c r="I43" s="3">
        <f aca="true" t="shared" si="7" ref="I43:I48">J43+K43</f>
        <v>0</v>
      </c>
      <c r="J43" s="7">
        <f>+ROUND(G43*1.055,0)</f>
        <v>0</v>
      </c>
      <c r="K43" s="4">
        <v>0</v>
      </c>
      <c r="L43" s="25" t="s">
        <v>102</v>
      </c>
    </row>
    <row r="44" spans="1:12" ht="52.5" customHeight="1">
      <c r="A44" s="67" t="s">
        <v>156</v>
      </c>
      <c r="B44" s="2" t="s">
        <v>9</v>
      </c>
      <c r="C44" s="6">
        <f t="shared" si="5"/>
        <v>110000</v>
      </c>
      <c r="D44" s="7">
        <v>110000</v>
      </c>
      <c r="E44" s="7">
        <v>0</v>
      </c>
      <c r="F44" s="6">
        <f t="shared" si="6"/>
        <v>0</v>
      </c>
      <c r="G44" s="7">
        <v>0</v>
      </c>
      <c r="H44" s="4">
        <v>0</v>
      </c>
      <c r="I44" s="3">
        <f t="shared" si="7"/>
        <v>0</v>
      </c>
      <c r="J44" s="7">
        <v>0</v>
      </c>
      <c r="K44" s="4">
        <v>0</v>
      </c>
      <c r="L44" s="25" t="s">
        <v>102</v>
      </c>
    </row>
    <row r="45" spans="1:12" ht="90" customHeight="1">
      <c r="A45" s="59" t="s">
        <v>157</v>
      </c>
      <c r="B45" s="2" t="s">
        <v>9</v>
      </c>
      <c r="C45" s="6">
        <f t="shared" si="5"/>
        <v>35000</v>
      </c>
      <c r="D45" s="7">
        <v>35000</v>
      </c>
      <c r="E45" s="7">
        <v>0</v>
      </c>
      <c r="F45" s="6">
        <f t="shared" si="6"/>
        <v>0</v>
      </c>
      <c r="G45" s="7">
        <v>0</v>
      </c>
      <c r="H45" s="4">
        <v>0</v>
      </c>
      <c r="I45" s="3">
        <f t="shared" si="7"/>
        <v>0</v>
      </c>
      <c r="J45" s="7">
        <v>0</v>
      </c>
      <c r="K45" s="4">
        <v>0</v>
      </c>
      <c r="L45" s="25" t="s">
        <v>102</v>
      </c>
    </row>
    <row r="46" spans="1:12" ht="70.5" customHeight="1">
      <c r="A46" s="14" t="s">
        <v>158</v>
      </c>
      <c r="B46" s="2" t="s">
        <v>9</v>
      </c>
      <c r="C46" s="6">
        <f t="shared" si="5"/>
        <v>200000</v>
      </c>
      <c r="D46" s="7">
        <v>200000</v>
      </c>
      <c r="E46" s="7">
        <v>0</v>
      </c>
      <c r="F46" s="6">
        <f t="shared" si="6"/>
        <v>0</v>
      </c>
      <c r="G46" s="7">
        <v>0</v>
      </c>
      <c r="H46" s="4">
        <v>0</v>
      </c>
      <c r="I46" s="3">
        <f t="shared" si="7"/>
        <v>0</v>
      </c>
      <c r="J46" s="7">
        <v>0</v>
      </c>
      <c r="K46" s="4">
        <v>0</v>
      </c>
      <c r="L46" s="25" t="s">
        <v>102</v>
      </c>
    </row>
    <row r="47" spans="1:12" ht="63" customHeight="1">
      <c r="A47" s="14" t="s">
        <v>159</v>
      </c>
      <c r="B47" s="2" t="s">
        <v>9</v>
      </c>
      <c r="C47" s="6">
        <f t="shared" si="5"/>
        <v>300000</v>
      </c>
      <c r="D47" s="7">
        <f>50000+250000</f>
        <v>300000</v>
      </c>
      <c r="E47" s="7">
        <v>0</v>
      </c>
      <c r="F47" s="6">
        <f t="shared" si="6"/>
        <v>0</v>
      </c>
      <c r="G47" s="7">
        <v>0</v>
      </c>
      <c r="H47" s="4">
        <v>0</v>
      </c>
      <c r="I47" s="3">
        <f t="shared" si="7"/>
        <v>0</v>
      </c>
      <c r="J47" s="7">
        <v>0</v>
      </c>
      <c r="K47" s="4">
        <v>0</v>
      </c>
      <c r="L47" s="25" t="s">
        <v>102</v>
      </c>
    </row>
    <row r="48" spans="1:12" ht="42.75" customHeight="1">
      <c r="A48" s="14" t="s">
        <v>160</v>
      </c>
      <c r="B48" s="2" t="s">
        <v>9</v>
      </c>
      <c r="C48" s="6">
        <f>+D48+E48</f>
        <v>50000</v>
      </c>
      <c r="D48" s="7">
        <v>50000</v>
      </c>
      <c r="E48" s="7">
        <v>0</v>
      </c>
      <c r="F48" s="6">
        <f>G48+H48</f>
        <v>0</v>
      </c>
      <c r="G48" s="7">
        <v>0</v>
      </c>
      <c r="H48" s="4">
        <v>0</v>
      </c>
      <c r="I48" s="3">
        <f t="shared" si="7"/>
        <v>0</v>
      </c>
      <c r="J48" s="7">
        <v>0</v>
      </c>
      <c r="K48" s="4">
        <v>0</v>
      </c>
      <c r="L48" s="25" t="s">
        <v>102</v>
      </c>
    </row>
    <row r="49" spans="1:12" ht="92.25" customHeight="1">
      <c r="A49" s="67" t="s">
        <v>163</v>
      </c>
      <c r="B49" s="2" t="s">
        <v>9</v>
      </c>
      <c r="C49" s="6">
        <f>+D49+E49</f>
        <v>90000</v>
      </c>
      <c r="D49" s="7">
        <v>90000</v>
      </c>
      <c r="E49" s="7">
        <v>0</v>
      </c>
      <c r="F49" s="6">
        <v>0</v>
      </c>
      <c r="G49" s="7">
        <v>0</v>
      </c>
      <c r="H49" s="4">
        <v>0</v>
      </c>
      <c r="I49" s="3">
        <v>0</v>
      </c>
      <c r="J49" s="7">
        <v>0</v>
      </c>
      <c r="K49" s="4">
        <v>0</v>
      </c>
      <c r="L49" s="25" t="s">
        <v>102</v>
      </c>
    </row>
    <row r="50" spans="1:12" ht="30" customHeight="1">
      <c r="A50" s="46" t="s">
        <v>109</v>
      </c>
      <c r="B50" s="44"/>
      <c r="C50" s="3">
        <f t="shared" si="5"/>
        <v>924915</v>
      </c>
      <c r="D50" s="6">
        <f>+D51+D52+D53+D57+D58+D59+D60+D61+D62+D63+D64</f>
        <v>924915</v>
      </c>
      <c r="E50" s="6">
        <f>+E51+E52+E53+E57+E58+E59+E60+E61+E62+E63</f>
        <v>0</v>
      </c>
      <c r="F50" s="6">
        <f t="shared" si="6"/>
        <v>986885</v>
      </c>
      <c r="G50" s="6">
        <f>+G51+G52+G53+G57+G58+G59+G60+G61+G62+G63+G64</f>
        <v>986885</v>
      </c>
      <c r="H50" s="6">
        <f>+H51+H52+H53+H57+H58+H59+H60+H61+H62+H63</f>
        <v>0</v>
      </c>
      <c r="I50" s="6">
        <f t="shared" si="4"/>
        <v>1041165</v>
      </c>
      <c r="J50" s="6">
        <f>+J51+J52+J53+J57+J58+J59+J60+J61+J62+J63+J64</f>
        <v>1041165</v>
      </c>
      <c r="K50" s="6">
        <f>+K51+K52+K53+K57+K58+K59+K60+K61+K62+K63</f>
        <v>0</v>
      </c>
      <c r="L50" s="45"/>
    </row>
    <row r="51" spans="1:12" ht="36.75" customHeight="1">
      <c r="A51" s="14" t="s">
        <v>61</v>
      </c>
      <c r="B51" s="2" t="s">
        <v>9</v>
      </c>
      <c r="C51" s="3">
        <f aca="true" t="shared" si="8" ref="C51:C60">D51+E51</f>
        <v>9605</v>
      </c>
      <c r="D51" s="4">
        <v>9605</v>
      </c>
      <c r="E51" s="4">
        <v>0</v>
      </c>
      <c r="F51" s="6">
        <f aca="true" t="shared" si="9" ref="F51:F59">+G51+H51</f>
        <v>10249</v>
      </c>
      <c r="G51" s="7">
        <f aca="true" t="shared" si="10" ref="G51:G64">+ROUND(D51*1.067,0)</f>
        <v>10249</v>
      </c>
      <c r="H51" s="4">
        <v>0</v>
      </c>
      <c r="I51" s="3">
        <f>J51+K51</f>
        <v>10813</v>
      </c>
      <c r="J51" s="7">
        <f>+ROUND(G51*1.055,0)</f>
        <v>10813</v>
      </c>
      <c r="K51" s="4">
        <v>0</v>
      </c>
      <c r="L51" s="25" t="s">
        <v>102</v>
      </c>
    </row>
    <row r="52" spans="1:12" ht="51" customHeight="1">
      <c r="A52" s="14" t="s">
        <v>15</v>
      </c>
      <c r="B52" s="2" t="s">
        <v>9</v>
      </c>
      <c r="C52" s="3">
        <f t="shared" si="8"/>
        <v>142160</v>
      </c>
      <c r="D52" s="4">
        <v>142160</v>
      </c>
      <c r="E52" s="4">
        <v>0</v>
      </c>
      <c r="F52" s="6">
        <f t="shared" si="9"/>
        <v>151685</v>
      </c>
      <c r="G52" s="7">
        <f t="shared" si="10"/>
        <v>151685</v>
      </c>
      <c r="H52" s="4">
        <v>0</v>
      </c>
      <c r="I52" s="3">
        <f t="shared" si="4"/>
        <v>160028</v>
      </c>
      <c r="J52" s="7">
        <f aca="true" t="shared" si="11" ref="J52:J64">+ROUND(G52*1.055,0)</f>
        <v>160028</v>
      </c>
      <c r="K52" s="4">
        <v>0</v>
      </c>
      <c r="L52" s="25" t="s">
        <v>108</v>
      </c>
    </row>
    <row r="53" spans="1:12" ht="39.75" customHeight="1">
      <c r="A53" s="14" t="s">
        <v>3</v>
      </c>
      <c r="B53" s="2" t="s">
        <v>9</v>
      </c>
      <c r="C53" s="3">
        <f t="shared" si="8"/>
        <v>85105</v>
      </c>
      <c r="D53" s="4">
        <f>-53495+138600</f>
        <v>85105</v>
      </c>
      <c r="E53" s="4">
        <v>0</v>
      </c>
      <c r="F53" s="6">
        <f t="shared" si="9"/>
        <v>90807</v>
      </c>
      <c r="G53" s="7">
        <f t="shared" si="10"/>
        <v>90807</v>
      </c>
      <c r="H53" s="4">
        <v>0</v>
      </c>
      <c r="I53" s="3">
        <f t="shared" si="4"/>
        <v>95801</v>
      </c>
      <c r="J53" s="7">
        <f t="shared" si="11"/>
        <v>95801</v>
      </c>
      <c r="K53" s="4">
        <v>0</v>
      </c>
      <c r="L53" s="25" t="s">
        <v>102</v>
      </c>
    </row>
    <row r="54" spans="1:12" s="23" customFormat="1" ht="12.75" customHeight="1">
      <c r="A54" s="15"/>
      <c r="B54" s="16"/>
      <c r="C54" s="17"/>
      <c r="D54" s="18"/>
      <c r="E54" s="18"/>
      <c r="F54" s="19"/>
      <c r="G54" s="20"/>
      <c r="H54" s="18"/>
      <c r="I54" s="17"/>
      <c r="J54" s="20"/>
      <c r="K54" s="18"/>
      <c r="L54" s="21"/>
    </row>
    <row r="55" spans="1:14" s="23" customFormat="1" ht="19.5" customHeight="1">
      <c r="A55" s="22"/>
      <c r="C55" s="24"/>
      <c r="D55" s="24"/>
      <c r="E55" s="24"/>
      <c r="F55" s="24"/>
      <c r="G55" s="24"/>
      <c r="H55" s="24"/>
      <c r="I55" s="69" t="s">
        <v>165</v>
      </c>
      <c r="J55" s="69"/>
      <c r="K55" s="69"/>
      <c r="L55" s="69"/>
      <c r="N55" s="34"/>
    </row>
    <row r="56" spans="1:14" s="23" customFormat="1" ht="14.25">
      <c r="A56" s="25">
        <v>1</v>
      </c>
      <c r="B56" s="26">
        <v>2</v>
      </c>
      <c r="C56" s="27">
        <v>3</v>
      </c>
      <c r="D56" s="27">
        <v>4</v>
      </c>
      <c r="E56" s="27">
        <v>5</v>
      </c>
      <c r="F56" s="27">
        <v>6</v>
      </c>
      <c r="G56" s="27">
        <v>7</v>
      </c>
      <c r="H56" s="27">
        <v>8</v>
      </c>
      <c r="I56" s="27">
        <v>9</v>
      </c>
      <c r="J56" s="27">
        <v>10</v>
      </c>
      <c r="K56" s="27">
        <v>11</v>
      </c>
      <c r="L56" s="27">
        <v>12</v>
      </c>
      <c r="N56" s="34"/>
    </row>
    <row r="57" spans="1:12" ht="43.5" customHeight="1">
      <c r="A57" s="38" t="s">
        <v>147</v>
      </c>
      <c r="B57" s="2" t="s">
        <v>9</v>
      </c>
      <c r="C57" s="3">
        <f t="shared" si="8"/>
        <v>402607</v>
      </c>
      <c r="D57" s="4">
        <v>402607</v>
      </c>
      <c r="E57" s="4">
        <v>0</v>
      </c>
      <c r="F57" s="6">
        <f t="shared" si="9"/>
        <v>429582</v>
      </c>
      <c r="G57" s="7">
        <f t="shared" si="10"/>
        <v>429582</v>
      </c>
      <c r="H57" s="4">
        <v>0</v>
      </c>
      <c r="I57" s="3">
        <f t="shared" si="4"/>
        <v>453209</v>
      </c>
      <c r="J57" s="7">
        <f t="shared" si="11"/>
        <v>453209</v>
      </c>
      <c r="K57" s="4">
        <v>0</v>
      </c>
      <c r="L57" s="25" t="s">
        <v>102</v>
      </c>
    </row>
    <row r="58" spans="1:12" ht="43.5" customHeight="1">
      <c r="A58" s="43" t="s">
        <v>134</v>
      </c>
      <c r="B58" s="2" t="s">
        <v>9</v>
      </c>
      <c r="C58" s="3">
        <f t="shared" si="8"/>
        <v>47520</v>
      </c>
      <c r="D58" s="4">
        <v>47520</v>
      </c>
      <c r="E58" s="4">
        <v>0</v>
      </c>
      <c r="F58" s="6">
        <f t="shared" si="9"/>
        <v>50704</v>
      </c>
      <c r="G58" s="7">
        <f t="shared" si="10"/>
        <v>50704</v>
      </c>
      <c r="H58" s="4">
        <v>0</v>
      </c>
      <c r="I58" s="3">
        <f t="shared" si="4"/>
        <v>53493</v>
      </c>
      <c r="J58" s="7">
        <f t="shared" si="11"/>
        <v>53493</v>
      </c>
      <c r="K58" s="4">
        <v>0</v>
      </c>
      <c r="L58" s="25" t="s">
        <v>102</v>
      </c>
    </row>
    <row r="59" spans="1:12" ht="66.75" customHeight="1">
      <c r="A59" s="14" t="s">
        <v>36</v>
      </c>
      <c r="B59" s="2" t="s">
        <v>9</v>
      </c>
      <c r="C59" s="3">
        <f t="shared" si="8"/>
        <v>22488</v>
      </c>
      <c r="D59" s="4">
        <v>22488</v>
      </c>
      <c r="E59" s="4">
        <v>0</v>
      </c>
      <c r="F59" s="6">
        <f t="shared" si="9"/>
        <v>23995</v>
      </c>
      <c r="G59" s="7">
        <f t="shared" si="10"/>
        <v>23995</v>
      </c>
      <c r="H59" s="4">
        <v>0</v>
      </c>
      <c r="I59" s="3">
        <f t="shared" si="4"/>
        <v>25315</v>
      </c>
      <c r="J59" s="7">
        <f t="shared" si="11"/>
        <v>25315</v>
      </c>
      <c r="K59" s="4">
        <v>0</v>
      </c>
      <c r="L59" s="25" t="s">
        <v>102</v>
      </c>
    </row>
    <row r="60" spans="1:12" ht="49.5" customHeight="1">
      <c r="A60" s="14" t="s">
        <v>19</v>
      </c>
      <c r="B60" s="2" t="s">
        <v>9</v>
      </c>
      <c r="C60" s="3">
        <f t="shared" si="8"/>
        <v>30510</v>
      </c>
      <c r="D60" s="4">
        <v>30510</v>
      </c>
      <c r="E60" s="4">
        <v>0</v>
      </c>
      <c r="F60" s="6">
        <f>+G60+H60</f>
        <v>32554</v>
      </c>
      <c r="G60" s="7">
        <f t="shared" si="10"/>
        <v>32554</v>
      </c>
      <c r="H60" s="4">
        <v>0</v>
      </c>
      <c r="I60" s="3">
        <f t="shared" si="4"/>
        <v>34344</v>
      </c>
      <c r="J60" s="7">
        <f t="shared" si="11"/>
        <v>34344</v>
      </c>
      <c r="K60" s="4">
        <v>0</v>
      </c>
      <c r="L60" s="25" t="s">
        <v>108</v>
      </c>
    </row>
    <row r="61" spans="1:12" ht="88.5" customHeight="1">
      <c r="A61" s="14" t="s">
        <v>62</v>
      </c>
      <c r="B61" s="2" t="s">
        <v>9</v>
      </c>
      <c r="C61" s="6">
        <f>+D61+E61</f>
        <v>35000</v>
      </c>
      <c r="D61" s="7">
        <v>35000</v>
      </c>
      <c r="E61" s="4">
        <v>0</v>
      </c>
      <c r="F61" s="6">
        <f>G61+H61</f>
        <v>37345</v>
      </c>
      <c r="G61" s="7">
        <f t="shared" si="10"/>
        <v>37345</v>
      </c>
      <c r="H61" s="4">
        <v>0</v>
      </c>
      <c r="I61" s="3">
        <f>J61+K61</f>
        <v>39399</v>
      </c>
      <c r="J61" s="7">
        <f t="shared" si="11"/>
        <v>39399</v>
      </c>
      <c r="K61" s="4">
        <v>0</v>
      </c>
      <c r="L61" s="25" t="s">
        <v>102</v>
      </c>
    </row>
    <row r="62" spans="1:12" s="66" customFormat="1" ht="37.5" customHeight="1">
      <c r="A62" s="59" t="s">
        <v>135</v>
      </c>
      <c r="B62" s="60" t="s">
        <v>9</v>
      </c>
      <c r="C62" s="61">
        <f>+D62+E62</f>
        <v>33480</v>
      </c>
      <c r="D62" s="62">
        <v>33480</v>
      </c>
      <c r="E62" s="63">
        <v>0</v>
      </c>
      <c r="F62" s="61">
        <f>G62+H62</f>
        <v>35723</v>
      </c>
      <c r="G62" s="62">
        <f t="shared" si="10"/>
        <v>35723</v>
      </c>
      <c r="H62" s="63">
        <v>0</v>
      </c>
      <c r="I62" s="64">
        <f>J62+K62</f>
        <v>37688</v>
      </c>
      <c r="J62" s="62">
        <f t="shared" si="11"/>
        <v>37688</v>
      </c>
      <c r="K62" s="63">
        <v>0</v>
      </c>
      <c r="L62" s="65" t="s">
        <v>130</v>
      </c>
    </row>
    <row r="63" spans="1:12" s="66" customFormat="1" ht="41.25" customHeight="1">
      <c r="A63" s="59" t="s">
        <v>136</v>
      </c>
      <c r="B63" s="60" t="s">
        <v>9</v>
      </c>
      <c r="C63" s="61">
        <f>+D63+E63</f>
        <v>14000</v>
      </c>
      <c r="D63" s="62">
        <v>14000</v>
      </c>
      <c r="E63" s="63">
        <v>0</v>
      </c>
      <c r="F63" s="61">
        <f>G63+H63</f>
        <v>14938</v>
      </c>
      <c r="G63" s="62">
        <f t="shared" si="10"/>
        <v>14938</v>
      </c>
      <c r="H63" s="63">
        <v>0</v>
      </c>
      <c r="I63" s="64">
        <f>J63+K63</f>
        <v>15760</v>
      </c>
      <c r="J63" s="62">
        <f t="shared" si="11"/>
        <v>15760</v>
      </c>
      <c r="K63" s="63">
        <v>0</v>
      </c>
      <c r="L63" s="65" t="s">
        <v>130</v>
      </c>
    </row>
    <row r="64" spans="1:12" s="66" customFormat="1" ht="37.5" customHeight="1">
      <c r="A64" s="59" t="s">
        <v>139</v>
      </c>
      <c r="B64" s="60" t="s">
        <v>9</v>
      </c>
      <c r="C64" s="61">
        <f>+D64+E64</f>
        <v>102440</v>
      </c>
      <c r="D64" s="62">
        <v>102440</v>
      </c>
      <c r="E64" s="63">
        <v>0</v>
      </c>
      <c r="F64" s="61">
        <f>G64+H64</f>
        <v>109303</v>
      </c>
      <c r="G64" s="62">
        <f t="shared" si="10"/>
        <v>109303</v>
      </c>
      <c r="H64" s="63">
        <v>0</v>
      </c>
      <c r="I64" s="64">
        <f>J64+K64</f>
        <v>115315</v>
      </c>
      <c r="J64" s="62">
        <f t="shared" si="11"/>
        <v>115315</v>
      </c>
      <c r="K64" s="63">
        <v>0</v>
      </c>
      <c r="L64" s="65" t="s">
        <v>130</v>
      </c>
    </row>
    <row r="65" spans="1:12" ht="51" customHeight="1">
      <c r="A65" s="36" t="s">
        <v>149</v>
      </c>
      <c r="B65" s="2"/>
      <c r="C65" s="3">
        <f>D65+E65</f>
        <v>409600</v>
      </c>
      <c r="D65" s="3">
        <f>185500+123900+D67</f>
        <v>409600</v>
      </c>
      <c r="E65" s="3">
        <v>0</v>
      </c>
      <c r="F65" s="6">
        <f>+G65+H65</f>
        <v>330130</v>
      </c>
      <c r="G65" s="6">
        <f>+G66</f>
        <v>330130</v>
      </c>
      <c r="H65" s="3">
        <v>0</v>
      </c>
      <c r="I65" s="3">
        <f t="shared" si="4"/>
        <v>348287</v>
      </c>
      <c r="J65" s="6">
        <f>+J66</f>
        <v>348287</v>
      </c>
      <c r="K65" s="3">
        <v>0</v>
      </c>
      <c r="L65" s="25"/>
    </row>
    <row r="66" spans="1:12" ht="36" customHeight="1">
      <c r="A66" s="38" t="s">
        <v>148</v>
      </c>
      <c r="B66" s="2" t="s">
        <v>9</v>
      </c>
      <c r="C66" s="3">
        <f>+D66+E66</f>
        <v>309400</v>
      </c>
      <c r="D66" s="3">
        <v>309400</v>
      </c>
      <c r="E66" s="3">
        <v>0</v>
      </c>
      <c r="F66" s="6">
        <f>+G66</f>
        <v>330130</v>
      </c>
      <c r="G66" s="6">
        <f>+ROUND(D66*1.067,0)</f>
        <v>330130</v>
      </c>
      <c r="H66" s="3">
        <v>0</v>
      </c>
      <c r="I66" s="3">
        <f>+J66</f>
        <v>348287</v>
      </c>
      <c r="J66" s="6">
        <f>+ROUND(G66*1.055,0)</f>
        <v>348287</v>
      </c>
      <c r="K66" s="3">
        <v>0</v>
      </c>
      <c r="L66" s="25" t="s">
        <v>102</v>
      </c>
    </row>
    <row r="67" spans="1:12" ht="47.25" customHeight="1">
      <c r="A67" s="38" t="s">
        <v>150</v>
      </c>
      <c r="B67" s="2" t="s">
        <v>9</v>
      </c>
      <c r="C67" s="3">
        <f>+D67</f>
        <v>100200</v>
      </c>
      <c r="D67" s="3">
        <v>100200</v>
      </c>
      <c r="E67" s="3">
        <v>0</v>
      </c>
      <c r="F67" s="6">
        <v>0</v>
      </c>
      <c r="G67" s="6">
        <v>0</v>
      </c>
      <c r="H67" s="3">
        <v>0</v>
      </c>
      <c r="I67" s="3">
        <v>0</v>
      </c>
      <c r="J67" s="6">
        <v>0</v>
      </c>
      <c r="K67" s="3">
        <v>0</v>
      </c>
      <c r="L67" s="25" t="s">
        <v>102</v>
      </c>
    </row>
    <row r="68" spans="1:12" ht="41.25" customHeight="1">
      <c r="A68" s="58" t="s">
        <v>110</v>
      </c>
      <c r="B68" s="2" t="s">
        <v>9</v>
      </c>
      <c r="C68" s="3">
        <f>D68+E68</f>
        <v>68552</v>
      </c>
      <c r="D68" s="3">
        <v>68552</v>
      </c>
      <c r="E68" s="3">
        <v>0</v>
      </c>
      <c r="F68" s="6">
        <f>+G68+H68</f>
        <v>73145</v>
      </c>
      <c r="G68" s="6">
        <f>+ROUND(D68*1.067,0)</f>
        <v>73145</v>
      </c>
      <c r="H68" s="3">
        <v>0</v>
      </c>
      <c r="I68" s="3">
        <f>J68+K68</f>
        <v>77168</v>
      </c>
      <c r="J68" s="6">
        <f>+ROUND(G68*1.055,0)</f>
        <v>77168</v>
      </c>
      <c r="K68" s="3">
        <v>0</v>
      </c>
      <c r="L68" s="25" t="s">
        <v>102</v>
      </c>
    </row>
    <row r="69" spans="1:12" ht="52.5" customHeight="1">
      <c r="A69" s="10" t="s">
        <v>111</v>
      </c>
      <c r="B69" s="2" t="s">
        <v>9</v>
      </c>
      <c r="C69" s="3">
        <f>D69+E69</f>
        <v>18560</v>
      </c>
      <c r="D69" s="3">
        <v>18560</v>
      </c>
      <c r="E69" s="3">
        <v>0</v>
      </c>
      <c r="F69" s="6">
        <f>+G69+H69</f>
        <v>19804</v>
      </c>
      <c r="G69" s="6">
        <f>+ROUND(D69*1.067,0)</f>
        <v>19804</v>
      </c>
      <c r="H69" s="3">
        <v>0</v>
      </c>
      <c r="I69" s="3">
        <f>J69+K69</f>
        <v>20893</v>
      </c>
      <c r="J69" s="6">
        <f>+ROUND(G69*1.055,0)</f>
        <v>20893</v>
      </c>
      <c r="K69" s="3">
        <v>0</v>
      </c>
      <c r="L69" s="25" t="s">
        <v>102</v>
      </c>
    </row>
    <row r="70" spans="1:12" s="23" customFormat="1" ht="12.75" customHeight="1">
      <c r="A70" s="15"/>
      <c r="B70" s="16"/>
      <c r="C70" s="17"/>
      <c r="D70" s="18"/>
      <c r="E70" s="18"/>
      <c r="F70" s="19"/>
      <c r="G70" s="20"/>
      <c r="H70" s="18"/>
      <c r="I70" s="17"/>
      <c r="J70" s="20"/>
      <c r="K70" s="18"/>
      <c r="L70" s="21"/>
    </row>
    <row r="71" spans="1:14" s="23" customFormat="1" ht="19.5" customHeight="1">
      <c r="A71" s="22"/>
      <c r="C71" s="24"/>
      <c r="D71" s="24"/>
      <c r="E71" s="24"/>
      <c r="F71" s="24"/>
      <c r="G71" s="24"/>
      <c r="H71" s="24"/>
      <c r="I71" s="69" t="s">
        <v>165</v>
      </c>
      <c r="J71" s="69"/>
      <c r="K71" s="69"/>
      <c r="L71" s="69"/>
      <c r="N71" s="34"/>
    </row>
    <row r="72" spans="1:14" s="23" customFormat="1" ht="14.25">
      <c r="A72" s="25">
        <v>1</v>
      </c>
      <c r="B72" s="26">
        <v>2</v>
      </c>
      <c r="C72" s="27">
        <v>3</v>
      </c>
      <c r="D72" s="27">
        <v>4</v>
      </c>
      <c r="E72" s="27">
        <v>5</v>
      </c>
      <c r="F72" s="27">
        <v>6</v>
      </c>
      <c r="G72" s="27">
        <v>7</v>
      </c>
      <c r="H72" s="27">
        <v>8</v>
      </c>
      <c r="I72" s="27">
        <v>9</v>
      </c>
      <c r="J72" s="27">
        <v>10</v>
      </c>
      <c r="K72" s="27">
        <v>11</v>
      </c>
      <c r="L72" s="27">
        <v>12</v>
      </c>
      <c r="N72" s="34"/>
    </row>
    <row r="73" spans="1:12" ht="63.75" customHeight="1">
      <c r="A73" s="68" t="s">
        <v>162</v>
      </c>
      <c r="B73" s="2" t="s">
        <v>9</v>
      </c>
      <c r="C73" s="3">
        <f>D73+E73</f>
        <v>232600</v>
      </c>
      <c r="D73" s="3">
        <v>190600</v>
      </c>
      <c r="E73" s="3">
        <v>42000</v>
      </c>
      <c r="F73" s="6">
        <f>+G73+H73</f>
        <v>248184</v>
      </c>
      <c r="G73" s="6">
        <f>+ROUND(D73*1.067,0)</f>
        <v>203370</v>
      </c>
      <c r="H73" s="6">
        <f>+ROUND(E73*1.067,0)</f>
        <v>44814</v>
      </c>
      <c r="I73" s="3">
        <f>J73+K73</f>
        <v>261834</v>
      </c>
      <c r="J73" s="6">
        <f>+ROUND(G73*1.055,0)</f>
        <v>214555</v>
      </c>
      <c r="K73" s="6">
        <f>+ROUND(H73*1.055,0)</f>
        <v>47279</v>
      </c>
      <c r="L73" s="25" t="s">
        <v>102</v>
      </c>
    </row>
    <row r="74" spans="1:12" ht="18.75" customHeight="1">
      <c r="A74" s="72" t="s">
        <v>48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2" ht="20.25" customHeight="1">
      <c r="A75" s="70" t="s">
        <v>63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1:12" ht="22.5" customHeight="1">
      <c r="A76" s="76" t="s">
        <v>64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</row>
    <row r="77" spans="1:12" ht="56.25" customHeight="1">
      <c r="A77" s="36" t="s">
        <v>113</v>
      </c>
      <c r="B77" s="2" t="s">
        <v>9</v>
      </c>
      <c r="C77" s="3">
        <f>+D77+E77</f>
        <v>1385920</v>
      </c>
      <c r="D77" s="3">
        <f>+D78+D79</f>
        <v>1385920</v>
      </c>
      <c r="E77" s="3">
        <v>0</v>
      </c>
      <c r="F77" s="6">
        <f>+G77+H77</f>
        <v>1478776</v>
      </c>
      <c r="G77" s="6">
        <f>+G78+G79</f>
        <v>1478776</v>
      </c>
      <c r="H77" s="3">
        <v>0</v>
      </c>
      <c r="I77" s="3">
        <f>J77+K77</f>
        <v>1560109</v>
      </c>
      <c r="J77" s="6">
        <f>+J78+J79</f>
        <v>1560109</v>
      </c>
      <c r="K77" s="3">
        <v>0</v>
      </c>
      <c r="L77" s="25" t="s">
        <v>102</v>
      </c>
    </row>
    <row r="78" spans="1:12" ht="75.75" customHeight="1">
      <c r="A78" s="38" t="s">
        <v>65</v>
      </c>
      <c r="B78" s="2" t="s">
        <v>9</v>
      </c>
      <c r="C78" s="3">
        <f>+D78+E78</f>
        <v>886992</v>
      </c>
      <c r="D78" s="4">
        <v>886992</v>
      </c>
      <c r="E78" s="4">
        <v>0</v>
      </c>
      <c r="F78" s="6">
        <f>+G78+H78</f>
        <v>946420</v>
      </c>
      <c r="G78" s="7">
        <f>+ROUND(D78*1.067,0)</f>
        <v>946420</v>
      </c>
      <c r="H78" s="4">
        <v>0</v>
      </c>
      <c r="I78" s="3">
        <f>J78+K78</f>
        <v>998473</v>
      </c>
      <c r="J78" s="7">
        <f>+ROUND(G78*1.055,0)</f>
        <v>998473</v>
      </c>
      <c r="K78" s="4">
        <v>0</v>
      </c>
      <c r="L78" s="25" t="s">
        <v>102</v>
      </c>
    </row>
    <row r="79" spans="1:12" ht="78.75" customHeight="1">
      <c r="A79" s="38" t="s">
        <v>66</v>
      </c>
      <c r="B79" s="2" t="s">
        <v>9</v>
      </c>
      <c r="C79" s="3">
        <f>+D79+E79</f>
        <v>498928</v>
      </c>
      <c r="D79" s="4">
        <v>498928</v>
      </c>
      <c r="E79" s="4">
        <v>0</v>
      </c>
      <c r="F79" s="6">
        <f>+G79+H79</f>
        <v>532356</v>
      </c>
      <c r="G79" s="7">
        <f>+ROUND(D79*1.067,0)</f>
        <v>532356</v>
      </c>
      <c r="H79" s="4">
        <v>0</v>
      </c>
      <c r="I79" s="3">
        <f>J79+K79</f>
        <v>561636</v>
      </c>
      <c r="J79" s="7">
        <f>+ROUND(G79*1.055,0)</f>
        <v>561636</v>
      </c>
      <c r="K79" s="4">
        <v>0</v>
      </c>
      <c r="L79" s="25" t="s">
        <v>102</v>
      </c>
    </row>
    <row r="80" spans="1:12" ht="16.5" customHeight="1">
      <c r="A80" s="72" t="s">
        <v>49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</row>
    <row r="81" spans="1:12" ht="30" customHeight="1">
      <c r="A81" s="75" t="s">
        <v>37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1:12" ht="30.75" customHeight="1">
      <c r="A82" s="77" t="s">
        <v>131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</row>
    <row r="83" spans="1:12" ht="30" customHeight="1">
      <c r="A83" s="13" t="s">
        <v>116</v>
      </c>
      <c r="B83" s="44"/>
      <c r="C83" s="3">
        <f aca="true" t="shared" si="12" ref="C83:C91">D83+E83</f>
        <v>1716099</v>
      </c>
      <c r="D83" s="3">
        <f>D84+D85+D86+D87+D91</f>
        <v>1716099</v>
      </c>
      <c r="E83" s="3">
        <f>SUM(E84,E85,E86,E87,E91)</f>
        <v>0</v>
      </c>
      <c r="F83" s="3">
        <f>G83+H83</f>
        <v>1831078</v>
      </c>
      <c r="G83" s="3">
        <f>G84+G85+G86+G87+G91</f>
        <v>1831078</v>
      </c>
      <c r="H83" s="3">
        <f>SUM(H84,H85,H86,H87,H91)</f>
        <v>0</v>
      </c>
      <c r="I83" s="3">
        <f aca="true" t="shared" si="13" ref="I83:I91">J83+K83</f>
        <v>1931788</v>
      </c>
      <c r="J83" s="3">
        <f>J84+J85+J86+J87+J91</f>
        <v>1931788</v>
      </c>
      <c r="K83" s="3">
        <f>SUM(K84,K85,K86,K87,K91)</f>
        <v>0</v>
      </c>
      <c r="L83" s="45"/>
    </row>
    <row r="84" spans="1:12" ht="36.75" customHeight="1">
      <c r="A84" s="43" t="s">
        <v>16</v>
      </c>
      <c r="B84" s="2" t="s">
        <v>9</v>
      </c>
      <c r="C84" s="3">
        <f t="shared" si="12"/>
        <v>18824</v>
      </c>
      <c r="D84" s="4">
        <v>18824</v>
      </c>
      <c r="E84" s="4">
        <v>0</v>
      </c>
      <c r="F84" s="6">
        <f>+G84+H84</f>
        <v>20085</v>
      </c>
      <c r="G84" s="7">
        <f>+ROUND(D84*1.067,0)</f>
        <v>20085</v>
      </c>
      <c r="H84" s="4">
        <v>0</v>
      </c>
      <c r="I84" s="3">
        <f t="shared" si="13"/>
        <v>21190</v>
      </c>
      <c r="J84" s="7">
        <f>+ROUND(G84*1.055,0)</f>
        <v>21190</v>
      </c>
      <c r="K84" s="4">
        <v>0</v>
      </c>
      <c r="L84" s="25" t="s">
        <v>102</v>
      </c>
    </row>
    <row r="85" spans="1:12" ht="37.5" customHeight="1">
      <c r="A85" s="43" t="s">
        <v>114</v>
      </c>
      <c r="B85" s="2" t="s">
        <v>9</v>
      </c>
      <c r="C85" s="3">
        <f t="shared" si="12"/>
        <v>641180</v>
      </c>
      <c r="D85" s="4">
        <v>641180</v>
      </c>
      <c r="E85" s="4">
        <v>0</v>
      </c>
      <c r="F85" s="6">
        <f>+G85+H85</f>
        <v>684139</v>
      </c>
      <c r="G85" s="7">
        <f>+ROUND(D85*1.067,0)</f>
        <v>684139</v>
      </c>
      <c r="H85" s="4">
        <v>0</v>
      </c>
      <c r="I85" s="3">
        <f t="shared" si="13"/>
        <v>721767</v>
      </c>
      <c r="J85" s="7">
        <f>+ROUND(G85*1.055,0)</f>
        <v>721767</v>
      </c>
      <c r="K85" s="4">
        <v>0</v>
      </c>
      <c r="L85" s="25" t="s">
        <v>102</v>
      </c>
    </row>
    <row r="86" spans="1:12" ht="36.75" customHeight="1">
      <c r="A86" s="43" t="s">
        <v>129</v>
      </c>
      <c r="B86" s="2" t="s">
        <v>9</v>
      </c>
      <c r="C86" s="3">
        <f t="shared" si="12"/>
        <v>274518</v>
      </c>
      <c r="D86" s="4">
        <v>274518</v>
      </c>
      <c r="E86" s="4">
        <v>0</v>
      </c>
      <c r="F86" s="6">
        <f>+G86+H86</f>
        <v>292911</v>
      </c>
      <c r="G86" s="7">
        <f>+ROUND(D86*1.067,0)</f>
        <v>292911</v>
      </c>
      <c r="H86" s="4">
        <v>0</v>
      </c>
      <c r="I86" s="3">
        <f t="shared" si="13"/>
        <v>309021</v>
      </c>
      <c r="J86" s="7">
        <f>+ROUND(G86*1.055,0)</f>
        <v>309021</v>
      </c>
      <c r="K86" s="4">
        <v>0</v>
      </c>
      <c r="L86" s="25" t="s">
        <v>102</v>
      </c>
    </row>
    <row r="87" spans="1:12" ht="41.25" customHeight="1">
      <c r="A87" s="43" t="s">
        <v>115</v>
      </c>
      <c r="B87" s="2" t="s">
        <v>9</v>
      </c>
      <c r="C87" s="3">
        <f t="shared" si="12"/>
        <v>209742</v>
      </c>
      <c r="D87" s="4">
        <v>209742</v>
      </c>
      <c r="E87" s="4">
        <v>0</v>
      </c>
      <c r="F87" s="6">
        <f>+G87+H87</f>
        <v>223795</v>
      </c>
      <c r="G87" s="7">
        <f>+ROUND(D87*1.067,0)</f>
        <v>223795</v>
      </c>
      <c r="H87" s="4">
        <v>0</v>
      </c>
      <c r="I87" s="3">
        <f t="shared" si="13"/>
        <v>236104</v>
      </c>
      <c r="J87" s="7">
        <f>+ROUND(G87*1.055,0)</f>
        <v>236104</v>
      </c>
      <c r="K87" s="4">
        <v>0</v>
      </c>
      <c r="L87" s="25" t="s">
        <v>102</v>
      </c>
    </row>
    <row r="88" spans="1:12" s="23" customFormat="1" ht="12.75" customHeight="1">
      <c r="A88" s="15"/>
      <c r="B88" s="16"/>
      <c r="C88" s="17"/>
      <c r="D88" s="18"/>
      <c r="E88" s="18"/>
      <c r="F88" s="19"/>
      <c r="G88" s="20"/>
      <c r="H88" s="18"/>
      <c r="I88" s="17"/>
      <c r="J88" s="20"/>
      <c r="K88" s="18"/>
      <c r="L88" s="21"/>
    </row>
    <row r="89" spans="1:14" s="23" customFormat="1" ht="19.5" customHeight="1">
      <c r="A89" s="22"/>
      <c r="C89" s="24"/>
      <c r="D89" s="24"/>
      <c r="E89" s="24"/>
      <c r="F89" s="24"/>
      <c r="G89" s="24"/>
      <c r="H89" s="24"/>
      <c r="I89" s="69" t="s">
        <v>165</v>
      </c>
      <c r="J89" s="69"/>
      <c r="K89" s="69"/>
      <c r="L89" s="69"/>
      <c r="N89" s="34"/>
    </row>
    <row r="90" spans="1:14" s="23" customFormat="1" ht="14.25">
      <c r="A90" s="25">
        <v>1</v>
      </c>
      <c r="B90" s="26">
        <v>2</v>
      </c>
      <c r="C90" s="27">
        <v>3</v>
      </c>
      <c r="D90" s="27">
        <v>4</v>
      </c>
      <c r="E90" s="27">
        <v>5</v>
      </c>
      <c r="F90" s="27">
        <v>6</v>
      </c>
      <c r="G90" s="27">
        <v>7</v>
      </c>
      <c r="H90" s="27">
        <v>8</v>
      </c>
      <c r="I90" s="27">
        <v>9</v>
      </c>
      <c r="J90" s="27">
        <v>10</v>
      </c>
      <c r="K90" s="27">
        <v>11</v>
      </c>
      <c r="L90" s="27">
        <v>12</v>
      </c>
      <c r="N90" s="34"/>
    </row>
    <row r="91" spans="1:12" ht="83.25" customHeight="1">
      <c r="A91" s="14" t="s">
        <v>46</v>
      </c>
      <c r="B91" s="2" t="s">
        <v>9</v>
      </c>
      <c r="C91" s="3">
        <f t="shared" si="12"/>
        <v>571835</v>
      </c>
      <c r="D91" s="4">
        <v>571835</v>
      </c>
      <c r="E91" s="4">
        <v>0</v>
      </c>
      <c r="F91" s="6">
        <f>+G91+H91</f>
        <v>610148</v>
      </c>
      <c r="G91" s="7">
        <f>+ROUND(D91*1.067,0)</f>
        <v>610148</v>
      </c>
      <c r="H91" s="4">
        <v>0</v>
      </c>
      <c r="I91" s="3">
        <f t="shared" si="13"/>
        <v>643706</v>
      </c>
      <c r="J91" s="7">
        <f>+ROUND(G91*1.055,0)</f>
        <v>643706</v>
      </c>
      <c r="K91" s="4">
        <v>0</v>
      </c>
      <c r="L91" s="25" t="s">
        <v>102</v>
      </c>
    </row>
    <row r="92" spans="1:12" ht="25.5" customHeight="1">
      <c r="A92" s="79" t="s">
        <v>50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1:12" ht="27" customHeight="1">
      <c r="A93" s="80" t="s">
        <v>6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23.25" customHeight="1">
      <c r="A94" s="81" t="s">
        <v>7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1:12" ht="30" customHeight="1">
      <c r="A95" s="52" t="s">
        <v>20</v>
      </c>
      <c r="B95" s="2"/>
      <c r="C95" s="6">
        <f>D95+E95</f>
        <v>1145921</v>
      </c>
      <c r="D95" s="6">
        <f aca="true" t="shared" si="14" ref="D95:K95">D96+D99</f>
        <v>1145921</v>
      </c>
      <c r="E95" s="6">
        <f t="shared" si="14"/>
        <v>0</v>
      </c>
      <c r="F95" s="6">
        <f t="shared" si="14"/>
        <v>1222699</v>
      </c>
      <c r="G95" s="6">
        <f t="shared" si="14"/>
        <v>1222699</v>
      </c>
      <c r="H95" s="6">
        <f t="shared" si="14"/>
        <v>0</v>
      </c>
      <c r="I95" s="6">
        <f t="shared" si="14"/>
        <v>1289948</v>
      </c>
      <c r="J95" s="6">
        <f t="shared" si="14"/>
        <v>1289948</v>
      </c>
      <c r="K95" s="6">
        <f t="shared" si="14"/>
        <v>0</v>
      </c>
      <c r="L95" s="25"/>
    </row>
    <row r="96" spans="1:12" ht="34.5" customHeight="1">
      <c r="A96" s="9" t="s">
        <v>117</v>
      </c>
      <c r="B96" s="44"/>
      <c r="C96" s="3">
        <f>D96+E96</f>
        <v>154475</v>
      </c>
      <c r="D96" s="3">
        <f>SUM(D97+D98)</f>
        <v>154475</v>
      </c>
      <c r="E96" s="3">
        <f>SUM(E97+E98)</f>
        <v>0</v>
      </c>
      <c r="F96" s="3">
        <f>G96+H96</f>
        <v>164825</v>
      </c>
      <c r="G96" s="3">
        <f>SUM(G97+G98)</f>
        <v>164825</v>
      </c>
      <c r="H96" s="3">
        <f>SUM(H97+H98)</f>
        <v>0</v>
      </c>
      <c r="I96" s="3">
        <f>J96+K96</f>
        <v>173890</v>
      </c>
      <c r="J96" s="3">
        <f>SUM(J97+J98)</f>
        <v>173890</v>
      </c>
      <c r="K96" s="3">
        <f>SUM(K97+K98)</f>
        <v>0</v>
      </c>
      <c r="L96" s="25"/>
    </row>
    <row r="97" spans="1:12" ht="50.25" customHeight="1">
      <c r="A97" s="14" t="s">
        <v>140</v>
      </c>
      <c r="B97" s="2" t="s">
        <v>9</v>
      </c>
      <c r="C97" s="3">
        <f>D97+E97</f>
        <v>142540</v>
      </c>
      <c r="D97" s="4">
        <v>142540</v>
      </c>
      <c r="E97" s="4">
        <v>0</v>
      </c>
      <c r="F97" s="6">
        <f>+G97+H97</f>
        <v>152090</v>
      </c>
      <c r="G97" s="7">
        <f>+ROUND(D97*1.067,0)</f>
        <v>152090</v>
      </c>
      <c r="H97" s="4">
        <v>0</v>
      </c>
      <c r="I97" s="3">
        <f>J97+K97</f>
        <v>160455</v>
      </c>
      <c r="J97" s="7">
        <f>+ROUND(G97*1.055,0)</f>
        <v>160455</v>
      </c>
      <c r="K97" s="4">
        <v>0</v>
      </c>
      <c r="L97" s="25" t="s">
        <v>102</v>
      </c>
    </row>
    <row r="98" spans="1:12" ht="30" customHeight="1">
      <c r="A98" s="14" t="s">
        <v>85</v>
      </c>
      <c r="B98" s="2" t="s">
        <v>9</v>
      </c>
      <c r="C98" s="3">
        <f>D98+E98</f>
        <v>11935</v>
      </c>
      <c r="D98" s="4">
        <v>11935</v>
      </c>
      <c r="E98" s="4">
        <v>0</v>
      </c>
      <c r="F98" s="6">
        <f>+G98+H98</f>
        <v>12735</v>
      </c>
      <c r="G98" s="7">
        <f>+ROUND(D98*1.067,0)</f>
        <v>12735</v>
      </c>
      <c r="H98" s="4">
        <v>0</v>
      </c>
      <c r="I98" s="3">
        <f>J98+K98</f>
        <v>13435</v>
      </c>
      <c r="J98" s="7">
        <f>+ROUND(G98*1.055,0)</f>
        <v>13435</v>
      </c>
      <c r="K98" s="4">
        <v>0</v>
      </c>
      <c r="L98" s="25" t="s">
        <v>102</v>
      </c>
    </row>
    <row r="99" spans="1:12" ht="39" customHeight="1">
      <c r="A99" s="9" t="s">
        <v>119</v>
      </c>
      <c r="B99" s="2"/>
      <c r="C99" s="3">
        <f>E99+D99</f>
        <v>991446</v>
      </c>
      <c r="D99" s="3">
        <f>+D100+D101+D102+D103+D104+D105+D109</f>
        <v>991446</v>
      </c>
      <c r="E99" s="3">
        <f>+E100+E101+E102+E103+E104+E105+E109</f>
        <v>0</v>
      </c>
      <c r="F99" s="3">
        <f>H99+G99</f>
        <v>1057874</v>
      </c>
      <c r="G99" s="3">
        <f>+G100+G101+G102+G103+G104+G105+G109</f>
        <v>1057874</v>
      </c>
      <c r="H99" s="3">
        <f>+H100+H101+H102+H103+H104+H105+H109</f>
        <v>0</v>
      </c>
      <c r="I99" s="3">
        <f>K99+J99</f>
        <v>1116058</v>
      </c>
      <c r="J99" s="3">
        <f>+J100+J101+J102+J103+J104+J105+J109</f>
        <v>1116058</v>
      </c>
      <c r="K99" s="3">
        <f>+K100+K101+K102+K103+K104+K105+K109</f>
        <v>0</v>
      </c>
      <c r="L99" s="25"/>
    </row>
    <row r="100" spans="1:12" ht="39" customHeight="1">
      <c r="A100" s="14" t="s">
        <v>142</v>
      </c>
      <c r="B100" s="2" t="s">
        <v>9</v>
      </c>
      <c r="C100" s="3">
        <f aca="true" t="shared" si="15" ref="C100:C105">D100+E100</f>
        <v>22488</v>
      </c>
      <c r="D100" s="4">
        <v>22488</v>
      </c>
      <c r="E100" s="4">
        <v>0</v>
      </c>
      <c r="F100" s="6">
        <f>+G100+H100</f>
        <v>23995</v>
      </c>
      <c r="G100" s="7">
        <f aca="true" t="shared" si="16" ref="G100:G105">+ROUND(D100*1.067,0)</f>
        <v>23995</v>
      </c>
      <c r="H100" s="4">
        <v>0</v>
      </c>
      <c r="I100" s="3">
        <f aca="true" t="shared" si="17" ref="I100:I105">J100+K100</f>
        <v>25315</v>
      </c>
      <c r="J100" s="7">
        <f aca="true" t="shared" si="18" ref="J100:J105">+ROUND(G100*1.055,0)</f>
        <v>25315</v>
      </c>
      <c r="K100" s="4">
        <v>0</v>
      </c>
      <c r="L100" s="25" t="s">
        <v>102</v>
      </c>
    </row>
    <row r="101" spans="1:12" ht="43.5" customHeight="1">
      <c r="A101" s="43" t="s">
        <v>141</v>
      </c>
      <c r="B101" s="2" t="s">
        <v>9</v>
      </c>
      <c r="C101" s="3">
        <f>D101+E101</f>
        <v>158144</v>
      </c>
      <c r="D101" s="4">
        <v>158144</v>
      </c>
      <c r="E101" s="4">
        <v>0</v>
      </c>
      <c r="F101" s="6">
        <f>+G101+H101</f>
        <v>168740</v>
      </c>
      <c r="G101" s="7">
        <f t="shared" si="16"/>
        <v>168740</v>
      </c>
      <c r="H101" s="4">
        <v>0</v>
      </c>
      <c r="I101" s="3">
        <f t="shared" si="17"/>
        <v>178021</v>
      </c>
      <c r="J101" s="7">
        <f t="shared" si="18"/>
        <v>178021</v>
      </c>
      <c r="K101" s="4">
        <v>0</v>
      </c>
      <c r="L101" s="25" t="s">
        <v>102</v>
      </c>
    </row>
    <row r="102" spans="1:12" ht="52.5" customHeight="1">
      <c r="A102" s="14" t="s">
        <v>67</v>
      </c>
      <c r="B102" s="2" t="s">
        <v>9</v>
      </c>
      <c r="C102" s="3">
        <f t="shared" si="15"/>
        <v>316175</v>
      </c>
      <c r="D102" s="4">
        <v>316175</v>
      </c>
      <c r="E102" s="4">
        <v>0</v>
      </c>
      <c r="F102" s="6">
        <f>+G102+H102</f>
        <v>337359</v>
      </c>
      <c r="G102" s="7">
        <f t="shared" si="16"/>
        <v>337359</v>
      </c>
      <c r="H102" s="4">
        <v>0</v>
      </c>
      <c r="I102" s="3">
        <f t="shared" si="17"/>
        <v>355914</v>
      </c>
      <c r="J102" s="7">
        <f t="shared" si="18"/>
        <v>355914</v>
      </c>
      <c r="K102" s="4">
        <v>0</v>
      </c>
      <c r="L102" s="25" t="s">
        <v>102</v>
      </c>
    </row>
    <row r="103" spans="1:12" ht="63" customHeight="1">
      <c r="A103" s="43" t="s">
        <v>68</v>
      </c>
      <c r="B103" s="2" t="s">
        <v>9</v>
      </c>
      <c r="C103" s="3">
        <f t="shared" si="15"/>
        <v>120700</v>
      </c>
      <c r="D103" s="4">
        <v>120700</v>
      </c>
      <c r="E103" s="4">
        <v>0</v>
      </c>
      <c r="F103" s="6">
        <f>+G103+H103</f>
        <v>128787</v>
      </c>
      <c r="G103" s="7">
        <f t="shared" si="16"/>
        <v>128787</v>
      </c>
      <c r="H103" s="4">
        <v>0</v>
      </c>
      <c r="I103" s="3">
        <f t="shared" si="17"/>
        <v>135870</v>
      </c>
      <c r="J103" s="7">
        <f t="shared" si="18"/>
        <v>135870</v>
      </c>
      <c r="K103" s="4">
        <v>0</v>
      </c>
      <c r="L103" s="25" t="s">
        <v>102</v>
      </c>
    </row>
    <row r="104" spans="1:12" ht="60.75" customHeight="1">
      <c r="A104" s="14" t="s">
        <v>52</v>
      </c>
      <c r="B104" s="2" t="s">
        <v>9</v>
      </c>
      <c r="C104" s="3">
        <f t="shared" si="15"/>
        <v>339512</v>
      </c>
      <c r="D104" s="4">
        <v>339512</v>
      </c>
      <c r="E104" s="4">
        <v>0</v>
      </c>
      <c r="F104" s="6">
        <f>+G104+H104</f>
        <v>362259</v>
      </c>
      <c r="G104" s="7">
        <f t="shared" si="16"/>
        <v>362259</v>
      </c>
      <c r="H104" s="4">
        <v>0</v>
      </c>
      <c r="I104" s="3">
        <f t="shared" si="17"/>
        <v>382183</v>
      </c>
      <c r="J104" s="7">
        <f t="shared" si="18"/>
        <v>382183</v>
      </c>
      <c r="K104" s="4">
        <v>0</v>
      </c>
      <c r="L104" s="25" t="s">
        <v>25</v>
      </c>
    </row>
    <row r="105" spans="1:12" ht="45.75" customHeight="1">
      <c r="A105" s="14" t="s">
        <v>53</v>
      </c>
      <c r="B105" s="2" t="s">
        <v>9</v>
      </c>
      <c r="C105" s="3">
        <f t="shared" si="15"/>
        <v>24427</v>
      </c>
      <c r="D105" s="4">
        <v>24427</v>
      </c>
      <c r="E105" s="4">
        <v>0</v>
      </c>
      <c r="F105" s="6">
        <f>+G105</f>
        <v>26064</v>
      </c>
      <c r="G105" s="7">
        <f t="shared" si="16"/>
        <v>26064</v>
      </c>
      <c r="H105" s="4">
        <v>0</v>
      </c>
      <c r="I105" s="3">
        <f t="shared" si="17"/>
        <v>27498</v>
      </c>
      <c r="J105" s="7">
        <f t="shared" si="18"/>
        <v>27498</v>
      </c>
      <c r="K105" s="4">
        <v>0</v>
      </c>
      <c r="L105" s="25" t="s">
        <v>25</v>
      </c>
    </row>
    <row r="106" spans="1:12" s="23" customFormat="1" ht="6" customHeight="1">
      <c r="A106" s="15"/>
      <c r="B106" s="16"/>
      <c r="C106" s="17"/>
      <c r="D106" s="18"/>
      <c r="E106" s="18"/>
      <c r="F106" s="19"/>
      <c r="G106" s="20"/>
      <c r="H106" s="18"/>
      <c r="I106" s="17"/>
      <c r="J106" s="20"/>
      <c r="K106" s="18"/>
      <c r="L106" s="21"/>
    </row>
    <row r="107" spans="1:14" s="23" customFormat="1" ht="19.5" customHeight="1">
      <c r="A107" s="22"/>
      <c r="C107" s="24"/>
      <c r="D107" s="24"/>
      <c r="E107" s="24"/>
      <c r="F107" s="24"/>
      <c r="G107" s="24"/>
      <c r="H107" s="24"/>
      <c r="I107" s="69" t="s">
        <v>165</v>
      </c>
      <c r="J107" s="69"/>
      <c r="K107" s="69"/>
      <c r="L107" s="69"/>
      <c r="N107" s="34"/>
    </row>
    <row r="108" spans="1:14" s="23" customFormat="1" ht="14.25">
      <c r="A108" s="25">
        <v>1</v>
      </c>
      <c r="B108" s="26">
        <v>2</v>
      </c>
      <c r="C108" s="27">
        <v>3</v>
      </c>
      <c r="D108" s="27">
        <v>4</v>
      </c>
      <c r="E108" s="27">
        <v>5</v>
      </c>
      <c r="F108" s="27">
        <v>6</v>
      </c>
      <c r="G108" s="27">
        <v>7</v>
      </c>
      <c r="H108" s="27">
        <v>8</v>
      </c>
      <c r="I108" s="27">
        <v>9</v>
      </c>
      <c r="J108" s="27">
        <v>10</v>
      </c>
      <c r="K108" s="27">
        <v>11</v>
      </c>
      <c r="L108" s="27">
        <v>12</v>
      </c>
      <c r="N108" s="34"/>
    </row>
    <row r="109" spans="1:12" ht="46.5" customHeight="1">
      <c r="A109" s="14" t="s">
        <v>118</v>
      </c>
      <c r="B109" s="2" t="s">
        <v>9</v>
      </c>
      <c r="C109" s="3">
        <f>D109+E109</f>
        <v>10000</v>
      </c>
      <c r="D109" s="4">
        <v>10000</v>
      </c>
      <c r="E109" s="4">
        <v>0</v>
      </c>
      <c r="F109" s="6">
        <f>+G109</f>
        <v>10670</v>
      </c>
      <c r="G109" s="7">
        <f>+ROUND(D109*1.067,0)</f>
        <v>10670</v>
      </c>
      <c r="H109" s="4">
        <v>0</v>
      </c>
      <c r="I109" s="3">
        <f>J109+K109</f>
        <v>11257</v>
      </c>
      <c r="J109" s="7">
        <f>+ROUND(G109*1.055,0)</f>
        <v>11257</v>
      </c>
      <c r="K109" s="4">
        <v>0</v>
      </c>
      <c r="L109" s="25" t="s">
        <v>25</v>
      </c>
    </row>
    <row r="110" spans="1:12" ht="17.25" customHeight="1">
      <c r="A110" s="72" t="s">
        <v>45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</row>
    <row r="111" spans="1:12" ht="21" customHeight="1">
      <c r="A111" s="75" t="s">
        <v>126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</row>
    <row r="112" spans="1:12" ht="25.5" customHeight="1">
      <c r="A112" s="81" t="s">
        <v>127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</row>
    <row r="113" spans="1:12" ht="41.25" customHeight="1">
      <c r="A113" s="47" t="s">
        <v>20</v>
      </c>
      <c r="B113" s="48"/>
      <c r="C113" s="49">
        <f>+D113+E113</f>
        <v>255150</v>
      </c>
      <c r="D113" s="49">
        <f>+D114</f>
        <v>255150</v>
      </c>
      <c r="E113" s="49">
        <v>0</v>
      </c>
      <c r="F113" s="49">
        <f>+G113+H113</f>
        <v>272245</v>
      </c>
      <c r="G113" s="49">
        <f>+G114</f>
        <v>272245</v>
      </c>
      <c r="H113" s="49">
        <v>0</v>
      </c>
      <c r="I113" s="49">
        <f>+J113+K113</f>
        <v>287218</v>
      </c>
      <c r="J113" s="49">
        <f>+J114</f>
        <v>287218</v>
      </c>
      <c r="K113" s="49">
        <v>0</v>
      </c>
      <c r="L113" s="48"/>
    </row>
    <row r="114" spans="1:12" ht="64.5" customHeight="1">
      <c r="A114" s="35" t="s">
        <v>128</v>
      </c>
      <c r="B114" s="2"/>
      <c r="C114" s="3">
        <f>D114+E114</f>
        <v>255150</v>
      </c>
      <c r="D114" s="4">
        <v>255150</v>
      </c>
      <c r="E114" s="4">
        <v>0</v>
      </c>
      <c r="F114" s="6">
        <f>+G114</f>
        <v>272245</v>
      </c>
      <c r="G114" s="7">
        <f>+ROUND(D114*1.067,0)</f>
        <v>272245</v>
      </c>
      <c r="H114" s="4">
        <v>0</v>
      </c>
      <c r="I114" s="3">
        <f>J114+K114</f>
        <v>287218</v>
      </c>
      <c r="J114" s="7">
        <f>+ROUND(G114*1.055,0)</f>
        <v>287218</v>
      </c>
      <c r="K114" s="4">
        <v>0</v>
      </c>
      <c r="L114" s="25"/>
    </row>
    <row r="115" spans="1:12" ht="24.75" customHeight="1">
      <c r="A115" s="72" t="s">
        <v>39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</row>
    <row r="116" spans="1:12" ht="33.75" customHeight="1">
      <c r="A116" s="75" t="s">
        <v>70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</row>
    <row r="117" spans="1:12" ht="32.25" customHeight="1">
      <c r="A117" s="76" t="s">
        <v>27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</row>
    <row r="118" spans="1:12" ht="29.25" customHeight="1">
      <c r="A118" s="47" t="s">
        <v>20</v>
      </c>
      <c r="B118" s="48"/>
      <c r="C118" s="49">
        <f>+D118+E118</f>
        <v>278600</v>
      </c>
      <c r="D118" s="49">
        <f>+D119</f>
        <v>278600</v>
      </c>
      <c r="E118" s="49">
        <v>0</v>
      </c>
      <c r="F118" s="49">
        <f>+G118+H118</f>
        <v>297266</v>
      </c>
      <c r="G118" s="49">
        <f>+G119</f>
        <v>297266</v>
      </c>
      <c r="H118" s="49">
        <v>0</v>
      </c>
      <c r="I118" s="49">
        <f>+J118+K118</f>
        <v>313616</v>
      </c>
      <c r="J118" s="49">
        <f>+J119</f>
        <v>313616</v>
      </c>
      <c r="K118" s="49">
        <v>0</v>
      </c>
      <c r="L118" s="48"/>
    </row>
    <row r="119" spans="1:12" ht="48.75" customHeight="1">
      <c r="A119" s="43" t="s">
        <v>69</v>
      </c>
      <c r="B119" s="8" t="s">
        <v>9</v>
      </c>
      <c r="C119" s="3">
        <f>D119+E119</f>
        <v>278600</v>
      </c>
      <c r="D119" s="4">
        <v>278600</v>
      </c>
      <c r="E119" s="4">
        <v>0</v>
      </c>
      <c r="F119" s="3">
        <f>G119+H119</f>
        <v>297266</v>
      </c>
      <c r="G119" s="7">
        <f>+ROUND(D119*1.067,0)</f>
        <v>297266</v>
      </c>
      <c r="H119" s="4">
        <v>0</v>
      </c>
      <c r="I119" s="3">
        <f>J119+K119</f>
        <v>313616</v>
      </c>
      <c r="J119" s="7">
        <f>+ROUND(G119*1.055,0)</f>
        <v>313616</v>
      </c>
      <c r="K119" s="4">
        <v>0</v>
      </c>
      <c r="L119" s="25" t="s">
        <v>102</v>
      </c>
    </row>
    <row r="120" spans="1:12" ht="18" customHeight="1">
      <c r="A120" s="72" t="s">
        <v>51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</row>
    <row r="121" spans="1:12" ht="27" customHeight="1">
      <c r="A121" s="70" t="s">
        <v>71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</row>
    <row r="122" spans="1:12" ht="21.75" customHeight="1">
      <c r="A122" s="82" t="s">
        <v>32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</row>
    <row r="123" spans="1:12" ht="29.25" customHeight="1">
      <c r="A123" s="47" t="s">
        <v>20</v>
      </c>
      <c r="B123" s="48"/>
      <c r="C123" s="49">
        <f>+D123+E123</f>
        <v>81525</v>
      </c>
      <c r="D123" s="49">
        <f>+D124</f>
        <v>81525</v>
      </c>
      <c r="E123" s="49">
        <v>0</v>
      </c>
      <c r="F123" s="49">
        <f>+G123+H123</f>
        <v>86987</v>
      </c>
      <c r="G123" s="49">
        <f>+G124</f>
        <v>86987</v>
      </c>
      <c r="H123" s="49">
        <v>0</v>
      </c>
      <c r="I123" s="49">
        <f>+J123+K123</f>
        <v>91771</v>
      </c>
      <c r="J123" s="49">
        <f>+J124</f>
        <v>91771</v>
      </c>
      <c r="K123" s="49">
        <v>0</v>
      </c>
      <c r="L123" s="48"/>
    </row>
    <row r="124" spans="1:12" ht="60" customHeight="1">
      <c r="A124" s="36" t="s">
        <v>120</v>
      </c>
      <c r="B124" s="2" t="s">
        <v>9</v>
      </c>
      <c r="C124" s="3">
        <f>D124+E124</f>
        <v>81525</v>
      </c>
      <c r="D124" s="4">
        <v>81525</v>
      </c>
      <c r="E124" s="4">
        <v>0</v>
      </c>
      <c r="F124" s="3">
        <f>G124+H124</f>
        <v>86987</v>
      </c>
      <c r="G124" s="6">
        <f>+ROUND(D124*1.067,0)</f>
        <v>86987</v>
      </c>
      <c r="H124" s="4">
        <v>0</v>
      </c>
      <c r="I124" s="3">
        <f>J124+K124</f>
        <v>91771</v>
      </c>
      <c r="J124" s="6">
        <f>+ROUND(G124*1.055,0)</f>
        <v>91771</v>
      </c>
      <c r="K124" s="4">
        <v>0</v>
      </c>
      <c r="L124" s="25" t="s">
        <v>102</v>
      </c>
    </row>
    <row r="125" spans="1:12" ht="18" customHeight="1">
      <c r="A125" s="75" t="s">
        <v>72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</row>
    <row r="126" spans="1:12" ht="27" customHeight="1">
      <c r="A126" s="81" t="s">
        <v>41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</row>
    <row r="127" spans="1:12" ht="29.25" customHeight="1">
      <c r="A127" s="47" t="s">
        <v>20</v>
      </c>
      <c r="B127" s="8"/>
      <c r="C127" s="6">
        <f>D127+E127</f>
        <v>65117064</v>
      </c>
      <c r="D127" s="6">
        <f>D139+D141+D137+D132+D143</f>
        <v>65117064</v>
      </c>
      <c r="E127" s="6">
        <f>+E132</f>
        <v>0</v>
      </c>
      <c r="F127" s="3">
        <f>G127+H127</f>
        <v>68412908</v>
      </c>
      <c r="G127" s="6">
        <f>G139+G141+G137+G132</f>
        <v>68412908</v>
      </c>
      <c r="H127" s="6">
        <f>+H132</f>
        <v>0</v>
      </c>
      <c r="I127" s="3">
        <f>K127+J127</f>
        <v>72175618</v>
      </c>
      <c r="J127" s="6">
        <f>J139+J141+J137+J132</f>
        <v>72175618</v>
      </c>
      <c r="K127" s="6">
        <f>+K132</f>
        <v>0</v>
      </c>
      <c r="L127" s="35"/>
    </row>
    <row r="128" spans="1:12" s="23" customFormat="1" ht="12.75" customHeight="1">
      <c r="A128" s="15"/>
      <c r="B128" s="16"/>
      <c r="C128" s="17"/>
      <c r="D128" s="18"/>
      <c r="E128" s="18"/>
      <c r="F128" s="19"/>
      <c r="G128" s="20"/>
      <c r="H128" s="18"/>
      <c r="I128" s="17"/>
      <c r="J128" s="20"/>
      <c r="K128" s="18"/>
      <c r="L128" s="21"/>
    </row>
    <row r="129" spans="1:14" s="23" customFormat="1" ht="19.5" customHeight="1">
      <c r="A129" s="22"/>
      <c r="C129" s="24"/>
      <c r="D129" s="24"/>
      <c r="E129" s="24"/>
      <c r="F129" s="24"/>
      <c r="G129" s="24"/>
      <c r="H129" s="24"/>
      <c r="I129" s="69" t="s">
        <v>165</v>
      </c>
      <c r="J129" s="69"/>
      <c r="K129" s="69"/>
      <c r="L129" s="69"/>
      <c r="N129" s="34"/>
    </row>
    <row r="130" spans="1:14" s="23" customFormat="1" ht="14.25">
      <c r="A130" s="25">
        <v>1</v>
      </c>
      <c r="B130" s="26">
        <v>2</v>
      </c>
      <c r="C130" s="27">
        <v>3</v>
      </c>
      <c r="D130" s="27">
        <v>4</v>
      </c>
      <c r="E130" s="27">
        <v>5</v>
      </c>
      <c r="F130" s="27">
        <v>6</v>
      </c>
      <c r="G130" s="27">
        <v>7</v>
      </c>
      <c r="H130" s="27">
        <v>8</v>
      </c>
      <c r="I130" s="27">
        <v>9</v>
      </c>
      <c r="J130" s="27">
        <v>10</v>
      </c>
      <c r="K130" s="27">
        <v>11</v>
      </c>
      <c r="L130" s="27">
        <v>12</v>
      </c>
      <c r="N130" s="34"/>
    </row>
    <row r="131" spans="1:12" ht="21" customHeight="1">
      <c r="A131" s="79" t="s">
        <v>42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</row>
    <row r="132" spans="1:12" ht="48.75" customHeight="1">
      <c r="A132" s="9" t="s">
        <v>121</v>
      </c>
      <c r="B132" s="38"/>
      <c r="C132" s="3">
        <f>D132+E132</f>
        <v>510136</v>
      </c>
      <c r="D132" s="3">
        <f>D133+D134++D135</f>
        <v>510136</v>
      </c>
      <c r="E132" s="3">
        <v>0</v>
      </c>
      <c r="F132" s="6">
        <f>G132+H132</f>
        <v>544315</v>
      </c>
      <c r="G132" s="6">
        <f>G133+G134++G135</f>
        <v>544315</v>
      </c>
      <c r="H132" s="6">
        <v>0</v>
      </c>
      <c r="I132" s="3">
        <f>J132+K132</f>
        <v>574253</v>
      </c>
      <c r="J132" s="6">
        <f>J133+J134++J135</f>
        <v>574253</v>
      </c>
      <c r="K132" s="6">
        <v>0</v>
      </c>
      <c r="L132" s="25"/>
    </row>
    <row r="133" spans="1:12" ht="39.75" customHeight="1">
      <c r="A133" s="38" t="s">
        <v>84</v>
      </c>
      <c r="B133" s="2" t="s">
        <v>9</v>
      </c>
      <c r="C133" s="3">
        <f>D133+E133</f>
        <v>38400</v>
      </c>
      <c r="D133" s="4">
        <v>38400</v>
      </c>
      <c r="E133" s="4">
        <v>0</v>
      </c>
      <c r="F133" s="6">
        <f>+G133+H133</f>
        <v>40973</v>
      </c>
      <c r="G133" s="7">
        <f>+ROUND(D133*1.067,0)</f>
        <v>40973</v>
      </c>
      <c r="H133" s="7">
        <f>ROUND(E133*1.104,0)</f>
        <v>0</v>
      </c>
      <c r="I133" s="3">
        <f>J133+K133</f>
        <v>43227</v>
      </c>
      <c r="J133" s="7">
        <f aca="true" t="shared" si="19" ref="J133:J141">+ROUND(G133*1.055,0)</f>
        <v>43227</v>
      </c>
      <c r="K133" s="4">
        <v>0</v>
      </c>
      <c r="L133" s="25" t="s">
        <v>102</v>
      </c>
    </row>
    <row r="134" spans="1:12" ht="55.5" customHeight="1">
      <c r="A134" s="38" t="s">
        <v>137</v>
      </c>
      <c r="B134" s="2" t="s">
        <v>9</v>
      </c>
      <c r="C134" s="3">
        <f>D134+E134</f>
        <v>392300</v>
      </c>
      <c r="D134" s="4">
        <v>392300</v>
      </c>
      <c r="E134" s="4">
        <v>0</v>
      </c>
      <c r="F134" s="6">
        <f>+G134+H134</f>
        <v>418584</v>
      </c>
      <c r="G134" s="7">
        <f>+ROUND(D134*1.067,0)</f>
        <v>418584</v>
      </c>
      <c r="H134" s="7">
        <v>0</v>
      </c>
      <c r="I134" s="3">
        <f>J134+K134</f>
        <v>441606</v>
      </c>
      <c r="J134" s="7">
        <f t="shared" si="19"/>
        <v>441606</v>
      </c>
      <c r="K134" s="4">
        <v>0</v>
      </c>
      <c r="L134" s="25" t="s">
        <v>102</v>
      </c>
    </row>
    <row r="135" spans="1:12" ht="54.75" customHeight="1">
      <c r="A135" s="14" t="s">
        <v>43</v>
      </c>
      <c r="B135" s="2" t="s">
        <v>9</v>
      </c>
      <c r="C135" s="3">
        <f>D135+E135</f>
        <v>79436</v>
      </c>
      <c r="D135" s="3">
        <v>79436</v>
      </c>
      <c r="E135" s="3">
        <v>0</v>
      </c>
      <c r="F135" s="6">
        <f>G135+H135</f>
        <v>84758</v>
      </c>
      <c r="G135" s="7">
        <f>+ROUND(D135*1.067,0)</f>
        <v>84758</v>
      </c>
      <c r="H135" s="7">
        <v>0</v>
      </c>
      <c r="I135" s="3">
        <f>J135+K135</f>
        <v>89420</v>
      </c>
      <c r="J135" s="7">
        <f t="shared" si="19"/>
        <v>89420</v>
      </c>
      <c r="K135" s="4">
        <v>0</v>
      </c>
      <c r="L135" s="25" t="s">
        <v>102</v>
      </c>
    </row>
    <row r="136" spans="1:12" ht="21" customHeight="1">
      <c r="A136" s="79" t="s">
        <v>44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</row>
    <row r="137" spans="1:12" ht="42" customHeight="1">
      <c r="A137" s="9" t="s">
        <v>122</v>
      </c>
      <c r="B137" s="2" t="s">
        <v>9</v>
      </c>
      <c r="C137" s="3">
        <f>D137+E137</f>
        <v>1436397</v>
      </c>
      <c r="D137" s="3">
        <v>1436397</v>
      </c>
      <c r="E137" s="3">
        <v>0</v>
      </c>
      <c r="F137" s="6">
        <f>G137+H137</f>
        <v>1532636</v>
      </c>
      <c r="G137" s="6">
        <f>+ROUND(D137*1.067,0)</f>
        <v>1532636</v>
      </c>
      <c r="H137" s="6">
        <v>0</v>
      </c>
      <c r="I137" s="3">
        <f>J137+K137</f>
        <v>1616931</v>
      </c>
      <c r="J137" s="6">
        <f t="shared" si="19"/>
        <v>1616931</v>
      </c>
      <c r="K137" s="4">
        <v>0</v>
      </c>
      <c r="L137" s="25" t="s">
        <v>102</v>
      </c>
    </row>
    <row r="138" spans="1:12" ht="21.75" customHeight="1">
      <c r="A138" s="79" t="s">
        <v>38</v>
      </c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</row>
    <row r="139" spans="1:12" ht="49.5" customHeight="1">
      <c r="A139" s="36" t="s">
        <v>123</v>
      </c>
      <c r="B139" s="2" t="s">
        <v>9</v>
      </c>
      <c r="C139" s="3">
        <f>D139+E139</f>
        <v>24508500</v>
      </c>
      <c r="D139" s="50">
        <v>24508500</v>
      </c>
      <c r="E139" s="6">
        <v>0</v>
      </c>
      <c r="F139" s="6">
        <f>G139+H139</f>
        <v>26150570</v>
      </c>
      <c r="G139" s="6">
        <f>+ROUND(D139*1.067,0)</f>
        <v>26150570</v>
      </c>
      <c r="H139" s="7">
        <v>0</v>
      </c>
      <c r="I139" s="3">
        <f>J139+K139</f>
        <v>27588851</v>
      </c>
      <c r="J139" s="6">
        <f t="shared" si="19"/>
        <v>27588851</v>
      </c>
      <c r="K139" s="4">
        <v>0</v>
      </c>
      <c r="L139" s="25" t="s">
        <v>102</v>
      </c>
    </row>
    <row r="140" spans="1:12" ht="21.75" customHeight="1">
      <c r="A140" s="79" t="s">
        <v>45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</row>
    <row r="141" spans="1:12" ht="45" customHeight="1">
      <c r="A141" s="36" t="s">
        <v>124</v>
      </c>
      <c r="B141" s="2" t="s">
        <v>9</v>
      </c>
      <c r="C141" s="3">
        <f>D141+E141</f>
        <v>37662031</v>
      </c>
      <c r="D141" s="4">
        <v>37662031</v>
      </c>
      <c r="E141" s="3">
        <v>0</v>
      </c>
      <c r="F141" s="3">
        <f>G141+H141</f>
        <v>40185387</v>
      </c>
      <c r="G141" s="6">
        <f>+ROUND(D141*1.067,0)</f>
        <v>40185387</v>
      </c>
      <c r="H141" s="7">
        <v>0</v>
      </c>
      <c r="I141" s="3">
        <f>J141+K141</f>
        <v>42395583</v>
      </c>
      <c r="J141" s="6">
        <f t="shared" si="19"/>
        <v>42395583</v>
      </c>
      <c r="K141" s="7">
        <v>0</v>
      </c>
      <c r="L141" s="25" t="s">
        <v>102</v>
      </c>
    </row>
    <row r="142" spans="1:12" ht="21.75" customHeight="1">
      <c r="A142" s="79" t="s">
        <v>151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</row>
    <row r="143" spans="1:12" ht="47.25" customHeight="1">
      <c r="A143" s="36" t="s">
        <v>152</v>
      </c>
      <c r="B143" s="2" t="s">
        <v>9</v>
      </c>
      <c r="C143" s="3">
        <f>D143+E143</f>
        <v>1000000</v>
      </c>
      <c r="D143" s="4">
        <v>1000000</v>
      </c>
      <c r="E143" s="3">
        <v>0</v>
      </c>
      <c r="F143" s="3">
        <f>G143+H143</f>
        <v>0</v>
      </c>
      <c r="G143" s="6">
        <v>0</v>
      </c>
      <c r="H143" s="7">
        <v>0</v>
      </c>
      <c r="I143" s="3">
        <f>J143+K143</f>
        <v>0</v>
      </c>
      <c r="J143" s="6">
        <f>+ROUND(G143*1.055,0)</f>
        <v>0</v>
      </c>
      <c r="K143" s="7">
        <v>0</v>
      </c>
      <c r="L143" s="25" t="s">
        <v>102</v>
      </c>
    </row>
    <row r="144" spans="1:12" ht="18" customHeight="1">
      <c r="A144" s="84" t="s">
        <v>98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6"/>
    </row>
    <row r="145" spans="1:12" ht="39.75" customHeight="1">
      <c r="A145" s="87" t="s">
        <v>99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9"/>
    </row>
    <row r="146" spans="1:12" ht="32.25" customHeight="1">
      <c r="A146" s="81" t="s">
        <v>100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12" s="23" customFormat="1" ht="12.75" customHeight="1">
      <c r="A147" s="15"/>
      <c r="B147" s="16"/>
      <c r="C147" s="17"/>
      <c r="D147" s="18"/>
      <c r="E147" s="18"/>
      <c r="F147" s="19"/>
      <c r="G147" s="20"/>
      <c r="H147" s="18"/>
      <c r="I147" s="17"/>
      <c r="J147" s="20"/>
      <c r="K147" s="18"/>
      <c r="L147" s="21"/>
    </row>
    <row r="148" spans="1:14" s="23" customFormat="1" ht="19.5" customHeight="1">
      <c r="A148" s="22"/>
      <c r="C148" s="24"/>
      <c r="D148" s="24"/>
      <c r="E148" s="24"/>
      <c r="F148" s="24"/>
      <c r="G148" s="24"/>
      <c r="H148" s="24"/>
      <c r="I148" s="69" t="s">
        <v>165</v>
      </c>
      <c r="J148" s="69"/>
      <c r="K148" s="69"/>
      <c r="L148" s="69"/>
      <c r="N148" s="34"/>
    </row>
    <row r="149" spans="1:14" s="23" customFormat="1" ht="14.25">
      <c r="A149" s="25">
        <v>1</v>
      </c>
      <c r="B149" s="26">
        <v>2</v>
      </c>
      <c r="C149" s="27">
        <v>3</v>
      </c>
      <c r="D149" s="27">
        <v>4</v>
      </c>
      <c r="E149" s="27">
        <v>5</v>
      </c>
      <c r="F149" s="27">
        <v>6</v>
      </c>
      <c r="G149" s="27">
        <v>7</v>
      </c>
      <c r="H149" s="27">
        <v>8</v>
      </c>
      <c r="I149" s="27">
        <v>9</v>
      </c>
      <c r="J149" s="27">
        <v>10</v>
      </c>
      <c r="K149" s="27">
        <v>11</v>
      </c>
      <c r="L149" s="27">
        <v>12</v>
      </c>
      <c r="N149" s="34"/>
    </row>
    <row r="150" spans="1:12" ht="18" customHeight="1">
      <c r="A150" s="37" t="s">
        <v>2</v>
      </c>
      <c r="B150" s="54"/>
      <c r="C150" s="55"/>
      <c r="D150" s="55"/>
      <c r="E150" s="55"/>
      <c r="F150" s="55"/>
      <c r="G150" s="56"/>
      <c r="H150" s="55"/>
      <c r="I150" s="55"/>
      <c r="J150" s="56"/>
      <c r="K150" s="55"/>
      <c r="L150" s="57"/>
    </row>
    <row r="151" spans="1:12" ht="96" customHeight="1">
      <c r="A151" s="36" t="s">
        <v>101</v>
      </c>
      <c r="B151" s="38" t="s">
        <v>9</v>
      </c>
      <c r="C151" s="3">
        <f>+D151+E151</f>
        <v>1812956</v>
      </c>
      <c r="D151" s="4">
        <v>1812956</v>
      </c>
      <c r="E151" s="4">
        <v>0</v>
      </c>
      <c r="F151" s="3">
        <f>G151+H151</f>
        <v>1934424</v>
      </c>
      <c r="G151" s="7">
        <f>+ROUND(D151*1.067,0)</f>
        <v>1934424</v>
      </c>
      <c r="H151" s="7">
        <v>0</v>
      </c>
      <c r="I151" s="3">
        <f>J151+K151</f>
        <v>2040817</v>
      </c>
      <c r="J151" s="7">
        <f>+ROUND(G151*1.055,0)</f>
        <v>2040817</v>
      </c>
      <c r="K151" s="7">
        <v>0</v>
      </c>
      <c r="L151" s="25" t="s">
        <v>102</v>
      </c>
    </row>
    <row r="152" spans="1:12" ht="18" customHeight="1">
      <c r="A152" s="79" t="s">
        <v>40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</row>
    <row r="153" spans="1:12" ht="37.5" customHeight="1">
      <c r="A153" s="70" t="s">
        <v>97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</row>
    <row r="154" spans="1:12" ht="41.25" customHeight="1">
      <c r="A154" s="82" t="s">
        <v>21</v>
      </c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</row>
    <row r="155" spans="1:12" ht="28.5" customHeight="1">
      <c r="A155" s="12" t="s">
        <v>2</v>
      </c>
      <c r="B155" s="48"/>
      <c r="C155" s="49">
        <f>D155+E155</f>
        <v>73900</v>
      </c>
      <c r="D155" s="51">
        <f>D156</f>
        <v>73900</v>
      </c>
      <c r="E155" s="51">
        <f>E156</f>
        <v>0</v>
      </c>
      <c r="F155" s="49">
        <f>G155+H155</f>
        <v>0</v>
      </c>
      <c r="G155" s="51">
        <f>G156</f>
        <v>0</v>
      </c>
      <c r="H155" s="51">
        <f>H156</f>
        <v>0</v>
      </c>
      <c r="I155" s="49">
        <f>+J155</f>
        <v>0</v>
      </c>
      <c r="J155" s="51">
        <f>J156</f>
        <v>0</v>
      </c>
      <c r="K155" s="51">
        <f>K156</f>
        <v>0</v>
      </c>
      <c r="L155" s="51">
        <v>0</v>
      </c>
    </row>
    <row r="156" spans="1:12" ht="81" customHeight="1">
      <c r="A156" s="36" t="s">
        <v>125</v>
      </c>
      <c r="B156" s="2" t="s">
        <v>9</v>
      </c>
      <c r="C156" s="3">
        <f>D156+E156</f>
        <v>73900</v>
      </c>
      <c r="D156" s="4">
        <v>73900</v>
      </c>
      <c r="E156" s="4">
        <v>0</v>
      </c>
      <c r="F156" s="3">
        <f>G156+H156</f>
        <v>0</v>
      </c>
      <c r="G156" s="4">
        <v>0</v>
      </c>
      <c r="H156" s="4">
        <v>0</v>
      </c>
      <c r="I156" s="3">
        <f>J156+K156</f>
        <v>0</v>
      </c>
      <c r="J156" s="4">
        <v>0</v>
      </c>
      <c r="K156" s="4">
        <v>0</v>
      </c>
      <c r="L156" s="25" t="s">
        <v>102</v>
      </c>
    </row>
    <row r="157" spans="1:12" ht="24" customHeight="1">
      <c r="A157" s="72" t="s">
        <v>73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</row>
    <row r="158" spans="1:12" ht="18.75" customHeight="1">
      <c r="A158" s="75" t="s">
        <v>96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</row>
    <row r="159" spans="1:12" ht="22.5" customHeight="1">
      <c r="A159" s="81" t="s">
        <v>54</v>
      </c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</row>
    <row r="160" spans="1:12" ht="30" customHeight="1">
      <c r="A160" s="12" t="s">
        <v>2</v>
      </c>
      <c r="B160" s="8"/>
      <c r="C160" s="6">
        <f>D160+E160</f>
        <v>46448</v>
      </c>
      <c r="D160" s="6">
        <f>+D161+D164+D170</f>
        <v>46448</v>
      </c>
      <c r="E160" s="6">
        <f>+E161+E164+E170</f>
        <v>0</v>
      </c>
      <c r="F160" s="3">
        <f>+H160+G160</f>
        <v>49561</v>
      </c>
      <c r="G160" s="6">
        <f>+G161+G164+G170</f>
        <v>49561</v>
      </c>
      <c r="H160" s="6">
        <f>+H161+H164+H170</f>
        <v>0</v>
      </c>
      <c r="I160" s="3">
        <f>+J160+K160</f>
        <v>52286</v>
      </c>
      <c r="J160" s="6">
        <f>+J161+J164+J170</f>
        <v>52286</v>
      </c>
      <c r="K160" s="6">
        <f>+K161+K164+K170</f>
        <v>0</v>
      </c>
      <c r="L160" s="35"/>
    </row>
    <row r="161" spans="1:12" ht="53.25" customHeight="1">
      <c r="A161" s="9" t="s">
        <v>86</v>
      </c>
      <c r="B161" s="2"/>
      <c r="C161" s="3">
        <f>D161+E161</f>
        <v>5184</v>
      </c>
      <c r="D161" s="4">
        <f>+D162+D163</f>
        <v>5184</v>
      </c>
      <c r="E161" s="4">
        <f>+E162+E163</f>
        <v>0</v>
      </c>
      <c r="F161" s="6">
        <f>G161+H161</f>
        <v>5532</v>
      </c>
      <c r="G161" s="4">
        <f>+G162+G163</f>
        <v>5532</v>
      </c>
      <c r="H161" s="4">
        <f>+H162+H163</f>
        <v>0</v>
      </c>
      <c r="I161" s="3">
        <f>J161+K161</f>
        <v>5836</v>
      </c>
      <c r="J161" s="7">
        <f aca="true" t="shared" si="20" ref="J161:J173">+ROUND(G161*1.055,0)</f>
        <v>5836</v>
      </c>
      <c r="K161" s="4">
        <f>+K162+K163</f>
        <v>0</v>
      </c>
      <c r="L161" s="8"/>
    </row>
    <row r="162" spans="1:12" ht="51.75" customHeight="1">
      <c r="A162" s="1" t="s">
        <v>74</v>
      </c>
      <c r="B162" s="2" t="s">
        <v>9</v>
      </c>
      <c r="C162" s="3">
        <f>+D162</f>
        <v>3456</v>
      </c>
      <c r="D162" s="4">
        <v>3456</v>
      </c>
      <c r="E162" s="5">
        <v>0</v>
      </c>
      <c r="F162" s="6">
        <f>+G162</f>
        <v>3688</v>
      </c>
      <c r="G162" s="7">
        <f aca="true" t="shared" si="21" ref="G162:G173">+ROUND(D162*1.067,0)</f>
        <v>3688</v>
      </c>
      <c r="H162" s="7">
        <v>0</v>
      </c>
      <c r="I162" s="3">
        <f>+J162</f>
        <v>3891</v>
      </c>
      <c r="J162" s="7">
        <f t="shared" si="20"/>
        <v>3891</v>
      </c>
      <c r="K162" s="4">
        <v>0</v>
      </c>
      <c r="L162" s="8" t="s">
        <v>26</v>
      </c>
    </row>
    <row r="163" spans="1:12" ht="58.5" customHeight="1">
      <c r="A163" s="1" t="s">
        <v>34</v>
      </c>
      <c r="B163" s="2" t="s">
        <v>9</v>
      </c>
      <c r="C163" s="3">
        <f>+D163</f>
        <v>1728</v>
      </c>
      <c r="D163" s="4">
        <v>1728</v>
      </c>
      <c r="E163" s="5">
        <v>0</v>
      </c>
      <c r="F163" s="6">
        <f>+G163</f>
        <v>1844</v>
      </c>
      <c r="G163" s="7">
        <f t="shared" si="21"/>
        <v>1844</v>
      </c>
      <c r="H163" s="7">
        <v>0</v>
      </c>
      <c r="I163" s="3">
        <f>+J163</f>
        <v>1945</v>
      </c>
      <c r="J163" s="7">
        <f t="shared" si="20"/>
        <v>1945</v>
      </c>
      <c r="K163" s="4">
        <v>0</v>
      </c>
      <c r="L163" s="8" t="s">
        <v>26</v>
      </c>
    </row>
    <row r="164" spans="1:12" ht="46.5" customHeight="1">
      <c r="A164" s="9" t="s">
        <v>87</v>
      </c>
      <c r="B164" s="2"/>
      <c r="C164" s="3">
        <f>D164+E164</f>
        <v>35904</v>
      </c>
      <c r="D164" s="4">
        <f>+D168+D169</f>
        <v>35904</v>
      </c>
      <c r="E164" s="4">
        <v>0</v>
      </c>
      <c r="F164" s="6">
        <f>G164+H164</f>
        <v>38310</v>
      </c>
      <c r="G164" s="4">
        <f>+G168+G169</f>
        <v>38310</v>
      </c>
      <c r="H164" s="4">
        <v>0</v>
      </c>
      <c r="I164" s="3">
        <f>J164+K164</f>
        <v>40417</v>
      </c>
      <c r="J164" s="4">
        <f>+J168+J169</f>
        <v>40417</v>
      </c>
      <c r="K164" s="4">
        <v>0</v>
      </c>
      <c r="L164" s="8"/>
    </row>
    <row r="165" spans="1:12" s="23" customFormat="1" ht="12.75" customHeight="1">
      <c r="A165" s="15"/>
      <c r="B165" s="16"/>
      <c r="C165" s="17"/>
      <c r="D165" s="18"/>
      <c r="E165" s="18"/>
      <c r="F165" s="19"/>
      <c r="G165" s="20"/>
      <c r="H165" s="18"/>
      <c r="I165" s="17"/>
      <c r="J165" s="20"/>
      <c r="K165" s="18"/>
      <c r="L165" s="21"/>
    </row>
    <row r="166" spans="1:14" s="23" customFormat="1" ht="19.5" customHeight="1">
      <c r="A166" s="22"/>
      <c r="C166" s="24"/>
      <c r="D166" s="24"/>
      <c r="E166" s="24"/>
      <c r="F166" s="24"/>
      <c r="G166" s="24"/>
      <c r="H166" s="24"/>
      <c r="I166" s="69" t="s">
        <v>165</v>
      </c>
      <c r="J166" s="69"/>
      <c r="K166" s="69"/>
      <c r="L166" s="69"/>
      <c r="N166" s="34"/>
    </row>
    <row r="167" spans="1:14" s="23" customFormat="1" ht="14.25">
      <c r="A167" s="25">
        <v>1</v>
      </c>
      <c r="B167" s="26">
        <v>2</v>
      </c>
      <c r="C167" s="27">
        <v>3</v>
      </c>
      <c r="D167" s="27">
        <v>4</v>
      </c>
      <c r="E167" s="27">
        <v>5</v>
      </c>
      <c r="F167" s="27">
        <v>6</v>
      </c>
      <c r="G167" s="27">
        <v>7</v>
      </c>
      <c r="H167" s="27">
        <v>8</v>
      </c>
      <c r="I167" s="27">
        <v>9</v>
      </c>
      <c r="J167" s="27">
        <v>10</v>
      </c>
      <c r="K167" s="27">
        <v>11</v>
      </c>
      <c r="L167" s="27">
        <v>12</v>
      </c>
      <c r="N167" s="34"/>
    </row>
    <row r="168" spans="1:12" ht="51.75" customHeight="1">
      <c r="A168" s="1" t="s">
        <v>75</v>
      </c>
      <c r="B168" s="2" t="s">
        <v>9</v>
      </c>
      <c r="C168" s="3">
        <f>+D168</f>
        <v>33792</v>
      </c>
      <c r="D168" s="4">
        <v>33792</v>
      </c>
      <c r="E168" s="5">
        <v>0</v>
      </c>
      <c r="F168" s="6">
        <f>+G168</f>
        <v>36056</v>
      </c>
      <c r="G168" s="7">
        <f t="shared" si="21"/>
        <v>36056</v>
      </c>
      <c r="H168" s="7">
        <v>0</v>
      </c>
      <c r="I168" s="3">
        <f>+J168</f>
        <v>38039</v>
      </c>
      <c r="J168" s="7">
        <f t="shared" si="20"/>
        <v>38039</v>
      </c>
      <c r="K168" s="4">
        <v>0</v>
      </c>
      <c r="L168" s="8" t="s">
        <v>26</v>
      </c>
    </row>
    <row r="169" spans="1:12" ht="54.75" customHeight="1">
      <c r="A169" s="1" t="s">
        <v>34</v>
      </c>
      <c r="B169" s="2" t="s">
        <v>9</v>
      </c>
      <c r="C169" s="3">
        <f>+D169</f>
        <v>2112</v>
      </c>
      <c r="D169" s="4">
        <v>2112</v>
      </c>
      <c r="E169" s="5">
        <v>0</v>
      </c>
      <c r="F169" s="6">
        <f>+G169</f>
        <v>2254</v>
      </c>
      <c r="G169" s="7">
        <f t="shared" si="21"/>
        <v>2254</v>
      </c>
      <c r="H169" s="7">
        <v>0</v>
      </c>
      <c r="I169" s="3">
        <f>+J169</f>
        <v>2378</v>
      </c>
      <c r="J169" s="7">
        <f t="shared" si="20"/>
        <v>2378</v>
      </c>
      <c r="K169" s="4">
        <v>0</v>
      </c>
      <c r="L169" s="8" t="s">
        <v>26</v>
      </c>
    </row>
    <row r="170" spans="1:12" ht="34.5" customHeight="1">
      <c r="A170" s="10" t="s">
        <v>88</v>
      </c>
      <c r="B170" s="2"/>
      <c r="C170" s="3">
        <f>D170+E170</f>
        <v>5360</v>
      </c>
      <c r="D170" s="4">
        <f>+D171+D172+D173</f>
        <v>5360</v>
      </c>
      <c r="E170" s="5">
        <v>0</v>
      </c>
      <c r="F170" s="6">
        <f>G170+H170</f>
        <v>5719</v>
      </c>
      <c r="G170" s="7">
        <f>+G171+G172+G173</f>
        <v>5719</v>
      </c>
      <c r="H170" s="7">
        <v>0</v>
      </c>
      <c r="I170" s="3">
        <f>J170+K170</f>
        <v>6033</v>
      </c>
      <c r="J170" s="7">
        <f>+J171+J172+J173</f>
        <v>6033</v>
      </c>
      <c r="K170" s="4">
        <v>0</v>
      </c>
      <c r="L170" s="8"/>
    </row>
    <row r="171" spans="1:12" ht="54" customHeight="1">
      <c r="A171" s="1" t="s">
        <v>75</v>
      </c>
      <c r="B171" s="2" t="s">
        <v>9</v>
      </c>
      <c r="C171" s="3">
        <f>D171+E171</f>
        <v>1600</v>
      </c>
      <c r="D171" s="4">
        <v>1600</v>
      </c>
      <c r="E171" s="5">
        <v>0</v>
      </c>
      <c r="F171" s="6">
        <f>G171+H171</f>
        <v>1707</v>
      </c>
      <c r="G171" s="7">
        <f t="shared" si="21"/>
        <v>1707</v>
      </c>
      <c r="H171" s="7">
        <v>0</v>
      </c>
      <c r="I171" s="3">
        <f>+J171</f>
        <v>1801</v>
      </c>
      <c r="J171" s="7">
        <f t="shared" si="20"/>
        <v>1801</v>
      </c>
      <c r="K171" s="4">
        <v>0</v>
      </c>
      <c r="L171" s="8" t="s">
        <v>26</v>
      </c>
    </row>
    <row r="172" spans="1:12" ht="52.5" customHeight="1">
      <c r="A172" s="11" t="s">
        <v>35</v>
      </c>
      <c r="B172" s="2" t="s">
        <v>9</v>
      </c>
      <c r="C172" s="3">
        <f>+D172</f>
        <v>160</v>
      </c>
      <c r="D172" s="4">
        <v>160</v>
      </c>
      <c r="E172" s="5">
        <v>0</v>
      </c>
      <c r="F172" s="6">
        <f>G172+H172</f>
        <v>171</v>
      </c>
      <c r="G172" s="7">
        <f t="shared" si="21"/>
        <v>171</v>
      </c>
      <c r="H172" s="7">
        <v>0</v>
      </c>
      <c r="I172" s="3">
        <f>+J172</f>
        <v>180</v>
      </c>
      <c r="J172" s="7">
        <f t="shared" si="20"/>
        <v>180</v>
      </c>
      <c r="K172" s="4">
        <v>0</v>
      </c>
      <c r="L172" s="8" t="s">
        <v>26</v>
      </c>
    </row>
    <row r="173" spans="1:12" ht="51" customHeight="1">
      <c r="A173" s="11" t="s">
        <v>76</v>
      </c>
      <c r="B173" s="2" t="s">
        <v>9</v>
      </c>
      <c r="C173" s="3">
        <f>+D173</f>
        <v>3600</v>
      </c>
      <c r="D173" s="4">
        <v>3600</v>
      </c>
      <c r="E173" s="5">
        <v>0</v>
      </c>
      <c r="F173" s="6">
        <f>G173+H173</f>
        <v>3841</v>
      </c>
      <c r="G173" s="7">
        <f t="shared" si="21"/>
        <v>3841</v>
      </c>
      <c r="H173" s="7">
        <v>0</v>
      </c>
      <c r="I173" s="3">
        <f>+J173</f>
        <v>4052</v>
      </c>
      <c r="J173" s="7">
        <f t="shared" si="20"/>
        <v>4052</v>
      </c>
      <c r="K173" s="4">
        <v>0</v>
      </c>
      <c r="L173" s="8" t="s">
        <v>26</v>
      </c>
    </row>
    <row r="174" spans="1:12" ht="23.25" customHeight="1">
      <c r="A174" s="75" t="s">
        <v>95</v>
      </c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</row>
    <row r="175" spans="1:12" ht="24" customHeight="1">
      <c r="A175" s="81" t="s">
        <v>55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</row>
    <row r="176" spans="1:12" ht="30" customHeight="1">
      <c r="A176" s="12" t="s">
        <v>2</v>
      </c>
      <c r="B176" s="8"/>
      <c r="C176" s="6">
        <f>D176+E176</f>
        <v>262840</v>
      </c>
      <c r="D176" s="6">
        <f>+D178+D181+D189</f>
        <v>262840</v>
      </c>
      <c r="E176" s="6">
        <v>0</v>
      </c>
      <c r="F176" s="3">
        <f>+G176</f>
        <v>280450</v>
      </c>
      <c r="G176" s="6">
        <f>+G178+G181+G189</f>
        <v>280450</v>
      </c>
      <c r="H176" s="6">
        <v>0</v>
      </c>
      <c r="I176" s="3">
        <f>+K176+J176</f>
        <v>295874</v>
      </c>
      <c r="J176" s="6">
        <f>+J178+J181+J189</f>
        <v>295874</v>
      </c>
      <c r="K176" s="6">
        <v>0</v>
      </c>
      <c r="L176" s="35"/>
    </row>
    <row r="177" spans="1:12" ht="16.5">
      <c r="A177" s="72" t="s">
        <v>77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</row>
    <row r="178" spans="1:12" ht="41.25" customHeight="1">
      <c r="A178" s="9" t="s">
        <v>90</v>
      </c>
      <c r="B178" s="2"/>
      <c r="C178" s="3">
        <f>D178+E178</f>
        <v>90160</v>
      </c>
      <c r="D178" s="4">
        <f>+D179+D180</f>
        <v>90160</v>
      </c>
      <c r="E178" s="4">
        <f>+E179+E180</f>
        <v>0</v>
      </c>
      <c r="F178" s="6">
        <f>G178+H178</f>
        <v>96200</v>
      </c>
      <c r="G178" s="4">
        <f>+G179+G180</f>
        <v>96200</v>
      </c>
      <c r="H178" s="4">
        <f>+H179+H180</f>
        <v>0</v>
      </c>
      <c r="I178" s="3">
        <f>J178+K178</f>
        <v>101491</v>
      </c>
      <c r="J178" s="4">
        <f>+J179+J180</f>
        <v>101491</v>
      </c>
      <c r="K178" s="4">
        <f>+K179+K180</f>
        <v>0</v>
      </c>
      <c r="L178" s="8"/>
    </row>
    <row r="179" spans="1:12" ht="50.25" customHeight="1">
      <c r="A179" s="1" t="s">
        <v>78</v>
      </c>
      <c r="B179" s="2" t="s">
        <v>9</v>
      </c>
      <c r="C179" s="3">
        <f>+D179+E179</f>
        <v>88200</v>
      </c>
      <c r="D179" s="4">
        <v>88200</v>
      </c>
      <c r="E179" s="4">
        <v>0</v>
      </c>
      <c r="F179" s="6">
        <f>+G179</f>
        <v>94109</v>
      </c>
      <c r="G179" s="7">
        <f aca="true" t="shared" si="22" ref="G179:G187">+ROUND(D179*1.067,0)</f>
        <v>94109</v>
      </c>
      <c r="H179" s="7">
        <v>0</v>
      </c>
      <c r="I179" s="3">
        <f>+J179</f>
        <v>99285</v>
      </c>
      <c r="J179" s="7">
        <f>+ROUND(G179*1.055,0)</f>
        <v>99285</v>
      </c>
      <c r="K179" s="4">
        <v>0</v>
      </c>
      <c r="L179" s="8" t="s">
        <v>26</v>
      </c>
    </row>
    <row r="180" spans="1:12" ht="55.5" customHeight="1">
      <c r="A180" s="9" t="s">
        <v>89</v>
      </c>
      <c r="B180" s="2" t="s">
        <v>9</v>
      </c>
      <c r="C180" s="3">
        <f>+D180</f>
        <v>1960</v>
      </c>
      <c r="D180" s="4">
        <v>1960</v>
      </c>
      <c r="E180" s="4">
        <v>0</v>
      </c>
      <c r="F180" s="6">
        <f>+G180</f>
        <v>2091</v>
      </c>
      <c r="G180" s="7">
        <f t="shared" si="22"/>
        <v>2091</v>
      </c>
      <c r="H180" s="7">
        <v>0</v>
      </c>
      <c r="I180" s="3">
        <f>+J180</f>
        <v>2206</v>
      </c>
      <c r="J180" s="7">
        <f>+ROUND(G180*1.055,0)</f>
        <v>2206</v>
      </c>
      <c r="K180" s="4">
        <v>0</v>
      </c>
      <c r="L180" s="8" t="s">
        <v>26</v>
      </c>
    </row>
    <row r="181" spans="1:12" ht="48" customHeight="1">
      <c r="A181" s="9" t="s">
        <v>91</v>
      </c>
      <c r="B181" s="2"/>
      <c r="C181" s="3">
        <f>D181+E181</f>
        <v>14080</v>
      </c>
      <c r="D181" s="4">
        <f>+D182+D186+D187</f>
        <v>14080</v>
      </c>
      <c r="E181" s="4">
        <f>+E182+E186+E187</f>
        <v>0</v>
      </c>
      <c r="F181" s="6">
        <f>G181+H181</f>
        <v>15023</v>
      </c>
      <c r="G181" s="4">
        <f>+G182+G186+G187</f>
        <v>15023</v>
      </c>
      <c r="H181" s="4">
        <f>+H182+H186+H187</f>
        <v>0</v>
      </c>
      <c r="I181" s="3">
        <f>+K181+J181</f>
        <v>15849</v>
      </c>
      <c r="J181" s="4">
        <f>+J182+J186+J187</f>
        <v>15849</v>
      </c>
      <c r="K181" s="4">
        <f>+K182+K186+K187</f>
        <v>0</v>
      </c>
      <c r="L181" s="8"/>
    </row>
    <row r="182" spans="1:12" ht="54.75" customHeight="1">
      <c r="A182" s="1" t="s">
        <v>79</v>
      </c>
      <c r="B182" s="2" t="s">
        <v>9</v>
      </c>
      <c r="C182" s="3">
        <f>+D182</f>
        <v>3600</v>
      </c>
      <c r="D182" s="4">
        <v>3600</v>
      </c>
      <c r="E182" s="4">
        <v>0</v>
      </c>
      <c r="F182" s="6">
        <f>+G182</f>
        <v>3841</v>
      </c>
      <c r="G182" s="7">
        <f t="shared" si="22"/>
        <v>3841</v>
      </c>
      <c r="H182" s="6">
        <v>0</v>
      </c>
      <c r="I182" s="3">
        <f>J182+K182</f>
        <v>4052</v>
      </c>
      <c r="J182" s="7">
        <f>+ROUND(G182*1.055,0)</f>
        <v>4052</v>
      </c>
      <c r="K182" s="6">
        <v>0</v>
      </c>
      <c r="L182" s="8" t="s">
        <v>26</v>
      </c>
    </row>
    <row r="183" spans="1:12" s="23" customFormat="1" ht="12.75" customHeight="1">
      <c r="A183" s="15"/>
      <c r="B183" s="16"/>
      <c r="C183" s="17"/>
      <c r="D183" s="18"/>
      <c r="E183" s="18"/>
      <c r="F183" s="19"/>
      <c r="G183" s="20"/>
      <c r="H183" s="18"/>
      <c r="I183" s="17"/>
      <c r="J183" s="20"/>
      <c r="K183" s="18"/>
      <c r="L183" s="21"/>
    </row>
    <row r="184" spans="1:14" s="23" customFormat="1" ht="19.5" customHeight="1">
      <c r="A184" s="22"/>
      <c r="C184" s="24"/>
      <c r="D184" s="24"/>
      <c r="E184" s="24"/>
      <c r="F184" s="24"/>
      <c r="G184" s="24"/>
      <c r="H184" s="24"/>
      <c r="I184" s="69" t="s">
        <v>165</v>
      </c>
      <c r="J184" s="69"/>
      <c r="K184" s="69"/>
      <c r="L184" s="69"/>
      <c r="N184" s="34"/>
    </row>
    <row r="185" spans="1:14" s="23" customFormat="1" ht="14.25">
      <c r="A185" s="25">
        <v>1</v>
      </c>
      <c r="B185" s="26">
        <v>2</v>
      </c>
      <c r="C185" s="27">
        <v>3</v>
      </c>
      <c r="D185" s="27">
        <v>4</v>
      </c>
      <c r="E185" s="27">
        <v>5</v>
      </c>
      <c r="F185" s="27">
        <v>6</v>
      </c>
      <c r="G185" s="27">
        <v>7</v>
      </c>
      <c r="H185" s="27">
        <v>8</v>
      </c>
      <c r="I185" s="27">
        <v>9</v>
      </c>
      <c r="J185" s="27">
        <v>10</v>
      </c>
      <c r="K185" s="27">
        <v>11</v>
      </c>
      <c r="L185" s="27">
        <v>12</v>
      </c>
      <c r="N185" s="34"/>
    </row>
    <row r="186" spans="1:12" ht="59.25" customHeight="1">
      <c r="A186" s="9" t="s">
        <v>92</v>
      </c>
      <c r="B186" s="2" t="s">
        <v>9</v>
      </c>
      <c r="C186" s="3">
        <f>+D186</f>
        <v>80</v>
      </c>
      <c r="D186" s="4">
        <v>80</v>
      </c>
      <c r="E186" s="4">
        <v>0</v>
      </c>
      <c r="F186" s="6">
        <f>+G186</f>
        <v>85</v>
      </c>
      <c r="G186" s="7">
        <f t="shared" si="22"/>
        <v>85</v>
      </c>
      <c r="H186" s="6">
        <v>0</v>
      </c>
      <c r="I186" s="3">
        <f>J186+K186</f>
        <v>90</v>
      </c>
      <c r="J186" s="7">
        <f>+ROUND(G186*1.055,0)</f>
        <v>90</v>
      </c>
      <c r="K186" s="6">
        <v>0</v>
      </c>
      <c r="L186" s="8" t="s">
        <v>26</v>
      </c>
    </row>
    <row r="187" spans="1:12" ht="51.75" customHeight="1">
      <c r="A187" s="9" t="s">
        <v>93</v>
      </c>
      <c r="B187" s="2" t="s">
        <v>9</v>
      </c>
      <c r="C187" s="3">
        <f>+D187</f>
        <v>10400</v>
      </c>
      <c r="D187" s="4">
        <v>10400</v>
      </c>
      <c r="E187" s="4">
        <v>0</v>
      </c>
      <c r="F187" s="6">
        <f>+G187</f>
        <v>11097</v>
      </c>
      <c r="G187" s="7">
        <f t="shared" si="22"/>
        <v>11097</v>
      </c>
      <c r="H187" s="6">
        <v>0</v>
      </c>
      <c r="I187" s="3">
        <f>+J187</f>
        <v>11707</v>
      </c>
      <c r="J187" s="7">
        <f>+ROUND(G187*1.055,0)</f>
        <v>11707</v>
      </c>
      <c r="K187" s="6">
        <v>0</v>
      </c>
      <c r="L187" s="8" t="s">
        <v>26</v>
      </c>
    </row>
    <row r="188" spans="1:12" ht="16.5">
      <c r="A188" s="72" t="s">
        <v>80</v>
      </c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</row>
    <row r="189" spans="1:12" ht="54.75" customHeight="1">
      <c r="A189" s="13" t="s">
        <v>94</v>
      </c>
      <c r="B189" s="2"/>
      <c r="C189" s="3">
        <f>D189+E189</f>
        <v>158600</v>
      </c>
      <c r="D189" s="3">
        <f>+D190+D191</f>
        <v>158600</v>
      </c>
      <c r="E189" s="3">
        <v>0</v>
      </c>
      <c r="F189" s="6">
        <f>+G189</f>
        <v>169227</v>
      </c>
      <c r="G189" s="3">
        <f>+G190+G191</f>
        <v>169227</v>
      </c>
      <c r="H189" s="6">
        <v>0</v>
      </c>
      <c r="I189" s="3">
        <f>+K189+J189</f>
        <v>178534</v>
      </c>
      <c r="J189" s="3">
        <f>+J190+J191</f>
        <v>178534</v>
      </c>
      <c r="K189" s="3">
        <v>0</v>
      </c>
      <c r="L189" s="8"/>
    </row>
    <row r="190" spans="1:12" ht="60" customHeight="1">
      <c r="A190" s="14" t="s">
        <v>81</v>
      </c>
      <c r="B190" s="2" t="s">
        <v>9</v>
      </c>
      <c r="C190" s="3">
        <f>+D190</f>
        <v>152500</v>
      </c>
      <c r="D190" s="4">
        <v>152500</v>
      </c>
      <c r="E190" s="4">
        <v>0</v>
      </c>
      <c r="F190" s="6">
        <f>+G190+H190</f>
        <v>162718</v>
      </c>
      <c r="G190" s="7">
        <f>+ROUND(D190*1.067,0)</f>
        <v>162718</v>
      </c>
      <c r="H190" s="6">
        <v>0</v>
      </c>
      <c r="I190" s="3">
        <f>J190+K190</f>
        <v>171667</v>
      </c>
      <c r="J190" s="7">
        <f>+ROUND(G190*1.055,0)</f>
        <v>171667</v>
      </c>
      <c r="K190" s="4">
        <v>0</v>
      </c>
      <c r="L190" s="8" t="s">
        <v>26</v>
      </c>
    </row>
    <row r="191" spans="1:12" ht="72" customHeight="1">
      <c r="A191" s="14" t="s">
        <v>82</v>
      </c>
      <c r="B191" s="2" t="s">
        <v>9</v>
      </c>
      <c r="C191" s="3">
        <f>+D191+E191</f>
        <v>6100</v>
      </c>
      <c r="D191" s="4">
        <v>6100</v>
      </c>
      <c r="E191" s="4">
        <v>0</v>
      </c>
      <c r="F191" s="6">
        <f>+G191+H191</f>
        <v>6509</v>
      </c>
      <c r="G191" s="7">
        <f>+ROUND(D191*1.067,0)</f>
        <v>6509</v>
      </c>
      <c r="H191" s="6">
        <v>0</v>
      </c>
      <c r="I191" s="3">
        <f>J191+K191</f>
        <v>6867</v>
      </c>
      <c r="J191" s="7">
        <f>+ROUND(G191*1.055,0)</f>
        <v>6867</v>
      </c>
      <c r="K191" s="4">
        <v>0</v>
      </c>
      <c r="L191" s="8" t="s">
        <v>26</v>
      </c>
    </row>
    <row r="195" spans="1:10" ht="24.75" customHeight="1">
      <c r="A195" s="28" t="s">
        <v>153</v>
      </c>
      <c r="B195" s="28"/>
      <c r="C195" s="29"/>
      <c r="D195" s="30"/>
      <c r="E195" s="29"/>
      <c r="F195" s="29"/>
      <c r="G195" s="29"/>
      <c r="H195" s="29"/>
      <c r="I195" s="29"/>
      <c r="J195" s="29" t="s">
        <v>154</v>
      </c>
    </row>
    <row r="196" spans="1:9" ht="17.25" customHeight="1">
      <c r="A196" s="28"/>
      <c r="B196" s="28"/>
      <c r="C196" s="29"/>
      <c r="D196" s="29"/>
      <c r="E196" s="29"/>
      <c r="F196" s="29"/>
      <c r="G196" s="29"/>
      <c r="H196" s="29"/>
      <c r="I196" s="32"/>
    </row>
    <row r="197" spans="1:9" ht="19.5" customHeight="1">
      <c r="A197" s="33" t="s">
        <v>161</v>
      </c>
      <c r="B197" s="28"/>
      <c r="C197" s="29"/>
      <c r="D197" s="29"/>
      <c r="E197" s="29"/>
      <c r="F197" s="29"/>
      <c r="G197" s="29"/>
      <c r="H197" s="29"/>
      <c r="I197" s="32"/>
    </row>
    <row r="198" spans="1:8" ht="24" customHeight="1">
      <c r="A198" s="33" t="s">
        <v>132</v>
      </c>
      <c r="B198" s="28"/>
      <c r="C198" s="29"/>
      <c r="D198" s="29"/>
      <c r="E198" s="29"/>
      <c r="F198" s="29"/>
      <c r="G198" s="29"/>
      <c r="H198" s="29"/>
    </row>
  </sheetData>
  <sheetProtection/>
  <mergeCells count="69">
    <mergeCell ref="A152:L152"/>
    <mergeCell ref="A175:L175"/>
    <mergeCell ref="A81:L81"/>
    <mergeCell ref="I2:L2"/>
    <mergeCell ref="I3:L3"/>
    <mergeCell ref="I25:L25"/>
    <mergeCell ref="I41:L41"/>
    <mergeCell ref="I55:L55"/>
    <mergeCell ref="I107:L107"/>
    <mergeCell ref="A111:L111"/>
    <mergeCell ref="A136:L136"/>
    <mergeCell ref="A157:L157"/>
    <mergeCell ref="A131:L131"/>
    <mergeCell ref="I129:L129"/>
    <mergeCell ref="A174:L174"/>
    <mergeCell ref="A159:L159"/>
    <mergeCell ref="A144:L144"/>
    <mergeCell ref="A142:L142"/>
    <mergeCell ref="A145:L145"/>
    <mergeCell ref="I148:L148"/>
    <mergeCell ref="I4:L4"/>
    <mergeCell ref="A80:L80"/>
    <mergeCell ref="A76:L76"/>
    <mergeCell ref="A153:L153"/>
    <mergeCell ref="A154:L154"/>
    <mergeCell ref="A94:L94"/>
    <mergeCell ref="A110:L110"/>
    <mergeCell ref="A116:L116"/>
    <mergeCell ref="A126:L126"/>
    <mergeCell ref="A146:L146"/>
    <mergeCell ref="A188:L188"/>
    <mergeCell ref="A120:L120"/>
    <mergeCell ref="A121:L121"/>
    <mergeCell ref="A122:L122"/>
    <mergeCell ref="A125:L125"/>
    <mergeCell ref="A177:L177"/>
    <mergeCell ref="A138:L138"/>
    <mergeCell ref="A158:L158"/>
    <mergeCell ref="I166:L166"/>
    <mergeCell ref="A140:L140"/>
    <mergeCell ref="A117:L117"/>
    <mergeCell ref="A15:L15"/>
    <mergeCell ref="A18:L18"/>
    <mergeCell ref="A19:L19"/>
    <mergeCell ref="A20:L20"/>
    <mergeCell ref="A74:L74"/>
    <mergeCell ref="A82:L82"/>
    <mergeCell ref="A92:L92"/>
    <mergeCell ref="A93:L93"/>
    <mergeCell ref="A112:L112"/>
    <mergeCell ref="A7:L7"/>
    <mergeCell ref="A9:A11"/>
    <mergeCell ref="B9:B11"/>
    <mergeCell ref="C9:E9"/>
    <mergeCell ref="F9:H9"/>
    <mergeCell ref="A14:L14"/>
    <mergeCell ref="I9:K9"/>
    <mergeCell ref="L9:L11"/>
    <mergeCell ref="J10:K10"/>
    <mergeCell ref="I184:L184"/>
    <mergeCell ref="A75:L75"/>
    <mergeCell ref="C10:C11"/>
    <mergeCell ref="D10:E10"/>
    <mergeCell ref="F10:F11"/>
    <mergeCell ref="G10:H10"/>
    <mergeCell ref="I10:I11"/>
    <mergeCell ref="I71:L71"/>
    <mergeCell ref="I89:L89"/>
    <mergeCell ref="A115:L115"/>
  </mergeCells>
  <printOptions/>
  <pageMargins left="0.7874015748031497" right="0.2362204724409449" top="1.0236220472440944" bottom="0.5905511811023623" header="0.5118110236220472" footer="0.5118110236220472"/>
  <pageSetup horizontalDpi="600" verticalDpi="600" orientation="landscape" paperSize="9" scale="70" r:id="rId1"/>
  <rowBreaks count="10" manualBreakCount="10">
    <brk id="24" max="11" man="1"/>
    <brk id="40" max="11" man="1"/>
    <brk id="54" max="11" man="1"/>
    <brk id="70" max="11" man="1"/>
    <brk id="87" max="11" man="1"/>
    <brk id="106" max="11" man="1"/>
    <brk id="127" max="11" man="1"/>
    <brk id="147" max="11" man="1"/>
    <brk id="165" max="11" man="1"/>
    <brk id="18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2019-07-16T05:07:09Z</cp:lastPrinted>
  <dcterms:created xsi:type="dcterms:W3CDTF">1996-10-08T23:32:33Z</dcterms:created>
  <dcterms:modified xsi:type="dcterms:W3CDTF">2019-08-01T08:45:03Z</dcterms:modified>
  <cp:category/>
  <cp:version/>
  <cp:contentType/>
  <cp:contentStatus/>
</cp:coreProperties>
</file>