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Бюджет розвитку\08 серпень\"/>
    </mc:Choice>
  </mc:AlternateContent>
  <bookViews>
    <workbookView xWindow="0" yWindow="650" windowWidth="15300" windowHeight="6870"/>
  </bookViews>
  <sheets>
    <sheet name="дод 4 (с)" sheetId="7" r:id="rId1"/>
  </sheets>
  <definedNames>
    <definedName name="_xlnm.Print_Titles" localSheetId="0">'дод 4 (с)'!$11:$11</definedName>
    <definedName name="_xlnm.Print_Area" localSheetId="0">'дод 4 (с)'!$A$1:$K$148</definedName>
  </definedNames>
  <calcPr calcId="162913"/>
</workbook>
</file>

<file path=xl/calcChain.xml><?xml version="1.0" encoding="utf-8"?>
<calcChain xmlns="http://schemas.openxmlformats.org/spreadsheetml/2006/main">
  <c r="I56" i="7" l="1"/>
  <c r="I57" i="7"/>
  <c r="I61" i="7"/>
  <c r="H61" i="7"/>
  <c r="H139" i="7"/>
  <c r="J125" i="7"/>
  <c r="J61" i="7"/>
  <c r="I19" i="7"/>
  <c r="H19" i="7"/>
  <c r="J64" i="7"/>
  <c r="J113" i="7"/>
  <c r="H56" i="7" l="1"/>
  <c r="J36" i="7" l="1"/>
  <c r="J96" i="7" l="1"/>
  <c r="J40" i="7"/>
  <c r="I34" i="7"/>
  <c r="H34" i="7"/>
  <c r="J37" i="7"/>
  <c r="H119" i="7" l="1"/>
  <c r="H114" i="7" l="1"/>
  <c r="H111" i="7"/>
  <c r="H95" i="7"/>
  <c r="H94" i="7"/>
  <c r="H86" i="7"/>
  <c r="H85" i="7"/>
  <c r="H22" i="7" l="1"/>
  <c r="J136" i="7" l="1"/>
  <c r="J84" i="7"/>
  <c r="H27" i="7"/>
  <c r="J32" i="7"/>
  <c r="J31" i="7"/>
  <c r="J29" i="7"/>
  <c r="I27" i="7" l="1"/>
  <c r="J30" i="7"/>
  <c r="I41" i="7" l="1"/>
  <c r="I42" i="7"/>
  <c r="H42" i="7"/>
  <c r="H41" i="7"/>
  <c r="J52" i="7"/>
  <c r="J51" i="7"/>
  <c r="H124" i="7" l="1"/>
  <c r="H123" i="7"/>
  <c r="H122" i="7"/>
  <c r="H115" i="7"/>
  <c r="H101" i="7"/>
  <c r="H76" i="7"/>
  <c r="H69" i="7"/>
  <c r="H25" i="7"/>
  <c r="I93" i="7" l="1"/>
  <c r="J102" i="7"/>
  <c r="J99" i="7" l="1"/>
  <c r="J118" i="7"/>
  <c r="J116" i="7"/>
  <c r="J114" i="7"/>
  <c r="J98" i="7"/>
  <c r="J86" i="7"/>
  <c r="H109" i="7" l="1"/>
  <c r="H107" i="7"/>
  <c r="H106" i="7"/>
  <c r="H72" i="7"/>
  <c r="H63" i="7"/>
  <c r="H62" i="7"/>
  <c r="I110" i="7" l="1"/>
  <c r="J117" i="7"/>
  <c r="J101" i="7"/>
  <c r="J28" i="7" l="1"/>
  <c r="J27" i="7" s="1"/>
  <c r="H58" i="7" l="1"/>
  <c r="J100" i="7" l="1"/>
  <c r="J97" i="7"/>
  <c r="H121" i="7" l="1"/>
  <c r="H83" i="7"/>
  <c r="I66" i="7"/>
  <c r="H66" i="7"/>
  <c r="H24" i="7"/>
  <c r="H20" i="7"/>
  <c r="H17" i="7" l="1"/>
  <c r="H140" i="7" s="1"/>
  <c r="J119" i="7" l="1"/>
  <c r="H93" i="7" l="1"/>
  <c r="J104" i="7"/>
  <c r="J105" i="7"/>
  <c r="J106" i="7"/>
  <c r="J107" i="7"/>
  <c r="J108" i="7"/>
  <c r="J109" i="7"/>
  <c r="J55" i="7"/>
  <c r="J135" i="7"/>
  <c r="J75" i="7"/>
  <c r="I89" i="7"/>
  <c r="J91" i="7"/>
  <c r="I80" i="7"/>
  <c r="H80" i="7"/>
  <c r="J82" i="7"/>
  <c r="I78" i="7"/>
  <c r="H78" i="7"/>
  <c r="J79" i="7"/>
  <c r="J78" i="7" s="1"/>
  <c r="J74" i="7"/>
  <c r="J127" i="7"/>
  <c r="J112" i="7"/>
  <c r="J103" i="7"/>
  <c r="I70" i="7"/>
  <c r="H77" i="7" l="1"/>
  <c r="I77" i="7"/>
  <c r="J69" i="7"/>
  <c r="J67" i="7" l="1"/>
  <c r="I18" i="7"/>
  <c r="J23" i="7"/>
  <c r="J22" i="7"/>
  <c r="J21" i="7"/>
  <c r="I17" i="7"/>
  <c r="I140" i="7" s="1"/>
  <c r="J45" i="7"/>
  <c r="J44" i="7"/>
  <c r="J43" i="7"/>
  <c r="J50" i="7"/>
  <c r="J49" i="7"/>
  <c r="J48" i="7"/>
  <c r="J42" i="7" l="1"/>
  <c r="J17" i="7" s="1"/>
  <c r="J140" i="7" s="1"/>
  <c r="J47" i="7"/>
  <c r="J41" i="7" s="1"/>
  <c r="J138" i="7" l="1"/>
  <c r="J137" i="7"/>
  <c r="J134" i="7"/>
  <c r="J132" i="7"/>
  <c r="J131" i="7"/>
  <c r="J130" i="7"/>
  <c r="J126" i="7"/>
  <c r="J124" i="7"/>
  <c r="J123" i="7"/>
  <c r="J120" i="7"/>
  <c r="J115" i="7"/>
  <c r="J111" i="7"/>
  <c r="J95" i="7"/>
  <c r="J94" i="7"/>
  <c r="J87" i="7"/>
  <c r="J85" i="7"/>
  <c r="J83" i="7"/>
  <c r="J81" i="7"/>
  <c r="J76" i="7"/>
  <c r="J73" i="7"/>
  <c r="J71" i="7"/>
  <c r="J68" i="7"/>
  <c r="J66" i="7" s="1"/>
  <c r="J63" i="7"/>
  <c r="J62" i="7"/>
  <c r="J60" i="7"/>
  <c r="J39" i="7"/>
  <c r="J38" i="7" s="1"/>
  <c r="J35" i="7"/>
  <c r="J34" i="7" s="1"/>
  <c r="J26" i="7"/>
  <c r="J25" i="7"/>
  <c r="J24" i="7"/>
  <c r="J14" i="7"/>
  <c r="J13" i="7" s="1"/>
  <c r="J12" i="7" s="1"/>
  <c r="I128" i="7"/>
  <c r="I54" i="7" s="1"/>
  <c r="I139" i="7" s="1"/>
  <c r="I125" i="7"/>
  <c r="I88" i="7"/>
  <c r="I65" i="7"/>
  <c r="I38" i="7"/>
  <c r="I33" i="7"/>
  <c r="I13" i="7"/>
  <c r="I12" i="7" s="1"/>
  <c r="J93" i="7" l="1"/>
  <c r="J80" i="7"/>
  <c r="J77" i="7" s="1"/>
  <c r="I92" i="7"/>
  <c r="I16" i="7"/>
  <c r="H38" i="7"/>
  <c r="I15" i="7" l="1"/>
  <c r="I53" i="7"/>
  <c r="J72" i="7" l="1"/>
  <c r="J70" i="7" s="1"/>
  <c r="H70" i="7"/>
  <c r="J121" i="7" l="1"/>
  <c r="J90" i="7"/>
  <c r="H89" i="7"/>
  <c r="J89" i="7" l="1"/>
  <c r="J88" i="7" s="1"/>
  <c r="H129" i="7"/>
  <c r="J129" i="7" l="1"/>
  <c r="H133" i="7"/>
  <c r="H128" i="7" s="1"/>
  <c r="H125" i="7"/>
  <c r="H110" i="7"/>
  <c r="H88" i="7"/>
  <c r="H59" i="7"/>
  <c r="J59" i="7" s="1"/>
  <c r="J58" i="7"/>
  <c r="H18" i="7"/>
  <c r="H13" i="7"/>
  <c r="H12" i="7" s="1"/>
  <c r="J65" i="7" l="1"/>
  <c r="J57" i="7"/>
  <c r="J56" i="7" s="1"/>
  <c r="J20" i="7"/>
  <c r="J122" i="7"/>
  <c r="J133" i="7"/>
  <c r="J128" i="7" s="1"/>
  <c r="H33" i="7"/>
  <c r="H16" i="7" s="1"/>
  <c r="J33" i="7"/>
  <c r="H57" i="7"/>
  <c r="H92" i="7"/>
  <c r="H65" i="7"/>
  <c r="H54" i="7" l="1"/>
  <c r="J110" i="7"/>
  <c r="J92" i="7" s="1"/>
  <c r="J54" i="7" s="1"/>
  <c r="J139" i="7" s="1"/>
  <c r="J19" i="7"/>
  <c r="J18" i="7" s="1"/>
  <c r="H15" i="7"/>
  <c r="J16" i="7" l="1"/>
  <c r="J15" i="7" s="1"/>
  <c r="J53" i="7"/>
  <c r="H53" i="7"/>
</calcChain>
</file>

<file path=xl/sharedStrings.xml><?xml version="1.0" encoding="utf-8"?>
<sst xmlns="http://schemas.openxmlformats.org/spreadsheetml/2006/main" count="228" uniqueCount="150">
  <si>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</si>
  <si>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</si>
  <si>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</si>
  <si>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</si>
  <si>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</si>
  <si>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</si>
  <si>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</si>
  <si>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</si>
  <si>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</si>
  <si>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</si>
  <si>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</si>
  <si>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</si>
  <si>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</si>
  <si>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</si>
  <si>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</si>
  <si>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</si>
  <si>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</si>
  <si>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</si>
  <si>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</si>
  <si>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</si>
  <si>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</si>
  <si>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</si>
  <si>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</si>
  <si>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</si>
  <si>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</si>
  <si>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</si>
  <si>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</si>
  <si>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</si>
  <si>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</si>
  <si>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</si>
  <si>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</si>
  <si>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</si>
  <si>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</si>
  <si>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</si>
  <si>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</si>
  <si>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</si>
  <si>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</si>
  <si>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</si>
  <si>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</si>
  <si>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</si>
  <si>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</si>
  <si>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</si>
  <si>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</si>
  <si>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</si>
  <si>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</si>
  <si>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</si>
  <si>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</si>
  <si>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</si>
  <si>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</si>
  <si>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</si>
  <si>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</si>
  <si>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</si>
  <si>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</si>
  <si>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</si>
  <si>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</si>
  <si>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</si>
  <si>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</si>
  <si>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</si>
  <si>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</si>
  <si>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</si>
  <si>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</si>
  <si>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</si>
  <si>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</si>
  <si>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</si>
  <si>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</si>
  <si>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</si>
  <si>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</si>
  <si>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</si>
  <si>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</si>
  <si>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</si>
  <si>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</si>
  <si>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</si>
  <si>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</si>
  <si>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</si>
  <si>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</si>
  <si>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</si>
  <si>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</si>
  <si>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</si>
  <si>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</si>
  <si>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</si>
  <si>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</si>
  <si>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</si>
  <si>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</si>
  <si>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</si>
  <si>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</si>
  <si>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</si>
  <si>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</si>
  <si>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</si>
  <si>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</si>
  <si>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</si>
  <si>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</si>
  <si>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</si>
  <si>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</si>
  <si>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</si>
  <si>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</si>
  <si>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</si>
  <si>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</si>
  <si>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</si>
  <si>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</si>
  <si>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</si>
  <si>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</si>
  <si>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</si>
  <si>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</si>
  <si>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</si>
  <si>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</si>
  <si>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</si>
  <si>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</si>
  <si>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</si>
  <si>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</si>
  <si>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</si>
  <si>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</si>
  <si>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</si>
  <si>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</si>
  <si>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</si>
  <si>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</si>
  <si>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</si>
  <si>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</si>
  <si>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</si>
  <si>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</si>
  <si>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</si>
  <si>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</si>
  <si>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</si>
  <si>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</si>
  <si>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</si>
  <si>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</si>
  <si>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</si>
  <si>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</si>
  <si>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</si>
  <si>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</si>
  <si>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</si>
  <si>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</si>
  <si>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</si>
  <si>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</si>
  <si>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</si>
  <si>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</si>
  <si>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</si>
  <si>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</si>
  <si>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до   рішення   Сумської    міської   ради</t>
  </si>
  <si>
    <t xml:space="preserve">«Про   внесення   змін  та  доповнень до </t>
  </si>
  <si>
    <t>міського  бюджету  м. Суми на 2019 рік»</t>
  </si>
  <si>
    <t>Сумський міський голова</t>
  </si>
  <si>
    <t>О.М. Лисенко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</si>
  <si>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</si>
  <si>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</si>
  <si>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</si>
  <si>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</si>
  <si>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Виконавець: Співакова Л.І.</t>
  </si>
  <si>
    <t>Реконструкція приміщень по                                                   вул. Петропавлівська, 91</t>
  </si>
  <si>
    <t xml:space="preserve">              від 30 серпня  2019  року  № 5559 - МР</t>
  </si>
  <si>
    <t xml:space="preserve"> 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</si>
</sst>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2" borderId="0" xfId="0" applyFill="1"/>
    <xf numFmtId="0" fontId="8" fillId="2" borderId="0" xfId="0" applyNumberFormat="1" applyFont="1" applyFill="1" applyAlignment="1" applyProtection="1"/>
    <xf numFmtId="0" fontId="0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4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/>
    <xf numFmtId="4" fontId="8" fillId="2" borderId="0" xfId="0" applyNumberFormat="1" applyFont="1" applyFill="1" applyAlignment="1" applyProtection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textRotation="180"/>
    </xf>
    <xf numFmtId="0" fontId="8" fillId="2" borderId="0" xfId="0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textRotation="180"/>
    </xf>
    <xf numFmtId="0" fontId="0" fillId="3" borderId="0" xfId="0" applyFont="1" applyFill="1"/>
    <xf numFmtId="0" fontId="9" fillId="2" borderId="0" xfId="0" applyFont="1" applyFill="1"/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/>
    <xf numFmtId="0" fontId="3" fillId="2" borderId="0" xfId="0" applyFont="1" applyFill="1" applyAlignment="1">
      <alignment vertical="center" wrapText="1"/>
    </xf>
    <xf numFmtId="0" fontId="9" fillId="2" borderId="2" xfId="0" applyFont="1" applyFill="1" applyBorder="1"/>
    <xf numFmtId="0" fontId="22" fillId="2" borderId="1" xfId="0" applyFont="1" applyFill="1" applyBorder="1"/>
    <xf numFmtId="0" fontId="9" fillId="2" borderId="0" xfId="0" applyFont="1" applyFill="1" applyBorder="1"/>
    <xf numFmtId="4" fontId="22" fillId="2" borderId="1" xfId="0" applyNumberFormat="1" applyFont="1" applyFill="1" applyBorder="1"/>
    <xf numFmtId="4" fontId="9" fillId="2" borderId="0" xfId="0" applyNumberFormat="1" applyFont="1" applyFill="1" applyBorder="1"/>
    <xf numFmtId="0" fontId="8" fillId="2" borderId="0" xfId="0" applyNumberFormat="1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NumberFormat="1" applyFont="1" applyFill="1" applyAlignment="1" applyProtection="1">
      <alignment horizontal="left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distributed" wrapText="1"/>
    </xf>
    <xf numFmtId="0" fontId="16" fillId="2" borderId="0" xfId="0" applyFont="1" applyFill="1" applyAlignment="1">
      <alignment horizontal="center" vertical="center" textRotation="180"/>
    </xf>
    <xf numFmtId="0" fontId="16" fillId="2" borderId="3" xfId="0" applyFont="1" applyFill="1" applyBorder="1" applyAlignment="1">
      <alignment horizontal="center" vertical="center" textRotation="18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showZeros="0" tabSelected="1" view="pageBreakPreview" topLeftCell="A88" zoomScale="80" zoomScaleNormal="100" zoomScaleSheetLayoutView="80" workbookViewId="0">
      <selection activeCell="H90" sqref="H90"/>
    </sheetView>
  </sheetViews>
  <sheetFormatPr defaultColWidth="8.8984375" defaultRowHeight="13" x14ac:dyDescent="0.3"/>
  <cols>
    <col min="1" max="1" width="10.59765625" style="50" customWidth="1"/>
    <col min="2" max="2" width="10.69921875" style="50" customWidth="1"/>
    <col min="3" max="3" width="10.59765625" style="50" customWidth="1"/>
    <col min="4" max="4" width="38.59765625" style="50" customWidth="1"/>
    <col min="5" max="5" width="38.296875" style="50" customWidth="1"/>
    <col min="6" max="6" width="11.69921875" style="50" customWidth="1"/>
    <col min="7" max="7" width="12.59765625" style="50" customWidth="1"/>
    <col min="8" max="8" width="17.59765625" style="50" customWidth="1"/>
    <col min="9" max="9" width="16.69921875" style="50" customWidth="1"/>
    <col min="10" max="10" width="18" style="50" customWidth="1"/>
    <col min="11" max="11" width="14.3984375" style="50" customWidth="1"/>
    <col min="12" max="12" width="6.296875" style="48" customWidth="1"/>
    <col min="13" max="13" width="11.3984375" style="1" bestFit="1" customWidth="1"/>
    <col min="14" max="16384" width="8.8984375" style="1"/>
  </cols>
  <sheetData>
    <row r="1" spans="1:12" ht="18" customHeight="1" x14ac:dyDescent="0.4">
      <c r="G1" s="2"/>
      <c r="H1" s="80" t="s">
        <v>149</v>
      </c>
      <c r="I1" s="80"/>
      <c r="J1" s="80"/>
      <c r="K1" s="80"/>
      <c r="L1" s="82"/>
    </row>
    <row r="2" spans="1:12" ht="18" x14ac:dyDescent="0.4">
      <c r="G2" s="2"/>
      <c r="H2" s="80" t="s">
        <v>137</v>
      </c>
      <c r="I2" s="80"/>
      <c r="J2" s="80"/>
      <c r="K2" s="80"/>
      <c r="L2" s="82"/>
    </row>
    <row r="3" spans="1:12" ht="18" x14ac:dyDescent="0.4">
      <c r="G3" s="2"/>
      <c r="H3" s="80" t="s">
        <v>138</v>
      </c>
      <c r="I3" s="80"/>
      <c r="J3" s="80"/>
      <c r="K3" s="80"/>
      <c r="L3" s="82"/>
    </row>
    <row r="4" spans="1:12" ht="18" x14ac:dyDescent="0.4">
      <c r="F4" s="76"/>
      <c r="G4" s="76"/>
      <c r="H4" s="80" t="s">
        <v>139</v>
      </c>
      <c r="I4" s="80"/>
      <c r="J4" s="80"/>
      <c r="K4" s="80"/>
      <c r="L4" s="82"/>
    </row>
    <row r="5" spans="1:12" ht="18" x14ac:dyDescent="0.4">
      <c r="G5" s="2"/>
      <c r="H5" s="78" t="s">
        <v>148</v>
      </c>
      <c r="I5" s="78"/>
      <c r="J5" s="78"/>
      <c r="K5" s="78"/>
      <c r="L5" s="82"/>
    </row>
    <row r="6" spans="1:12" ht="28.15" customHeight="1" x14ac:dyDescent="0.4">
      <c r="G6" s="2"/>
      <c r="H6" s="76"/>
      <c r="I6" s="76"/>
      <c r="J6" s="76"/>
      <c r="K6" s="76"/>
      <c r="L6" s="82"/>
    </row>
    <row r="7" spans="1:12" ht="28.15" customHeight="1" x14ac:dyDescent="0.4">
      <c r="G7" s="2"/>
      <c r="H7" s="76"/>
      <c r="I7" s="76"/>
      <c r="J7" s="76"/>
      <c r="K7" s="76"/>
      <c r="L7" s="82"/>
    </row>
    <row r="8" spans="1:12" ht="33" customHeight="1" x14ac:dyDescent="0.3">
      <c r="A8" s="79" t="s">
        <v>33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2"/>
    </row>
    <row r="9" spans="1:12" ht="17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2" t="s">
        <v>79</v>
      </c>
      <c r="L9" s="82"/>
    </row>
    <row r="10" spans="1:12" ht="80.5" customHeight="1" x14ac:dyDescent="0.3">
      <c r="A10" s="53" t="s">
        <v>0</v>
      </c>
      <c r="B10" s="53" t="s">
        <v>1</v>
      </c>
      <c r="C10" s="53" t="s">
        <v>2</v>
      </c>
      <c r="D10" s="53" t="s">
        <v>3</v>
      </c>
      <c r="E10" s="53" t="s">
        <v>4</v>
      </c>
      <c r="F10" s="53" t="s">
        <v>5</v>
      </c>
      <c r="G10" s="53" t="s">
        <v>6</v>
      </c>
      <c r="H10" s="54" t="s">
        <v>7</v>
      </c>
      <c r="I10" s="54" t="s">
        <v>83</v>
      </c>
      <c r="J10" s="54" t="s">
        <v>84</v>
      </c>
      <c r="K10" s="53" t="s">
        <v>8</v>
      </c>
      <c r="L10" s="82"/>
    </row>
    <row r="11" spans="1:12" s="3" customForma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82"/>
    </row>
    <row r="12" spans="1:12" s="3" customFormat="1" ht="44.5" customHeight="1" x14ac:dyDescent="0.3">
      <c r="A12" s="16" t="s">
        <v>45</v>
      </c>
      <c r="B12" s="15"/>
      <c r="C12" s="15"/>
      <c r="D12" s="4" t="s">
        <v>46</v>
      </c>
      <c r="E12" s="15"/>
      <c r="F12" s="15"/>
      <c r="G12" s="15"/>
      <c r="H12" s="55">
        <f>H13</f>
        <v>2007200</v>
      </c>
      <c r="I12" s="55">
        <f t="shared" ref="I12:J13" si="0">I13</f>
        <v>0</v>
      </c>
      <c r="J12" s="55">
        <f t="shared" si="0"/>
        <v>2007200</v>
      </c>
      <c r="K12" s="15"/>
      <c r="L12" s="82"/>
    </row>
    <row r="13" spans="1:12" s="3" customFormat="1" ht="34.9" customHeight="1" x14ac:dyDescent="0.3">
      <c r="A13" s="5" t="s">
        <v>47</v>
      </c>
      <c r="B13" s="5"/>
      <c r="C13" s="5"/>
      <c r="D13" s="6" t="s">
        <v>46</v>
      </c>
      <c r="E13" s="15"/>
      <c r="F13" s="15"/>
      <c r="G13" s="15"/>
      <c r="H13" s="56">
        <f>H14</f>
        <v>2007200</v>
      </c>
      <c r="I13" s="56">
        <f t="shared" si="0"/>
        <v>0</v>
      </c>
      <c r="J13" s="56">
        <f t="shared" si="0"/>
        <v>2007200</v>
      </c>
      <c r="K13" s="15"/>
      <c r="L13" s="82"/>
    </row>
    <row r="14" spans="1:12" s="3" customFormat="1" ht="78.650000000000006" customHeight="1" x14ac:dyDescent="0.3">
      <c r="A14" s="7" t="s">
        <v>69</v>
      </c>
      <c r="B14" s="7" t="s">
        <v>70</v>
      </c>
      <c r="C14" s="7" t="s">
        <v>74</v>
      </c>
      <c r="D14" s="4" t="s">
        <v>71</v>
      </c>
      <c r="E14" s="8" t="s">
        <v>72</v>
      </c>
      <c r="F14" s="15" t="s">
        <v>52</v>
      </c>
      <c r="G14" s="15"/>
      <c r="H14" s="9">
        <v>2007200</v>
      </c>
      <c r="I14" s="9"/>
      <c r="J14" s="9">
        <f>H14+I14</f>
        <v>2007200</v>
      </c>
      <c r="K14" s="16"/>
      <c r="L14" s="82"/>
    </row>
    <row r="15" spans="1:12" s="3" customFormat="1" ht="43.15" customHeight="1" x14ac:dyDescent="0.3">
      <c r="A15" s="16">
        <v>1200000</v>
      </c>
      <c r="B15" s="15"/>
      <c r="C15" s="15"/>
      <c r="D15" s="4" t="s">
        <v>76</v>
      </c>
      <c r="E15" s="15"/>
      <c r="F15" s="15"/>
      <c r="G15" s="15"/>
      <c r="H15" s="55">
        <f>H16</f>
        <v>38061409.600000001</v>
      </c>
      <c r="I15" s="55">
        <f t="shared" ref="I15:J15" si="1">I16</f>
        <v>-9353827.5999999996</v>
      </c>
      <c r="J15" s="55">
        <f t="shared" si="1"/>
        <v>28707582</v>
      </c>
      <c r="K15" s="15"/>
      <c r="L15" s="82"/>
    </row>
    <row r="16" spans="1:12" s="11" customFormat="1" ht="56.5" customHeight="1" x14ac:dyDescent="0.3">
      <c r="A16" s="57">
        <v>1210000</v>
      </c>
      <c r="B16" s="58"/>
      <c r="C16" s="58"/>
      <c r="D16" s="10" t="s">
        <v>76</v>
      </c>
      <c r="E16" s="58"/>
      <c r="F16" s="58"/>
      <c r="G16" s="58"/>
      <c r="H16" s="56">
        <f>H18+H33+H38+H41+H40</f>
        <v>38061409.600000001</v>
      </c>
      <c r="I16" s="56">
        <f>I18+I33+I38+I41+I40</f>
        <v>-9353827.5999999996</v>
      </c>
      <c r="J16" s="56">
        <f>J18+J33+J38+J41+J40</f>
        <v>28707582</v>
      </c>
      <c r="K16" s="58"/>
      <c r="L16" s="82"/>
    </row>
    <row r="17" spans="1:13" s="11" customFormat="1" ht="31.5" customHeight="1" x14ac:dyDescent="0.3">
      <c r="A17" s="57"/>
      <c r="B17" s="58"/>
      <c r="C17" s="58"/>
      <c r="D17" s="10" t="s">
        <v>88</v>
      </c>
      <c r="E17" s="58"/>
      <c r="F17" s="58"/>
      <c r="G17" s="58"/>
      <c r="H17" s="56">
        <f>H42</f>
        <v>6362000</v>
      </c>
      <c r="I17" s="56">
        <f t="shared" ref="I17:J17" si="2">I42</f>
        <v>0</v>
      </c>
      <c r="J17" s="56">
        <f t="shared" si="2"/>
        <v>6362000</v>
      </c>
      <c r="K17" s="58"/>
      <c r="L17" s="82"/>
    </row>
    <row r="18" spans="1:13" s="3" customFormat="1" ht="48" customHeight="1" x14ac:dyDescent="0.3">
      <c r="A18" s="16">
        <v>1217310</v>
      </c>
      <c r="B18" s="16">
        <v>7310</v>
      </c>
      <c r="C18" s="12" t="s">
        <v>11</v>
      </c>
      <c r="D18" s="4" t="s">
        <v>10</v>
      </c>
      <c r="E18" s="15"/>
      <c r="F18" s="15"/>
      <c r="G18" s="15"/>
      <c r="H18" s="55">
        <f>H19+H27</f>
        <v>13854687.6</v>
      </c>
      <c r="I18" s="55">
        <f t="shared" ref="I18:J18" si="3">I19+I27</f>
        <v>-9353827.5999999996</v>
      </c>
      <c r="J18" s="55">
        <f t="shared" si="3"/>
        <v>4500860</v>
      </c>
      <c r="K18" s="15"/>
      <c r="L18" s="82"/>
    </row>
    <row r="19" spans="1:13" s="3" customFormat="1" ht="25.15" customHeight="1" x14ac:dyDescent="0.3">
      <c r="A19" s="15"/>
      <c r="B19" s="15"/>
      <c r="C19" s="15"/>
      <c r="D19" s="15"/>
      <c r="E19" s="13" t="s">
        <v>12</v>
      </c>
      <c r="F19" s="15"/>
      <c r="G19" s="15"/>
      <c r="H19" s="55">
        <f>SUM(H20:H26)</f>
        <v>13305851</v>
      </c>
      <c r="I19" s="55">
        <f>SUM(I20:I26)</f>
        <v>-9353827.5999999996</v>
      </c>
      <c r="J19" s="55">
        <f>SUM(J20:J26)</f>
        <v>3952023.4000000004</v>
      </c>
      <c r="K19" s="15"/>
      <c r="L19" s="82"/>
    </row>
    <row r="20" spans="1:13" s="3" customFormat="1" ht="45" customHeight="1" x14ac:dyDescent="0.3">
      <c r="A20" s="15"/>
      <c r="B20" s="15"/>
      <c r="C20" s="15"/>
      <c r="D20" s="15"/>
      <c r="E20" s="8" t="s">
        <v>39</v>
      </c>
      <c r="F20" s="15" t="s">
        <v>55</v>
      </c>
      <c r="G20" s="15"/>
      <c r="H20" s="9">
        <f>1000000-850000+50000</f>
        <v>200000</v>
      </c>
      <c r="I20" s="9"/>
      <c r="J20" s="9">
        <f t="shared" ref="J20:J26" si="4">H20+I20</f>
        <v>200000</v>
      </c>
      <c r="K20" s="15"/>
      <c r="L20" s="83"/>
    </row>
    <row r="21" spans="1:13" s="3" customFormat="1" ht="64.900000000000006" customHeight="1" x14ac:dyDescent="0.3">
      <c r="A21" s="15"/>
      <c r="B21" s="15"/>
      <c r="C21" s="15"/>
      <c r="D21" s="15"/>
      <c r="E21" s="8" t="s">
        <v>92</v>
      </c>
      <c r="F21" s="15" t="s">
        <v>60</v>
      </c>
      <c r="G21" s="33">
        <v>15650149</v>
      </c>
      <c r="H21" s="9">
        <v>332716</v>
      </c>
      <c r="I21" s="9"/>
      <c r="J21" s="9">
        <f>I21+H21</f>
        <v>332716</v>
      </c>
      <c r="K21" s="15">
        <v>2.1</v>
      </c>
      <c r="L21" s="83"/>
    </row>
    <row r="22" spans="1:13" s="3" customFormat="1" ht="32.5" customHeight="1" x14ac:dyDescent="0.3">
      <c r="A22" s="15"/>
      <c r="B22" s="15"/>
      <c r="C22" s="15"/>
      <c r="D22" s="15"/>
      <c r="E22" s="8" t="s">
        <v>93</v>
      </c>
      <c r="F22" s="15">
        <v>2019</v>
      </c>
      <c r="G22" s="33">
        <v>1300000</v>
      </c>
      <c r="H22" s="9">
        <f>78000+300000</f>
        <v>378000</v>
      </c>
      <c r="I22" s="9">
        <v>900000</v>
      </c>
      <c r="J22" s="9">
        <f>I22+H22</f>
        <v>1278000</v>
      </c>
      <c r="K22" s="47">
        <v>98.3</v>
      </c>
      <c r="L22" s="83"/>
    </row>
    <row r="23" spans="1:13" s="3" customFormat="1" ht="89.5" customHeight="1" x14ac:dyDescent="0.3">
      <c r="A23" s="15"/>
      <c r="B23" s="15"/>
      <c r="C23" s="15"/>
      <c r="D23" s="15"/>
      <c r="E23" s="8" t="s">
        <v>94</v>
      </c>
      <c r="F23" s="15" t="s">
        <v>60</v>
      </c>
      <c r="G23" s="33">
        <v>28890212</v>
      </c>
      <c r="H23" s="9">
        <v>480135</v>
      </c>
      <c r="I23" s="9"/>
      <c r="J23" s="9">
        <f>I23+H23</f>
        <v>480135</v>
      </c>
      <c r="K23" s="47">
        <v>1.7</v>
      </c>
      <c r="L23" s="83"/>
    </row>
    <row r="24" spans="1:13" s="3" customFormat="1" ht="69" customHeight="1" x14ac:dyDescent="0.3">
      <c r="A24" s="15"/>
      <c r="B24" s="15"/>
      <c r="C24" s="15"/>
      <c r="D24" s="15"/>
      <c r="E24" s="8" t="s">
        <v>77</v>
      </c>
      <c r="F24" s="15">
        <v>2019</v>
      </c>
      <c r="G24" s="33">
        <v>14087743</v>
      </c>
      <c r="H24" s="9">
        <f>7900000+1675458</f>
        <v>9575458</v>
      </c>
      <c r="I24" s="9">
        <v>-9303827.5999999996</v>
      </c>
      <c r="J24" s="9">
        <f t="shared" si="4"/>
        <v>271630.40000000037</v>
      </c>
      <c r="K24" s="47">
        <v>1.9</v>
      </c>
      <c r="L24" s="83"/>
      <c r="M24" s="9"/>
    </row>
    <row r="25" spans="1:13" s="3" customFormat="1" ht="63" customHeight="1" x14ac:dyDescent="0.3">
      <c r="A25" s="15"/>
      <c r="B25" s="15"/>
      <c r="C25" s="15"/>
      <c r="D25" s="15"/>
      <c r="E25" s="8" t="s">
        <v>78</v>
      </c>
      <c r="F25" s="15">
        <v>2019</v>
      </c>
      <c r="G25" s="33">
        <v>2079542</v>
      </c>
      <c r="H25" s="9">
        <f>4000000-1920458-140000</f>
        <v>1939542</v>
      </c>
      <c r="I25" s="9">
        <v>-950000</v>
      </c>
      <c r="J25" s="9">
        <f t="shared" si="4"/>
        <v>989542</v>
      </c>
      <c r="K25" s="47">
        <v>100</v>
      </c>
      <c r="L25" s="83"/>
    </row>
    <row r="26" spans="1:13" s="3" customFormat="1" ht="43.15" customHeight="1" x14ac:dyDescent="0.3">
      <c r="A26" s="15"/>
      <c r="B26" s="15"/>
      <c r="C26" s="15"/>
      <c r="D26" s="15"/>
      <c r="E26" s="8" t="s">
        <v>48</v>
      </c>
      <c r="F26" s="15">
        <v>2019</v>
      </c>
      <c r="G26" s="33"/>
      <c r="H26" s="9">
        <v>400000</v>
      </c>
      <c r="I26" s="9"/>
      <c r="J26" s="9">
        <f t="shared" si="4"/>
        <v>400000</v>
      </c>
      <c r="K26" s="15"/>
      <c r="L26" s="83"/>
    </row>
    <row r="27" spans="1:13" s="3" customFormat="1" ht="23.5" customHeight="1" x14ac:dyDescent="0.3">
      <c r="A27" s="15"/>
      <c r="B27" s="15"/>
      <c r="C27" s="15"/>
      <c r="D27" s="15"/>
      <c r="E27" s="4" t="s">
        <v>40</v>
      </c>
      <c r="F27" s="15"/>
      <c r="G27" s="15"/>
      <c r="H27" s="55">
        <f>SUM(H28:H32)</f>
        <v>548836.6</v>
      </c>
      <c r="I27" s="55">
        <f>SUM(I28:I32)</f>
        <v>0</v>
      </c>
      <c r="J27" s="55">
        <f>SUM(J28:J32)</f>
        <v>548836.6</v>
      </c>
      <c r="K27" s="9"/>
      <c r="L27" s="83"/>
    </row>
    <row r="28" spans="1:13" s="3" customFormat="1" ht="54" customHeight="1" x14ac:dyDescent="0.3">
      <c r="A28" s="15"/>
      <c r="B28" s="15"/>
      <c r="C28" s="15"/>
      <c r="D28" s="15"/>
      <c r="E28" s="8" t="s">
        <v>119</v>
      </c>
      <c r="F28" s="15" t="s">
        <v>50</v>
      </c>
      <c r="G28" s="33">
        <v>693658</v>
      </c>
      <c r="H28" s="9">
        <v>8836.6</v>
      </c>
      <c r="I28" s="9"/>
      <c r="J28" s="9">
        <f>I28+H28</f>
        <v>8836.6</v>
      </c>
      <c r="K28" s="31">
        <v>95.3</v>
      </c>
      <c r="L28" s="83"/>
    </row>
    <row r="29" spans="1:13" s="3" customFormat="1" ht="39.65" customHeight="1" x14ac:dyDescent="0.3">
      <c r="A29" s="15"/>
      <c r="B29" s="15"/>
      <c r="C29" s="15"/>
      <c r="D29" s="15"/>
      <c r="E29" s="8" t="s">
        <v>131</v>
      </c>
      <c r="F29" s="15">
        <v>2019</v>
      </c>
      <c r="G29" s="33">
        <v>185250</v>
      </c>
      <c r="H29" s="9">
        <v>185250</v>
      </c>
      <c r="I29" s="9"/>
      <c r="J29" s="9">
        <f t="shared" ref="J29:J32" si="5">H29+I29</f>
        <v>185250</v>
      </c>
      <c r="K29" s="47">
        <v>100</v>
      </c>
      <c r="L29" s="83"/>
    </row>
    <row r="30" spans="1:13" s="3" customFormat="1" ht="39.65" customHeight="1" x14ac:dyDescent="0.3">
      <c r="A30" s="15"/>
      <c r="B30" s="15"/>
      <c r="C30" s="15"/>
      <c r="D30" s="15"/>
      <c r="E30" s="8" t="s">
        <v>130</v>
      </c>
      <c r="F30" s="15">
        <v>2019</v>
      </c>
      <c r="G30" s="33">
        <v>196250</v>
      </c>
      <c r="H30" s="9">
        <v>196250</v>
      </c>
      <c r="I30" s="9"/>
      <c r="J30" s="9">
        <f t="shared" si="5"/>
        <v>196250</v>
      </c>
      <c r="K30" s="47">
        <v>100</v>
      </c>
      <c r="L30" s="83"/>
    </row>
    <row r="31" spans="1:13" s="3" customFormat="1" ht="39.65" customHeight="1" x14ac:dyDescent="0.3">
      <c r="A31" s="15"/>
      <c r="B31" s="15"/>
      <c r="C31" s="15"/>
      <c r="D31" s="15"/>
      <c r="E31" s="8" t="s">
        <v>145</v>
      </c>
      <c r="F31" s="15">
        <v>2019</v>
      </c>
      <c r="G31" s="33">
        <v>136500</v>
      </c>
      <c r="H31" s="9">
        <v>136500</v>
      </c>
      <c r="I31" s="9"/>
      <c r="J31" s="9">
        <f t="shared" si="5"/>
        <v>136500</v>
      </c>
      <c r="K31" s="47">
        <v>100</v>
      </c>
      <c r="L31" s="83"/>
    </row>
    <row r="32" spans="1:13" s="3" customFormat="1" ht="39.65" customHeight="1" x14ac:dyDescent="0.3">
      <c r="A32" s="15"/>
      <c r="B32" s="15"/>
      <c r="C32" s="15"/>
      <c r="D32" s="15"/>
      <c r="E32" s="8" t="s">
        <v>144</v>
      </c>
      <c r="F32" s="15">
        <v>2019</v>
      </c>
      <c r="G32" s="33"/>
      <c r="H32" s="9">
        <v>22000</v>
      </c>
      <c r="I32" s="9"/>
      <c r="J32" s="9">
        <f t="shared" si="5"/>
        <v>22000</v>
      </c>
      <c r="K32" s="15"/>
      <c r="L32" s="83"/>
    </row>
    <row r="33" spans="1:12" s="3" customFormat="1" ht="59.5" customHeight="1" x14ac:dyDescent="0.3">
      <c r="A33" s="16">
        <v>1217330</v>
      </c>
      <c r="B33" s="16">
        <v>7330</v>
      </c>
      <c r="C33" s="12" t="s">
        <v>11</v>
      </c>
      <c r="D33" s="14" t="s">
        <v>85</v>
      </c>
      <c r="E33" s="8"/>
      <c r="F33" s="15"/>
      <c r="G33" s="15"/>
      <c r="H33" s="55">
        <f>H34</f>
        <v>2030753</v>
      </c>
      <c r="I33" s="55">
        <f t="shared" ref="I33:J33" si="6">I34</f>
        <v>0</v>
      </c>
      <c r="J33" s="55">
        <f t="shared" si="6"/>
        <v>2030753</v>
      </c>
      <c r="K33" s="15"/>
      <c r="L33" s="83"/>
    </row>
    <row r="34" spans="1:12" s="3" customFormat="1" ht="22.15" customHeight="1" x14ac:dyDescent="0.3">
      <c r="A34" s="16"/>
      <c r="B34" s="16"/>
      <c r="C34" s="12"/>
      <c r="D34" s="14"/>
      <c r="E34" s="13" t="s">
        <v>12</v>
      </c>
      <c r="F34" s="15"/>
      <c r="G34" s="15"/>
      <c r="H34" s="55">
        <f>SUM(H35:H37)</f>
        <v>2030753</v>
      </c>
      <c r="I34" s="55">
        <f t="shared" ref="I34:J34" si="7">SUM(I35:I37)</f>
        <v>0</v>
      </c>
      <c r="J34" s="55">
        <f t="shared" si="7"/>
        <v>2030753</v>
      </c>
      <c r="K34" s="15"/>
      <c r="L34" s="83"/>
    </row>
    <row r="35" spans="1:12" s="3" customFormat="1" ht="33" customHeight="1" x14ac:dyDescent="0.3">
      <c r="A35" s="16"/>
      <c r="B35" s="16"/>
      <c r="C35" s="12"/>
      <c r="D35" s="14"/>
      <c r="E35" s="8" t="s">
        <v>42</v>
      </c>
      <c r="F35" s="15" t="s">
        <v>50</v>
      </c>
      <c r="G35" s="33">
        <v>4794717</v>
      </c>
      <c r="H35" s="9">
        <v>1765753</v>
      </c>
      <c r="I35" s="9"/>
      <c r="J35" s="9">
        <f t="shared" ref="J35:J37" si="8">H35+I35</f>
        <v>1765753</v>
      </c>
      <c r="K35" s="47">
        <v>100</v>
      </c>
      <c r="L35" s="83"/>
    </row>
    <row r="36" spans="1:12" s="3" customFormat="1" ht="33" customHeight="1" x14ac:dyDescent="0.3">
      <c r="A36" s="16"/>
      <c r="B36" s="16"/>
      <c r="C36" s="12"/>
      <c r="D36" s="14"/>
      <c r="E36" s="8" t="s">
        <v>142</v>
      </c>
      <c r="F36" s="15">
        <v>2019</v>
      </c>
      <c r="G36" s="33"/>
      <c r="H36" s="9">
        <v>65000</v>
      </c>
      <c r="I36" s="9"/>
      <c r="J36" s="9">
        <f t="shared" si="8"/>
        <v>65000</v>
      </c>
      <c r="K36" s="47"/>
      <c r="L36" s="83"/>
    </row>
    <row r="37" spans="1:12" s="3" customFormat="1" ht="85.9" customHeight="1" x14ac:dyDescent="0.3">
      <c r="A37" s="16"/>
      <c r="B37" s="16"/>
      <c r="C37" s="12"/>
      <c r="D37" s="14"/>
      <c r="E37" s="8" t="s">
        <v>143</v>
      </c>
      <c r="F37" s="15">
        <v>2019</v>
      </c>
      <c r="G37" s="33">
        <v>200000</v>
      </c>
      <c r="H37" s="9">
        <v>200000</v>
      </c>
      <c r="I37" s="9"/>
      <c r="J37" s="9">
        <f t="shared" si="8"/>
        <v>200000</v>
      </c>
      <c r="K37" s="47">
        <v>100</v>
      </c>
      <c r="L37" s="83"/>
    </row>
    <row r="38" spans="1:12" s="3" customFormat="1" ht="70.5" customHeight="1" x14ac:dyDescent="0.3">
      <c r="A38" s="16">
        <v>1217340</v>
      </c>
      <c r="B38" s="16">
        <v>7340</v>
      </c>
      <c r="C38" s="12" t="s">
        <v>11</v>
      </c>
      <c r="D38" s="4" t="s">
        <v>30</v>
      </c>
      <c r="E38" s="8"/>
      <c r="F38" s="15"/>
      <c r="G38" s="15"/>
      <c r="H38" s="55">
        <f>H39</f>
        <v>3100000</v>
      </c>
      <c r="I38" s="55">
        <f t="shared" ref="I38:J38" si="9">I39</f>
        <v>0</v>
      </c>
      <c r="J38" s="55">
        <f t="shared" si="9"/>
        <v>3100000</v>
      </c>
      <c r="K38" s="15"/>
      <c r="L38" s="83"/>
    </row>
    <row r="39" spans="1:12" s="3" customFormat="1" ht="54" customHeight="1" x14ac:dyDescent="0.3">
      <c r="A39" s="16"/>
      <c r="B39" s="16"/>
      <c r="C39" s="12"/>
      <c r="D39" s="14"/>
      <c r="E39" s="8" t="s">
        <v>43</v>
      </c>
      <c r="F39" s="15" t="s">
        <v>49</v>
      </c>
      <c r="G39" s="33">
        <v>13413540</v>
      </c>
      <c r="H39" s="9">
        <v>3100000</v>
      </c>
      <c r="I39" s="9"/>
      <c r="J39" s="9">
        <f>H39+I39</f>
        <v>3100000</v>
      </c>
      <c r="K39" s="47">
        <v>29</v>
      </c>
      <c r="L39" s="83"/>
    </row>
    <row r="40" spans="1:12" s="49" customFormat="1" ht="64.5" customHeight="1" x14ac:dyDescent="0.3">
      <c r="A40" s="16">
        <v>1217361</v>
      </c>
      <c r="B40" s="16">
        <v>7361</v>
      </c>
      <c r="C40" s="12" t="s">
        <v>87</v>
      </c>
      <c r="D40" s="14" t="s">
        <v>99</v>
      </c>
      <c r="E40" s="8" t="s">
        <v>135</v>
      </c>
      <c r="F40" s="15" t="s">
        <v>49</v>
      </c>
      <c r="G40" s="33">
        <v>36282325</v>
      </c>
      <c r="H40" s="9">
        <v>12569763.43</v>
      </c>
      <c r="I40" s="9"/>
      <c r="J40" s="9">
        <f t="shared" ref="J40" si="10">H40+I40</f>
        <v>12569763.43</v>
      </c>
      <c r="K40" s="15">
        <v>35.799999999999997</v>
      </c>
      <c r="L40" s="83"/>
    </row>
    <row r="41" spans="1:12" s="3" customFormat="1" ht="79.150000000000006" customHeight="1" x14ac:dyDescent="0.3">
      <c r="A41" s="16">
        <v>1217363</v>
      </c>
      <c r="B41" s="16">
        <v>7363</v>
      </c>
      <c r="C41" s="12" t="s">
        <v>87</v>
      </c>
      <c r="D41" s="14" t="s">
        <v>86</v>
      </c>
      <c r="E41" s="8"/>
      <c r="F41" s="15"/>
      <c r="G41" s="33"/>
      <c r="H41" s="55">
        <f>H47+H49+H43+H45+H51</f>
        <v>6506205.5700000003</v>
      </c>
      <c r="I41" s="55">
        <f t="shared" ref="I41:J41" si="11">I47+I49+I43+I45+I51</f>
        <v>0</v>
      </c>
      <c r="J41" s="55">
        <f t="shared" si="11"/>
        <v>6506205.5700000003</v>
      </c>
      <c r="K41" s="15"/>
      <c r="L41" s="83"/>
    </row>
    <row r="42" spans="1:12" s="17" customFormat="1" ht="27" customHeight="1" x14ac:dyDescent="0.3">
      <c r="A42" s="16"/>
      <c r="B42" s="16"/>
      <c r="C42" s="12"/>
      <c r="D42" s="10" t="s">
        <v>88</v>
      </c>
      <c r="E42" s="4"/>
      <c r="F42" s="16"/>
      <c r="G42" s="59"/>
      <c r="H42" s="56">
        <f>H44+H48+H50+H46+H52</f>
        <v>6362000</v>
      </c>
      <c r="I42" s="56">
        <f t="shared" ref="I42:J42" si="12">I44+I48+I50+I46+I52</f>
        <v>0</v>
      </c>
      <c r="J42" s="56">
        <f t="shared" si="12"/>
        <v>6362000</v>
      </c>
      <c r="K42" s="16"/>
      <c r="L42" s="83"/>
    </row>
    <row r="43" spans="1:12" s="17" customFormat="1" ht="26" x14ac:dyDescent="0.3">
      <c r="A43" s="16"/>
      <c r="B43" s="16"/>
      <c r="C43" s="12"/>
      <c r="D43" s="10"/>
      <c r="E43" s="8" t="s">
        <v>90</v>
      </c>
      <c r="F43" s="15">
        <v>2019</v>
      </c>
      <c r="G43" s="59"/>
      <c r="H43" s="9">
        <v>515000</v>
      </c>
      <c r="I43" s="9"/>
      <c r="J43" s="9">
        <f>I43+H43</f>
        <v>515000</v>
      </c>
      <c r="K43" s="16"/>
      <c r="L43" s="83"/>
    </row>
    <row r="44" spans="1:12" s="21" customFormat="1" ht="16.149999999999999" customHeight="1" x14ac:dyDescent="0.25">
      <c r="A44" s="20"/>
      <c r="B44" s="20"/>
      <c r="C44" s="18"/>
      <c r="D44" s="19" t="s">
        <v>88</v>
      </c>
      <c r="E44" s="19"/>
      <c r="F44" s="20"/>
      <c r="G44" s="60"/>
      <c r="H44" s="22">
        <v>500000</v>
      </c>
      <c r="I44" s="22"/>
      <c r="J44" s="22">
        <f>I44+H44</f>
        <v>500000</v>
      </c>
      <c r="K44" s="20"/>
      <c r="L44" s="83"/>
    </row>
    <row r="45" spans="1:12" s="21" customFormat="1" ht="26" x14ac:dyDescent="0.25">
      <c r="A45" s="20"/>
      <c r="B45" s="20"/>
      <c r="C45" s="18"/>
      <c r="D45" s="19"/>
      <c r="E45" s="8" t="s">
        <v>91</v>
      </c>
      <c r="F45" s="15">
        <v>2019</v>
      </c>
      <c r="G45" s="60"/>
      <c r="H45" s="9">
        <v>365000</v>
      </c>
      <c r="I45" s="9"/>
      <c r="J45" s="9">
        <f>I45+H45</f>
        <v>365000</v>
      </c>
      <c r="K45" s="20"/>
      <c r="L45" s="83"/>
    </row>
    <row r="46" spans="1:12" s="21" customFormat="1" ht="13.9" customHeight="1" x14ac:dyDescent="0.25">
      <c r="A46" s="20"/>
      <c r="B46" s="20"/>
      <c r="C46" s="18"/>
      <c r="D46" s="19" t="s">
        <v>88</v>
      </c>
      <c r="E46" s="19"/>
      <c r="F46" s="20"/>
      <c r="G46" s="60"/>
      <c r="H46" s="22">
        <v>365000</v>
      </c>
      <c r="I46" s="22"/>
      <c r="J46" s="22">
        <v>365000</v>
      </c>
      <c r="K46" s="20"/>
      <c r="L46" s="83"/>
    </row>
    <row r="47" spans="1:12" s="3" customFormat="1" ht="94.9" customHeight="1" x14ac:dyDescent="0.3">
      <c r="A47" s="15"/>
      <c r="B47" s="15"/>
      <c r="C47" s="15"/>
      <c r="D47" s="15"/>
      <c r="E47" s="8" t="s">
        <v>73</v>
      </c>
      <c r="F47" s="15" t="s">
        <v>50</v>
      </c>
      <c r="G47" s="33">
        <v>18069199</v>
      </c>
      <c r="H47" s="9">
        <v>3320295.57</v>
      </c>
      <c r="I47" s="9"/>
      <c r="J47" s="9">
        <f t="shared" ref="J47" si="13">H47+I47</f>
        <v>3320295.57</v>
      </c>
      <c r="K47" s="15">
        <v>80.099999999999994</v>
      </c>
      <c r="L47" s="83"/>
    </row>
    <row r="48" spans="1:12" s="21" customFormat="1" ht="13.9" customHeight="1" x14ac:dyDescent="0.25">
      <c r="A48" s="20"/>
      <c r="B48" s="20"/>
      <c r="C48" s="20"/>
      <c r="D48" s="19" t="s">
        <v>88</v>
      </c>
      <c r="E48" s="19"/>
      <c r="F48" s="20"/>
      <c r="G48" s="60"/>
      <c r="H48" s="22">
        <v>3200000</v>
      </c>
      <c r="I48" s="22"/>
      <c r="J48" s="22">
        <f>I48+H48</f>
        <v>3200000</v>
      </c>
      <c r="K48" s="20"/>
      <c r="L48" s="83"/>
    </row>
    <row r="49" spans="1:12" s="11" customFormat="1" ht="26" x14ac:dyDescent="0.3">
      <c r="A49" s="58"/>
      <c r="B49" s="58"/>
      <c r="C49" s="58"/>
      <c r="D49" s="61"/>
      <c r="E49" s="8" t="s">
        <v>89</v>
      </c>
      <c r="F49" s="15">
        <v>2019</v>
      </c>
      <c r="G49" s="62"/>
      <c r="H49" s="9">
        <v>305910</v>
      </c>
      <c r="I49" s="9"/>
      <c r="J49" s="9">
        <f>I49+H49</f>
        <v>305910</v>
      </c>
      <c r="K49" s="58"/>
      <c r="L49" s="83"/>
    </row>
    <row r="50" spans="1:12" s="21" customFormat="1" ht="14.5" customHeight="1" x14ac:dyDescent="0.25">
      <c r="A50" s="20"/>
      <c r="B50" s="20"/>
      <c r="C50" s="20"/>
      <c r="D50" s="19" t="s">
        <v>88</v>
      </c>
      <c r="E50" s="19"/>
      <c r="F50" s="20"/>
      <c r="G50" s="60"/>
      <c r="H50" s="22">
        <v>297000</v>
      </c>
      <c r="I50" s="22"/>
      <c r="J50" s="22">
        <f>I50+H50</f>
        <v>297000</v>
      </c>
      <c r="K50" s="20"/>
      <c r="L50" s="83"/>
    </row>
    <row r="51" spans="1:12" s="21" customFormat="1" ht="50.65" customHeight="1" x14ac:dyDescent="0.25">
      <c r="A51" s="20"/>
      <c r="B51" s="20"/>
      <c r="C51" s="20"/>
      <c r="D51" s="19"/>
      <c r="E51" s="8" t="s">
        <v>129</v>
      </c>
      <c r="F51" s="15" t="s">
        <v>49</v>
      </c>
      <c r="G51" s="33">
        <v>36282325</v>
      </c>
      <c r="H51" s="9">
        <v>2000000</v>
      </c>
      <c r="I51" s="9"/>
      <c r="J51" s="9">
        <f>I51+H51</f>
        <v>2000000</v>
      </c>
      <c r="K51" s="15">
        <v>35.799999999999997</v>
      </c>
      <c r="L51" s="83"/>
    </row>
    <row r="52" spans="1:12" s="21" customFormat="1" ht="14.5" customHeight="1" x14ac:dyDescent="0.25">
      <c r="A52" s="20"/>
      <c r="B52" s="20"/>
      <c r="C52" s="20"/>
      <c r="D52" s="19" t="s">
        <v>88</v>
      </c>
      <c r="E52" s="19"/>
      <c r="F52" s="20"/>
      <c r="G52" s="60"/>
      <c r="H52" s="22">
        <v>2000000</v>
      </c>
      <c r="I52" s="22"/>
      <c r="J52" s="22">
        <f>I52+H52</f>
        <v>2000000</v>
      </c>
      <c r="K52" s="20"/>
      <c r="L52" s="83"/>
    </row>
    <row r="53" spans="1:12" s="23" customFormat="1" ht="72" customHeight="1" x14ac:dyDescent="0.3">
      <c r="A53" s="16">
        <v>1500000</v>
      </c>
      <c r="B53" s="15"/>
      <c r="C53" s="15"/>
      <c r="D53" s="4" t="s">
        <v>9</v>
      </c>
      <c r="E53" s="15"/>
      <c r="F53" s="9"/>
      <c r="G53" s="9"/>
      <c r="H53" s="55">
        <f>H54</f>
        <v>128337122.8</v>
      </c>
      <c r="I53" s="55">
        <f t="shared" ref="I53:J53" si="14">I54</f>
        <v>-600000</v>
      </c>
      <c r="J53" s="55">
        <f t="shared" si="14"/>
        <v>127737122.8</v>
      </c>
      <c r="K53" s="15"/>
      <c r="L53" s="83"/>
    </row>
    <row r="54" spans="1:12" s="24" customFormat="1" ht="65.5" customHeight="1" x14ac:dyDescent="0.3">
      <c r="A54" s="57">
        <v>1510000</v>
      </c>
      <c r="B54" s="58"/>
      <c r="C54" s="58"/>
      <c r="D54" s="10" t="s">
        <v>9</v>
      </c>
      <c r="E54" s="58"/>
      <c r="F54" s="63"/>
      <c r="G54" s="63"/>
      <c r="H54" s="56">
        <f>H56+H65+H77+H88+H92+H125+H128+H127+H55</f>
        <v>128337122.8</v>
      </c>
      <c r="I54" s="56">
        <f>I56+I65+I77+I88+I92+I125+I128+I127+I55</f>
        <v>-600000</v>
      </c>
      <c r="J54" s="56">
        <f t="shared" ref="J54" si="15">J56+J65+J77+J88+J92+J125+J128+J127+J55</f>
        <v>127737122.8</v>
      </c>
      <c r="K54" s="56"/>
      <c r="L54" s="83"/>
    </row>
    <row r="55" spans="1:12" s="23" customFormat="1" ht="105" customHeight="1" x14ac:dyDescent="0.3">
      <c r="A55" s="16">
        <v>1516083</v>
      </c>
      <c r="B55" s="16">
        <v>6083</v>
      </c>
      <c r="C55" s="12" t="s">
        <v>104</v>
      </c>
      <c r="D55" s="4" t="s">
        <v>115</v>
      </c>
      <c r="E55" s="8" t="s">
        <v>105</v>
      </c>
      <c r="F55" s="9" t="s">
        <v>55</v>
      </c>
      <c r="G55" s="9"/>
      <c r="H55" s="55">
        <v>300000</v>
      </c>
      <c r="I55" s="55"/>
      <c r="J55" s="55">
        <f>I55+H55</f>
        <v>300000</v>
      </c>
      <c r="K55" s="55"/>
      <c r="L55" s="83"/>
    </row>
    <row r="56" spans="1:12" s="23" customFormat="1" ht="57" customHeight="1" x14ac:dyDescent="0.3">
      <c r="A56" s="16">
        <v>1517310</v>
      </c>
      <c r="B56" s="16">
        <v>7310</v>
      </c>
      <c r="C56" s="12" t="s">
        <v>11</v>
      </c>
      <c r="D56" s="4" t="s">
        <v>10</v>
      </c>
      <c r="E56" s="15"/>
      <c r="F56" s="9"/>
      <c r="G56" s="9"/>
      <c r="H56" s="55">
        <f>H57+H61</f>
        <v>5623965.7999999998</v>
      </c>
      <c r="I56" s="55">
        <f>I57+I61</f>
        <v>464000</v>
      </c>
      <c r="J56" s="55">
        <f>J57+J61</f>
        <v>6087965.7999999998</v>
      </c>
      <c r="K56" s="55"/>
      <c r="L56" s="83"/>
    </row>
    <row r="57" spans="1:12" s="23" customFormat="1" ht="27.65" customHeight="1" x14ac:dyDescent="0.3">
      <c r="A57" s="15"/>
      <c r="B57" s="15"/>
      <c r="C57" s="15"/>
      <c r="D57" s="16"/>
      <c r="E57" s="13" t="s">
        <v>12</v>
      </c>
      <c r="F57" s="9"/>
      <c r="G57" s="9"/>
      <c r="H57" s="55">
        <f>H58+H59+H60</f>
        <v>5000369.8</v>
      </c>
      <c r="I57" s="55">
        <f>I58+I59+I60</f>
        <v>-1000000</v>
      </c>
      <c r="J57" s="55">
        <f t="shared" ref="J57" si="16">J58+J59+J60</f>
        <v>4000369.8</v>
      </c>
      <c r="K57" s="15"/>
      <c r="L57" s="83"/>
    </row>
    <row r="58" spans="1:12" s="23" customFormat="1" ht="39.65" customHeight="1" x14ac:dyDescent="0.3">
      <c r="A58" s="15"/>
      <c r="B58" s="15"/>
      <c r="C58" s="15"/>
      <c r="D58" s="15"/>
      <c r="E58" s="25" t="s">
        <v>13</v>
      </c>
      <c r="F58" s="9" t="s">
        <v>52</v>
      </c>
      <c r="G58" s="33">
        <v>15922519</v>
      </c>
      <c r="H58" s="9">
        <f>3000000-1000000+1000000</f>
        <v>3000000</v>
      </c>
      <c r="I58" s="9"/>
      <c r="J58" s="9">
        <f t="shared" ref="J58:J60" si="17">H58+I58</f>
        <v>3000000</v>
      </c>
      <c r="K58" s="47">
        <v>53</v>
      </c>
      <c r="L58" s="83"/>
    </row>
    <row r="59" spans="1:12" s="23" customFormat="1" ht="43.15" customHeight="1" x14ac:dyDescent="0.3">
      <c r="A59" s="15"/>
      <c r="B59" s="15"/>
      <c r="C59" s="15"/>
      <c r="D59" s="15"/>
      <c r="E59" s="25" t="s">
        <v>32</v>
      </c>
      <c r="F59" s="9" t="s">
        <v>57</v>
      </c>
      <c r="G59" s="33"/>
      <c r="H59" s="9">
        <f>7000000-6000000</f>
        <v>1000000</v>
      </c>
      <c r="I59" s="9"/>
      <c r="J59" s="9">
        <f t="shared" si="17"/>
        <v>1000000</v>
      </c>
      <c r="K59" s="15"/>
      <c r="L59" s="83"/>
    </row>
    <row r="60" spans="1:12" s="23" customFormat="1" ht="39" customHeight="1" x14ac:dyDescent="0.3">
      <c r="A60" s="15"/>
      <c r="B60" s="15"/>
      <c r="C60" s="15"/>
      <c r="D60" s="15"/>
      <c r="E60" s="25" t="s">
        <v>14</v>
      </c>
      <c r="F60" s="15">
        <v>2019</v>
      </c>
      <c r="G60" s="33"/>
      <c r="H60" s="9">
        <v>1000369.8</v>
      </c>
      <c r="I60" s="9">
        <v>-1000000</v>
      </c>
      <c r="J60" s="9">
        <f t="shared" si="17"/>
        <v>369.80000000004657</v>
      </c>
      <c r="K60" s="15"/>
      <c r="L60" s="83"/>
    </row>
    <row r="61" spans="1:12" s="23" customFormat="1" ht="16.149999999999999" customHeight="1" x14ac:dyDescent="0.3">
      <c r="A61" s="15"/>
      <c r="B61" s="15"/>
      <c r="C61" s="15"/>
      <c r="D61" s="16"/>
      <c r="E61" s="4" t="s">
        <v>15</v>
      </c>
      <c r="F61" s="9"/>
      <c r="G61" s="33"/>
      <c r="H61" s="55">
        <f>H62+H63+H64</f>
        <v>623596</v>
      </c>
      <c r="I61" s="55">
        <f>I62+I63+I64</f>
        <v>1464000</v>
      </c>
      <c r="J61" s="55">
        <f>J62+J63+J64</f>
        <v>2087596</v>
      </c>
      <c r="K61" s="15"/>
      <c r="L61" s="83"/>
    </row>
    <row r="62" spans="1:12" s="23" customFormat="1" ht="24" customHeight="1" x14ac:dyDescent="0.3">
      <c r="A62" s="15"/>
      <c r="B62" s="15"/>
      <c r="C62" s="15"/>
      <c r="D62" s="16"/>
      <c r="E62" s="26" t="s">
        <v>16</v>
      </c>
      <c r="F62" s="9" t="s">
        <v>53</v>
      </c>
      <c r="G62" s="33">
        <v>16481572</v>
      </c>
      <c r="H62" s="9">
        <f>1000000-700000</f>
        <v>300000</v>
      </c>
      <c r="I62" s="9"/>
      <c r="J62" s="9">
        <f t="shared" ref="J62:J64" si="18">H62+I62</f>
        <v>300000</v>
      </c>
      <c r="K62" s="47">
        <v>33</v>
      </c>
      <c r="L62" s="83"/>
    </row>
    <row r="63" spans="1:12" s="23" customFormat="1" ht="61.9" customHeight="1" x14ac:dyDescent="0.3">
      <c r="A63" s="15"/>
      <c r="B63" s="15"/>
      <c r="C63" s="15"/>
      <c r="D63" s="16"/>
      <c r="E63" s="25" t="s">
        <v>58</v>
      </c>
      <c r="F63" s="15">
        <v>2019</v>
      </c>
      <c r="G63" s="33">
        <v>323596</v>
      </c>
      <c r="H63" s="9">
        <f>100000+223596</f>
        <v>323596</v>
      </c>
      <c r="I63" s="9"/>
      <c r="J63" s="9">
        <f t="shared" si="18"/>
        <v>323596</v>
      </c>
      <c r="K63" s="47">
        <v>100</v>
      </c>
      <c r="L63" s="83"/>
    </row>
    <row r="64" spans="1:12" s="23" customFormat="1" ht="61.9" customHeight="1" x14ac:dyDescent="0.3">
      <c r="A64" s="15"/>
      <c r="B64" s="15"/>
      <c r="C64" s="15"/>
      <c r="D64" s="16"/>
      <c r="E64" s="26" t="s">
        <v>133</v>
      </c>
      <c r="F64" s="15">
        <v>2019</v>
      </c>
      <c r="G64" s="9"/>
      <c r="H64" s="9"/>
      <c r="I64" s="9">
        <v>1464000</v>
      </c>
      <c r="J64" s="9">
        <f t="shared" si="18"/>
        <v>1464000</v>
      </c>
      <c r="K64" s="47"/>
      <c r="L64" s="83"/>
    </row>
    <row r="65" spans="1:12" s="23" customFormat="1" ht="38.5" customHeight="1" x14ac:dyDescent="0.3">
      <c r="A65" s="16">
        <v>1517321</v>
      </c>
      <c r="B65" s="16">
        <v>7321</v>
      </c>
      <c r="C65" s="12" t="s">
        <v>11</v>
      </c>
      <c r="D65" s="14" t="s">
        <v>17</v>
      </c>
      <c r="E65" s="27"/>
      <c r="F65" s="9"/>
      <c r="G65" s="9"/>
      <c r="H65" s="55">
        <f>H66+H70</f>
        <v>11437803</v>
      </c>
      <c r="I65" s="55">
        <f>I66+I70</f>
        <v>-1100000</v>
      </c>
      <c r="J65" s="55">
        <f>J66+J70</f>
        <v>10337803</v>
      </c>
      <c r="K65" s="15"/>
      <c r="L65" s="83"/>
    </row>
    <row r="66" spans="1:12" s="23" customFormat="1" ht="20.5" customHeight="1" x14ac:dyDescent="0.3">
      <c r="A66" s="15"/>
      <c r="B66" s="15"/>
      <c r="C66" s="15"/>
      <c r="D66" s="16"/>
      <c r="E66" s="13" t="s">
        <v>12</v>
      </c>
      <c r="F66" s="9"/>
      <c r="G66" s="9"/>
      <c r="H66" s="55">
        <f>H68+H67+H69</f>
        <v>7646543</v>
      </c>
      <c r="I66" s="55">
        <f t="shared" ref="I66:J66" si="19">I68+I67+I69</f>
        <v>-1000000</v>
      </c>
      <c r="J66" s="55">
        <f t="shared" si="19"/>
        <v>6646543</v>
      </c>
      <c r="K66" s="15"/>
      <c r="L66" s="83"/>
    </row>
    <row r="67" spans="1:12" s="23" customFormat="1" ht="55.9" customHeight="1" x14ac:dyDescent="0.3">
      <c r="A67" s="15"/>
      <c r="B67" s="15"/>
      <c r="C67" s="15"/>
      <c r="D67" s="15"/>
      <c r="E67" s="26" t="s">
        <v>95</v>
      </c>
      <c r="F67" s="33" t="s">
        <v>59</v>
      </c>
      <c r="G67" s="33">
        <v>77987328</v>
      </c>
      <c r="H67" s="9">
        <v>5500000</v>
      </c>
      <c r="I67" s="9"/>
      <c r="J67" s="9">
        <f t="shared" ref="J67:J69" si="20">H67+I67</f>
        <v>5500000</v>
      </c>
      <c r="K67" s="47">
        <v>7</v>
      </c>
      <c r="L67" s="83"/>
    </row>
    <row r="68" spans="1:12" s="23" customFormat="1" ht="45" customHeight="1" x14ac:dyDescent="0.3">
      <c r="A68" s="15"/>
      <c r="B68" s="15"/>
      <c r="C68" s="15"/>
      <c r="D68" s="15"/>
      <c r="E68" s="26" t="s">
        <v>18</v>
      </c>
      <c r="F68" s="33" t="s">
        <v>60</v>
      </c>
      <c r="G68" s="9"/>
      <c r="H68" s="9">
        <v>2000000</v>
      </c>
      <c r="I68" s="9">
        <v>-1000000</v>
      </c>
      <c r="J68" s="9">
        <f t="shared" si="20"/>
        <v>1000000</v>
      </c>
      <c r="K68" s="15"/>
      <c r="L68" s="83"/>
    </row>
    <row r="69" spans="1:12" s="23" customFormat="1" ht="49.9" customHeight="1" x14ac:dyDescent="0.3">
      <c r="A69" s="15"/>
      <c r="B69" s="15"/>
      <c r="C69" s="15"/>
      <c r="D69" s="15"/>
      <c r="E69" s="26" t="s">
        <v>96</v>
      </c>
      <c r="F69" s="15">
        <v>2019</v>
      </c>
      <c r="G69" s="33">
        <v>152562</v>
      </c>
      <c r="H69" s="9">
        <f>150000-3457</f>
        <v>146543</v>
      </c>
      <c r="I69" s="9"/>
      <c r="J69" s="9">
        <f t="shared" si="20"/>
        <v>146543</v>
      </c>
      <c r="K69" s="47">
        <v>99</v>
      </c>
      <c r="L69" s="83"/>
    </row>
    <row r="70" spans="1:12" s="23" customFormat="1" ht="25.15" customHeight="1" x14ac:dyDescent="0.3">
      <c r="A70" s="15"/>
      <c r="B70" s="15"/>
      <c r="C70" s="15"/>
      <c r="D70" s="16"/>
      <c r="E70" s="4" t="s">
        <v>15</v>
      </c>
      <c r="F70" s="9"/>
      <c r="G70" s="9"/>
      <c r="H70" s="55">
        <f>SUM(H71:H76)</f>
        <v>3791260</v>
      </c>
      <c r="I70" s="55">
        <f>SUM(I71:I76)</f>
        <v>-100000</v>
      </c>
      <c r="J70" s="55">
        <f>SUM(J71:J76)</f>
        <v>3691260</v>
      </c>
      <c r="K70" s="15"/>
      <c r="L70" s="83"/>
    </row>
    <row r="71" spans="1:12" s="23" customFormat="1" ht="42.65" customHeight="1" x14ac:dyDescent="0.3">
      <c r="A71" s="15"/>
      <c r="B71" s="15"/>
      <c r="C71" s="15"/>
      <c r="D71" s="16"/>
      <c r="E71" s="25" t="s">
        <v>34</v>
      </c>
      <c r="F71" s="15">
        <v>2019</v>
      </c>
      <c r="G71" s="9"/>
      <c r="H71" s="9">
        <v>100000</v>
      </c>
      <c r="I71" s="9"/>
      <c r="J71" s="9">
        <f t="shared" ref="J71:J76" si="21">H71+I71</f>
        <v>100000</v>
      </c>
      <c r="K71" s="15"/>
      <c r="L71" s="83"/>
    </row>
    <row r="72" spans="1:12" s="23" customFormat="1" ht="37.9" customHeight="1" x14ac:dyDescent="0.3">
      <c r="A72" s="15"/>
      <c r="B72" s="15"/>
      <c r="C72" s="15"/>
      <c r="D72" s="16"/>
      <c r="E72" s="25" t="s">
        <v>19</v>
      </c>
      <c r="F72" s="9" t="s">
        <v>52</v>
      </c>
      <c r="G72" s="33">
        <v>7491775</v>
      </c>
      <c r="H72" s="9">
        <f>200000+1500000+500000</f>
        <v>2200000</v>
      </c>
      <c r="I72" s="9"/>
      <c r="J72" s="9">
        <f t="shared" si="21"/>
        <v>2200000</v>
      </c>
      <c r="K72" s="47">
        <v>32</v>
      </c>
      <c r="L72" s="83"/>
    </row>
    <row r="73" spans="1:12" s="23" customFormat="1" ht="37.9" customHeight="1" x14ac:dyDescent="0.3">
      <c r="A73" s="15"/>
      <c r="B73" s="15"/>
      <c r="C73" s="15"/>
      <c r="D73" s="16"/>
      <c r="E73" s="25" t="s">
        <v>80</v>
      </c>
      <c r="F73" s="9" t="s">
        <v>55</v>
      </c>
      <c r="G73" s="9"/>
      <c r="H73" s="9">
        <v>100000</v>
      </c>
      <c r="I73" s="9">
        <v>-100000</v>
      </c>
      <c r="J73" s="9">
        <f t="shared" si="21"/>
        <v>0</v>
      </c>
      <c r="K73" s="15"/>
      <c r="L73" s="83"/>
    </row>
    <row r="74" spans="1:12" s="23" customFormat="1" ht="50.5" customHeight="1" x14ac:dyDescent="0.3">
      <c r="A74" s="15"/>
      <c r="B74" s="15"/>
      <c r="C74" s="15"/>
      <c r="D74" s="16"/>
      <c r="E74" s="25" t="s">
        <v>101</v>
      </c>
      <c r="F74" s="9" t="s">
        <v>51</v>
      </c>
      <c r="G74" s="33">
        <v>1572186</v>
      </c>
      <c r="H74" s="9">
        <v>215940</v>
      </c>
      <c r="I74" s="9"/>
      <c r="J74" s="9">
        <f t="shared" si="21"/>
        <v>215940</v>
      </c>
      <c r="K74" s="47">
        <v>91</v>
      </c>
      <c r="L74" s="83"/>
    </row>
    <row r="75" spans="1:12" s="23" customFormat="1" ht="40.5" customHeight="1" x14ac:dyDescent="0.3">
      <c r="A75" s="15"/>
      <c r="B75" s="15"/>
      <c r="C75" s="15"/>
      <c r="D75" s="16"/>
      <c r="E75" s="25" t="s">
        <v>112</v>
      </c>
      <c r="F75" s="9" t="s">
        <v>55</v>
      </c>
      <c r="G75" s="9"/>
      <c r="H75" s="9">
        <v>220000</v>
      </c>
      <c r="I75" s="9"/>
      <c r="J75" s="9">
        <f t="shared" si="21"/>
        <v>220000</v>
      </c>
      <c r="K75" s="15"/>
      <c r="L75" s="83"/>
    </row>
    <row r="76" spans="1:12" s="23" customFormat="1" ht="51.65" customHeight="1" x14ac:dyDescent="0.3">
      <c r="A76" s="15"/>
      <c r="B76" s="15"/>
      <c r="C76" s="15"/>
      <c r="D76" s="16"/>
      <c r="E76" s="25" t="s">
        <v>20</v>
      </c>
      <c r="F76" s="9" t="s">
        <v>51</v>
      </c>
      <c r="G76" s="9"/>
      <c r="H76" s="9">
        <f>1000000-44680</f>
        <v>955320</v>
      </c>
      <c r="I76" s="9"/>
      <c r="J76" s="9">
        <f t="shared" si="21"/>
        <v>955320</v>
      </c>
      <c r="K76" s="15"/>
      <c r="L76" s="83"/>
    </row>
    <row r="77" spans="1:12" s="23" customFormat="1" ht="26.25" customHeight="1" x14ac:dyDescent="0.3">
      <c r="A77" s="16">
        <v>1517322</v>
      </c>
      <c r="B77" s="16">
        <v>7322</v>
      </c>
      <c r="C77" s="12" t="s">
        <v>11</v>
      </c>
      <c r="D77" s="14" t="s">
        <v>21</v>
      </c>
      <c r="E77" s="27"/>
      <c r="F77" s="9"/>
      <c r="G77" s="9"/>
      <c r="H77" s="55">
        <f>H80+H78</f>
        <v>9564000</v>
      </c>
      <c r="I77" s="55">
        <f t="shared" ref="I77:J77" si="22">I80+I78</f>
        <v>-1964000</v>
      </c>
      <c r="J77" s="55">
        <f t="shared" si="22"/>
        <v>7600000</v>
      </c>
      <c r="K77" s="15"/>
      <c r="L77" s="83"/>
    </row>
    <row r="78" spans="1:12" s="23" customFormat="1" ht="22.15" customHeight="1" x14ac:dyDescent="0.3">
      <c r="A78" s="16"/>
      <c r="B78" s="16"/>
      <c r="C78" s="12"/>
      <c r="D78" s="14"/>
      <c r="E78" s="13" t="s">
        <v>12</v>
      </c>
      <c r="F78" s="9"/>
      <c r="G78" s="9"/>
      <c r="H78" s="55">
        <f>H79</f>
        <v>300000</v>
      </c>
      <c r="I78" s="55">
        <f t="shared" ref="I78:J78" si="23">I79</f>
        <v>0</v>
      </c>
      <c r="J78" s="55">
        <f t="shared" si="23"/>
        <v>300000</v>
      </c>
      <c r="K78" s="15"/>
      <c r="L78" s="83"/>
    </row>
    <row r="79" spans="1:12" s="23" customFormat="1" ht="33" customHeight="1" x14ac:dyDescent="0.3">
      <c r="A79" s="16"/>
      <c r="B79" s="16"/>
      <c r="C79" s="12"/>
      <c r="D79" s="14"/>
      <c r="E79" s="26" t="s">
        <v>102</v>
      </c>
      <c r="F79" s="9" t="s">
        <v>51</v>
      </c>
      <c r="G79" s="9"/>
      <c r="H79" s="9">
        <v>300000</v>
      </c>
      <c r="I79" s="9"/>
      <c r="J79" s="9">
        <f>I79+H79</f>
        <v>300000</v>
      </c>
      <c r="K79" s="15"/>
      <c r="L79" s="83"/>
    </row>
    <row r="80" spans="1:12" s="23" customFormat="1" ht="19.149999999999999" customHeight="1" x14ac:dyDescent="0.3">
      <c r="A80" s="15"/>
      <c r="B80" s="15"/>
      <c r="C80" s="15"/>
      <c r="D80" s="16"/>
      <c r="E80" s="4" t="s">
        <v>15</v>
      </c>
      <c r="F80" s="9"/>
      <c r="G80" s="9"/>
      <c r="H80" s="55">
        <f>SUM(H81:H87)</f>
        <v>9264000</v>
      </c>
      <c r="I80" s="55">
        <f t="shared" ref="I80:J80" si="24">SUM(I81:I87)</f>
        <v>-1964000</v>
      </c>
      <c r="J80" s="55">
        <f t="shared" si="24"/>
        <v>7300000</v>
      </c>
      <c r="K80" s="15"/>
      <c r="L80" s="83"/>
    </row>
    <row r="81" spans="1:12" s="23" customFormat="1" ht="53.5" customHeight="1" x14ac:dyDescent="0.3">
      <c r="A81" s="15"/>
      <c r="B81" s="15"/>
      <c r="C81" s="15"/>
      <c r="D81" s="16"/>
      <c r="E81" s="26" t="s">
        <v>81</v>
      </c>
      <c r="F81" s="9" t="s">
        <v>55</v>
      </c>
      <c r="G81" s="9"/>
      <c r="H81" s="9">
        <v>100000</v>
      </c>
      <c r="I81" s="9"/>
      <c r="J81" s="9">
        <f t="shared" ref="J81:J87" si="25">H81+I81</f>
        <v>100000</v>
      </c>
      <c r="K81" s="15"/>
      <c r="L81" s="83"/>
    </row>
    <row r="82" spans="1:12" s="23" customFormat="1" ht="53.5" customHeight="1" x14ac:dyDescent="0.3">
      <c r="A82" s="15"/>
      <c r="B82" s="15"/>
      <c r="C82" s="15"/>
      <c r="D82" s="16"/>
      <c r="E82" s="26" t="s">
        <v>113</v>
      </c>
      <c r="F82" s="15">
        <v>2019</v>
      </c>
      <c r="G82" s="33">
        <v>1596688</v>
      </c>
      <c r="H82" s="9">
        <v>1500000</v>
      </c>
      <c r="I82" s="9"/>
      <c r="J82" s="9">
        <f t="shared" si="25"/>
        <v>1500000</v>
      </c>
      <c r="K82" s="47">
        <v>94</v>
      </c>
      <c r="L82" s="83"/>
    </row>
    <row r="83" spans="1:12" s="28" customFormat="1" ht="61.15" customHeight="1" x14ac:dyDescent="0.3">
      <c r="A83" s="15"/>
      <c r="B83" s="15"/>
      <c r="C83" s="15"/>
      <c r="D83" s="16"/>
      <c r="E83" s="26" t="s">
        <v>82</v>
      </c>
      <c r="F83" s="9" t="s">
        <v>55</v>
      </c>
      <c r="G83" s="9"/>
      <c r="H83" s="9">
        <f>100000+1500000</f>
        <v>1600000</v>
      </c>
      <c r="I83" s="9"/>
      <c r="J83" s="9">
        <f t="shared" si="25"/>
        <v>1600000</v>
      </c>
      <c r="K83" s="15"/>
      <c r="L83" s="83"/>
    </row>
    <row r="84" spans="1:12" s="28" customFormat="1" ht="54.4" customHeight="1" x14ac:dyDescent="0.3">
      <c r="A84" s="15"/>
      <c r="B84" s="15"/>
      <c r="C84" s="15"/>
      <c r="D84" s="16"/>
      <c r="E84" s="26" t="s">
        <v>133</v>
      </c>
      <c r="F84" s="15">
        <v>2019</v>
      </c>
      <c r="G84" s="9"/>
      <c r="H84" s="9">
        <v>1464000</v>
      </c>
      <c r="I84" s="9">
        <v>-1464000</v>
      </c>
      <c r="J84" s="9">
        <f t="shared" si="25"/>
        <v>0</v>
      </c>
      <c r="K84" s="15"/>
      <c r="L84" s="83"/>
    </row>
    <row r="85" spans="1:12" s="23" customFormat="1" ht="46.15" customHeight="1" x14ac:dyDescent="0.3">
      <c r="A85" s="15"/>
      <c r="B85" s="15"/>
      <c r="C85" s="15"/>
      <c r="D85" s="16"/>
      <c r="E85" s="26" t="s">
        <v>35</v>
      </c>
      <c r="F85" s="9" t="s">
        <v>52</v>
      </c>
      <c r="G85" s="33">
        <v>16272770</v>
      </c>
      <c r="H85" s="9">
        <f>1000000-700000</f>
        <v>300000</v>
      </c>
      <c r="I85" s="9"/>
      <c r="J85" s="9">
        <f t="shared" si="25"/>
        <v>300000</v>
      </c>
      <c r="K85" s="47">
        <v>16</v>
      </c>
      <c r="L85" s="83"/>
    </row>
    <row r="86" spans="1:12" s="23" customFormat="1" ht="46.15" customHeight="1" x14ac:dyDescent="0.3">
      <c r="A86" s="15"/>
      <c r="B86" s="15"/>
      <c r="C86" s="15"/>
      <c r="D86" s="16"/>
      <c r="E86" s="26" t="s">
        <v>122</v>
      </c>
      <c r="F86" s="15">
        <v>2019</v>
      </c>
      <c r="G86" s="33"/>
      <c r="H86" s="9">
        <f>900000+400000</f>
        <v>1300000</v>
      </c>
      <c r="I86" s="9"/>
      <c r="J86" s="9">
        <f t="shared" si="25"/>
        <v>1300000</v>
      </c>
      <c r="K86" s="15"/>
      <c r="L86" s="83"/>
    </row>
    <row r="87" spans="1:12" s="23" customFormat="1" ht="48.65" customHeight="1" x14ac:dyDescent="0.3">
      <c r="A87" s="15"/>
      <c r="B87" s="15"/>
      <c r="C87" s="15"/>
      <c r="D87" s="16"/>
      <c r="E87" s="8" t="s">
        <v>36</v>
      </c>
      <c r="F87" s="9" t="s">
        <v>52</v>
      </c>
      <c r="G87" s="9"/>
      <c r="H87" s="9">
        <v>3000000</v>
      </c>
      <c r="I87" s="9">
        <v>-500000</v>
      </c>
      <c r="J87" s="9">
        <f t="shared" si="25"/>
        <v>2500000</v>
      </c>
      <c r="K87" s="15"/>
      <c r="L87" s="83"/>
    </row>
    <row r="88" spans="1:12" s="23" customFormat="1" ht="61.15" customHeight="1" x14ac:dyDescent="0.3">
      <c r="A88" s="16">
        <v>1517325</v>
      </c>
      <c r="B88" s="16">
        <v>7325</v>
      </c>
      <c r="C88" s="12" t="s">
        <v>11</v>
      </c>
      <c r="D88" s="14" t="s">
        <v>22</v>
      </c>
      <c r="E88" s="14"/>
      <c r="F88" s="9"/>
      <c r="G88" s="9"/>
      <c r="H88" s="55">
        <f>H89</f>
        <v>2030651</v>
      </c>
      <c r="I88" s="55">
        <f t="shared" ref="I88:J88" si="26">I89</f>
        <v>0</v>
      </c>
      <c r="J88" s="55">
        <f t="shared" si="26"/>
        <v>2030651</v>
      </c>
      <c r="K88" s="15"/>
      <c r="L88" s="83"/>
    </row>
    <row r="89" spans="1:12" s="23" customFormat="1" ht="37.15" customHeight="1" x14ac:dyDescent="0.3">
      <c r="A89" s="15"/>
      <c r="B89" s="15"/>
      <c r="C89" s="15"/>
      <c r="D89" s="16"/>
      <c r="E89" s="4" t="s">
        <v>15</v>
      </c>
      <c r="F89" s="9"/>
      <c r="G89" s="9"/>
      <c r="H89" s="55">
        <f>H90+H91</f>
        <v>2030651</v>
      </c>
      <c r="I89" s="55">
        <f t="shared" ref="I89:J89" si="27">I90+I91</f>
        <v>0</v>
      </c>
      <c r="J89" s="55">
        <f t="shared" si="27"/>
        <v>2030651</v>
      </c>
      <c r="K89" s="15"/>
      <c r="L89" s="83"/>
    </row>
    <row r="90" spans="1:12" s="29" customFormat="1" ht="67.900000000000006" customHeight="1" x14ac:dyDescent="0.3">
      <c r="A90" s="64"/>
      <c r="B90" s="64"/>
      <c r="C90" s="64"/>
      <c r="D90" s="16"/>
      <c r="E90" s="26" t="s">
        <v>23</v>
      </c>
      <c r="F90" s="33" t="s">
        <v>51</v>
      </c>
      <c r="G90" s="33">
        <v>12431937</v>
      </c>
      <c r="H90" s="9">
        <v>1000000</v>
      </c>
      <c r="I90" s="9"/>
      <c r="J90" s="9">
        <f>H90+I90</f>
        <v>1000000</v>
      </c>
      <c r="K90" s="47">
        <v>65</v>
      </c>
      <c r="L90" s="83"/>
    </row>
    <row r="91" spans="1:12" s="29" customFormat="1" ht="18.5" x14ac:dyDescent="0.3">
      <c r="A91" s="64"/>
      <c r="B91" s="64"/>
      <c r="C91" s="64"/>
      <c r="D91" s="16"/>
      <c r="E91" s="26" t="s">
        <v>114</v>
      </c>
      <c r="F91" s="33" t="s">
        <v>53</v>
      </c>
      <c r="G91" s="33">
        <v>33898627</v>
      </c>
      <c r="H91" s="9">
        <v>1030651</v>
      </c>
      <c r="I91" s="9"/>
      <c r="J91" s="9">
        <f>H91+I91</f>
        <v>1030651</v>
      </c>
      <c r="K91" s="47">
        <v>39</v>
      </c>
      <c r="L91" s="83"/>
    </row>
    <row r="92" spans="1:12" s="29" customFormat="1" ht="67.900000000000006" customHeight="1" x14ac:dyDescent="0.3">
      <c r="A92" s="16">
        <v>1517330</v>
      </c>
      <c r="B92" s="16">
        <v>7330</v>
      </c>
      <c r="C92" s="12" t="s">
        <v>11</v>
      </c>
      <c r="D92" s="14" t="s">
        <v>85</v>
      </c>
      <c r="E92" s="14"/>
      <c r="F92" s="9"/>
      <c r="G92" s="9"/>
      <c r="H92" s="55">
        <f>H93+H110</f>
        <v>33776476</v>
      </c>
      <c r="I92" s="55">
        <f>I93+I110</f>
        <v>500000</v>
      </c>
      <c r="J92" s="55">
        <f>J93+J110</f>
        <v>34276476</v>
      </c>
      <c r="K92" s="15"/>
      <c r="L92" s="83"/>
    </row>
    <row r="93" spans="1:12" s="30" customFormat="1" ht="19.149999999999999" customHeight="1" x14ac:dyDescent="0.3">
      <c r="A93" s="32"/>
      <c r="B93" s="32"/>
      <c r="C93" s="32"/>
      <c r="D93" s="16"/>
      <c r="E93" s="13" t="s">
        <v>12</v>
      </c>
      <c r="F93" s="65"/>
      <c r="G93" s="65"/>
      <c r="H93" s="55">
        <f>SUM(H94:H109)</f>
        <v>10155996</v>
      </c>
      <c r="I93" s="55">
        <f>SUM(I94:I109)</f>
        <v>0</v>
      </c>
      <c r="J93" s="55">
        <f>SUM(J94:J109)</f>
        <v>10155996</v>
      </c>
      <c r="K93" s="32"/>
      <c r="L93" s="83"/>
    </row>
    <row r="94" spans="1:12" s="30" customFormat="1" ht="36.65" customHeight="1" x14ac:dyDescent="0.3">
      <c r="A94" s="32"/>
      <c r="B94" s="32"/>
      <c r="C94" s="32"/>
      <c r="D94" s="16"/>
      <c r="E94" s="8" t="s">
        <v>24</v>
      </c>
      <c r="F94" s="33" t="s">
        <v>51</v>
      </c>
      <c r="G94" s="33"/>
      <c r="H94" s="9">
        <f>1500000-1300000</f>
        <v>200000</v>
      </c>
      <c r="I94" s="9"/>
      <c r="J94" s="9">
        <f t="shared" ref="J94:J103" si="28">H94+I94</f>
        <v>200000</v>
      </c>
      <c r="K94" s="31"/>
      <c r="L94" s="83"/>
    </row>
    <row r="95" spans="1:12" s="30" customFormat="1" ht="37.15" customHeight="1" x14ac:dyDescent="0.3">
      <c r="A95" s="32"/>
      <c r="B95" s="32"/>
      <c r="C95" s="32"/>
      <c r="D95" s="15"/>
      <c r="E95" s="26" t="s">
        <v>25</v>
      </c>
      <c r="F95" s="9" t="s">
        <v>53</v>
      </c>
      <c r="G95" s="33">
        <v>28556946</v>
      </c>
      <c r="H95" s="9">
        <f>4000000+1000000</f>
        <v>5000000</v>
      </c>
      <c r="I95" s="9"/>
      <c r="J95" s="9">
        <f t="shared" si="28"/>
        <v>5000000</v>
      </c>
      <c r="K95" s="31">
        <v>58</v>
      </c>
      <c r="L95" s="83"/>
    </row>
    <row r="96" spans="1:12" s="30" customFormat="1" ht="67.900000000000006" customHeight="1" x14ac:dyDescent="0.3">
      <c r="A96" s="32"/>
      <c r="B96" s="32"/>
      <c r="C96" s="32"/>
      <c r="D96" s="15"/>
      <c r="E96" s="8" t="s">
        <v>136</v>
      </c>
      <c r="F96" s="9" t="s">
        <v>60</v>
      </c>
      <c r="G96" s="33"/>
      <c r="H96" s="9">
        <v>1850000</v>
      </c>
      <c r="I96" s="9"/>
      <c r="J96" s="9">
        <f t="shared" si="28"/>
        <v>1850000</v>
      </c>
      <c r="K96" s="31"/>
      <c r="L96" s="83"/>
    </row>
    <row r="97" spans="1:12" s="30" customFormat="1" ht="47.25" customHeight="1" x14ac:dyDescent="0.3">
      <c r="A97" s="32"/>
      <c r="B97" s="32"/>
      <c r="C97" s="32"/>
      <c r="D97" s="15"/>
      <c r="E97" s="25" t="s">
        <v>117</v>
      </c>
      <c r="F97" s="66">
        <v>2019</v>
      </c>
      <c r="G97" s="33">
        <v>95761</v>
      </c>
      <c r="H97" s="9">
        <v>92000</v>
      </c>
      <c r="I97" s="9"/>
      <c r="J97" s="9">
        <f t="shared" si="28"/>
        <v>92000</v>
      </c>
      <c r="K97" s="31">
        <v>96</v>
      </c>
      <c r="L97" s="83"/>
    </row>
    <row r="98" spans="1:12" s="30" customFormat="1" ht="47.25" customHeight="1" x14ac:dyDescent="0.3">
      <c r="A98" s="32"/>
      <c r="B98" s="32"/>
      <c r="C98" s="32"/>
      <c r="D98" s="15"/>
      <c r="E98" s="25" t="s">
        <v>123</v>
      </c>
      <c r="F98" s="66">
        <v>2019</v>
      </c>
      <c r="G98" s="33"/>
      <c r="H98" s="9">
        <v>130000</v>
      </c>
      <c r="I98" s="9"/>
      <c r="J98" s="9">
        <f t="shared" si="28"/>
        <v>130000</v>
      </c>
      <c r="K98" s="31"/>
      <c r="L98" s="83"/>
    </row>
    <row r="99" spans="1:12" s="30" customFormat="1" ht="47.25" customHeight="1" x14ac:dyDescent="0.3">
      <c r="A99" s="32"/>
      <c r="B99" s="32"/>
      <c r="C99" s="32"/>
      <c r="D99" s="15"/>
      <c r="E99" s="25" t="s">
        <v>127</v>
      </c>
      <c r="F99" s="66">
        <v>2019</v>
      </c>
      <c r="G99" s="33"/>
      <c r="H99" s="9">
        <v>170457</v>
      </c>
      <c r="I99" s="9"/>
      <c r="J99" s="9">
        <f t="shared" si="28"/>
        <v>170457</v>
      </c>
      <c r="K99" s="31"/>
      <c r="L99" s="83"/>
    </row>
    <row r="100" spans="1:12" s="30" customFormat="1" ht="36.75" customHeight="1" x14ac:dyDescent="0.3">
      <c r="A100" s="32"/>
      <c r="B100" s="32"/>
      <c r="C100" s="32"/>
      <c r="D100" s="15"/>
      <c r="E100" s="25" t="s">
        <v>118</v>
      </c>
      <c r="F100" s="66">
        <v>2019</v>
      </c>
      <c r="G100" s="33">
        <v>102782</v>
      </c>
      <c r="H100" s="9">
        <v>98765</v>
      </c>
      <c r="I100" s="9"/>
      <c r="J100" s="9">
        <f t="shared" si="28"/>
        <v>98765</v>
      </c>
      <c r="K100" s="31">
        <v>96</v>
      </c>
      <c r="L100" s="83"/>
    </row>
    <row r="101" spans="1:12" s="30" customFormat="1" ht="46.9" customHeight="1" x14ac:dyDescent="0.3">
      <c r="A101" s="32"/>
      <c r="B101" s="32"/>
      <c r="C101" s="32"/>
      <c r="D101" s="15"/>
      <c r="E101" s="25" t="s">
        <v>120</v>
      </c>
      <c r="F101" s="66">
        <v>2019</v>
      </c>
      <c r="G101" s="33"/>
      <c r="H101" s="9">
        <f>171000-167000</f>
        <v>4000</v>
      </c>
      <c r="I101" s="9"/>
      <c r="J101" s="9">
        <f>I101+H101</f>
        <v>4000</v>
      </c>
      <c r="K101" s="31"/>
      <c r="L101" s="83"/>
    </row>
    <row r="102" spans="1:12" s="30" customFormat="1" ht="46.9" customHeight="1" x14ac:dyDescent="0.3">
      <c r="A102" s="32"/>
      <c r="B102" s="32"/>
      <c r="C102" s="32"/>
      <c r="D102" s="15"/>
      <c r="E102" s="25" t="s">
        <v>128</v>
      </c>
      <c r="F102" s="66">
        <v>2019</v>
      </c>
      <c r="G102" s="33"/>
      <c r="H102" s="9">
        <v>110000</v>
      </c>
      <c r="I102" s="9"/>
      <c r="J102" s="9">
        <f>I102+H102</f>
        <v>110000</v>
      </c>
      <c r="K102" s="31"/>
      <c r="L102" s="83"/>
    </row>
    <row r="103" spans="1:12" s="30" customFormat="1" ht="44.5" customHeight="1" x14ac:dyDescent="0.3">
      <c r="A103" s="32"/>
      <c r="B103" s="32"/>
      <c r="C103" s="32"/>
      <c r="D103" s="15"/>
      <c r="E103" s="25" t="s">
        <v>97</v>
      </c>
      <c r="F103" s="9" t="s">
        <v>51</v>
      </c>
      <c r="G103" s="33">
        <v>167618</v>
      </c>
      <c r="H103" s="9">
        <v>161733</v>
      </c>
      <c r="I103" s="9"/>
      <c r="J103" s="9">
        <f t="shared" si="28"/>
        <v>161733</v>
      </c>
      <c r="K103" s="31">
        <v>98</v>
      </c>
      <c r="L103" s="83"/>
    </row>
    <row r="104" spans="1:12" s="30" customFormat="1" ht="40.15" customHeight="1" x14ac:dyDescent="0.3">
      <c r="A104" s="32"/>
      <c r="B104" s="32"/>
      <c r="C104" s="32"/>
      <c r="D104" s="16"/>
      <c r="E104" s="26" t="s">
        <v>106</v>
      </c>
      <c r="F104" s="33" t="s">
        <v>51</v>
      </c>
      <c r="G104" s="33">
        <v>590105</v>
      </c>
      <c r="H104" s="9">
        <v>83465</v>
      </c>
      <c r="I104" s="9"/>
      <c r="J104" s="9">
        <f t="shared" ref="J104:J109" si="29">H104+I104</f>
        <v>83465</v>
      </c>
      <c r="K104" s="31">
        <v>95</v>
      </c>
      <c r="L104" s="83"/>
    </row>
    <row r="105" spans="1:12" s="28" customFormat="1" ht="39" customHeight="1" x14ac:dyDescent="0.3">
      <c r="A105" s="32"/>
      <c r="B105" s="32"/>
      <c r="C105" s="32"/>
      <c r="D105" s="16"/>
      <c r="E105" s="26" t="s">
        <v>107</v>
      </c>
      <c r="F105" s="33" t="s">
        <v>51</v>
      </c>
      <c r="G105" s="33">
        <v>634164</v>
      </c>
      <c r="H105" s="9">
        <v>175501</v>
      </c>
      <c r="I105" s="9"/>
      <c r="J105" s="9">
        <f t="shared" si="29"/>
        <v>175501</v>
      </c>
      <c r="K105" s="31">
        <v>94</v>
      </c>
      <c r="L105" s="83"/>
    </row>
    <row r="106" spans="1:12" s="30" customFormat="1" ht="26.5" customHeight="1" x14ac:dyDescent="0.3">
      <c r="A106" s="32"/>
      <c r="B106" s="32"/>
      <c r="C106" s="32"/>
      <c r="D106" s="16"/>
      <c r="E106" s="26" t="s">
        <v>108</v>
      </c>
      <c r="F106" s="33" t="s">
        <v>51</v>
      </c>
      <c r="G106" s="33">
        <v>471924</v>
      </c>
      <c r="H106" s="9">
        <f>178596+35</f>
        <v>178631</v>
      </c>
      <c r="I106" s="9"/>
      <c r="J106" s="9">
        <f t="shared" si="29"/>
        <v>178631</v>
      </c>
      <c r="K106" s="31">
        <v>87</v>
      </c>
      <c r="L106" s="83"/>
    </row>
    <row r="107" spans="1:12" s="30" customFormat="1" ht="57.65" customHeight="1" x14ac:dyDescent="0.3">
      <c r="A107" s="32"/>
      <c r="B107" s="32"/>
      <c r="C107" s="32"/>
      <c r="D107" s="16"/>
      <c r="E107" s="26" t="s">
        <v>109</v>
      </c>
      <c r="F107" s="33" t="s">
        <v>51</v>
      </c>
      <c r="G107" s="33">
        <v>536948</v>
      </c>
      <c r="H107" s="9">
        <f>18724+220</f>
        <v>18944</v>
      </c>
      <c r="I107" s="9"/>
      <c r="J107" s="9">
        <f t="shared" si="29"/>
        <v>18944</v>
      </c>
      <c r="K107" s="31">
        <v>96</v>
      </c>
      <c r="L107" s="83"/>
    </row>
    <row r="108" spans="1:12" s="30" customFormat="1" ht="38.5" customHeight="1" x14ac:dyDescent="0.3">
      <c r="A108" s="32"/>
      <c r="B108" s="32"/>
      <c r="C108" s="32"/>
      <c r="D108" s="16"/>
      <c r="E108" s="26" t="s">
        <v>110</v>
      </c>
      <c r="F108" s="33" t="s">
        <v>51</v>
      </c>
      <c r="G108" s="33">
        <v>1651333</v>
      </c>
      <c r="H108" s="9">
        <v>1276500</v>
      </c>
      <c r="I108" s="9"/>
      <c r="J108" s="9">
        <f t="shared" si="29"/>
        <v>1276500</v>
      </c>
      <c r="K108" s="31">
        <v>96</v>
      </c>
      <c r="L108" s="83"/>
    </row>
    <row r="109" spans="1:12" s="30" customFormat="1" ht="27.65" customHeight="1" x14ac:dyDescent="0.3">
      <c r="A109" s="32"/>
      <c r="B109" s="32"/>
      <c r="C109" s="32"/>
      <c r="D109" s="16"/>
      <c r="E109" s="26" t="s">
        <v>111</v>
      </c>
      <c r="F109" s="33" t="s">
        <v>51</v>
      </c>
      <c r="G109" s="33">
        <v>1135462</v>
      </c>
      <c r="H109" s="9">
        <f>605000+1000</f>
        <v>606000</v>
      </c>
      <c r="I109" s="9"/>
      <c r="J109" s="9">
        <f t="shared" si="29"/>
        <v>606000</v>
      </c>
      <c r="K109" s="31">
        <v>88</v>
      </c>
      <c r="L109" s="83"/>
    </row>
    <row r="110" spans="1:12" s="30" customFormat="1" ht="18" customHeight="1" x14ac:dyDescent="0.3">
      <c r="A110" s="32"/>
      <c r="B110" s="32"/>
      <c r="C110" s="32"/>
      <c r="D110" s="16"/>
      <c r="E110" s="4" t="s">
        <v>15</v>
      </c>
      <c r="F110" s="9"/>
      <c r="G110" s="33"/>
      <c r="H110" s="55">
        <f>SUM(H111:H124)</f>
        <v>23620480</v>
      </c>
      <c r="I110" s="55">
        <f>SUM(I111:I124)</f>
        <v>500000</v>
      </c>
      <c r="J110" s="55">
        <f>SUM(J111:J124)</f>
        <v>24120480</v>
      </c>
      <c r="K110" s="31"/>
      <c r="L110" s="83"/>
    </row>
    <row r="111" spans="1:12" s="30" customFormat="1" ht="37.9" customHeight="1" x14ac:dyDescent="0.3">
      <c r="A111" s="32"/>
      <c r="B111" s="32"/>
      <c r="C111" s="32"/>
      <c r="D111" s="16"/>
      <c r="E111" s="25" t="s">
        <v>37</v>
      </c>
      <c r="F111" s="15">
        <v>2019</v>
      </c>
      <c r="G111" s="33">
        <v>1488288</v>
      </c>
      <c r="H111" s="9">
        <f>1000000+336000+100000</f>
        <v>1436000</v>
      </c>
      <c r="I111" s="9"/>
      <c r="J111" s="9">
        <f t="shared" ref="J111:J124" si="30">H111+I111</f>
        <v>1436000</v>
      </c>
      <c r="K111" s="31">
        <v>90</v>
      </c>
      <c r="L111" s="83"/>
    </row>
    <row r="112" spans="1:12" s="30" customFormat="1" ht="37.9" customHeight="1" x14ac:dyDescent="0.3">
      <c r="A112" s="32"/>
      <c r="B112" s="32"/>
      <c r="C112" s="32"/>
      <c r="D112" s="16"/>
      <c r="E112" s="25" t="s">
        <v>98</v>
      </c>
      <c r="F112" s="15">
        <v>2019</v>
      </c>
      <c r="G112" s="33">
        <v>1478784</v>
      </c>
      <c r="H112" s="9">
        <v>1500000</v>
      </c>
      <c r="I112" s="9"/>
      <c r="J112" s="9">
        <f t="shared" si="30"/>
        <v>1500000</v>
      </c>
      <c r="K112" s="31">
        <v>100</v>
      </c>
      <c r="L112" s="83"/>
    </row>
    <row r="113" spans="1:12" s="30" customFormat="1" ht="37.9" customHeight="1" x14ac:dyDescent="0.3">
      <c r="A113" s="32"/>
      <c r="B113" s="32"/>
      <c r="C113" s="32"/>
      <c r="D113" s="16"/>
      <c r="E113" s="25" t="s">
        <v>147</v>
      </c>
      <c r="F113" s="15"/>
      <c r="G113" s="33"/>
      <c r="H113" s="9"/>
      <c r="I113" s="9">
        <v>500000</v>
      </c>
      <c r="J113" s="9">
        <f t="shared" si="30"/>
        <v>500000</v>
      </c>
      <c r="K113" s="31"/>
      <c r="L113" s="83"/>
    </row>
    <row r="114" spans="1:12" s="30" customFormat="1" ht="47.15" customHeight="1" x14ac:dyDescent="0.3">
      <c r="A114" s="32"/>
      <c r="B114" s="32"/>
      <c r="C114" s="32"/>
      <c r="D114" s="16"/>
      <c r="E114" s="25" t="s">
        <v>124</v>
      </c>
      <c r="F114" s="15">
        <v>2019</v>
      </c>
      <c r="G114" s="33"/>
      <c r="H114" s="9">
        <f>1000000+400000</f>
        <v>1400000</v>
      </c>
      <c r="I114" s="9"/>
      <c r="J114" s="9">
        <f t="shared" si="30"/>
        <v>1400000</v>
      </c>
      <c r="K114" s="31"/>
      <c r="L114" s="83"/>
    </row>
    <row r="115" spans="1:12" s="30" customFormat="1" ht="40.15" customHeight="1" x14ac:dyDescent="0.3">
      <c r="A115" s="32"/>
      <c r="B115" s="32"/>
      <c r="C115" s="32"/>
      <c r="D115" s="16"/>
      <c r="E115" s="25" t="s">
        <v>38</v>
      </c>
      <c r="F115" s="33" t="s">
        <v>52</v>
      </c>
      <c r="G115" s="33">
        <v>4183025</v>
      </c>
      <c r="H115" s="9">
        <f>1000000+500000+500000+1000000</f>
        <v>3000000</v>
      </c>
      <c r="I115" s="9"/>
      <c r="J115" s="9">
        <f t="shared" si="30"/>
        <v>3000000</v>
      </c>
      <c r="K115" s="31">
        <v>50</v>
      </c>
      <c r="L115" s="83"/>
    </row>
    <row r="116" spans="1:12" s="30" customFormat="1" ht="40.15" customHeight="1" x14ac:dyDescent="0.3">
      <c r="A116" s="32"/>
      <c r="B116" s="32"/>
      <c r="C116" s="32"/>
      <c r="D116" s="16"/>
      <c r="E116" s="25" t="s">
        <v>125</v>
      </c>
      <c r="F116" s="33" t="s">
        <v>55</v>
      </c>
      <c r="G116" s="33"/>
      <c r="H116" s="9">
        <v>7300000</v>
      </c>
      <c r="I116" s="9"/>
      <c r="J116" s="9">
        <f t="shared" si="30"/>
        <v>7300000</v>
      </c>
      <c r="K116" s="31"/>
      <c r="L116" s="83"/>
    </row>
    <row r="117" spans="1:12" s="30" customFormat="1" ht="40.15" customHeight="1" x14ac:dyDescent="0.3">
      <c r="A117" s="32"/>
      <c r="B117" s="32"/>
      <c r="C117" s="32"/>
      <c r="D117" s="16"/>
      <c r="E117" s="25" t="s">
        <v>121</v>
      </c>
      <c r="F117" s="33" t="s">
        <v>51</v>
      </c>
      <c r="G117" s="33">
        <v>2393868</v>
      </c>
      <c r="H117" s="9">
        <v>50000</v>
      </c>
      <c r="I117" s="9"/>
      <c r="J117" s="9">
        <f>I117+H117</f>
        <v>50000</v>
      </c>
      <c r="K117" s="31">
        <v>2</v>
      </c>
      <c r="L117" s="83"/>
    </row>
    <row r="118" spans="1:12" s="30" customFormat="1" ht="40.15" customHeight="1" x14ac:dyDescent="0.3">
      <c r="A118" s="32"/>
      <c r="B118" s="32"/>
      <c r="C118" s="32"/>
      <c r="D118" s="16"/>
      <c r="E118" s="25" t="s">
        <v>126</v>
      </c>
      <c r="F118" s="33">
        <v>2019</v>
      </c>
      <c r="G118" s="33"/>
      <c r="H118" s="9">
        <v>280000</v>
      </c>
      <c r="I118" s="9"/>
      <c r="J118" s="9">
        <f>I118+H118</f>
        <v>280000</v>
      </c>
      <c r="K118" s="31"/>
      <c r="L118" s="83"/>
    </row>
    <row r="119" spans="1:12" s="30" customFormat="1" ht="45.65" customHeight="1" x14ac:dyDescent="0.3">
      <c r="A119" s="32"/>
      <c r="B119" s="32"/>
      <c r="C119" s="32"/>
      <c r="D119" s="16"/>
      <c r="E119" s="25" t="s">
        <v>116</v>
      </c>
      <c r="F119" s="15">
        <v>2019</v>
      </c>
      <c r="G119" s="33"/>
      <c r="H119" s="9">
        <f>250000+400000</f>
        <v>650000</v>
      </c>
      <c r="I119" s="9"/>
      <c r="J119" s="9">
        <f t="shared" si="30"/>
        <v>650000</v>
      </c>
      <c r="K119" s="31"/>
      <c r="L119" s="83"/>
    </row>
    <row r="120" spans="1:12" s="30" customFormat="1" ht="40.15" customHeight="1" x14ac:dyDescent="0.3">
      <c r="A120" s="32"/>
      <c r="B120" s="32"/>
      <c r="C120" s="32"/>
      <c r="D120" s="16"/>
      <c r="E120" s="25" t="s">
        <v>26</v>
      </c>
      <c r="F120" s="15">
        <v>2019</v>
      </c>
      <c r="G120" s="33"/>
      <c r="H120" s="9">
        <v>700000</v>
      </c>
      <c r="I120" s="9"/>
      <c r="J120" s="9">
        <f t="shared" si="30"/>
        <v>700000</v>
      </c>
      <c r="K120" s="31"/>
      <c r="L120" s="83"/>
    </row>
    <row r="121" spans="1:12" s="30" customFormat="1" ht="36" customHeight="1" x14ac:dyDescent="0.3">
      <c r="A121" s="32"/>
      <c r="B121" s="32"/>
      <c r="C121" s="32"/>
      <c r="D121" s="16"/>
      <c r="E121" s="25" t="s">
        <v>27</v>
      </c>
      <c r="F121" s="33" t="s">
        <v>53</v>
      </c>
      <c r="G121" s="33">
        <v>31834662</v>
      </c>
      <c r="H121" s="9">
        <f>10000000-2000000-1000000</f>
        <v>7000000</v>
      </c>
      <c r="I121" s="9"/>
      <c r="J121" s="9">
        <f t="shared" si="30"/>
        <v>7000000</v>
      </c>
      <c r="K121" s="31">
        <v>78</v>
      </c>
      <c r="L121" s="83"/>
    </row>
    <row r="122" spans="1:12" s="30" customFormat="1" ht="21.65" customHeight="1" x14ac:dyDescent="0.3">
      <c r="A122" s="32"/>
      <c r="B122" s="32"/>
      <c r="C122" s="32"/>
      <c r="D122" s="16"/>
      <c r="E122" s="26" t="s">
        <v>28</v>
      </c>
      <c r="F122" s="33" t="s">
        <v>53</v>
      </c>
      <c r="G122" s="33">
        <v>14670250</v>
      </c>
      <c r="H122" s="9">
        <f>1000000+6000000-6900000-15265-255-50000</f>
        <v>34480</v>
      </c>
      <c r="I122" s="9"/>
      <c r="J122" s="9">
        <f t="shared" si="30"/>
        <v>34480</v>
      </c>
      <c r="K122" s="31">
        <v>52</v>
      </c>
      <c r="L122" s="83"/>
    </row>
    <row r="123" spans="1:12" s="30" customFormat="1" ht="33" customHeight="1" x14ac:dyDescent="0.3">
      <c r="A123" s="32"/>
      <c r="B123" s="32"/>
      <c r="C123" s="32"/>
      <c r="D123" s="16"/>
      <c r="E123" s="26" t="s">
        <v>29</v>
      </c>
      <c r="F123" s="15">
        <v>2019</v>
      </c>
      <c r="G123" s="33"/>
      <c r="H123" s="9">
        <f>1000000+500000-1430000</f>
        <v>70000</v>
      </c>
      <c r="I123" s="9"/>
      <c r="J123" s="9">
        <f t="shared" si="30"/>
        <v>70000</v>
      </c>
      <c r="K123" s="31"/>
      <c r="L123" s="83"/>
    </row>
    <row r="124" spans="1:12" s="30" customFormat="1" ht="40.9" customHeight="1" x14ac:dyDescent="0.3">
      <c r="A124" s="32"/>
      <c r="B124" s="32"/>
      <c r="C124" s="32"/>
      <c r="D124" s="16"/>
      <c r="E124" s="26" t="s">
        <v>68</v>
      </c>
      <c r="F124" s="33" t="s">
        <v>51</v>
      </c>
      <c r="G124" s="33"/>
      <c r="H124" s="9">
        <f>2000000+2000000-2000000-1800000</f>
        <v>200000</v>
      </c>
      <c r="I124" s="9"/>
      <c r="J124" s="9">
        <f t="shared" si="30"/>
        <v>200000</v>
      </c>
      <c r="K124" s="31"/>
      <c r="L124" s="83"/>
    </row>
    <row r="125" spans="1:12" s="30" customFormat="1" ht="39.65" customHeight="1" x14ac:dyDescent="0.3">
      <c r="A125" s="16">
        <v>1517340</v>
      </c>
      <c r="B125" s="16">
        <v>7340</v>
      </c>
      <c r="C125" s="12" t="s">
        <v>11</v>
      </c>
      <c r="D125" s="14" t="s">
        <v>30</v>
      </c>
      <c r="E125" s="25"/>
      <c r="F125" s="33"/>
      <c r="G125" s="33"/>
      <c r="H125" s="55">
        <f>H126</f>
        <v>500000</v>
      </c>
      <c r="I125" s="55">
        <f t="shared" ref="I125:J125" si="31">I126</f>
        <v>-500000</v>
      </c>
      <c r="J125" s="55">
        <f t="shared" si="31"/>
        <v>0</v>
      </c>
      <c r="K125" s="31"/>
      <c r="L125" s="83"/>
    </row>
    <row r="126" spans="1:12" s="30" customFormat="1" ht="36" customHeight="1" x14ac:dyDescent="0.3">
      <c r="A126" s="32"/>
      <c r="B126" s="32"/>
      <c r="C126" s="32"/>
      <c r="D126" s="25"/>
      <c r="E126" s="25" t="s">
        <v>31</v>
      </c>
      <c r="F126" s="15">
        <v>2019</v>
      </c>
      <c r="G126" s="33"/>
      <c r="H126" s="9">
        <v>500000</v>
      </c>
      <c r="I126" s="9">
        <v>-500000</v>
      </c>
      <c r="J126" s="9">
        <f>H126+I126</f>
        <v>0</v>
      </c>
      <c r="K126" s="31"/>
      <c r="L126" s="83"/>
    </row>
    <row r="127" spans="1:12" s="30" customFormat="1" ht="60" customHeight="1" x14ac:dyDescent="0.3">
      <c r="A127" s="16">
        <v>1517361</v>
      </c>
      <c r="B127" s="16">
        <v>7361</v>
      </c>
      <c r="C127" s="12" t="s">
        <v>87</v>
      </c>
      <c r="D127" s="14" t="s">
        <v>99</v>
      </c>
      <c r="E127" s="25" t="s">
        <v>100</v>
      </c>
      <c r="F127" s="33" t="s">
        <v>51</v>
      </c>
      <c r="G127" s="33">
        <v>1567405</v>
      </c>
      <c r="H127" s="55">
        <v>28000</v>
      </c>
      <c r="I127" s="55"/>
      <c r="J127" s="55">
        <f>I127+H127</f>
        <v>28000</v>
      </c>
      <c r="K127" s="31">
        <v>75</v>
      </c>
      <c r="L127" s="83"/>
    </row>
    <row r="128" spans="1:12" s="30" customFormat="1" ht="40.9" customHeight="1" x14ac:dyDescent="0.3">
      <c r="A128" s="16">
        <v>1517640</v>
      </c>
      <c r="B128" s="16">
        <v>7640</v>
      </c>
      <c r="C128" s="32"/>
      <c r="D128" s="14" t="s">
        <v>41</v>
      </c>
      <c r="E128" s="32"/>
      <c r="F128" s="9"/>
      <c r="G128" s="33"/>
      <c r="H128" s="55">
        <f>SUM(H129:H138)</f>
        <v>65076227</v>
      </c>
      <c r="I128" s="55">
        <f t="shared" ref="I128:J128" si="32">SUM(I129:I138)</f>
        <v>2000000</v>
      </c>
      <c r="J128" s="55">
        <f t="shared" si="32"/>
        <v>67076227</v>
      </c>
      <c r="K128" s="31"/>
      <c r="L128" s="83"/>
    </row>
    <row r="129" spans="1:12" s="30" customFormat="1" ht="82.15" customHeight="1" x14ac:dyDescent="0.3">
      <c r="A129" s="32"/>
      <c r="B129" s="32"/>
      <c r="C129" s="32"/>
      <c r="D129" s="32"/>
      <c r="E129" s="25" t="s">
        <v>75</v>
      </c>
      <c r="F129" s="9" t="s">
        <v>55</v>
      </c>
      <c r="G129" s="33"/>
      <c r="H129" s="9">
        <f>9618700+48093527</f>
        <v>57712227</v>
      </c>
      <c r="I129" s="9"/>
      <c r="J129" s="9">
        <f t="shared" ref="J129:J138" si="33">H129+I129</f>
        <v>57712227</v>
      </c>
      <c r="K129" s="67"/>
      <c r="L129" s="83"/>
    </row>
    <row r="130" spans="1:12" s="30" customFormat="1" ht="61.9" customHeight="1" x14ac:dyDescent="0.3">
      <c r="A130" s="32"/>
      <c r="B130" s="32"/>
      <c r="C130" s="32"/>
      <c r="D130" s="32"/>
      <c r="E130" s="25" t="s">
        <v>61</v>
      </c>
      <c r="F130" s="9" t="s">
        <v>52</v>
      </c>
      <c r="G130" s="33"/>
      <c r="H130" s="9">
        <v>738060</v>
      </c>
      <c r="I130" s="9"/>
      <c r="J130" s="9">
        <f t="shared" si="33"/>
        <v>738060</v>
      </c>
      <c r="K130" s="68"/>
      <c r="L130" s="83"/>
    </row>
    <row r="131" spans="1:12" s="30" customFormat="1" ht="61.9" customHeight="1" x14ac:dyDescent="0.3">
      <c r="A131" s="32"/>
      <c r="B131" s="32"/>
      <c r="C131" s="32"/>
      <c r="D131" s="32"/>
      <c r="E131" s="25" t="s">
        <v>62</v>
      </c>
      <c r="F131" s="9" t="s">
        <v>52</v>
      </c>
      <c r="G131" s="33"/>
      <c r="H131" s="9">
        <v>643580</v>
      </c>
      <c r="I131" s="9"/>
      <c r="J131" s="9">
        <f t="shared" si="33"/>
        <v>643580</v>
      </c>
      <c r="K131" s="68"/>
      <c r="L131" s="83"/>
    </row>
    <row r="132" spans="1:12" ht="54" customHeight="1" x14ac:dyDescent="0.3">
      <c r="A132" s="69"/>
      <c r="B132" s="69"/>
      <c r="C132" s="69"/>
      <c r="D132" s="69"/>
      <c r="E132" s="25" t="s">
        <v>63</v>
      </c>
      <c r="F132" s="9" t="s">
        <v>52</v>
      </c>
      <c r="G132" s="69"/>
      <c r="H132" s="9">
        <v>327860</v>
      </c>
      <c r="I132" s="9"/>
      <c r="J132" s="9">
        <f t="shared" si="33"/>
        <v>327860</v>
      </c>
      <c r="K132" s="68"/>
      <c r="L132" s="83"/>
    </row>
    <row r="133" spans="1:12" ht="40.9" customHeight="1" x14ac:dyDescent="0.3">
      <c r="A133" s="69"/>
      <c r="B133" s="69"/>
      <c r="C133" s="69"/>
      <c r="D133" s="69"/>
      <c r="E133" s="70" t="s">
        <v>64</v>
      </c>
      <c r="F133" s="33" t="s">
        <v>53</v>
      </c>
      <c r="G133" s="33">
        <v>25179181</v>
      </c>
      <c r="H133" s="9">
        <f>5000000-2000000</f>
        <v>3000000</v>
      </c>
      <c r="I133" s="9">
        <v>2000000</v>
      </c>
      <c r="J133" s="9">
        <f t="shared" si="33"/>
        <v>5000000</v>
      </c>
      <c r="K133" s="31">
        <v>67</v>
      </c>
      <c r="L133" s="83"/>
    </row>
    <row r="134" spans="1:12" ht="36" customHeight="1" x14ac:dyDescent="0.3">
      <c r="A134" s="69"/>
      <c r="B134" s="69"/>
      <c r="C134" s="69"/>
      <c r="D134" s="69"/>
      <c r="E134" s="25" t="s">
        <v>65</v>
      </c>
      <c r="F134" s="33" t="s">
        <v>56</v>
      </c>
      <c r="G134" s="33">
        <v>5382485</v>
      </c>
      <c r="H134" s="9">
        <v>1000000</v>
      </c>
      <c r="I134" s="9"/>
      <c r="J134" s="9">
        <f t="shared" si="33"/>
        <v>1000000</v>
      </c>
      <c r="K134" s="31">
        <v>83</v>
      </c>
      <c r="L134" s="83"/>
    </row>
    <row r="135" spans="1:12" ht="36" customHeight="1" x14ac:dyDescent="0.3">
      <c r="A135" s="69"/>
      <c r="B135" s="69"/>
      <c r="C135" s="69"/>
      <c r="D135" s="69"/>
      <c r="E135" s="25" t="s">
        <v>103</v>
      </c>
      <c r="F135" s="33" t="s">
        <v>50</v>
      </c>
      <c r="G135" s="33">
        <v>9999558</v>
      </c>
      <c r="H135" s="9">
        <v>154500</v>
      </c>
      <c r="I135" s="9"/>
      <c r="J135" s="9">
        <f t="shared" si="33"/>
        <v>154500</v>
      </c>
      <c r="K135" s="31">
        <v>64</v>
      </c>
      <c r="L135" s="83"/>
    </row>
    <row r="136" spans="1:12" ht="46.5" customHeight="1" x14ac:dyDescent="0.3">
      <c r="A136" s="69"/>
      <c r="B136" s="69"/>
      <c r="C136" s="69"/>
      <c r="D136" s="69"/>
      <c r="E136" s="25" t="s">
        <v>132</v>
      </c>
      <c r="F136" s="33" t="s">
        <v>55</v>
      </c>
      <c r="G136" s="33"/>
      <c r="H136" s="9">
        <v>500000</v>
      </c>
      <c r="I136" s="9"/>
      <c r="J136" s="9">
        <f t="shared" si="33"/>
        <v>500000</v>
      </c>
      <c r="K136" s="31"/>
      <c r="L136" s="83"/>
    </row>
    <row r="137" spans="1:12" ht="101.5" customHeight="1" x14ac:dyDescent="0.3">
      <c r="A137" s="69"/>
      <c r="B137" s="69"/>
      <c r="C137" s="69"/>
      <c r="D137" s="69"/>
      <c r="E137" s="25" t="s">
        <v>66</v>
      </c>
      <c r="F137" s="33" t="s">
        <v>54</v>
      </c>
      <c r="G137" s="33">
        <v>1422026</v>
      </c>
      <c r="H137" s="9">
        <v>500000</v>
      </c>
      <c r="I137" s="9"/>
      <c r="J137" s="9">
        <f t="shared" si="33"/>
        <v>500000</v>
      </c>
      <c r="K137" s="31">
        <v>83</v>
      </c>
      <c r="L137" s="83"/>
    </row>
    <row r="138" spans="1:12" ht="114.65" customHeight="1" x14ac:dyDescent="0.3">
      <c r="A138" s="69"/>
      <c r="B138" s="69"/>
      <c r="C138" s="69"/>
      <c r="D138" s="69"/>
      <c r="E138" s="25" t="s">
        <v>67</v>
      </c>
      <c r="F138" s="33" t="s">
        <v>54</v>
      </c>
      <c r="G138" s="33">
        <v>1328224</v>
      </c>
      <c r="H138" s="9">
        <v>500000</v>
      </c>
      <c r="I138" s="9"/>
      <c r="J138" s="9">
        <f t="shared" si="33"/>
        <v>500000</v>
      </c>
      <c r="K138" s="31">
        <v>98</v>
      </c>
      <c r="L138" s="82"/>
    </row>
    <row r="139" spans="1:12" ht="25.9" customHeight="1" x14ac:dyDescent="0.3">
      <c r="A139" s="71"/>
      <c r="B139" s="71"/>
      <c r="C139" s="71"/>
      <c r="D139" s="34" t="s">
        <v>44</v>
      </c>
      <c r="E139" s="71"/>
      <c r="F139" s="71"/>
      <c r="G139" s="71"/>
      <c r="H139" s="35">
        <f>H54+H16+H12</f>
        <v>168405732.40000001</v>
      </c>
      <c r="I139" s="35">
        <f t="shared" ref="I139:J139" si="34">I54+I16+I12</f>
        <v>-9953827.5999999996</v>
      </c>
      <c r="J139" s="35">
        <f t="shared" si="34"/>
        <v>158451904.80000001</v>
      </c>
      <c r="K139" s="71"/>
      <c r="L139" s="82"/>
    </row>
    <row r="140" spans="1:12" s="36" customFormat="1" ht="25.9" customHeight="1" x14ac:dyDescent="0.3">
      <c r="A140" s="72"/>
      <c r="B140" s="72"/>
      <c r="C140" s="72"/>
      <c r="D140" s="10" t="s">
        <v>88</v>
      </c>
      <c r="E140" s="72"/>
      <c r="F140" s="72"/>
      <c r="G140" s="72"/>
      <c r="H140" s="37">
        <f>H17</f>
        <v>6362000</v>
      </c>
      <c r="I140" s="37">
        <f t="shared" ref="I140:J140" si="35">I17</f>
        <v>0</v>
      </c>
      <c r="J140" s="37">
        <f t="shared" si="35"/>
        <v>6362000</v>
      </c>
      <c r="K140" s="74"/>
      <c r="L140" s="82"/>
    </row>
    <row r="141" spans="1:12" s="38" customFormat="1" x14ac:dyDescent="0.3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5"/>
      <c r="L141" s="82"/>
    </row>
    <row r="142" spans="1:12" x14ac:dyDescent="0.3">
      <c r="L142" s="82"/>
    </row>
    <row r="143" spans="1:12" x14ac:dyDescent="0.3">
      <c r="L143" s="82"/>
    </row>
    <row r="144" spans="1:12" s="39" customFormat="1" ht="18" x14ac:dyDescent="0.4">
      <c r="A144" s="78" t="s">
        <v>140</v>
      </c>
      <c r="B144" s="78"/>
      <c r="C144" s="78"/>
      <c r="D144" s="78"/>
      <c r="E144" s="78"/>
      <c r="H144" s="81" t="s">
        <v>141</v>
      </c>
      <c r="I144" s="81"/>
      <c r="J144" s="81"/>
      <c r="K144" s="81"/>
      <c r="L144" s="82"/>
    </row>
    <row r="145" spans="1:12" s="39" customFormat="1" ht="18" x14ac:dyDescent="0.4">
      <c r="A145" s="76"/>
      <c r="B145" s="76"/>
      <c r="C145" s="76"/>
      <c r="D145" s="2"/>
      <c r="E145" s="2"/>
      <c r="F145" s="2"/>
      <c r="G145" s="2"/>
      <c r="H145" s="2"/>
      <c r="I145" s="2"/>
      <c r="J145" s="2"/>
      <c r="K145" s="40"/>
      <c r="L145" s="82"/>
    </row>
    <row r="146" spans="1:12" s="39" customFormat="1" ht="18" x14ac:dyDescent="0.4">
      <c r="A146" s="41" t="s">
        <v>146</v>
      </c>
      <c r="B146" s="42"/>
      <c r="C146" s="43"/>
      <c r="D146" s="44"/>
      <c r="H146" s="45"/>
      <c r="I146" s="45"/>
      <c r="J146" s="45"/>
      <c r="K146" s="46"/>
      <c r="L146" s="82"/>
    </row>
    <row r="147" spans="1:12" x14ac:dyDescent="0.3">
      <c r="A147" s="77" t="s">
        <v>134</v>
      </c>
      <c r="B147" s="77"/>
      <c r="C147" s="77"/>
      <c r="L147" s="82"/>
    </row>
    <row r="148" spans="1:12" x14ac:dyDescent="0.3">
      <c r="L148" s="82"/>
    </row>
    <row r="149" spans="1:12" x14ac:dyDescent="0.3">
      <c r="L149" s="82"/>
    </row>
    <row r="150" spans="1:12" x14ac:dyDescent="0.3">
      <c r="L150" s="82"/>
    </row>
    <row r="151" spans="1:12" x14ac:dyDescent="0.3">
      <c r="L151" s="82"/>
    </row>
    <row r="152" spans="1:12" x14ac:dyDescent="0.3">
      <c r="L152" s="82"/>
    </row>
    <row r="153" spans="1:12" x14ac:dyDescent="0.3">
      <c r="L153" s="82"/>
    </row>
    <row r="154" spans="1:12" x14ac:dyDescent="0.3">
      <c r="L154" s="82"/>
    </row>
    <row r="155" spans="1:12" x14ac:dyDescent="0.3">
      <c r="L155" s="82"/>
    </row>
    <row r="156" spans="1:12" x14ac:dyDescent="0.3">
      <c r="L156" s="82"/>
    </row>
  </sheetData>
  <mergeCells count="20">
    <mergeCell ref="L138:L156"/>
    <mergeCell ref="L75:L87"/>
    <mergeCell ref="L88:L99"/>
    <mergeCell ref="L100:L115"/>
    <mergeCell ref="L116:L128"/>
    <mergeCell ref="L129:L137"/>
    <mergeCell ref="L1:L19"/>
    <mergeCell ref="L20:L30"/>
    <mergeCell ref="L31:L46"/>
    <mergeCell ref="L47:L58"/>
    <mergeCell ref="L59:L74"/>
    <mergeCell ref="A147:C147"/>
    <mergeCell ref="A144:E144"/>
    <mergeCell ref="A8:K8"/>
    <mergeCell ref="H1:K1"/>
    <mergeCell ref="H2:K2"/>
    <mergeCell ref="H3:K3"/>
    <mergeCell ref="H4:K4"/>
    <mergeCell ref="H5:K5"/>
    <mergeCell ref="H144:K144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0" fitToHeight="12" orientation="landscape" useFirstPageNumber="1" verticalDpi="0" r:id="rId1"/>
  <headerFooter differentFirst="1">
    <oddHeader xml:space="preserve">&amp;R&amp;"Times New Roman,обычный"
</oddHeader>
    <oddFooter xml:space="preserve">&amp;RСтрінка &amp;P
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2019-09-02T11:29:18Z</cp:lastPrinted>
  <dcterms:created xsi:type="dcterms:W3CDTF">2018-10-18T06:20:50Z</dcterms:created>
  <dcterms:modified xsi:type="dcterms:W3CDTF">2019-09-02T11:29:32Z</dcterms:modified>
</cp:coreProperties>
</file>