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45" windowWidth="15300" windowHeight="6885"/>
  </bookViews>
  <sheets>
    <sheet name="дод 4 (с)" sheetId="7" r:id="rId1"/>
  </sheets>
  <definedNames>
    <definedName name="_xlnm._FilterDatabase" localSheetId="0" hidden="1">'дод 4 (с)'!$A$14:$MM$14</definedName>
    <definedName name="_xlnm.Print_Titles" localSheetId="0">'дод 4 (с)'!$13:$14</definedName>
    <definedName name="_xlnm.Print_Area" localSheetId="0">'дод 4 (с)'!$A$1:$K$148</definedName>
  </definedNames>
  <calcPr calcId="144525"/>
</workbook>
</file>

<file path=xl/calcChain.xml><?xml version="1.0" encoding="utf-8"?>
<calcChain xmlns="http://schemas.openxmlformats.org/spreadsheetml/2006/main">
  <c r="J89" i="7" l="1"/>
  <c r="I89" i="7"/>
  <c r="H89" i="7"/>
  <c r="J30" i="7" l="1"/>
  <c r="J38" i="7"/>
  <c r="H23" i="7"/>
  <c r="H25" i="7"/>
  <c r="H26" i="7"/>
  <c r="H62" i="7"/>
  <c r="H70" i="7"/>
  <c r="H87" i="7"/>
  <c r="H130" i="7"/>
  <c r="I59" i="7" l="1"/>
  <c r="I63" i="7"/>
  <c r="I20" i="7"/>
  <c r="J66" i="7"/>
  <c r="J112" i="7"/>
  <c r="I58" i="7" l="1"/>
  <c r="J39" i="7"/>
  <c r="J95" i="7" l="1"/>
  <c r="J43" i="7"/>
  <c r="I36" i="7"/>
  <c r="H36" i="7"/>
  <c r="J40" i="7"/>
  <c r="H118" i="7" l="1"/>
  <c r="H113" i="7" l="1"/>
  <c r="H110" i="7"/>
  <c r="H94" i="7"/>
  <c r="H93" i="7"/>
  <c r="H86" i="7"/>
  <c r="H85" i="7"/>
  <c r="J133" i="7" l="1"/>
  <c r="H28" i="7"/>
  <c r="J34" i="7"/>
  <c r="J33" i="7"/>
  <c r="J31" i="7"/>
  <c r="I28" i="7" l="1"/>
  <c r="J32" i="7"/>
  <c r="I44" i="7" l="1"/>
  <c r="I45" i="7"/>
  <c r="H45" i="7"/>
  <c r="H44" i="7"/>
  <c r="J55" i="7"/>
  <c r="J54" i="7"/>
  <c r="H123" i="7" l="1"/>
  <c r="H122" i="7"/>
  <c r="H121" i="7"/>
  <c r="H114" i="7"/>
  <c r="H100" i="7"/>
  <c r="H77" i="7"/>
  <c r="H71" i="7"/>
  <c r="I92" i="7" l="1"/>
  <c r="J101" i="7"/>
  <c r="J98" i="7" l="1"/>
  <c r="J117" i="7"/>
  <c r="J115" i="7"/>
  <c r="J113" i="7"/>
  <c r="J97" i="7"/>
  <c r="J86" i="7"/>
  <c r="H108" i="7" l="1"/>
  <c r="H106" i="7"/>
  <c r="H105" i="7"/>
  <c r="H74" i="7"/>
  <c r="H65" i="7"/>
  <c r="H64" i="7"/>
  <c r="H63" i="7" l="1"/>
  <c r="I109" i="7"/>
  <c r="J116" i="7"/>
  <c r="J100" i="7"/>
  <c r="J29" i="7" l="1"/>
  <c r="J28" i="7" l="1"/>
  <c r="H60" i="7"/>
  <c r="J99" i="7" l="1"/>
  <c r="J96" i="7"/>
  <c r="H120" i="7" l="1"/>
  <c r="H84" i="7"/>
  <c r="I68" i="7"/>
  <c r="H68" i="7"/>
  <c r="H21" i="7"/>
  <c r="H20" i="7" l="1"/>
  <c r="H18" i="7"/>
  <c r="H137" i="7" s="1"/>
  <c r="J118" i="7" l="1"/>
  <c r="H92" i="7" l="1"/>
  <c r="J103" i="7"/>
  <c r="J104" i="7"/>
  <c r="J105" i="7"/>
  <c r="J106" i="7"/>
  <c r="J107" i="7"/>
  <c r="J108" i="7"/>
  <c r="J57" i="7"/>
  <c r="J132" i="7"/>
  <c r="J76" i="7"/>
  <c r="J90" i="7"/>
  <c r="I81" i="7"/>
  <c r="H81" i="7"/>
  <c r="J83" i="7"/>
  <c r="I79" i="7"/>
  <c r="H79" i="7"/>
  <c r="J80" i="7"/>
  <c r="J75" i="7"/>
  <c r="J124" i="7"/>
  <c r="J111" i="7"/>
  <c r="J102" i="7"/>
  <c r="I72" i="7"/>
  <c r="J79" i="7" l="1"/>
  <c r="H78" i="7"/>
  <c r="I78" i="7"/>
  <c r="J71" i="7"/>
  <c r="J69" i="7" l="1"/>
  <c r="I19" i="7"/>
  <c r="J24" i="7"/>
  <c r="J23" i="7"/>
  <c r="J22" i="7"/>
  <c r="I18" i="7"/>
  <c r="I137" i="7" s="1"/>
  <c r="J48" i="7"/>
  <c r="J47" i="7"/>
  <c r="J46" i="7"/>
  <c r="J53" i="7"/>
  <c r="J52" i="7"/>
  <c r="J51" i="7"/>
  <c r="J45" i="7" l="1"/>
  <c r="J50" i="7"/>
  <c r="J44" i="7" l="1"/>
  <c r="J18" i="7"/>
  <c r="J135" i="7"/>
  <c r="J134" i="7"/>
  <c r="J131" i="7"/>
  <c r="J129" i="7"/>
  <c r="J128" i="7"/>
  <c r="J127" i="7"/>
  <c r="J123" i="7"/>
  <c r="J122" i="7"/>
  <c r="J119" i="7"/>
  <c r="J114" i="7"/>
  <c r="J110" i="7"/>
  <c r="J94" i="7"/>
  <c r="J93" i="7"/>
  <c r="J87" i="7"/>
  <c r="J85" i="7"/>
  <c r="J84" i="7"/>
  <c r="J82" i="7"/>
  <c r="J77" i="7"/>
  <c r="J73" i="7"/>
  <c r="J70" i="7"/>
  <c r="J65" i="7"/>
  <c r="J64" i="7"/>
  <c r="J62" i="7"/>
  <c r="J42" i="7"/>
  <c r="J37" i="7"/>
  <c r="J27" i="7"/>
  <c r="J26" i="7"/>
  <c r="J25" i="7"/>
  <c r="J16" i="7"/>
  <c r="I125" i="7"/>
  <c r="I88" i="7"/>
  <c r="I67" i="7"/>
  <c r="I41" i="7"/>
  <c r="I35" i="7"/>
  <c r="I15" i="7"/>
  <c r="J41" i="7" l="1"/>
  <c r="J68" i="7"/>
  <c r="J15" i="7"/>
  <c r="J36" i="7"/>
  <c r="J137" i="7"/>
  <c r="J63" i="7"/>
  <c r="J92" i="7"/>
  <c r="J81" i="7"/>
  <c r="I91" i="7"/>
  <c r="I56" i="7" s="1"/>
  <c r="I17" i="7"/>
  <c r="H41" i="7"/>
  <c r="I136" i="7" l="1"/>
  <c r="J78" i="7"/>
  <c r="J74" i="7" l="1"/>
  <c r="H72" i="7"/>
  <c r="J72" i="7" l="1"/>
  <c r="J120" i="7"/>
  <c r="H126" i="7" l="1"/>
  <c r="J88" i="7" l="1"/>
  <c r="J126" i="7"/>
  <c r="H125" i="7"/>
  <c r="H109" i="7"/>
  <c r="H88" i="7"/>
  <c r="H61" i="7"/>
  <c r="J61" i="7" s="1"/>
  <c r="J60" i="7"/>
  <c r="H19" i="7"/>
  <c r="H15" i="7"/>
  <c r="J67" i="7" l="1"/>
  <c r="J59" i="7"/>
  <c r="J21" i="7"/>
  <c r="J121" i="7"/>
  <c r="J130" i="7"/>
  <c r="H35" i="7"/>
  <c r="H17" i="7" s="1"/>
  <c r="J35" i="7"/>
  <c r="H59" i="7"/>
  <c r="H58" i="7" s="1"/>
  <c r="H91" i="7"/>
  <c r="H67" i="7"/>
  <c r="J58" i="7" l="1"/>
  <c r="J125" i="7"/>
  <c r="H56" i="7"/>
  <c r="H136" i="7" s="1"/>
  <c r="J109" i="7"/>
  <c r="J20" i="7"/>
  <c r="J19" i="7" l="1"/>
  <c r="J91" i="7"/>
  <c r="J17" i="7" l="1"/>
  <c r="J56" i="7"/>
  <c r="J136" i="7" l="1"/>
</calcChain>
</file>

<file path=xl/sharedStrings.xml><?xml version="1.0" encoding="utf-8"?>
<sst xmlns="http://schemas.openxmlformats.org/spreadsheetml/2006/main" count="220" uniqueCount="148">
  <si>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</si>
  <si>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</si>
  <si>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</si>
  <si>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</si>
  <si>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</si>
  <si>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</si>
  <si>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</si>
  <si>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</si>
  <si>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</si>
  <si>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</si>
  <si>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</si>
  <si>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</si>
  <si>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</si>
  <si>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</si>
  <si>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</si>
  <si>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</si>
  <si>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</si>
  <si>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</si>
  <si>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</si>
  <si>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</si>
  <si>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</si>
  <si>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</si>
  <si>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</si>
  <si>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Будівництво скверу по вул. Петропавлівська, 94</t>
  </si>
  <si>
    <t>Будівництво кладовища в районі 40-ї підстанції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</si>
  <si>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</si>
  <si>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</si>
  <si>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</si>
  <si>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</si>
  <si>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</si>
  <si>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Інженерні мережі 12 МР – будівництво (будівництво тепломережі)</t>
  </si>
  <si>
    <t>Розподіл коштів бюджету розвитку за об'єктами у 2019 році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</si>
  <si>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</si>
  <si>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</si>
  <si>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</si>
  <si>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</si>
  <si>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</si>
  <si>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Будівництво зливової каналізації  по вул. Родини Линтварьових</t>
  </si>
  <si>
    <t>2. Реконструкція житлового фонду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</si>
  <si>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</si>
  <si>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</si>
  <si>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</si>
  <si>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</si>
  <si>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</si>
  <si>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</si>
  <si>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</si>
  <si>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</si>
  <si>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</si>
  <si>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</si>
  <si>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</si>
  <si>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</si>
  <si>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</si>
  <si>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</si>
  <si>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</si>
  <si>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</si>
  <si>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</si>
  <si>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</si>
  <si>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</si>
  <si>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</si>
  <si>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</si>
  <si>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</si>
  <si>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</si>
  <si>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</si>
  <si>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</si>
  <si>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</si>
  <si>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</si>
  <si>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</si>
  <si>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</si>
  <si>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</si>
  <si>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</si>
  <si>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</si>
  <si>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</si>
  <si>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</si>
  <si>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</si>
  <si>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</si>
  <si>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</si>
  <si>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</si>
  <si>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</si>
  <si>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Внесено змін +, -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</si>
  <si>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</si>
  <si>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</si>
  <si>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</si>
  <si>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</si>
  <si>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</si>
  <si>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</si>
  <si>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</si>
  <si>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</si>
  <si>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</si>
  <si>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</si>
  <si>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</si>
  <si>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</si>
  <si>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</si>
  <si>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</si>
  <si>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</si>
  <si>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</si>
  <si>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</si>
  <si>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</si>
  <si>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</si>
  <si>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</si>
  <si>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</si>
  <si>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</si>
  <si>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</si>
  <si>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</si>
  <si>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</si>
  <si>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</si>
  <si>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</si>
  <si>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</si>
  <si>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</si>
  <si>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</si>
  <si>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</si>
  <si>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</si>
  <si>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</si>
  <si>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</si>
  <si>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</si>
  <si>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</si>
  <si>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</si>
  <si>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</si>
  <si>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</si>
  <si>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</si>
  <si>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</si>
  <si>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</si>
  <si>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</si>
  <si>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</si>
  <si>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</si>
  <si>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</si>
  <si>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</si>
  <si>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>Реконструкція каналізаційного самопливного колектору Д - 1000 мм по вул. 1-ша Набережна р. Стрілка м.Суми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</si>
  <si>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</si>
  <si>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Сумський міський голова</t>
  </si>
  <si>
    <t>О.М. Лисенко</t>
  </si>
  <si>
    <t>Будівництво дитячого майданчику біля буд. 5А, по вул. Римського-Корсакова</t>
  </si>
  <si>
    <t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(розробка оцінки впливу на довкілля)</t>
  </si>
  <si>
    <t>Влаштування пандусів до житлового будинку за адресою: просп. М. Лушпи, № 29 п.4 м. Суми</t>
  </si>
  <si>
    <t>Влаштування пандусів до житлового будинку за адресою: просп. М. Лушпи, № 11 п.3 м. Суми</t>
  </si>
  <si>
    <t>Реконструкція приміщень по                                                   вул. Петропавлівська, 91</t>
  </si>
  <si>
    <t>Реконструкція громадської будівлі за адресою: м.Суми, вул. Герасима Кондратьєва, 39</t>
  </si>
  <si>
    <t xml:space="preserve">Будівництво міського пляжу  в парку ім. І.М.Кожедуба </t>
  </si>
  <si>
    <t>Реконструкція мереж газопостачання до житлових будинків військового містечка  по вул. Герасима Кондратьєва, 165  в м. Суми</t>
  </si>
  <si>
    <t>Виконавець: Липова С.А.</t>
  </si>
  <si>
    <t>Разом видатків на поточний рік, гривень</t>
  </si>
  <si>
    <t>________________</t>
  </si>
  <si>
    <t xml:space="preserve">до рішення  Сумської міської ради «Про внесення змін  до  </t>
  </si>
  <si>
    <t xml:space="preserve">рішення  Сумської  міської   ради  від 19 грудня 2018 року </t>
  </si>
  <si>
    <t xml:space="preserve">№ 4280-МР «Про  Програму   економічного і  соціального </t>
  </si>
  <si>
    <t xml:space="preserve">розвитку   м.  Суми   на   2019 рік    та   основні    напрями </t>
  </si>
  <si>
    <t>розвитку на 2020 - 2021 роки» (зі змінами)»</t>
  </si>
  <si>
    <t>від 18 вересня 2019 року  № 5673 - МР</t>
  </si>
  <si>
    <t>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</si>
</sst>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NumberFormat="1" applyFont="1" applyFill="1" applyAlignment="1" applyProtection="1"/>
    <xf numFmtId="0" fontId="3" fillId="0" borderId="0" xfId="0" applyFont="1" applyFill="1" applyBorder="1"/>
    <xf numFmtId="0" fontId="14" fillId="0" borderId="0" xfId="0" applyFont="1" applyFill="1"/>
    <xf numFmtId="0" fontId="2" fillId="0" borderId="0" xfId="0" applyNumberFormat="1" applyFont="1" applyFill="1" applyAlignment="1" applyProtection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0" applyFont="1" applyFill="1"/>
    <xf numFmtId="49" fontId="7" fillId="0" borderId="1" xfId="0" applyNumberFormat="1" applyFont="1" applyFill="1" applyBorder="1" applyAlignment="1" applyProtection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7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0" fillId="0" borderId="2" xfId="0" applyFont="1" applyFill="1" applyBorder="1"/>
    <xf numFmtId="0" fontId="11" fillId="0" borderId="1" xfId="0" applyFont="1" applyFill="1" applyBorder="1"/>
    <xf numFmtId="0" fontId="11" fillId="0" borderId="0" xfId="0" applyFont="1" applyFill="1" applyBorder="1"/>
    <xf numFmtId="4" fontId="3" fillId="0" borderId="0" xfId="0" applyNumberFormat="1" applyFont="1" applyFill="1" applyBorder="1"/>
    <xf numFmtId="0" fontId="12" fillId="0" borderId="0" xfId="0" applyNumberFormat="1" applyFont="1" applyFill="1" applyAlignment="1" applyProtection="1"/>
    <xf numFmtId="0" fontId="12" fillId="0" borderId="0" xfId="0" applyFont="1" applyFill="1"/>
    <xf numFmtId="0" fontId="12" fillId="0" borderId="0" xfId="0" applyFont="1" applyFill="1" applyBorder="1" applyAlignment="1">
      <alignment vertical="distributed" wrapText="1"/>
    </xf>
    <xf numFmtId="0" fontId="12" fillId="0" borderId="0" xfId="0" applyFont="1" applyFill="1" applyBorder="1"/>
    <xf numFmtId="4" fontId="2" fillId="0" borderId="0" xfId="0" applyNumberFormat="1" applyFont="1" applyFill="1" applyAlignment="1" applyProtection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textRotation="180"/>
    </xf>
    <xf numFmtId="0" fontId="2" fillId="0" borderId="0" xfId="0" applyFont="1" applyFill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7" fillId="0" borderId="0" xfId="0" applyFont="1" applyFill="1"/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NumberFormat="1" applyFont="1" applyFill="1" applyAlignment="1" applyProtection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M147"/>
  <sheetViews>
    <sheetView showZeros="0" tabSelected="1" view="pageBreakPreview" topLeftCell="D39" zoomScale="75" zoomScaleNormal="100" zoomScaleSheetLayoutView="75" workbookViewId="0">
      <selection activeCell="J43" sqref="J43"/>
    </sheetView>
  </sheetViews>
  <sheetFormatPr defaultColWidth="8.85546875" defaultRowHeight="12.75" x14ac:dyDescent="0.2"/>
  <cols>
    <col min="1" max="1" width="14" style="2" hidden="1" customWidth="1"/>
    <col min="2" max="2" width="10.7109375" style="2" hidden="1" customWidth="1"/>
    <col min="3" max="3" width="10.5703125" style="2" hidden="1" customWidth="1"/>
    <col min="4" max="4" width="76.28515625" style="2" customWidth="1"/>
    <col min="5" max="5" width="74.5703125" style="2" customWidth="1"/>
    <col min="6" max="6" width="29.42578125" style="2" customWidth="1"/>
    <col min="7" max="7" width="26.28515625" style="2" customWidth="1"/>
    <col min="8" max="8" width="27" style="2" hidden="1" customWidth="1"/>
    <col min="9" max="9" width="21.7109375" style="2" hidden="1" customWidth="1"/>
    <col min="10" max="10" width="28.7109375" style="2" customWidth="1"/>
    <col min="11" max="11" width="21.7109375" style="2" customWidth="1"/>
    <col min="12" max="351" width="8.85546875" style="4"/>
    <col min="352" max="16384" width="8.85546875" style="2"/>
  </cols>
  <sheetData>
    <row r="1" spans="1:351" ht="29.25" customHeight="1" x14ac:dyDescent="0.4">
      <c r="F1" s="70" t="s">
        <v>147</v>
      </c>
      <c r="G1" s="70"/>
      <c r="H1" s="70"/>
      <c r="I1" s="70"/>
      <c r="J1" s="70"/>
      <c r="K1" s="70"/>
    </row>
    <row r="2" spans="1:351" ht="26.25" x14ac:dyDescent="0.4">
      <c r="F2" s="71" t="s">
        <v>141</v>
      </c>
      <c r="G2" s="71"/>
      <c r="H2" s="71"/>
      <c r="I2" s="71"/>
      <c r="J2" s="71"/>
      <c r="K2" s="71"/>
    </row>
    <row r="3" spans="1:351" ht="26.25" x14ac:dyDescent="0.4">
      <c r="F3" s="71" t="s">
        <v>142</v>
      </c>
      <c r="G3" s="71"/>
      <c r="H3" s="71"/>
      <c r="I3" s="71"/>
      <c r="J3" s="71"/>
      <c r="K3" s="71"/>
    </row>
    <row r="4" spans="1:351" ht="26.25" x14ac:dyDescent="0.4">
      <c r="F4" s="71" t="s">
        <v>143</v>
      </c>
      <c r="G4" s="71"/>
      <c r="H4" s="71"/>
      <c r="I4" s="71"/>
      <c r="J4" s="71"/>
      <c r="K4" s="71"/>
    </row>
    <row r="5" spans="1:351" ht="26.25" x14ac:dyDescent="0.4">
      <c r="F5" s="71" t="s">
        <v>144</v>
      </c>
      <c r="G5" s="71"/>
      <c r="H5" s="71"/>
      <c r="I5" s="71"/>
      <c r="J5" s="71"/>
      <c r="K5" s="71"/>
    </row>
    <row r="6" spans="1:351" ht="26.25" x14ac:dyDescent="0.4">
      <c r="F6" s="71" t="s">
        <v>145</v>
      </c>
      <c r="G6" s="71"/>
      <c r="H6" s="71"/>
      <c r="I6" s="71"/>
      <c r="J6" s="71"/>
      <c r="K6" s="71"/>
    </row>
    <row r="7" spans="1:351" ht="26.25" x14ac:dyDescent="0.4">
      <c r="F7" s="72" t="s">
        <v>146</v>
      </c>
      <c r="G7" s="72"/>
      <c r="H7" s="72"/>
      <c r="I7" s="72"/>
      <c r="J7" s="72"/>
      <c r="K7" s="72"/>
    </row>
    <row r="8" spans="1:351" ht="26.25" x14ac:dyDescent="0.4">
      <c r="F8" s="5"/>
      <c r="G8" s="3"/>
      <c r="H8" s="69"/>
      <c r="I8" s="69"/>
      <c r="J8" s="69"/>
      <c r="K8" s="69"/>
    </row>
    <row r="9" spans="1:351" ht="28.35" customHeight="1" x14ac:dyDescent="0.4">
      <c r="F9" s="5"/>
      <c r="G9" s="3"/>
      <c r="H9" s="6"/>
      <c r="I9" s="6"/>
      <c r="J9" s="6"/>
      <c r="K9" s="6"/>
    </row>
    <row r="10" spans="1:351" ht="28.35" customHeight="1" x14ac:dyDescent="0.3">
      <c r="G10" s="3"/>
      <c r="H10" s="6"/>
      <c r="I10" s="6"/>
      <c r="J10" s="6"/>
      <c r="K10" s="6"/>
    </row>
    <row r="11" spans="1:351" ht="33" customHeight="1" x14ac:dyDescent="0.2">
      <c r="A11" s="68" t="s">
        <v>31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351" ht="17.2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8"/>
    </row>
    <row r="13" spans="1:351" s="11" customFormat="1" ht="155.25" customHeight="1" x14ac:dyDescent="0.35">
      <c r="A13" s="9" t="s">
        <v>0</v>
      </c>
      <c r="B13" s="9" t="s">
        <v>1</v>
      </c>
      <c r="C13" s="9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9" t="s">
        <v>7</v>
      </c>
      <c r="I13" s="9" t="s">
        <v>78</v>
      </c>
      <c r="J13" s="9" t="s">
        <v>139</v>
      </c>
      <c r="K13" s="9" t="s">
        <v>8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</row>
    <row r="14" spans="1:351" s="66" customFormat="1" ht="15.75" x14ac:dyDescent="0.25">
      <c r="A14" s="64"/>
      <c r="B14" s="64"/>
      <c r="C14" s="64"/>
      <c r="D14" s="64">
        <v>1</v>
      </c>
      <c r="E14" s="64">
        <v>2</v>
      </c>
      <c r="F14" s="64">
        <v>3</v>
      </c>
      <c r="G14" s="64">
        <v>4</v>
      </c>
      <c r="H14" s="64"/>
      <c r="I14" s="64"/>
      <c r="J14" s="64">
        <v>5</v>
      </c>
      <c r="K14" s="64">
        <v>6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  <c r="IW14" s="65"/>
      <c r="IX14" s="65"/>
      <c r="IY14" s="65"/>
      <c r="IZ14" s="65"/>
      <c r="JA14" s="65"/>
      <c r="JB14" s="65"/>
      <c r="JC14" s="65"/>
      <c r="JD14" s="65"/>
      <c r="JE14" s="65"/>
      <c r="JF14" s="65"/>
      <c r="JG14" s="65"/>
      <c r="JH14" s="65"/>
      <c r="JI14" s="65"/>
      <c r="JJ14" s="65"/>
      <c r="JK14" s="65"/>
      <c r="JL14" s="65"/>
      <c r="JM14" s="65"/>
      <c r="JN14" s="65"/>
      <c r="JO14" s="65"/>
      <c r="JP14" s="65"/>
      <c r="JQ14" s="65"/>
      <c r="JR14" s="65"/>
      <c r="JS14" s="65"/>
      <c r="JT14" s="65"/>
      <c r="JU14" s="65"/>
      <c r="JV14" s="65"/>
      <c r="JW14" s="65"/>
      <c r="JX14" s="65"/>
      <c r="JY14" s="65"/>
      <c r="JZ14" s="65"/>
      <c r="KA14" s="65"/>
      <c r="KB14" s="65"/>
      <c r="KC14" s="65"/>
      <c r="KD14" s="65"/>
      <c r="KE14" s="65"/>
      <c r="KF14" s="65"/>
      <c r="KG14" s="65"/>
      <c r="KH14" s="65"/>
      <c r="KI14" s="65"/>
      <c r="KJ14" s="65"/>
      <c r="KK14" s="65"/>
      <c r="KL14" s="65"/>
      <c r="KM14" s="65"/>
      <c r="KN14" s="65"/>
      <c r="KO14" s="65"/>
      <c r="KP14" s="65"/>
      <c r="KQ14" s="65"/>
      <c r="KR14" s="65"/>
      <c r="KS14" s="65"/>
      <c r="KT14" s="65"/>
      <c r="KU14" s="65"/>
      <c r="KV14" s="65"/>
      <c r="KW14" s="65"/>
      <c r="KX14" s="65"/>
      <c r="KY14" s="65"/>
      <c r="KZ14" s="65"/>
      <c r="LA14" s="65"/>
      <c r="LB14" s="65"/>
      <c r="LC14" s="65"/>
      <c r="LD14" s="65"/>
      <c r="LE14" s="65"/>
      <c r="LF14" s="65"/>
      <c r="LG14" s="65"/>
      <c r="LH14" s="65"/>
      <c r="LI14" s="65"/>
      <c r="LJ14" s="65"/>
      <c r="LK14" s="65"/>
      <c r="LL14" s="65"/>
      <c r="LM14" s="65"/>
      <c r="LN14" s="65"/>
      <c r="LO14" s="65"/>
      <c r="LP14" s="65"/>
      <c r="LQ14" s="65"/>
      <c r="LR14" s="65"/>
      <c r="LS14" s="65"/>
      <c r="LT14" s="65"/>
      <c r="LU14" s="65"/>
      <c r="LV14" s="65"/>
      <c r="LW14" s="65"/>
      <c r="LX14" s="65"/>
      <c r="LY14" s="65"/>
      <c r="LZ14" s="65"/>
      <c r="MA14" s="65"/>
      <c r="MB14" s="65"/>
      <c r="MC14" s="65"/>
      <c r="MD14" s="65"/>
      <c r="ME14" s="65"/>
      <c r="MF14" s="65"/>
      <c r="MG14" s="65"/>
      <c r="MH14" s="65"/>
      <c r="MI14" s="65"/>
      <c r="MJ14" s="65"/>
      <c r="MK14" s="65"/>
      <c r="ML14" s="65"/>
      <c r="MM14" s="65"/>
    </row>
    <row r="15" spans="1:351" s="14" customFormat="1" ht="35.1" customHeight="1" x14ac:dyDescent="0.35">
      <c r="A15" s="15" t="s">
        <v>44</v>
      </c>
      <c r="B15" s="15"/>
      <c r="C15" s="15"/>
      <c r="D15" s="28" t="s">
        <v>43</v>
      </c>
      <c r="E15" s="12"/>
      <c r="F15" s="12"/>
      <c r="G15" s="12"/>
      <c r="H15" s="16">
        <f>H16</f>
        <v>2007200</v>
      </c>
      <c r="I15" s="16">
        <f t="shared" ref="I15:J15" si="0">I16</f>
        <v>0</v>
      </c>
      <c r="J15" s="16">
        <f t="shared" si="0"/>
        <v>2007200</v>
      </c>
      <c r="K15" s="12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</row>
    <row r="16" spans="1:351" s="14" customFormat="1" ht="78.599999999999994" customHeight="1" x14ac:dyDescent="0.35">
      <c r="A16" s="17" t="s">
        <v>66</v>
      </c>
      <c r="B16" s="17" t="s">
        <v>67</v>
      </c>
      <c r="C16" s="17" t="s">
        <v>71</v>
      </c>
      <c r="D16" s="18" t="s">
        <v>68</v>
      </c>
      <c r="E16" s="19" t="s">
        <v>69</v>
      </c>
      <c r="F16" s="12" t="s">
        <v>49</v>
      </c>
      <c r="G16" s="1">
        <v>4174146.72</v>
      </c>
      <c r="H16" s="1">
        <v>2007200</v>
      </c>
      <c r="I16" s="1"/>
      <c r="J16" s="1">
        <f>H16+I16</f>
        <v>2007200</v>
      </c>
      <c r="K16" s="12">
        <v>49.3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</row>
    <row r="17" spans="1:351" s="14" customFormat="1" ht="56.45" customHeight="1" x14ac:dyDescent="0.35">
      <c r="A17" s="9">
        <v>1210000</v>
      </c>
      <c r="B17" s="12"/>
      <c r="C17" s="12"/>
      <c r="D17" s="18" t="s">
        <v>73</v>
      </c>
      <c r="E17" s="12"/>
      <c r="F17" s="12"/>
      <c r="G17" s="12"/>
      <c r="H17" s="16">
        <f>H19+H35+H41+H44+H43</f>
        <v>28707582</v>
      </c>
      <c r="I17" s="16">
        <f>I19+I35+I41+I44+I43</f>
        <v>516486</v>
      </c>
      <c r="J17" s="16">
        <f>J19+J35+J41+J44+J43</f>
        <v>29224068</v>
      </c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</row>
    <row r="18" spans="1:351" s="25" customFormat="1" ht="31.5" customHeight="1" x14ac:dyDescent="0.35">
      <c r="A18" s="20"/>
      <c r="B18" s="21"/>
      <c r="C18" s="21"/>
      <c r="D18" s="22" t="s">
        <v>82</v>
      </c>
      <c r="E18" s="21"/>
      <c r="F18" s="21"/>
      <c r="G18" s="21"/>
      <c r="H18" s="23">
        <f>H45</f>
        <v>6362000</v>
      </c>
      <c r="I18" s="23">
        <f t="shared" ref="I18:J18" si="1">I45</f>
        <v>0</v>
      </c>
      <c r="J18" s="23">
        <f t="shared" si="1"/>
        <v>6362000</v>
      </c>
      <c r="K18" s="21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</row>
    <row r="19" spans="1:351" s="14" customFormat="1" ht="48" customHeight="1" x14ac:dyDescent="0.35">
      <c r="A19" s="9">
        <v>1217310</v>
      </c>
      <c r="B19" s="9">
        <v>7310</v>
      </c>
      <c r="C19" s="15" t="s">
        <v>11</v>
      </c>
      <c r="D19" s="18" t="s">
        <v>10</v>
      </c>
      <c r="E19" s="12"/>
      <c r="F19" s="12"/>
      <c r="G19" s="12"/>
      <c r="H19" s="16">
        <f>H20+H28</f>
        <v>4500860</v>
      </c>
      <c r="I19" s="16">
        <f t="shared" ref="I19:J19" si="2">I20+I28</f>
        <v>316486</v>
      </c>
      <c r="J19" s="16">
        <f t="shared" si="2"/>
        <v>4817346</v>
      </c>
      <c r="K19" s="1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</row>
    <row r="20" spans="1:351" s="14" customFormat="1" ht="25.35" customHeight="1" x14ac:dyDescent="0.35">
      <c r="A20" s="12"/>
      <c r="B20" s="12"/>
      <c r="C20" s="12"/>
      <c r="D20" s="12"/>
      <c r="E20" s="26" t="s">
        <v>12</v>
      </c>
      <c r="F20" s="12"/>
      <c r="G20" s="12"/>
      <c r="H20" s="16">
        <f>SUM(H21:H27)</f>
        <v>3952023.4000000004</v>
      </c>
      <c r="I20" s="16">
        <f>SUM(I21:I27)</f>
        <v>0</v>
      </c>
      <c r="J20" s="16">
        <f>SUM(J21:J27)</f>
        <v>3952023.4000000004</v>
      </c>
      <c r="K20" s="1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</row>
    <row r="21" spans="1:351" s="14" customFormat="1" ht="45" customHeight="1" x14ac:dyDescent="0.35">
      <c r="A21" s="12"/>
      <c r="B21" s="12"/>
      <c r="C21" s="12"/>
      <c r="D21" s="12"/>
      <c r="E21" s="19" t="s">
        <v>37</v>
      </c>
      <c r="F21" s="12" t="s">
        <v>52</v>
      </c>
      <c r="G21" s="12"/>
      <c r="H21" s="1">
        <f>1000000-850000+50000</f>
        <v>200000</v>
      </c>
      <c r="I21" s="1"/>
      <c r="J21" s="1">
        <f t="shared" ref="J21:J27" si="3">H21+I21</f>
        <v>200000</v>
      </c>
      <c r="K21" s="1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</row>
    <row r="22" spans="1:351" s="14" customFormat="1" ht="65.099999999999994" customHeight="1" x14ac:dyDescent="0.35">
      <c r="A22" s="12"/>
      <c r="B22" s="12"/>
      <c r="C22" s="12"/>
      <c r="D22" s="12"/>
      <c r="E22" s="19" t="s">
        <v>86</v>
      </c>
      <c r="F22" s="12" t="s">
        <v>57</v>
      </c>
      <c r="G22" s="27">
        <v>15650149</v>
      </c>
      <c r="H22" s="1">
        <v>332716</v>
      </c>
      <c r="I22" s="1"/>
      <c r="J22" s="1">
        <f>I22+H22</f>
        <v>332716</v>
      </c>
      <c r="K22" s="12">
        <v>2.1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</row>
    <row r="23" spans="1:351" s="14" customFormat="1" ht="32.450000000000003" customHeight="1" x14ac:dyDescent="0.35">
      <c r="A23" s="12"/>
      <c r="B23" s="12"/>
      <c r="C23" s="12"/>
      <c r="D23" s="12"/>
      <c r="E23" s="19" t="s">
        <v>87</v>
      </c>
      <c r="F23" s="12">
        <v>2019</v>
      </c>
      <c r="G23" s="27">
        <v>1278000</v>
      </c>
      <c r="H23" s="1">
        <f>78000+300000+900000</f>
        <v>1278000</v>
      </c>
      <c r="I23" s="1"/>
      <c r="J23" s="1">
        <f>I23+H23</f>
        <v>1278000</v>
      </c>
      <c r="K23" s="60">
        <v>100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</row>
    <row r="24" spans="1:351" s="14" customFormat="1" ht="108.75" customHeight="1" x14ac:dyDescent="0.35">
      <c r="A24" s="12"/>
      <c r="B24" s="12"/>
      <c r="C24" s="12"/>
      <c r="D24" s="12"/>
      <c r="E24" s="19" t="s">
        <v>88</v>
      </c>
      <c r="F24" s="12" t="s">
        <v>57</v>
      </c>
      <c r="G24" s="27">
        <v>28890212</v>
      </c>
      <c r="H24" s="1">
        <v>480135</v>
      </c>
      <c r="I24" s="1"/>
      <c r="J24" s="1">
        <f>I24+H24</f>
        <v>480135</v>
      </c>
      <c r="K24" s="60">
        <v>1.7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</row>
    <row r="25" spans="1:351" s="14" customFormat="1" ht="69" customHeight="1" x14ac:dyDescent="0.35">
      <c r="A25" s="12"/>
      <c r="B25" s="12"/>
      <c r="C25" s="12"/>
      <c r="D25" s="12"/>
      <c r="E25" s="19" t="s">
        <v>74</v>
      </c>
      <c r="F25" s="12">
        <v>2019</v>
      </c>
      <c r="G25" s="27">
        <v>14087743</v>
      </c>
      <c r="H25" s="1">
        <f>7900000+1675458-9303827.6</f>
        <v>271630.40000000037</v>
      </c>
      <c r="I25" s="1"/>
      <c r="J25" s="1">
        <f t="shared" si="3"/>
        <v>271630.40000000037</v>
      </c>
      <c r="K25" s="60">
        <v>1.9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</row>
    <row r="26" spans="1:351" s="14" customFormat="1" ht="63" customHeight="1" x14ac:dyDescent="0.35">
      <c r="A26" s="12"/>
      <c r="B26" s="12"/>
      <c r="C26" s="12"/>
      <c r="D26" s="12"/>
      <c r="E26" s="19" t="s">
        <v>75</v>
      </c>
      <c r="F26" s="12">
        <v>2019</v>
      </c>
      <c r="G26" s="27">
        <v>2079542</v>
      </c>
      <c r="H26" s="1">
        <f>4000000-1920458-140000-950000</f>
        <v>989542</v>
      </c>
      <c r="I26" s="1"/>
      <c r="J26" s="1">
        <f t="shared" si="3"/>
        <v>989542</v>
      </c>
      <c r="K26" s="60">
        <v>100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</row>
    <row r="27" spans="1:351" s="14" customFormat="1" ht="43.35" customHeight="1" x14ac:dyDescent="0.35">
      <c r="A27" s="12"/>
      <c r="B27" s="12"/>
      <c r="C27" s="12"/>
      <c r="D27" s="12"/>
      <c r="E27" s="19" t="s">
        <v>45</v>
      </c>
      <c r="F27" s="12">
        <v>2019</v>
      </c>
      <c r="G27" s="27"/>
      <c r="H27" s="1">
        <v>400000</v>
      </c>
      <c r="I27" s="1"/>
      <c r="J27" s="1">
        <f t="shared" si="3"/>
        <v>400000</v>
      </c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</row>
    <row r="28" spans="1:351" s="14" customFormat="1" ht="23.45" customHeight="1" x14ac:dyDescent="0.35">
      <c r="A28" s="12"/>
      <c r="B28" s="12"/>
      <c r="C28" s="12"/>
      <c r="D28" s="12"/>
      <c r="E28" s="18" t="s">
        <v>38</v>
      </c>
      <c r="F28" s="12"/>
      <c r="G28" s="12"/>
      <c r="H28" s="16">
        <f>SUM(H29:H34)</f>
        <v>548836.6</v>
      </c>
      <c r="I28" s="16">
        <f>SUM(I29:I34)</f>
        <v>316486</v>
      </c>
      <c r="J28" s="16">
        <f>SUM(J29:J34)</f>
        <v>865322.6</v>
      </c>
      <c r="K28" s="1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</row>
    <row r="29" spans="1:351" s="14" customFormat="1" ht="78" customHeight="1" x14ac:dyDescent="0.35">
      <c r="A29" s="12"/>
      <c r="B29" s="12"/>
      <c r="C29" s="12"/>
      <c r="D29" s="12"/>
      <c r="E29" s="19" t="s">
        <v>113</v>
      </c>
      <c r="F29" s="12" t="s">
        <v>47</v>
      </c>
      <c r="G29" s="27">
        <v>693658</v>
      </c>
      <c r="H29" s="1">
        <v>8836.6</v>
      </c>
      <c r="I29" s="1"/>
      <c r="J29" s="1">
        <f>I29+H29</f>
        <v>8836.6</v>
      </c>
      <c r="K29" s="39">
        <v>95.3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</row>
    <row r="30" spans="1:351" s="14" customFormat="1" ht="71.25" customHeight="1" x14ac:dyDescent="0.35">
      <c r="A30" s="12"/>
      <c r="B30" s="12"/>
      <c r="C30" s="12"/>
      <c r="D30" s="12"/>
      <c r="E30" s="19" t="s">
        <v>137</v>
      </c>
      <c r="F30" s="12" t="s">
        <v>52</v>
      </c>
      <c r="G30" s="27"/>
      <c r="H30" s="1"/>
      <c r="I30" s="1">
        <v>316486</v>
      </c>
      <c r="J30" s="1">
        <f>I30+H30</f>
        <v>316486</v>
      </c>
      <c r="K30" s="39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</row>
    <row r="31" spans="1:351" s="14" customFormat="1" ht="52.5" customHeight="1" x14ac:dyDescent="0.35">
      <c r="A31" s="12"/>
      <c r="B31" s="12"/>
      <c r="C31" s="12"/>
      <c r="D31" s="12"/>
      <c r="E31" s="19" t="s">
        <v>123</v>
      </c>
      <c r="F31" s="12">
        <v>2019</v>
      </c>
      <c r="G31" s="27">
        <v>185250</v>
      </c>
      <c r="H31" s="1">
        <v>185250</v>
      </c>
      <c r="I31" s="1"/>
      <c r="J31" s="1">
        <f t="shared" ref="J31:J34" si="4">H31+I31</f>
        <v>185250</v>
      </c>
      <c r="K31" s="60">
        <v>100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</row>
    <row r="32" spans="1:351" s="14" customFormat="1" ht="53.25" customHeight="1" x14ac:dyDescent="0.35">
      <c r="A32" s="12"/>
      <c r="B32" s="12"/>
      <c r="C32" s="12"/>
      <c r="D32" s="12"/>
      <c r="E32" s="19" t="s">
        <v>122</v>
      </c>
      <c r="F32" s="12">
        <v>2019</v>
      </c>
      <c r="G32" s="27">
        <v>196250</v>
      </c>
      <c r="H32" s="1">
        <v>196250</v>
      </c>
      <c r="I32" s="1"/>
      <c r="J32" s="1">
        <f t="shared" si="4"/>
        <v>196250</v>
      </c>
      <c r="K32" s="60">
        <v>100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</row>
    <row r="33" spans="1:351" s="14" customFormat="1" ht="53.25" customHeight="1" x14ac:dyDescent="0.35">
      <c r="A33" s="12"/>
      <c r="B33" s="12"/>
      <c r="C33" s="12"/>
      <c r="D33" s="12"/>
      <c r="E33" s="19" t="s">
        <v>133</v>
      </c>
      <c r="F33" s="12">
        <v>2019</v>
      </c>
      <c r="G33" s="27">
        <v>136500</v>
      </c>
      <c r="H33" s="1">
        <v>136500</v>
      </c>
      <c r="I33" s="1"/>
      <c r="J33" s="1">
        <f t="shared" si="4"/>
        <v>136500</v>
      </c>
      <c r="K33" s="60">
        <v>100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</row>
    <row r="34" spans="1:351" s="14" customFormat="1" ht="54.75" customHeight="1" x14ac:dyDescent="0.35">
      <c r="A34" s="12"/>
      <c r="B34" s="12"/>
      <c r="C34" s="12"/>
      <c r="D34" s="12"/>
      <c r="E34" s="19" t="s">
        <v>132</v>
      </c>
      <c r="F34" s="12">
        <v>2019</v>
      </c>
      <c r="G34" s="27"/>
      <c r="H34" s="1">
        <v>22000</v>
      </c>
      <c r="I34" s="1"/>
      <c r="J34" s="1">
        <f t="shared" si="4"/>
        <v>22000</v>
      </c>
      <c r="K34" s="1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</row>
    <row r="35" spans="1:351" s="14" customFormat="1" ht="59.45" customHeight="1" x14ac:dyDescent="0.35">
      <c r="A35" s="9">
        <v>1217330</v>
      </c>
      <c r="B35" s="9">
        <v>7330</v>
      </c>
      <c r="C35" s="15" t="s">
        <v>11</v>
      </c>
      <c r="D35" s="28" t="s">
        <v>79</v>
      </c>
      <c r="E35" s="19"/>
      <c r="F35" s="12"/>
      <c r="G35" s="12"/>
      <c r="H35" s="16">
        <f>H36</f>
        <v>2030753</v>
      </c>
      <c r="I35" s="16">
        <f t="shared" ref="I35:J35" si="5">I36</f>
        <v>1450000</v>
      </c>
      <c r="J35" s="16">
        <f t="shared" si="5"/>
        <v>3480753</v>
      </c>
      <c r="K35" s="12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</row>
    <row r="36" spans="1:351" s="14" customFormat="1" ht="22.35" customHeight="1" x14ac:dyDescent="0.35">
      <c r="A36" s="9"/>
      <c r="B36" s="9"/>
      <c r="C36" s="15"/>
      <c r="D36" s="28"/>
      <c r="E36" s="26" t="s">
        <v>12</v>
      </c>
      <c r="F36" s="12"/>
      <c r="G36" s="12"/>
      <c r="H36" s="16">
        <f>SUM(H37:H40)</f>
        <v>2030753</v>
      </c>
      <c r="I36" s="16">
        <f t="shared" ref="I36:J36" si="6">SUM(I37:I40)</f>
        <v>1450000</v>
      </c>
      <c r="J36" s="16">
        <f t="shared" si="6"/>
        <v>3480753</v>
      </c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</row>
    <row r="37" spans="1:351" s="14" customFormat="1" ht="46.5" customHeight="1" x14ac:dyDescent="0.35">
      <c r="A37" s="9"/>
      <c r="B37" s="9"/>
      <c r="C37" s="15"/>
      <c r="D37" s="28"/>
      <c r="E37" s="19" t="s">
        <v>40</v>
      </c>
      <c r="F37" s="12" t="s">
        <v>47</v>
      </c>
      <c r="G37" s="27">
        <v>4794717</v>
      </c>
      <c r="H37" s="1">
        <v>1765753</v>
      </c>
      <c r="I37" s="1"/>
      <c r="J37" s="1">
        <f t="shared" ref="J37:J40" si="7">H37+I37</f>
        <v>1765753</v>
      </c>
      <c r="K37" s="60">
        <v>100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</row>
    <row r="38" spans="1:351" s="14" customFormat="1" ht="51" customHeight="1" x14ac:dyDescent="0.35">
      <c r="A38" s="9"/>
      <c r="B38" s="9"/>
      <c r="C38" s="15"/>
      <c r="D38" s="28"/>
      <c r="E38" s="19" t="s">
        <v>136</v>
      </c>
      <c r="F38" s="12" t="s">
        <v>49</v>
      </c>
      <c r="G38" s="27">
        <v>6472940</v>
      </c>
      <c r="H38" s="1"/>
      <c r="I38" s="1">
        <v>1450000</v>
      </c>
      <c r="J38" s="1">
        <f t="shared" si="7"/>
        <v>1450000</v>
      </c>
      <c r="K38" s="60">
        <v>27.4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</row>
    <row r="39" spans="1:351" s="14" customFormat="1" ht="48" customHeight="1" x14ac:dyDescent="0.35">
      <c r="A39" s="9"/>
      <c r="B39" s="9"/>
      <c r="C39" s="15"/>
      <c r="D39" s="28"/>
      <c r="E39" s="19" t="s">
        <v>130</v>
      </c>
      <c r="F39" s="12">
        <v>2019</v>
      </c>
      <c r="G39" s="27"/>
      <c r="H39" s="1">
        <v>65000</v>
      </c>
      <c r="I39" s="1"/>
      <c r="J39" s="1">
        <f t="shared" si="7"/>
        <v>65000</v>
      </c>
      <c r="K39" s="60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</row>
    <row r="40" spans="1:351" s="14" customFormat="1" ht="86.1" customHeight="1" x14ac:dyDescent="0.35">
      <c r="A40" s="9"/>
      <c r="B40" s="9"/>
      <c r="C40" s="15"/>
      <c r="D40" s="28"/>
      <c r="E40" s="19" t="s">
        <v>131</v>
      </c>
      <c r="F40" s="12">
        <v>2019</v>
      </c>
      <c r="G40" s="27">
        <v>200000</v>
      </c>
      <c r="H40" s="1">
        <v>200000</v>
      </c>
      <c r="I40" s="1"/>
      <c r="J40" s="1">
        <f t="shared" si="7"/>
        <v>200000</v>
      </c>
      <c r="K40" s="60">
        <v>100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</row>
    <row r="41" spans="1:351" s="14" customFormat="1" ht="70.5" customHeight="1" x14ac:dyDescent="0.35">
      <c r="A41" s="9">
        <v>1217340</v>
      </c>
      <c r="B41" s="9">
        <v>7340</v>
      </c>
      <c r="C41" s="15" t="s">
        <v>11</v>
      </c>
      <c r="D41" s="18" t="s">
        <v>29</v>
      </c>
      <c r="E41" s="19"/>
      <c r="F41" s="12"/>
      <c r="G41" s="12"/>
      <c r="H41" s="16">
        <f>H42</f>
        <v>3100000</v>
      </c>
      <c r="I41" s="16">
        <f t="shared" ref="I41:J41" si="8">I42</f>
        <v>-1250000</v>
      </c>
      <c r="J41" s="16">
        <f t="shared" si="8"/>
        <v>1850000</v>
      </c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</row>
    <row r="42" spans="1:351" s="14" customFormat="1" ht="54" customHeight="1" x14ac:dyDescent="0.35">
      <c r="A42" s="9"/>
      <c r="B42" s="9"/>
      <c r="C42" s="15"/>
      <c r="D42" s="28"/>
      <c r="E42" s="19" t="s">
        <v>41</v>
      </c>
      <c r="F42" s="12" t="s">
        <v>46</v>
      </c>
      <c r="G42" s="27">
        <v>13413540</v>
      </c>
      <c r="H42" s="1">
        <v>3100000</v>
      </c>
      <c r="I42" s="1">
        <v>-1250000</v>
      </c>
      <c r="J42" s="1">
        <f>H42+I42</f>
        <v>1850000</v>
      </c>
      <c r="K42" s="60">
        <v>29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  <c r="IY42" s="13"/>
      <c r="IZ42" s="13"/>
      <c r="JA42" s="13"/>
      <c r="JB42" s="13"/>
      <c r="JC42" s="13"/>
      <c r="JD42" s="13"/>
      <c r="JE42" s="13"/>
      <c r="JF42" s="13"/>
      <c r="JG42" s="13"/>
      <c r="JH42" s="13"/>
      <c r="JI42" s="13"/>
      <c r="JJ42" s="13"/>
      <c r="JK42" s="13"/>
      <c r="JL42" s="13"/>
      <c r="JM42" s="13"/>
      <c r="JN42" s="13"/>
      <c r="JO42" s="13"/>
      <c r="JP42" s="13"/>
      <c r="JQ42" s="13"/>
      <c r="JR42" s="13"/>
      <c r="JS42" s="13"/>
      <c r="JT42" s="13"/>
      <c r="JU42" s="13"/>
      <c r="JV42" s="13"/>
      <c r="JW42" s="13"/>
      <c r="JX42" s="13"/>
      <c r="JY42" s="13"/>
      <c r="JZ42" s="13"/>
      <c r="KA42" s="13"/>
      <c r="KB42" s="13"/>
      <c r="KC42" s="13"/>
      <c r="KD42" s="13"/>
      <c r="KE42" s="13"/>
      <c r="KF42" s="13"/>
      <c r="KG42" s="13"/>
      <c r="KH42" s="13"/>
      <c r="KI42" s="13"/>
      <c r="KJ42" s="13"/>
      <c r="KK42" s="13"/>
      <c r="KL42" s="13"/>
      <c r="KM42" s="13"/>
      <c r="KN42" s="13"/>
      <c r="KO42" s="13"/>
      <c r="KP42" s="13"/>
      <c r="KQ42" s="13"/>
      <c r="KR42" s="13"/>
      <c r="KS42" s="13"/>
      <c r="KT42" s="13"/>
      <c r="KU42" s="13"/>
      <c r="KV42" s="13"/>
      <c r="KW42" s="13"/>
      <c r="KX42" s="13"/>
      <c r="KY42" s="13"/>
      <c r="KZ42" s="13"/>
      <c r="LA42" s="13"/>
      <c r="LB42" s="13"/>
      <c r="LC42" s="13"/>
      <c r="LD42" s="13"/>
      <c r="LE42" s="13"/>
      <c r="LF42" s="13"/>
      <c r="LG42" s="13"/>
      <c r="LH42" s="13"/>
      <c r="LI42" s="13"/>
      <c r="LJ42" s="13"/>
      <c r="LK42" s="13"/>
      <c r="LL42" s="13"/>
      <c r="LM42" s="13"/>
      <c r="LN42" s="13"/>
      <c r="LO42" s="13"/>
      <c r="LP42" s="13"/>
      <c r="LQ42" s="13"/>
      <c r="LR42" s="13"/>
      <c r="LS42" s="13"/>
      <c r="LT42" s="13"/>
      <c r="LU42" s="13"/>
      <c r="LV42" s="13"/>
      <c r="LW42" s="13"/>
      <c r="LX42" s="13"/>
      <c r="LY42" s="13"/>
      <c r="LZ42" s="13"/>
      <c r="MA42" s="13"/>
      <c r="MB42" s="13"/>
      <c r="MC42" s="13"/>
      <c r="MD42" s="13"/>
      <c r="ME42" s="13"/>
      <c r="MF42" s="13"/>
      <c r="MG42" s="13"/>
      <c r="MH42" s="13"/>
      <c r="MI42" s="13"/>
      <c r="MJ42" s="13"/>
      <c r="MK42" s="13"/>
      <c r="ML42" s="13"/>
      <c r="MM42" s="13"/>
    </row>
    <row r="43" spans="1:351" s="14" customFormat="1" ht="64.5" customHeight="1" x14ac:dyDescent="0.35">
      <c r="A43" s="9">
        <v>1217361</v>
      </c>
      <c r="B43" s="9">
        <v>7361</v>
      </c>
      <c r="C43" s="15" t="s">
        <v>81</v>
      </c>
      <c r="D43" s="28" t="s">
        <v>93</v>
      </c>
      <c r="E43" s="19" t="s">
        <v>126</v>
      </c>
      <c r="F43" s="12" t="s">
        <v>46</v>
      </c>
      <c r="G43" s="27">
        <v>36282325</v>
      </c>
      <c r="H43" s="1">
        <v>12569763.43</v>
      </c>
      <c r="I43" s="1"/>
      <c r="J43" s="16">
        <f t="shared" ref="J43" si="9">H43+I43</f>
        <v>12569763.43</v>
      </c>
      <c r="K43" s="12">
        <v>40.200000000000003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  <c r="IW43" s="13"/>
      <c r="IX43" s="13"/>
      <c r="IY43" s="13"/>
      <c r="IZ43" s="13"/>
      <c r="JA43" s="13"/>
      <c r="JB43" s="13"/>
      <c r="JC43" s="13"/>
      <c r="JD43" s="13"/>
      <c r="JE43" s="13"/>
      <c r="JF43" s="13"/>
      <c r="JG43" s="13"/>
      <c r="JH43" s="13"/>
      <c r="JI43" s="13"/>
      <c r="JJ43" s="13"/>
      <c r="JK43" s="13"/>
      <c r="JL43" s="13"/>
      <c r="JM43" s="13"/>
      <c r="JN43" s="13"/>
      <c r="JO43" s="13"/>
      <c r="JP43" s="13"/>
      <c r="JQ43" s="13"/>
      <c r="JR43" s="13"/>
      <c r="JS43" s="13"/>
      <c r="JT43" s="13"/>
      <c r="JU43" s="13"/>
      <c r="JV43" s="13"/>
      <c r="JW43" s="13"/>
      <c r="JX43" s="13"/>
      <c r="JY43" s="13"/>
      <c r="JZ43" s="13"/>
      <c r="KA43" s="13"/>
      <c r="KB43" s="13"/>
      <c r="KC43" s="13"/>
      <c r="KD43" s="13"/>
      <c r="KE43" s="13"/>
      <c r="KF43" s="13"/>
      <c r="KG43" s="13"/>
      <c r="KH43" s="13"/>
      <c r="KI43" s="13"/>
      <c r="KJ43" s="13"/>
      <c r="KK43" s="13"/>
      <c r="KL43" s="13"/>
      <c r="KM43" s="13"/>
      <c r="KN43" s="13"/>
      <c r="KO43" s="13"/>
      <c r="KP43" s="13"/>
      <c r="KQ43" s="13"/>
      <c r="KR43" s="13"/>
      <c r="KS43" s="13"/>
      <c r="KT43" s="13"/>
      <c r="KU43" s="13"/>
      <c r="KV43" s="13"/>
      <c r="KW43" s="13"/>
      <c r="KX43" s="13"/>
      <c r="KY43" s="13"/>
      <c r="KZ43" s="13"/>
      <c r="LA43" s="13"/>
      <c r="LB43" s="13"/>
      <c r="LC43" s="13"/>
      <c r="LD43" s="13"/>
      <c r="LE43" s="13"/>
      <c r="LF43" s="13"/>
      <c r="LG43" s="13"/>
      <c r="LH43" s="13"/>
      <c r="LI43" s="13"/>
      <c r="LJ43" s="13"/>
      <c r="LK43" s="13"/>
      <c r="LL43" s="13"/>
      <c r="LM43" s="13"/>
      <c r="LN43" s="13"/>
      <c r="LO43" s="13"/>
      <c r="LP43" s="13"/>
      <c r="LQ43" s="13"/>
      <c r="LR43" s="13"/>
      <c r="LS43" s="13"/>
      <c r="LT43" s="13"/>
      <c r="LU43" s="13"/>
      <c r="LV43" s="13"/>
      <c r="LW43" s="13"/>
      <c r="LX43" s="13"/>
      <c r="LY43" s="13"/>
      <c r="LZ43" s="13"/>
      <c r="MA43" s="13"/>
      <c r="MB43" s="13"/>
      <c r="MC43" s="13"/>
      <c r="MD43" s="13"/>
      <c r="ME43" s="13"/>
      <c r="MF43" s="13"/>
      <c r="MG43" s="13"/>
      <c r="MH43" s="13"/>
      <c r="MI43" s="13"/>
      <c r="MJ43" s="13"/>
      <c r="MK43" s="13"/>
      <c r="ML43" s="13"/>
      <c r="MM43" s="13"/>
    </row>
    <row r="44" spans="1:351" s="14" customFormat="1" ht="79.349999999999994" customHeight="1" x14ac:dyDescent="0.35">
      <c r="A44" s="9">
        <v>1217363</v>
      </c>
      <c r="B44" s="9">
        <v>7363</v>
      </c>
      <c r="C44" s="15" t="s">
        <v>81</v>
      </c>
      <c r="D44" s="28" t="s">
        <v>80</v>
      </c>
      <c r="E44" s="19"/>
      <c r="F44" s="12"/>
      <c r="G44" s="27"/>
      <c r="H44" s="16">
        <f>H50+H52+H46+H48+H54</f>
        <v>6506205.5700000003</v>
      </c>
      <c r="I44" s="16">
        <f t="shared" ref="I44:J44" si="10">I50+I52+I46+I48+I54</f>
        <v>0</v>
      </c>
      <c r="J44" s="16">
        <f t="shared" si="10"/>
        <v>6506205.5700000003</v>
      </c>
      <c r="K44" s="12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</row>
    <row r="45" spans="1:351" s="11" customFormat="1" ht="27" customHeight="1" x14ac:dyDescent="0.35">
      <c r="A45" s="9"/>
      <c r="B45" s="9"/>
      <c r="C45" s="15"/>
      <c r="D45" s="22" t="s">
        <v>82</v>
      </c>
      <c r="E45" s="18"/>
      <c r="F45" s="9"/>
      <c r="G45" s="29"/>
      <c r="H45" s="23">
        <f>H47+H51+H53+H49+H55</f>
        <v>6362000</v>
      </c>
      <c r="I45" s="23">
        <f t="shared" ref="I45:J45" si="11">I47+I51+I53+I49+I55</f>
        <v>0</v>
      </c>
      <c r="J45" s="23">
        <f t="shared" si="11"/>
        <v>6362000</v>
      </c>
      <c r="K45" s="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</row>
    <row r="46" spans="1:351" s="11" customFormat="1" ht="40.5" x14ac:dyDescent="0.35">
      <c r="A46" s="9"/>
      <c r="B46" s="9"/>
      <c r="C46" s="15"/>
      <c r="D46" s="22"/>
      <c r="E46" s="19" t="s">
        <v>84</v>
      </c>
      <c r="F46" s="12">
        <v>2019</v>
      </c>
      <c r="G46" s="29"/>
      <c r="H46" s="1">
        <v>515000</v>
      </c>
      <c r="I46" s="1"/>
      <c r="J46" s="1">
        <f>I46+H46</f>
        <v>515000</v>
      </c>
      <c r="K46" s="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</row>
    <row r="47" spans="1:351" s="25" customFormat="1" ht="21.75" customHeight="1" x14ac:dyDescent="0.35">
      <c r="A47" s="21"/>
      <c r="B47" s="21"/>
      <c r="C47" s="30"/>
      <c r="D47" s="31" t="s">
        <v>82</v>
      </c>
      <c r="E47" s="31"/>
      <c r="F47" s="21"/>
      <c r="G47" s="32"/>
      <c r="H47" s="33">
        <v>500000</v>
      </c>
      <c r="I47" s="33"/>
      <c r="J47" s="33">
        <f>I47+H47</f>
        <v>500000</v>
      </c>
      <c r="K47" s="21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4"/>
      <c r="JD47" s="24"/>
      <c r="JE47" s="24"/>
      <c r="JF47" s="24"/>
      <c r="JG47" s="24"/>
      <c r="JH47" s="24"/>
      <c r="JI47" s="24"/>
      <c r="JJ47" s="24"/>
      <c r="JK47" s="24"/>
      <c r="JL47" s="24"/>
      <c r="JM47" s="24"/>
      <c r="JN47" s="24"/>
      <c r="JO47" s="24"/>
      <c r="JP47" s="24"/>
      <c r="JQ47" s="24"/>
      <c r="JR47" s="24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4"/>
      <c r="KF47" s="24"/>
      <c r="KG47" s="24"/>
      <c r="KH47" s="24"/>
      <c r="KI47" s="24"/>
      <c r="KJ47" s="24"/>
      <c r="KK47" s="24"/>
      <c r="KL47" s="24"/>
      <c r="KM47" s="24"/>
      <c r="KN47" s="24"/>
      <c r="KO47" s="24"/>
      <c r="KP47" s="24"/>
      <c r="KQ47" s="24"/>
      <c r="KR47" s="24"/>
      <c r="KS47" s="24"/>
      <c r="KT47" s="24"/>
      <c r="KU47" s="24"/>
      <c r="KV47" s="24"/>
      <c r="KW47" s="24"/>
      <c r="KX47" s="24"/>
      <c r="KY47" s="24"/>
      <c r="KZ47" s="24"/>
      <c r="LA47" s="24"/>
      <c r="LB47" s="24"/>
      <c r="LC47" s="24"/>
      <c r="LD47" s="24"/>
      <c r="LE47" s="24"/>
      <c r="LF47" s="24"/>
      <c r="LG47" s="24"/>
      <c r="LH47" s="24"/>
      <c r="LI47" s="24"/>
      <c r="LJ47" s="24"/>
      <c r="LK47" s="24"/>
      <c r="LL47" s="24"/>
      <c r="LM47" s="24"/>
      <c r="LN47" s="24"/>
      <c r="LO47" s="24"/>
      <c r="LP47" s="24"/>
      <c r="LQ47" s="24"/>
      <c r="LR47" s="24"/>
      <c r="LS47" s="24"/>
      <c r="LT47" s="24"/>
      <c r="LU47" s="24"/>
      <c r="LV47" s="24"/>
      <c r="LW47" s="24"/>
      <c r="LX47" s="24"/>
      <c r="LY47" s="24"/>
      <c r="LZ47" s="24"/>
      <c r="MA47" s="24"/>
      <c r="MB47" s="24"/>
      <c r="MC47" s="24"/>
      <c r="MD47" s="24"/>
      <c r="ME47" s="24"/>
      <c r="MF47" s="24"/>
      <c r="MG47" s="24"/>
      <c r="MH47" s="24"/>
      <c r="MI47" s="24"/>
      <c r="MJ47" s="24"/>
      <c r="MK47" s="24"/>
      <c r="ML47" s="24"/>
      <c r="MM47" s="24"/>
    </row>
    <row r="48" spans="1:351" s="25" customFormat="1" ht="40.5" x14ac:dyDescent="0.35">
      <c r="A48" s="21"/>
      <c r="B48" s="21"/>
      <c r="C48" s="30"/>
      <c r="D48" s="31"/>
      <c r="E48" s="19" t="s">
        <v>85</v>
      </c>
      <c r="F48" s="12">
        <v>2019</v>
      </c>
      <c r="G48" s="32"/>
      <c r="H48" s="1">
        <v>365000</v>
      </c>
      <c r="I48" s="1"/>
      <c r="J48" s="1">
        <f>I48+H48</f>
        <v>365000</v>
      </c>
      <c r="K48" s="21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  <c r="LD48" s="24"/>
      <c r="LE48" s="24"/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  <c r="LT48" s="24"/>
      <c r="LU48" s="24"/>
      <c r="LV48" s="24"/>
      <c r="LW48" s="24"/>
      <c r="LX48" s="24"/>
      <c r="LY48" s="24"/>
      <c r="LZ48" s="24"/>
      <c r="MA48" s="24"/>
      <c r="MB48" s="24"/>
      <c r="MC48" s="24"/>
      <c r="MD48" s="24"/>
      <c r="ME48" s="24"/>
      <c r="MF48" s="24"/>
      <c r="MG48" s="24"/>
      <c r="MH48" s="24"/>
      <c r="MI48" s="24"/>
      <c r="MJ48" s="24"/>
      <c r="MK48" s="24"/>
      <c r="ML48" s="24"/>
      <c r="MM48" s="24"/>
    </row>
    <row r="49" spans="1:351" s="25" customFormat="1" ht="19.5" customHeight="1" x14ac:dyDescent="0.35">
      <c r="A49" s="21"/>
      <c r="B49" s="21"/>
      <c r="C49" s="30"/>
      <c r="D49" s="31" t="s">
        <v>82</v>
      </c>
      <c r="E49" s="31"/>
      <c r="F49" s="21"/>
      <c r="G49" s="32"/>
      <c r="H49" s="33">
        <v>365000</v>
      </c>
      <c r="I49" s="33"/>
      <c r="J49" s="33">
        <v>365000</v>
      </c>
      <c r="K49" s="21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4"/>
      <c r="JD49" s="24"/>
      <c r="JE49" s="24"/>
      <c r="JF49" s="24"/>
      <c r="JG49" s="24"/>
      <c r="JH49" s="24"/>
      <c r="JI49" s="24"/>
      <c r="JJ49" s="24"/>
      <c r="JK49" s="24"/>
      <c r="JL49" s="24"/>
      <c r="JM49" s="24"/>
      <c r="JN49" s="24"/>
      <c r="JO49" s="24"/>
      <c r="JP49" s="24"/>
      <c r="JQ49" s="24"/>
      <c r="JR49" s="24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4"/>
      <c r="KF49" s="24"/>
      <c r="KG49" s="24"/>
      <c r="KH49" s="24"/>
      <c r="KI49" s="24"/>
      <c r="KJ49" s="24"/>
      <c r="KK49" s="24"/>
      <c r="KL49" s="24"/>
      <c r="KM49" s="24"/>
      <c r="KN49" s="24"/>
      <c r="KO49" s="24"/>
      <c r="KP49" s="24"/>
      <c r="KQ49" s="24"/>
      <c r="KR49" s="24"/>
      <c r="KS49" s="24"/>
      <c r="KT49" s="24"/>
      <c r="KU49" s="24"/>
      <c r="KV49" s="24"/>
      <c r="KW49" s="24"/>
      <c r="KX49" s="24"/>
      <c r="KY49" s="24"/>
      <c r="KZ49" s="24"/>
      <c r="LA49" s="24"/>
      <c r="LB49" s="24"/>
      <c r="LC49" s="24"/>
      <c r="LD49" s="24"/>
      <c r="LE49" s="24"/>
      <c r="LF49" s="24"/>
      <c r="LG49" s="24"/>
      <c r="LH49" s="24"/>
      <c r="LI49" s="24"/>
      <c r="LJ49" s="24"/>
      <c r="LK49" s="24"/>
      <c r="LL49" s="24"/>
      <c r="LM49" s="24"/>
      <c r="LN49" s="24"/>
      <c r="LO49" s="24"/>
      <c r="LP49" s="24"/>
      <c r="LQ49" s="24"/>
      <c r="LR49" s="24"/>
      <c r="LS49" s="24"/>
      <c r="LT49" s="24"/>
      <c r="LU49" s="24"/>
      <c r="LV49" s="24"/>
      <c r="LW49" s="24"/>
      <c r="LX49" s="24"/>
      <c r="LY49" s="24"/>
      <c r="LZ49" s="24"/>
      <c r="MA49" s="24"/>
      <c r="MB49" s="24"/>
      <c r="MC49" s="24"/>
      <c r="MD49" s="24"/>
      <c r="ME49" s="24"/>
      <c r="MF49" s="24"/>
      <c r="MG49" s="24"/>
      <c r="MH49" s="24"/>
      <c r="MI49" s="24"/>
      <c r="MJ49" s="24"/>
      <c r="MK49" s="24"/>
      <c r="ML49" s="24"/>
      <c r="MM49" s="24"/>
    </row>
    <row r="50" spans="1:351" s="14" customFormat="1" ht="95.1" customHeight="1" x14ac:dyDescent="0.35">
      <c r="A50" s="12"/>
      <c r="B50" s="12"/>
      <c r="C50" s="12"/>
      <c r="D50" s="12"/>
      <c r="E50" s="19" t="s">
        <v>70</v>
      </c>
      <c r="F50" s="12" t="s">
        <v>47</v>
      </c>
      <c r="G50" s="27">
        <v>18069199</v>
      </c>
      <c r="H50" s="1">
        <v>3320295.57</v>
      </c>
      <c r="I50" s="1"/>
      <c r="J50" s="1">
        <f t="shared" ref="J50" si="12">H50+I50</f>
        <v>3320295.57</v>
      </c>
      <c r="K50" s="12">
        <v>80.099999999999994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</row>
    <row r="51" spans="1:351" s="25" customFormat="1" ht="25.5" customHeight="1" x14ac:dyDescent="0.35">
      <c r="A51" s="21"/>
      <c r="B51" s="21"/>
      <c r="C51" s="21"/>
      <c r="D51" s="31" t="s">
        <v>82</v>
      </c>
      <c r="E51" s="31"/>
      <c r="F51" s="21"/>
      <c r="G51" s="32"/>
      <c r="H51" s="33">
        <v>3200000</v>
      </c>
      <c r="I51" s="33"/>
      <c r="J51" s="33">
        <f>I51+H51</f>
        <v>3200000</v>
      </c>
      <c r="K51" s="21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4"/>
      <c r="JI51" s="24"/>
      <c r="JJ51" s="24"/>
      <c r="JK51" s="24"/>
      <c r="JL51" s="24"/>
      <c r="JM51" s="24"/>
      <c r="JN51" s="24"/>
      <c r="JO51" s="24"/>
      <c r="JP51" s="24"/>
      <c r="JQ51" s="24"/>
      <c r="JR51" s="24"/>
      <c r="JS51" s="24"/>
      <c r="JT51" s="24"/>
      <c r="JU51" s="24"/>
      <c r="JV51" s="24"/>
      <c r="JW51" s="24"/>
      <c r="JX51" s="24"/>
      <c r="JY51" s="24"/>
      <c r="JZ51" s="24"/>
      <c r="KA51" s="24"/>
      <c r="KB51" s="24"/>
      <c r="KC51" s="24"/>
      <c r="KD51" s="24"/>
      <c r="KE51" s="24"/>
      <c r="KF51" s="24"/>
      <c r="KG51" s="24"/>
      <c r="KH51" s="24"/>
      <c r="KI51" s="24"/>
      <c r="KJ51" s="24"/>
      <c r="KK51" s="24"/>
      <c r="KL51" s="24"/>
      <c r="KM51" s="24"/>
      <c r="KN51" s="24"/>
      <c r="KO51" s="24"/>
      <c r="KP51" s="24"/>
      <c r="KQ51" s="24"/>
      <c r="KR51" s="24"/>
      <c r="KS51" s="24"/>
      <c r="KT51" s="24"/>
      <c r="KU51" s="24"/>
      <c r="KV51" s="24"/>
      <c r="KW51" s="24"/>
      <c r="KX51" s="24"/>
      <c r="KY51" s="24"/>
      <c r="KZ51" s="24"/>
      <c r="LA51" s="24"/>
      <c r="LB51" s="24"/>
      <c r="LC51" s="24"/>
      <c r="LD51" s="24"/>
      <c r="LE51" s="24"/>
      <c r="LF51" s="24"/>
      <c r="LG51" s="24"/>
      <c r="LH51" s="24"/>
      <c r="LI51" s="24"/>
      <c r="LJ51" s="24"/>
      <c r="LK51" s="24"/>
      <c r="LL51" s="24"/>
      <c r="LM51" s="24"/>
      <c r="LN51" s="24"/>
      <c r="LO51" s="24"/>
      <c r="LP51" s="24"/>
      <c r="LQ51" s="24"/>
      <c r="LR51" s="24"/>
      <c r="LS51" s="24"/>
      <c r="LT51" s="24"/>
      <c r="LU51" s="24"/>
      <c r="LV51" s="24"/>
      <c r="LW51" s="24"/>
      <c r="LX51" s="24"/>
      <c r="LY51" s="24"/>
      <c r="LZ51" s="24"/>
      <c r="MA51" s="24"/>
      <c r="MB51" s="24"/>
      <c r="MC51" s="24"/>
      <c r="MD51" s="24"/>
      <c r="ME51" s="24"/>
      <c r="MF51" s="24"/>
      <c r="MG51" s="24"/>
      <c r="MH51" s="24"/>
      <c r="MI51" s="24"/>
      <c r="MJ51" s="24"/>
      <c r="MK51" s="24"/>
      <c r="ML51" s="24"/>
      <c r="MM51" s="24"/>
    </row>
    <row r="52" spans="1:351" s="25" customFormat="1" ht="40.5" x14ac:dyDescent="0.35">
      <c r="A52" s="21"/>
      <c r="B52" s="21"/>
      <c r="C52" s="21"/>
      <c r="D52" s="31"/>
      <c r="E52" s="19" t="s">
        <v>83</v>
      </c>
      <c r="F52" s="12">
        <v>2019</v>
      </c>
      <c r="G52" s="32"/>
      <c r="H52" s="1">
        <v>305910</v>
      </c>
      <c r="I52" s="1"/>
      <c r="J52" s="1">
        <f>I52+H52</f>
        <v>305910</v>
      </c>
      <c r="K52" s="21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  <c r="KT52" s="24"/>
      <c r="KU52" s="24"/>
      <c r="KV52" s="24"/>
      <c r="KW52" s="24"/>
      <c r="KX52" s="24"/>
      <c r="KY52" s="24"/>
      <c r="KZ52" s="24"/>
      <c r="LA52" s="24"/>
      <c r="LB52" s="24"/>
      <c r="LC52" s="24"/>
      <c r="LD52" s="24"/>
      <c r="LE52" s="24"/>
      <c r="LF52" s="24"/>
      <c r="LG52" s="24"/>
      <c r="LH52" s="24"/>
      <c r="LI52" s="24"/>
      <c r="LJ52" s="24"/>
      <c r="LK52" s="24"/>
      <c r="LL52" s="24"/>
      <c r="LM52" s="24"/>
      <c r="LN52" s="24"/>
      <c r="LO52" s="24"/>
      <c r="LP52" s="24"/>
      <c r="LQ52" s="24"/>
      <c r="LR52" s="24"/>
      <c r="LS52" s="24"/>
      <c r="LT52" s="24"/>
      <c r="LU52" s="24"/>
      <c r="LV52" s="24"/>
      <c r="LW52" s="24"/>
      <c r="LX52" s="24"/>
      <c r="LY52" s="24"/>
      <c r="LZ52" s="24"/>
      <c r="MA52" s="24"/>
      <c r="MB52" s="24"/>
      <c r="MC52" s="24"/>
      <c r="MD52" s="24"/>
      <c r="ME52" s="24"/>
      <c r="MF52" s="24"/>
      <c r="MG52" s="24"/>
      <c r="MH52" s="24"/>
      <c r="MI52" s="24"/>
      <c r="MJ52" s="24"/>
      <c r="MK52" s="24"/>
      <c r="ML52" s="24"/>
      <c r="MM52" s="24"/>
    </row>
    <row r="53" spans="1:351" s="25" customFormat="1" ht="24.75" customHeight="1" x14ac:dyDescent="0.35">
      <c r="A53" s="21"/>
      <c r="B53" s="21"/>
      <c r="C53" s="21"/>
      <c r="D53" s="31" t="s">
        <v>82</v>
      </c>
      <c r="E53" s="31"/>
      <c r="F53" s="21"/>
      <c r="G53" s="32"/>
      <c r="H53" s="33">
        <v>297000</v>
      </c>
      <c r="I53" s="33"/>
      <c r="J53" s="33">
        <f>I53+H53</f>
        <v>297000</v>
      </c>
      <c r="K53" s="21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  <c r="KR53" s="24"/>
      <c r="KS53" s="24"/>
      <c r="KT53" s="24"/>
      <c r="KU53" s="24"/>
      <c r="KV53" s="24"/>
      <c r="KW53" s="24"/>
      <c r="KX53" s="24"/>
      <c r="KY53" s="24"/>
      <c r="KZ53" s="24"/>
      <c r="LA53" s="24"/>
      <c r="LB53" s="24"/>
      <c r="LC53" s="24"/>
      <c r="LD53" s="24"/>
      <c r="LE53" s="24"/>
      <c r="LF53" s="24"/>
      <c r="LG53" s="24"/>
      <c r="LH53" s="24"/>
      <c r="LI53" s="24"/>
      <c r="LJ53" s="24"/>
      <c r="LK53" s="24"/>
      <c r="LL53" s="24"/>
      <c r="LM53" s="24"/>
      <c r="LN53" s="24"/>
      <c r="LO53" s="24"/>
      <c r="LP53" s="24"/>
      <c r="LQ53" s="24"/>
      <c r="LR53" s="24"/>
      <c r="LS53" s="24"/>
      <c r="LT53" s="24"/>
      <c r="LU53" s="24"/>
      <c r="LV53" s="24"/>
      <c r="LW53" s="24"/>
      <c r="LX53" s="24"/>
      <c r="LY53" s="24"/>
      <c r="LZ53" s="24"/>
      <c r="MA53" s="24"/>
      <c r="MB53" s="24"/>
      <c r="MC53" s="24"/>
      <c r="MD53" s="24"/>
      <c r="ME53" s="24"/>
      <c r="MF53" s="24"/>
      <c r="MG53" s="24"/>
      <c r="MH53" s="24"/>
      <c r="MI53" s="24"/>
      <c r="MJ53" s="24"/>
      <c r="MK53" s="24"/>
      <c r="ML53" s="24"/>
      <c r="MM53" s="24"/>
    </row>
    <row r="54" spans="1:351" s="25" customFormat="1" ht="60.75" customHeight="1" x14ac:dyDescent="0.35">
      <c r="A54" s="21"/>
      <c r="B54" s="21"/>
      <c r="C54" s="21"/>
      <c r="D54" s="31"/>
      <c r="E54" s="19" t="s">
        <v>126</v>
      </c>
      <c r="F54" s="12" t="s">
        <v>46</v>
      </c>
      <c r="G54" s="27">
        <v>36282325</v>
      </c>
      <c r="H54" s="1">
        <v>2000000</v>
      </c>
      <c r="I54" s="1"/>
      <c r="J54" s="1">
        <f>I54+H54</f>
        <v>2000000</v>
      </c>
      <c r="K54" s="12">
        <v>40.200000000000003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  <c r="JI54" s="24"/>
      <c r="JJ54" s="24"/>
      <c r="JK54" s="24"/>
      <c r="JL54" s="24"/>
      <c r="JM54" s="24"/>
      <c r="JN54" s="24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  <c r="KF54" s="24"/>
      <c r="KG54" s="24"/>
      <c r="KH54" s="24"/>
      <c r="KI54" s="24"/>
      <c r="KJ54" s="24"/>
      <c r="KK54" s="24"/>
      <c r="KL54" s="24"/>
      <c r="KM54" s="24"/>
      <c r="KN54" s="24"/>
      <c r="KO54" s="24"/>
      <c r="KP54" s="24"/>
      <c r="KQ54" s="24"/>
      <c r="KR54" s="24"/>
      <c r="KS54" s="24"/>
      <c r="KT54" s="24"/>
      <c r="KU54" s="24"/>
      <c r="KV54" s="24"/>
      <c r="KW54" s="24"/>
      <c r="KX54" s="24"/>
      <c r="KY54" s="24"/>
      <c r="KZ54" s="24"/>
      <c r="LA54" s="24"/>
      <c r="LB54" s="24"/>
      <c r="LC54" s="24"/>
      <c r="LD54" s="24"/>
      <c r="LE54" s="24"/>
      <c r="LF54" s="24"/>
      <c r="LG54" s="24"/>
      <c r="LH54" s="24"/>
      <c r="LI54" s="24"/>
      <c r="LJ54" s="24"/>
      <c r="LK54" s="24"/>
      <c r="LL54" s="24"/>
      <c r="LM54" s="24"/>
      <c r="LN54" s="24"/>
      <c r="LO54" s="24"/>
      <c r="LP54" s="24"/>
      <c r="LQ54" s="24"/>
      <c r="LR54" s="24"/>
      <c r="LS54" s="24"/>
      <c r="LT54" s="24"/>
      <c r="LU54" s="24"/>
      <c r="LV54" s="24"/>
      <c r="LW54" s="24"/>
      <c r="LX54" s="24"/>
      <c r="LY54" s="24"/>
      <c r="LZ54" s="24"/>
      <c r="MA54" s="24"/>
      <c r="MB54" s="24"/>
      <c r="MC54" s="24"/>
      <c r="MD54" s="24"/>
      <c r="ME54" s="24"/>
      <c r="MF54" s="24"/>
      <c r="MG54" s="24"/>
      <c r="MH54" s="24"/>
      <c r="MI54" s="24"/>
      <c r="MJ54" s="24"/>
      <c r="MK54" s="24"/>
      <c r="ML54" s="24"/>
      <c r="MM54" s="24"/>
    </row>
    <row r="55" spans="1:351" s="25" customFormat="1" ht="22.5" customHeight="1" x14ac:dyDescent="0.35">
      <c r="A55" s="21"/>
      <c r="B55" s="21"/>
      <c r="C55" s="21"/>
      <c r="D55" s="31" t="s">
        <v>82</v>
      </c>
      <c r="E55" s="31"/>
      <c r="F55" s="21"/>
      <c r="G55" s="32"/>
      <c r="H55" s="33">
        <v>2000000</v>
      </c>
      <c r="I55" s="33"/>
      <c r="J55" s="33">
        <f>I55+H55</f>
        <v>2000000</v>
      </c>
      <c r="K55" s="21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</row>
    <row r="56" spans="1:351" s="35" customFormat="1" ht="65.45" customHeight="1" x14ac:dyDescent="0.2">
      <c r="A56" s="9">
        <v>1510000</v>
      </c>
      <c r="B56" s="12"/>
      <c r="C56" s="12"/>
      <c r="D56" s="18" t="s">
        <v>9</v>
      </c>
      <c r="E56" s="12"/>
      <c r="F56" s="1"/>
      <c r="G56" s="1"/>
      <c r="H56" s="16">
        <f>H58+H67+H78+H88+H91+H125+H124+H57</f>
        <v>126737122.8</v>
      </c>
      <c r="I56" s="16">
        <f>I58+I67+I78+I88+I91+I125+I124+I57</f>
        <v>-8106470.9499999993</v>
      </c>
      <c r="J56" s="16">
        <f>J58+J67+J78+J88+J91+J125+J124+J57</f>
        <v>118630651.84999999</v>
      </c>
      <c r="K56" s="16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  <c r="IW56" s="34"/>
      <c r="IX56" s="34"/>
      <c r="IY56" s="34"/>
      <c r="IZ56" s="34"/>
      <c r="JA56" s="34"/>
      <c r="JB56" s="34"/>
      <c r="JC56" s="34"/>
      <c r="JD56" s="34"/>
      <c r="JE56" s="34"/>
      <c r="JF56" s="34"/>
      <c r="JG56" s="34"/>
      <c r="JH56" s="34"/>
      <c r="JI56" s="34"/>
      <c r="JJ56" s="34"/>
      <c r="JK56" s="34"/>
      <c r="JL56" s="34"/>
      <c r="JM56" s="34"/>
      <c r="JN56" s="34"/>
      <c r="JO56" s="34"/>
      <c r="JP56" s="34"/>
      <c r="JQ56" s="34"/>
      <c r="JR56" s="34"/>
      <c r="JS56" s="34"/>
      <c r="JT56" s="34"/>
      <c r="JU56" s="34"/>
      <c r="JV56" s="34"/>
      <c r="JW56" s="34"/>
      <c r="JX56" s="34"/>
      <c r="JY56" s="34"/>
      <c r="JZ56" s="34"/>
      <c r="KA56" s="34"/>
      <c r="KB56" s="34"/>
      <c r="KC56" s="34"/>
      <c r="KD56" s="34"/>
      <c r="KE56" s="34"/>
      <c r="KF56" s="34"/>
      <c r="KG56" s="34"/>
      <c r="KH56" s="34"/>
      <c r="KI56" s="34"/>
      <c r="KJ56" s="34"/>
      <c r="KK56" s="34"/>
      <c r="KL56" s="34"/>
      <c r="KM56" s="34"/>
      <c r="KN56" s="34"/>
      <c r="KO56" s="34"/>
      <c r="KP56" s="34"/>
      <c r="KQ56" s="34"/>
      <c r="KR56" s="34"/>
      <c r="KS56" s="34"/>
      <c r="KT56" s="34"/>
      <c r="KU56" s="34"/>
      <c r="KV56" s="34"/>
      <c r="KW56" s="34"/>
      <c r="KX56" s="34"/>
      <c r="KY56" s="34"/>
      <c r="KZ56" s="34"/>
      <c r="LA56" s="34"/>
      <c r="LB56" s="34"/>
      <c r="LC56" s="34"/>
      <c r="LD56" s="34"/>
      <c r="LE56" s="34"/>
      <c r="LF56" s="34"/>
      <c r="LG56" s="34"/>
      <c r="LH56" s="34"/>
      <c r="LI56" s="34"/>
      <c r="LJ56" s="34"/>
      <c r="LK56" s="34"/>
      <c r="LL56" s="34"/>
      <c r="LM56" s="34"/>
      <c r="LN56" s="34"/>
      <c r="LO56" s="34"/>
      <c r="LP56" s="34"/>
      <c r="LQ56" s="34"/>
      <c r="LR56" s="34"/>
      <c r="LS56" s="34"/>
      <c r="LT56" s="34"/>
      <c r="LU56" s="34"/>
      <c r="LV56" s="34"/>
      <c r="LW56" s="34"/>
      <c r="LX56" s="34"/>
      <c r="LY56" s="34"/>
      <c r="LZ56" s="34"/>
      <c r="MA56" s="34"/>
      <c r="MB56" s="34"/>
      <c r="MC56" s="34"/>
      <c r="MD56" s="34"/>
      <c r="ME56" s="34"/>
      <c r="MF56" s="34"/>
      <c r="MG56" s="34"/>
      <c r="MH56" s="34"/>
      <c r="MI56" s="34"/>
      <c r="MJ56" s="34"/>
      <c r="MK56" s="34"/>
      <c r="ML56" s="34"/>
      <c r="MM56" s="34"/>
    </row>
    <row r="57" spans="1:351" s="35" customFormat="1" ht="134.25" customHeight="1" x14ac:dyDescent="0.2">
      <c r="A57" s="9">
        <v>1516083</v>
      </c>
      <c r="B57" s="9">
        <v>6083</v>
      </c>
      <c r="C57" s="15" t="s">
        <v>98</v>
      </c>
      <c r="D57" s="18" t="s">
        <v>109</v>
      </c>
      <c r="E57" s="19" t="s">
        <v>99</v>
      </c>
      <c r="F57" s="1" t="s">
        <v>52</v>
      </c>
      <c r="G57" s="1"/>
      <c r="H57" s="16">
        <v>300000</v>
      </c>
      <c r="I57" s="16"/>
      <c r="J57" s="16">
        <f>I57+H57</f>
        <v>300000</v>
      </c>
      <c r="K57" s="16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</row>
    <row r="58" spans="1:351" s="35" customFormat="1" ht="57" customHeight="1" x14ac:dyDescent="0.2">
      <c r="A58" s="9">
        <v>1517310</v>
      </c>
      <c r="B58" s="9">
        <v>7310</v>
      </c>
      <c r="C58" s="15" t="s">
        <v>11</v>
      </c>
      <c r="D58" s="18" t="s">
        <v>10</v>
      </c>
      <c r="E58" s="12"/>
      <c r="F58" s="1"/>
      <c r="G58" s="1"/>
      <c r="H58" s="16">
        <f>H59+H63</f>
        <v>6087965.7999999998</v>
      </c>
      <c r="I58" s="16">
        <f>I59+I63</f>
        <v>0</v>
      </c>
      <c r="J58" s="16">
        <f>J59+J63</f>
        <v>6087965.7999999998</v>
      </c>
      <c r="K58" s="16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  <c r="IW58" s="34"/>
      <c r="IX58" s="34"/>
      <c r="IY58" s="34"/>
      <c r="IZ58" s="34"/>
      <c r="JA58" s="34"/>
      <c r="JB58" s="34"/>
      <c r="JC58" s="34"/>
      <c r="JD58" s="34"/>
      <c r="JE58" s="34"/>
      <c r="JF58" s="34"/>
      <c r="JG58" s="34"/>
      <c r="JH58" s="34"/>
      <c r="JI58" s="34"/>
      <c r="JJ58" s="34"/>
      <c r="JK58" s="34"/>
      <c r="JL58" s="34"/>
      <c r="JM58" s="34"/>
      <c r="JN58" s="34"/>
      <c r="JO58" s="34"/>
      <c r="JP58" s="34"/>
      <c r="JQ58" s="34"/>
      <c r="JR58" s="34"/>
      <c r="JS58" s="34"/>
      <c r="JT58" s="34"/>
      <c r="JU58" s="34"/>
      <c r="JV58" s="34"/>
      <c r="JW58" s="34"/>
      <c r="JX58" s="34"/>
      <c r="JY58" s="34"/>
      <c r="JZ58" s="34"/>
      <c r="KA58" s="34"/>
      <c r="KB58" s="34"/>
      <c r="KC58" s="34"/>
      <c r="KD58" s="34"/>
      <c r="KE58" s="34"/>
      <c r="KF58" s="34"/>
      <c r="KG58" s="34"/>
      <c r="KH58" s="34"/>
      <c r="KI58" s="34"/>
      <c r="KJ58" s="34"/>
      <c r="KK58" s="34"/>
      <c r="KL58" s="34"/>
      <c r="KM58" s="34"/>
      <c r="KN58" s="34"/>
      <c r="KO58" s="34"/>
      <c r="KP58" s="34"/>
      <c r="KQ58" s="34"/>
      <c r="KR58" s="34"/>
      <c r="KS58" s="34"/>
      <c r="KT58" s="34"/>
      <c r="KU58" s="34"/>
      <c r="KV58" s="34"/>
      <c r="KW58" s="34"/>
      <c r="KX58" s="34"/>
      <c r="KY58" s="34"/>
      <c r="KZ58" s="34"/>
      <c r="LA58" s="34"/>
      <c r="LB58" s="34"/>
      <c r="LC58" s="34"/>
      <c r="LD58" s="34"/>
      <c r="LE58" s="34"/>
      <c r="LF58" s="34"/>
      <c r="LG58" s="34"/>
      <c r="LH58" s="34"/>
      <c r="LI58" s="34"/>
      <c r="LJ58" s="34"/>
      <c r="LK58" s="34"/>
      <c r="LL58" s="34"/>
      <c r="LM58" s="34"/>
      <c r="LN58" s="34"/>
      <c r="LO58" s="34"/>
      <c r="LP58" s="34"/>
      <c r="LQ58" s="34"/>
      <c r="LR58" s="34"/>
      <c r="LS58" s="34"/>
      <c r="LT58" s="34"/>
      <c r="LU58" s="34"/>
      <c r="LV58" s="34"/>
      <c r="LW58" s="34"/>
      <c r="LX58" s="34"/>
      <c r="LY58" s="34"/>
      <c r="LZ58" s="34"/>
      <c r="MA58" s="34"/>
      <c r="MB58" s="34"/>
      <c r="MC58" s="34"/>
      <c r="MD58" s="34"/>
      <c r="ME58" s="34"/>
      <c r="MF58" s="34"/>
      <c r="MG58" s="34"/>
      <c r="MH58" s="34"/>
      <c r="MI58" s="34"/>
      <c r="MJ58" s="34"/>
      <c r="MK58" s="34"/>
      <c r="ML58" s="34"/>
      <c r="MM58" s="34"/>
    </row>
    <row r="59" spans="1:351" s="35" customFormat="1" ht="27.6" customHeight="1" x14ac:dyDescent="0.2">
      <c r="A59" s="12"/>
      <c r="B59" s="12"/>
      <c r="C59" s="12"/>
      <c r="D59" s="9"/>
      <c r="E59" s="26" t="s">
        <v>12</v>
      </c>
      <c r="F59" s="1"/>
      <c r="G59" s="1"/>
      <c r="H59" s="16">
        <f>H60+H61+H62</f>
        <v>4000369.8</v>
      </c>
      <c r="I59" s="16">
        <f>I60+I61+I62</f>
        <v>200000</v>
      </c>
      <c r="J59" s="16">
        <f t="shared" ref="J59" si="13">J60+J61+J62</f>
        <v>4200369.8</v>
      </c>
      <c r="K59" s="12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  <c r="IW59" s="34"/>
      <c r="IX59" s="34"/>
      <c r="IY59" s="34"/>
      <c r="IZ59" s="34"/>
      <c r="JA59" s="34"/>
      <c r="JB59" s="34"/>
      <c r="JC59" s="34"/>
      <c r="JD59" s="34"/>
      <c r="JE59" s="34"/>
      <c r="JF59" s="34"/>
      <c r="JG59" s="34"/>
      <c r="JH59" s="34"/>
      <c r="JI59" s="34"/>
      <c r="JJ59" s="34"/>
      <c r="JK59" s="34"/>
      <c r="JL59" s="34"/>
      <c r="JM59" s="34"/>
      <c r="JN59" s="34"/>
      <c r="JO59" s="34"/>
      <c r="JP59" s="34"/>
      <c r="JQ59" s="34"/>
      <c r="JR59" s="34"/>
      <c r="JS59" s="34"/>
      <c r="JT59" s="34"/>
      <c r="JU59" s="34"/>
      <c r="JV59" s="34"/>
      <c r="JW59" s="34"/>
      <c r="JX59" s="34"/>
      <c r="JY59" s="34"/>
      <c r="JZ59" s="34"/>
      <c r="KA59" s="34"/>
      <c r="KB59" s="34"/>
      <c r="KC59" s="34"/>
      <c r="KD59" s="34"/>
      <c r="KE59" s="34"/>
      <c r="KF59" s="34"/>
      <c r="KG59" s="34"/>
      <c r="KH59" s="34"/>
      <c r="KI59" s="34"/>
      <c r="KJ59" s="34"/>
      <c r="KK59" s="34"/>
      <c r="KL59" s="34"/>
      <c r="KM59" s="34"/>
      <c r="KN59" s="34"/>
      <c r="KO59" s="34"/>
      <c r="KP59" s="34"/>
      <c r="KQ59" s="34"/>
      <c r="KR59" s="34"/>
      <c r="KS59" s="34"/>
      <c r="KT59" s="34"/>
      <c r="KU59" s="34"/>
      <c r="KV59" s="34"/>
      <c r="KW59" s="34"/>
      <c r="KX59" s="34"/>
      <c r="KY59" s="34"/>
      <c r="KZ59" s="34"/>
      <c r="LA59" s="34"/>
      <c r="LB59" s="34"/>
      <c r="LC59" s="34"/>
      <c r="LD59" s="34"/>
      <c r="LE59" s="34"/>
      <c r="LF59" s="34"/>
      <c r="LG59" s="34"/>
      <c r="LH59" s="34"/>
      <c r="LI59" s="34"/>
      <c r="LJ59" s="34"/>
      <c r="LK59" s="34"/>
      <c r="LL59" s="34"/>
      <c r="LM59" s="34"/>
      <c r="LN59" s="34"/>
      <c r="LO59" s="34"/>
      <c r="LP59" s="34"/>
      <c r="LQ59" s="34"/>
      <c r="LR59" s="34"/>
      <c r="LS59" s="34"/>
      <c r="LT59" s="34"/>
      <c r="LU59" s="34"/>
      <c r="LV59" s="34"/>
      <c r="LW59" s="34"/>
      <c r="LX59" s="34"/>
      <c r="LY59" s="34"/>
      <c r="LZ59" s="34"/>
      <c r="MA59" s="34"/>
      <c r="MB59" s="34"/>
      <c r="MC59" s="34"/>
      <c r="MD59" s="34"/>
      <c r="ME59" s="34"/>
      <c r="MF59" s="34"/>
      <c r="MG59" s="34"/>
      <c r="MH59" s="34"/>
      <c r="MI59" s="34"/>
      <c r="MJ59" s="34"/>
      <c r="MK59" s="34"/>
      <c r="ML59" s="34"/>
      <c r="MM59" s="34"/>
    </row>
    <row r="60" spans="1:351" s="35" customFormat="1" ht="39.6" customHeight="1" x14ac:dyDescent="0.2">
      <c r="A60" s="12"/>
      <c r="B60" s="12"/>
      <c r="C60" s="12"/>
      <c r="D60" s="12"/>
      <c r="E60" s="36" t="s">
        <v>13</v>
      </c>
      <c r="F60" s="1" t="s">
        <v>49</v>
      </c>
      <c r="G60" s="27">
        <v>15922519</v>
      </c>
      <c r="H60" s="1">
        <f>3000000-1000000+1000000</f>
        <v>3000000</v>
      </c>
      <c r="I60" s="1"/>
      <c r="J60" s="1">
        <f t="shared" ref="J60:J62" si="14">H60+I60</f>
        <v>3000000</v>
      </c>
      <c r="K60" s="60">
        <v>53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  <c r="IW60" s="34"/>
      <c r="IX60" s="34"/>
      <c r="IY60" s="34"/>
      <c r="IZ60" s="34"/>
      <c r="JA60" s="34"/>
      <c r="JB60" s="34"/>
      <c r="JC60" s="34"/>
      <c r="JD60" s="34"/>
      <c r="JE60" s="34"/>
      <c r="JF60" s="34"/>
      <c r="JG60" s="34"/>
      <c r="JH60" s="34"/>
      <c r="JI60" s="34"/>
      <c r="JJ60" s="34"/>
      <c r="JK60" s="34"/>
      <c r="JL60" s="34"/>
      <c r="JM60" s="34"/>
      <c r="JN60" s="34"/>
      <c r="JO60" s="34"/>
      <c r="JP60" s="34"/>
      <c r="JQ60" s="34"/>
      <c r="JR60" s="34"/>
      <c r="JS60" s="34"/>
      <c r="JT60" s="34"/>
      <c r="JU60" s="34"/>
      <c r="JV60" s="34"/>
      <c r="JW60" s="34"/>
      <c r="JX60" s="34"/>
      <c r="JY60" s="34"/>
      <c r="JZ60" s="34"/>
      <c r="KA60" s="34"/>
      <c r="KB60" s="34"/>
      <c r="KC60" s="34"/>
      <c r="KD60" s="34"/>
      <c r="KE60" s="34"/>
      <c r="KF60" s="34"/>
      <c r="KG60" s="34"/>
      <c r="KH60" s="34"/>
      <c r="KI60" s="34"/>
      <c r="KJ60" s="34"/>
      <c r="KK60" s="34"/>
      <c r="KL60" s="34"/>
      <c r="KM60" s="34"/>
      <c r="KN60" s="34"/>
      <c r="KO60" s="34"/>
      <c r="KP60" s="34"/>
      <c r="KQ60" s="34"/>
      <c r="KR60" s="34"/>
      <c r="KS60" s="34"/>
      <c r="KT60" s="34"/>
      <c r="KU60" s="34"/>
      <c r="KV60" s="34"/>
      <c r="KW60" s="34"/>
      <c r="KX60" s="34"/>
      <c r="KY60" s="34"/>
      <c r="KZ60" s="34"/>
      <c r="LA60" s="34"/>
      <c r="LB60" s="34"/>
      <c r="LC60" s="34"/>
      <c r="LD60" s="34"/>
      <c r="LE60" s="34"/>
      <c r="LF60" s="34"/>
      <c r="LG60" s="34"/>
      <c r="LH60" s="34"/>
      <c r="LI60" s="34"/>
      <c r="LJ60" s="34"/>
      <c r="LK60" s="34"/>
      <c r="LL60" s="34"/>
      <c r="LM60" s="34"/>
      <c r="LN60" s="34"/>
      <c r="LO60" s="34"/>
      <c r="LP60" s="34"/>
      <c r="LQ60" s="34"/>
      <c r="LR60" s="34"/>
      <c r="LS60" s="34"/>
      <c r="LT60" s="34"/>
      <c r="LU60" s="34"/>
      <c r="LV60" s="34"/>
      <c r="LW60" s="34"/>
      <c r="LX60" s="34"/>
      <c r="LY60" s="34"/>
      <c r="LZ60" s="34"/>
      <c r="MA60" s="34"/>
      <c r="MB60" s="34"/>
      <c r="MC60" s="34"/>
      <c r="MD60" s="34"/>
      <c r="ME60" s="34"/>
      <c r="MF60" s="34"/>
      <c r="MG60" s="34"/>
      <c r="MH60" s="34"/>
      <c r="MI60" s="34"/>
      <c r="MJ60" s="34"/>
      <c r="MK60" s="34"/>
      <c r="ML60" s="34"/>
      <c r="MM60" s="34"/>
    </row>
    <row r="61" spans="1:351" s="35" customFormat="1" ht="43.35" customHeight="1" x14ac:dyDescent="0.2">
      <c r="A61" s="12"/>
      <c r="B61" s="12"/>
      <c r="C61" s="12"/>
      <c r="D61" s="12"/>
      <c r="E61" s="36" t="s">
        <v>30</v>
      </c>
      <c r="F61" s="1" t="s">
        <v>54</v>
      </c>
      <c r="G61" s="27"/>
      <c r="H61" s="1">
        <f>7000000-6000000</f>
        <v>1000000</v>
      </c>
      <c r="I61" s="1">
        <v>200000</v>
      </c>
      <c r="J61" s="1">
        <f t="shared" si="14"/>
        <v>1200000</v>
      </c>
      <c r="K61" s="12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  <c r="IW61" s="34"/>
      <c r="IX61" s="34"/>
      <c r="IY61" s="34"/>
      <c r="IZ61" s="34"/>
      <c r="JA61" s="34"/>
      <c r="JB61" s="34"/>
      <c r="JC61" s="34"/>
      <c r="JD61" s="34"/>
      <c r="JE61" s="34"/>
      <c r="JF61" s="34"/>
      <c r="JG61" s="34"/>
      <c r="JH61" s="34"/>
      <c r="JI61" s="34"/>
      <c r="JJ61" s="34"/>
      <c r="JK61" s="34"/>
      <c r="JL61" s="34"/>
      <c r="JM61" s="34"/>
      <c r="JN61" s="34"/>
      <c r="JO61" s="34"/>
      <c r="JP61" s="34"/>
      <c r="JQ61" s="34"/>
      <c r="JR61" s="34"/>
      <c r="JS61" s="34"/>
      <c r="JT61" s="34"/>
      <c r="JU61" s="34"/>
      <c r="JV61" s="34"/>
      <c r="JW61" s="34"/>
      <c r="JX61" s="34"/>
      <c r="JY61" s="34"/>
      <c r="JZ61" s="34"/>
      <c r="KA61" s="34"/>
      <c r="KB61" s="34"/>
      <c r="KC61" s="34"/>
      <c r="KD61" s="34"/>
      <c r="KE61" s="34"/>
      <c r="KF61" s="34"/>
      <c r="KG61" s="34"/>
      <c r="KH61" s="34"/>
      <c r="KI61" s="34"/>
      <c r="KJ61" s="34"/>
      <c r="KK61" s="34"/>
      <c r="KL61" s="34"/>
      <c r="KM61" s="34"/>
      <c r="KN61" s="34"/>
      <c r="KO61" s="34"/>
      <c r="KP61" s="34"/>
      <c r="KQ61" s="34"/>
      <c r="KR61" s="34"/>
      <c r="KS61" s="34"/>
      <c r="KT61" s="34"/>
      <c r="KU61" s="34"/>
      <c r="KV61" s="34"/>
      <c r="KW61" s="34"/>
      <c r="KX61" s="34"/>
      <c r="KY61" s="34"/>
      <c r="KZ61" s="34"/>
      <c r="LA61" s="34"/>
      <c r="LB61" s="34"/>
      <c r="LC61" s="34"/>
      <c r="LD61" s="34"/>
      <c r="LE61" s="34"/>
      <c r="LF61" s="34"/>
      <c r="LG61" s="34"/>
      <c r="LH61" s="34"/>
      <c r="LI61" s="34"/>
      <c r="LJ61" s="34"/>
      <c r="LK61" s="34"/>
      <c r="LL61" s="34"/>
      <c r="LM61" s="34"/>
      <c r="LN61" s="34"/>
      <c r="LO61" s="34"/>
      <c r="LP61" s="34"/>
      <c r="LQ61" s="34"/>
      <c r="LR61" s="34"/>
      <c r="LS61" s="34"/>
      <c r="LT61" s="34"/>
      <c r="LU61" s="34"/>
      <c r="LV61" s="34"/>
      <c r="LW61" s="34"/>
      <c r="LX61" s="34"/>
      <c r="LY61" s="34"/>
      <c r="LZ61" s="34"/>
      <c r="MA61" s="34"/>
      <c r="MB61" s="34"/>
      <c r="MC61" s="34"/>
      <c r="MD61" s="34"/>
      <c r="ME61" s="34"/>
      <c r="MF61" s="34"/>
      <c r="MG61" s="34"/>
      <c r="MH61" s="34"/>
      <c r="MI61" s="34"/>
      <c r="MJ61" s="34"/>
      <c r="MK61" s="34"/>
      <c r="ML61" s="34"/>
      <c r="MM61" s="34"/>
    </row>
    <row r="62" spans="1:351" s="35" customFormat="1" ht="39" customHeight="1" x14ac:dyDescent="0.2">
      <c r="A62" s="12"/>
      <c r="B62" s="12"/>
      <c r="C62" s="12"/>
      <c r="D62" s="12"/>
      <c r="E62" s="36" t="s">
        <v>14</v>
      </c>
      <c r="F62" s="12">
        <v>2019</v>
      </c>
      <c r="G62" s="27"/>
      <c r="H62" s="1">
        <f>1000369.8-1000000</f>
        <v>369.80000000004657</v>
      </c>
      <c r="I62" s="1"/>
      <c r="J62" s="1">
        <f t="shared" si="14"/>
        <v>369.80000000004657</v>
      </c>
      <c r="K62" s="12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  <c r="IW62" s="34"/>
      <c r="IX62" s="34"/>
      <c r="IY62" s="34"/>
      <c r="IZ62" s="34"/>
      <c r="JA62" s="34"/>
      <c r="JB62" s="34"/>
      <c r="JC62" s="34"/>
      <c r="JD62" s="34"/>
      <c r="JE62" s="34"/>
      <c r="JF62" s="34"/>
      <c r="JG62" s="34"/>
      <c r="JH62" s="34"/>
      <c r="JI62" s="34"/>
      <c r="JJ62" s="34"/>
      <c r="JK62" s="34"/>
      <c r="JL62" s="34"/>
      <c r="JM62" s="34"/>
      <c r="JN62" s="34"/>
      <c r="JO62" s="34"/>
      <c r="JP62" s="34"/>
      <c r="JQ62" s="34"/>
      <c r="JR62" s="34"/>
      <c r="JS62" s="34"/>
      <c r="JT62" s="34"/>
      <c r="JU62" s="34"/>
      <c r="JV62" s="34"/>
      <c r="JW62" s="34"/>
      <c r="JX62" s="34"/>
      <c r="JY62" s="34"/>
      <c r="JZ62" s="34"/>
      <c r="KA62" s="34"/>
      <c r="KB62" s="34"/>
      <c r="KC62" s="34"/>
      <c r="KD62" s="34"/>
      <c r="KE62" s="34"/>
      <c r="KF62" s="34"/>
      <c r="KG62" s="34"/>
      <c r="KH62" s="34"/>
      <c r="KI62" s="34"/>
      <c r="KJ62" s="34"/>
      <c r="KK62" s="34"/>
      <c r="KL62" s="34"/>
      <c r="KM62" s="34"/>
      <c r="KN62" s="34"/>
      <c r="KO62" s="34"/>
      <c r="KP62" s="34"/>
      <c r="KQ62" s="34"/>
      <c r="KR62" s="34"/>
      <c r="KS62" s="34"/>
      <c r="KT62" s="34"/>
      <c r="KU62" s="34"/>
      <c r="KV62" s="34"/>
      <c r="KW62" s="34"/>
      <c r="KX62" s="34"/>
      <c r="KY62" s="34"/>
      <c r="KZ62" s="34"/>
      <c r="LA62" s="34"/>
      <c r="LB62" s="34"/>
      <c r="LC62" s="34"/>
      <c r="LD62" s="34"/>
      <c r="LE62" s="34"/>
      <c r="LF62" s="34"/>
      <c r="LG62" s="34"/>
      <c r="LH62" s="34"/>
      <c r="LI62" s="34"/>
      <c r="LJ62" s="34"/>
      <c r="LK62" s="34"/>
      <c r="LL62" s="34"/>
      <c r="LM62" s="34"/>
      <c r="LN62" s="34"/>
      <c r="LO62" s="34"/>
      <c r="LP62" s="34"/>
      <c r="LQ62" s="34"/>
      <c r="LR62" s="34"/>
      <c r="LS62" s="34"/>
      <c r="LT62" s="34"/>
      <c r="LU62" s="34"/>
      <c r="LV62" s="34"/>
      <c r="LW62" s="34"/>
      <c r="LX62" s="34"/>
      <c r="LY62" s="34"/>
      <c r="LZ62" s="34"/>
      <c r="MA62" s="34"/>
      <c r="MB62" s="34"/>
      <c r="MC62" s="34"/>
      <c r="MD62" s="34"/>
      <c r="ME62" s="34"/>
      <c r="MF62" s="34"/>
      <c r="MG62" s="34"/>
      <c r="MH62" s="34"/>
      <c r="MI62" s="34"/>
      <c r="MJ62" s="34"/>
      <c r="MK62" s="34"/>
      <c r="ML62" s="34"/>
      <c r="MM62" s="34"/>
    </row>
    <row r="63" spans="1:351" s="35" customFormat="1" ht="20.25" customHeight="1" x14ac:dyDescent="0.2">
      <c r="A63" s="12"/>
      <c r="B63" s="12"/>
      <c r="C63" s="12"/>
      <c r="D63" s="9"/>
      <c r="E63" s="18" t="s">
        <v>15</v>
      </c>
      <c r="F63" s="1"/>
      <c r="G63" s="27"/>
      <c r="H63" s="16">
        <f>H64+H65+H66</f>
        <v>2087596</v>
      </c>
      <c r="I63" s="16">
        <f>I64+I65+I66</f>
        <v>-200000</v>
      </c>
      <c r="J63" s="16">
        <f>J64+J65+J66</f>
        <v>1887596</v>
      </c>
      <c r="K63" s="12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  <c r="IW63" s="34"/>
      <c r="IX63" s="34"/>
      <c r="IY63" s="34"/>
      <c r="IZ63" s="34"/>
      <c r="JA63" s="34"/>
      <c r="JB63" s="34"/>
      <c r="JC63" s="34"/>
      <c r="JD63" s="34"/>
      <c r="JE63" s="34"/>
      <c r="JF63" s="34"/>
      <c r="JG63" s="34"/>
      <c r="JH63" s="34"/>
      <c r="JI63" s="34"/>
      <c r="JJ63" s="34"/>
      <c r="JK63" s="34"/>
      <c r="JL63" s="34"/>
      <c r="JM63" s="34"/>
      <c r="JN63" s="34"/>
      <c r="JO63" s="34"/>
      <c r="JP63" s="34"/>
      <c r="JQ63" s="34"/>
      <c r="JR63" s="34"/>
      <c r="JS63" s="34"/>
      <c r="JT63" s="34"/>
      <c r="JU63" s="34"/>
      <c r="JV63" s="34"/>
      <c r="JW63" s="34"/>
      <c r="JX63" s="34"/>
      <c r="JY63" s="34"/>
      <c r="JZ63" s="34"/>
      <c r="KA63" s="34"/>
      <c r="KB63" s="34"/>
      <c r="KC63" s="34"/>
      <c r="KD63" s="34"/>
      <c r="KE63" s="34"/>
      <c r="KF63" s="34"/>
      <c r="KG63" s="34"/>
      <c r="KH63" s="34"/>
      <c r="KI63" s="34"/>
      <c r="KJ63" s="34"/>
      <c r="KK63" s="34"/>
      <c r="KL63" s="34"/>
      <c r="KM63" s="34"/>
      <c r="KN63" s="34"/>
      <c r="KO63" s="34"/>
      <c r="KP63" s="34"/>
      <c r="KQ63" s="34"/>
      <c r="KR63" s="34"/>
      <c r="KS63" s="34"/>
      <c r="KT63" s="34"/>
      <c r="KU63" s="34"/>
      <c r="KV63" s="34"/>
      <c r="KW63" s="34"/>
      <c r="KX63" s="34"/>
      <c r="KY63" s="34"/>
      <c r="KZ63" s="34"/>
      <c r="LA63" s="34"/>
      <c r="LB63" s="34"/>
      <c r="LC63" s="34"/>
      <c r="LD63" s="34"/>
      <c r="LE63" s="34"/>
      <c r="LF63" s="34"/>
      <c r="LG63" s="34"/>
      <c r="LH63" s="34"/>
      <c r="LI63" s="34"/>
      <c r="LJ63" s="34"/>
      <c r="LK63" s="34"/>
      <c r="LL63" s="34"/>
      <c r="LM63" s="34"/>
      <c r="LN63" s="34"/>
      <c r="LO63" s="34"/>
      <c r="LP63" s="34"/>
      <c r="LQ63" s="34"/>
      <c r="LR63" s="34"/>
      <c r="LS63" s="34"/>
      <c r="LT63" s="34"/>
      <c r="LU63" s="34"/>
      <c r="LV63" s="34"/>
      <c r="LW63" s="34"/>
      <c r="LX63" s="34"/>
      <c r="LY63" s="34"/>
      <c r="LZ63" s="34"/>
      <c r="MA63" s="34"/>
      <c r="MB63" s="34"/>
      <c r="MC63" s="34"/>
      <c r="MD63" s="34"/>
      <c r="ME63" s="34"/>
      <c r="MF63" s="34"/>
      <c r="MG63" s="34"/>
      <c r="MH63" s="34"/>
      <c r="MI63" s="34"/>
      <c r="MJ63" s="34"/>
      <c r="MK63" s="34"/>
      <c r="ML63" s="34"/>
      <c r="MM63" s="34"/>
    </row>
    <row r="64" spans="1:351" s="35" customFormat="1" ht="27.75" customHeight="1" x14ac:dyDescent="0.2">
      <c r="A64" s="12"/>
      <c r="B64" s="12"/>
      <c r="C64" s="12"/>
      <c r="D64" s="9"/>
      <c r="E64" s="37" t="s">
        <v>16</v>
      </c>
      <c r="F64" s="1" t="s">
        <v>50</v>
      </c>
      <c r="G64" s="27">
        <v>16481572</v>
      </c>
      <c r="H64" s="1">
        <f>1000000-700000</f>
        <v>300000</v>
      </c>
      <c r="I64" s="1">
        <v>-200000</v>
      </c>
      <c r="J64" s="1">
        <f t="shared" ref="J64:J66" si="15">H64+I64</f>
        <v>100000</v>
      </c>
      <c r="K64" s="60">
        <v>31.8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  <c r="IW64" s="34"/>
      <c r="IX64" s="34"/>
      <c r="IY64" s="34"/>
      <c r="IZ64" s="34"/>
      <c r="JA64" s="34"/>
      <c r="JB64" s="34"/>
      <c r="JC64" s="34"/>
      <c r="JD64" s="34"/>
      <c r="JE64" s="34"/>
      <c r="JF64" s="34"/>
      <c r="JG64" s="34"/>
      <c r="JH64" s="34"/>
      <c r="JI64" s="34"/>
      <c r="JJ64" s="34"/>
      <c r="JK64" s="34"/>
      <c r="JL64" s="34"/>
      <c r="JM64" s="34"/>
      <c r="JN64" s="34"/>
      <c r="JO64" s="34"/>
      <c r="JP64" s="34"/>
      <c r="JQ64" s="34"/>
      <c r="JR64" s="34"/>
      <c r="JS64" s="34"/>
      <c r="JT64" s="34"/>
      <c r="JU64" s="34"/>
      <c r="JV64" s="34"/>
      <c r="JW64" s="34"/>
      <c r="JX64" s="34"/>
      <c r="JY64" s="34"/>
      <c r="JZ64" s="34"/>
      <c r="KA64" s="34"/>
      <c r="KB64" s="34"/>
      <c r="KC64" s="34"/>
      <c r="KD64" s="34"/>
      <c r="KE64" s="34"/>
      <c r="KF64" s="34"/>
      <c r="KG64" s="34"/>
      <c r="KH64" s="34"/>
      <c r="KI64" s="34"/>
      <c r="KJ64" s="34"/>
      <c r="KK64" s="34"/>
      <c r="KL64" s="34"/>
      <c r="KM64" s="34"/>
      <c r="KN64" s="34"/>
      <c r="KO64" s="34"/>
      <c r="KP64" s="34"/>
      <c r="KQ64" s="34"/>
      <c r="KR64" s="34"/>
      <c r="KS64" s="34"/>
      <c r="KT64" s="34"/>
      <c r="KU64" s="34"/>
      <c r="KV64" s="34"/>
      <c r="KW64" s="34"/>
      <c r="KX64" s="34"/>
      <c r="KY64" s="34"/>
      <c r="KZ64" s="34"/>
      <c r="LA64" s="34"/>
      <c r="LB64" s="34"/>
      <c r="LC64" s="34"/>
      <c r="LD64" s="34"/>
      <c r="LE64" s="34"/>
      <c r="LF64" s="34"/>
      <c r="LG64" s="34"/>
      <c r="LH64" s="34"/>
      <c r="LI64" s="34"/>
      <c r="LJ64" s="34"/>
      <c r="LK64" s="34"/>
      <c r="LL64" s="34"/>
      <c r="LM64" s="34"/>
      <c r="LN64" s="34"/>
      <c r="LO64" s="34"/>
      <c r="LP64" s="34"/>
      <c r="LQ64" s="34"/>
      <c r="LR64" s="34"/>
      <c r="LS64" s="34"/>
      <c r="LT64" s="34"/>
      <c r="LU64" s="34"/>
      <c r="LV64" s="34"/>
      <c r="LW64" s="34"/>
      <c r="LX64" s="34"/>
      <c r="LY64" s="34"/>
      <c r="LZ64" s="34"/>
      <c r="MA64" s="34"/>
      <c r="MB64" s="34"/>
      <c r="MC64" s="34"/>
      <c r="MD64" s="34"/>
      <c r="ME64" s="34"/>
      <c r="MF64" s="34"/>
      <c r="MG64" s="34"/>
      <c r="MH64" s="34"/>
      <c r="MI64" s="34"/>
      <c r="MJ64" s="34"/>
      <c r="MK64" s="34"/>
      <c r="ML64" s="34"/>
      <c r="MM64" s="34"/>
    </row>
    <row r="65" spans="1:351" s="35" customFormat="1" ht="66" customHeight="1" x14ac:dyDescent="0.2">
      <c r="A65" s="12"/>
      <c r="B65" s="12"/>
      <c r="C65" s="12"/>
      <c r="D65" s="9"/>
      <c r="E65" s="36" t="s">
        <v>55</v>
      </c>
      <c r="F65" s="12">
        <v>2019</v>
      </c>
      <c r="G65" s="27">
        <v>323596</v>
      </c>
      <c r="H65" s="1">
        <f>100000+223596</f>
        <v>323596</v>
      </c>
      <c r="I65" s="1"/>
      <c r="J65" s="1">
        <f t="shared" si="15"/>
        <v>323596</v>
      </c>
      <c r="K65" s="60">
        <v>100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  <c r="IW65" s="34"/>
      <c r="IX65" s="34"/>
      <c r="IY65" s="34"/>
      <c r="IZ65" s="34"/>
      <c r="JA65" s="34"/>
      <c r="JB65" s="34"/>
      <c r="JC65" s="34"/>
      <c r="JD65" s="34"/>
      <c r="JE65" s="34"/>
      <c r="JF65" s="34"/>
      <c r="JG65" s="34"/>
      <c r="JH65" s="34"/>
      <c r="JI65" s="34"/>
      <c r="JJ65" s="34"/>
      <c r="JK65" s="34"/>
      <c r="JL65" s="34"/>
      <c r="JM65" s="34"/>
      <c r="JN65" s="34"/>
      <c r="JO65" s="34"/>
      <c r="JP65" s="34"/>
      <c r="JQ65" s="34"/>
      <c r="JR65" s="34"/>
      <c r="JS65" s="34"/>
      <c r="JT65" s="34"/>
      <c r="JU65" s="34"/>
      <c r="JV65" s="34"/>
      <c r="JW65" s="34"/>
      <c r="JX65" s="34"/>
      <c r="JY65" s="34"/>
      <c r="JZ65" s="34"/>
      <c r="KA65" s="34"/>
      <c r="KB65" s="34"/>
      <c r="KC65" s="34"/>
      <c r="KD65" s="34"/>
      <c r="KE65" s="34"/>
      <c r="KF65" s="34"/>
      <c r="KG65" s="34"/>
      <c r="KH65" s="34"/>
      <c r="KI65" s="34"/>
      <c r="KJ65" s="34"/>
      <c r="KK65" s="34"/>
      <c r="KL65" s="34"/>
      <c r="KM65" s="34"/>
      <c r="KN65" s="34"/>
      <c r="KO65" s="34"/>
      <c r="KP65" s="34"/>
      <c r="KQ65" s="34"/>
      <c r="KR65" s="34"/>
      <c r="KS65" s="34"/>
      <c r="KT65" s="34"/>
      <c r="KU65" s="34"/>
      <c r="KV65" s="34"/>
      <c r="KW65" s="34"/>
      <c r="KX65" s="34"/>
      <c r="KY65" s="34"/>
      <c r="KZ65" s="34"/>
      <c r="LA65" s="34"/>
      <c r="LB65" s="34"/>
      <c r="LC65" s="34"/>
      <c r="LD65" s="34"/>
      <c r="LE65" s="34"/>
      <c r="LF65" s="34"/>
      <c r="LG65" s="34"/>
      <c r="LH65" s="34"/>
      <c r="LI65" s="34"/>
      <c r="LJ65" s="34"/>
      <c r="LK65" s="34"/>
      <c r="LL65" s="34"/>
      <c r="LM65" s="34"/>
      <c r="LN65" s="34"/>
      <c r="LO65" s="34"/>
      <c r="LP65" s="34"/>
      <c r="LQ65" s="34"/>
      <c r="LR65" s="34"/>
      <c r="LS65" s="34"/>
      <c r="LT65" s="34"/>
      <c r="LU65" s="34"/>
      <c r="LV65" s="34"/>
      <c r="LW65" s="34"/>
      <c r="LX65" s="34"/>
      <c r="LY65" s="34"/>
      <c r="LZ65" s="34"/>
      <c r="MA65" s="34"/>
      <c r="MB65" s="34"/>
      <c r="MC65" s="34"/>
      <c r="MD65" s="34"/>
      <c r="ME65" s="34"/>
      <c r="MF65" s="34"/>
      <c r="MG65" s="34"/>
      <c r="MH65" s="34"/>
      <c r="MI65" s="34"/>
      <c r="MJ65" s="34"/>
      <c r="MK65" s="34"/>
      <c r="ML65" s="34"/>
      <c r="MM65" s="34"/>
    </row>
    <row r="66" spans="1:351" s="35" customFormat="1" ht="62.1" customHeight="1" x14ac:dyDescent="0.2">
      <c r="A66" s="12"/>
      <c r="B66" s="12"/>
      <c r="C66" s="12"/>
      <c r="D66" s="9"/>
      <c r="E66" s="37" t="s">
        <v>125</v>
      </c>
      <c r="F66" s="12">
        <v>2019</v>
      </c>
      <c r="G66" s="1"/>
      <c r="H66" s="1">
        <v>1464000</v>
      </c>
      <c r="I66" s="1"/>
      <c r="J66" s="1">
        <f t="shared" si="15"/>
        <v>1464000</v>
      </c>
      <c r="K66" s="60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  <c r="IW66" s="34"/>
      <c r="IX66" s="34"/>
      <c r="IY66" s="34"/>
      <c r="IZ66" s="34"/>
      <c r="JA66" s="34"/>
      <c r="JB66" s="34"/>
      <c r="JC66" s="34"/>
      <c r="JD66" s="34"/>
      <c r="JE66" s="34"/>
      <c r="JF66" s="34"/>
      <c r="JG66" s="34"/>
      <c r="JH66" s="34"/>
      <c r="JI66" s="34"/>
      <c r="JJ66" s="34"/>
      <c r="JK66" s="34"/>
      <c r="JL66" s="34"/>
      <c r="JM66" s="34"/>
      <c r="JN66" s="34"/>
      <c r="JO66" s="34"/>
      <c r="JP66" s="34"/>
      <c r="JQ66" s="34"/>
      <c r="JR66" s="34"/>
      <c r="JS66" s="34"/>
      <c r="JT66" s="34"/>
      <c r="JU66" s="34"/>
      <c r="JV66" s="34"/>
      <c r="JW66" s="34"/>
      <c r="JX66" s="34"/>
      <c r="JY66" s="34"/>
      <c r="JZ66" s="34"/>
      <c r="KA66" s="34"/>
      <c r="KB66" s="34"/>
      <c r="KC66" s="34"/>
      <c r="KD66" s="34"/>
      <c r="KE66" s="34"/>
      <c r="KF66" s="34"/>
      <c r="KG66" s="34"/>
      <c r="KH66" s="34"/>
      <c r="KI66" s="34"/>
      <c r="KJ66" s="34"/>
      <c r="KK66" s="34"/>
      <c r="KL66" s="34"/>
      <c r="KM66" s="34"/>
      <c r="KN66" s="34"/>
      <c r="KO66" s="34"/>
      <c r="KP66" s="34"/>
      <c r="KQ66" s="34"/>
      <c r="KR66" s="34"/>
      <c r="KS66" s="34"/>
      <c r="KT66" s="34"/>
      <c r="KU66" s="34"/>
      <c r="KV66" s="34"/>
      <c r="KW66" s="34"/>
      <c r="KX66" s="34"/>
      <c r="KY66" s="34"/>
      <c r="KZ66" s="34"/>
      <c r="LA66" s="34"/>
      <c r="LB66" s="34"/>
      <c r="LC66" s="34"/>
      <c r="LD66" s="34"/>
      <c r="LE66" s="34"/>
      <c r="LF66" s="34"/>
      <c r="LG66" s="34"/>
      <c r="LH66" s="34"/>
      <c r="LI66" s="34"/>
      <c r="LJ66" s="34"/>
      <c r="LK66" s="34"/>
      <c r="LL66" s="34"/>
      <c r="LM66" s="34"/>
      <c r="LN66" s="34"/>
      <c r="LO66" s="34"/>
      <c r="LP66" s="34"/>
      <c r="LQ66" s="34"/>
      <c r="LR66" s="34"/>
      <c r="LS66" s="34"/>
      <c r="LT66" s="34"/>
      <c r="LU66" s="34"/>
      <c r="LV66" s="34"/>
      <c r="LW66" s="34"/>
      <c r="LX66" s="34"/>
      <c r="LY66" s="34"/>
      <c r="LZ66" s="34"/>
      <c r="MA66" s="34"/>
      <c r="MB66" s="34"/>
      <c r="MC66" s="34"/>
      <c r="MD66" s="34"/>
      <c r="ME66" s="34"/>
      <c r="MF66" s="34"/>
      <c r="MG66" s="34"/>
      <c r="MH66" s="34"/>
      <c r="MI66" s="34"/>
      <c r="MJ66" s="34"/>
      <c r="MK66" s="34"/>
      <c r="ML66" s="34"/>
      <c r="MM66" s="34"/>
    </row>
    <row r="67" spans="1:351" s="35" customFormat="1" ht="38.450000000000003" customHeight="1" x14ac:dyDescent="0.2">
      <c r="A67" s="9">
        <v>1517321</v>
      </c>
      <c r="B67" s="9">
        <v>7321</v>
      </c>
      <c r="C67" s="15" t="s">
        <v>11</v>
      </c>
      <c r="D67" s="28" t="s">
        <v>17</v>
      </c>
      <c r="E67" s="38"/>
      <c r="F67" s="1"/>
      <c r="G67" s="1"/>
      <c r="H67" s="16">
        <f>H68+H72</f>
        <v>10337803</v>
      </c>
      <c r="I67" s="16">
        <f>I68+I72</f>
        <v>-4500000</v>
      </c>
      <c r="J67" s="16">
        <f>J68+J72</f>
        <v>5837803</v>
      </c>
      <c r="K67" s="12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  <c r="IW67" s="34"/>
      <c r="IX67" s="34"/>
      <c r="IY67" s="34"/>
      <c r="IZ67" s="34"/>
      <c r="JA67" s="34"/>
      <c r="JB67" s="34"/>
      <c r="JC67" s="34"/>
      <c r="JD67" s="34"/>
      <c r="JE67" s="34"/>
      <c r="JF67" s="34"/>
      <c r="JG67" s="34"/>
      <c r="JH67" s="34"/>
      <c r="JI67" s="34"/>
      <c r="JJ67" s="34"/>
      <c r="JK67" s="34"/>
      <c r="JL67" s="34"/>
      <c r="JM67" s="34"/>
      <c r="JN67" s="34"/>
      <c r="JO67" s="34"/>
      <c r="JP67" s="34"/>
      <c r="JQ67" s="34"/>
      <c r="JR67" s="34"/>
      <c r="JS67" s="34"/>
      <c r="JT67" s="34"/>
      <c r="JU67" s="34"/>
      <c r="JV67" s="34"/>
      <c r="JW67" s="34"/>
      <c r="JX67" s="34"/>
      <c r="JY67" s="34"/>
      <c r="JZ67" s="34"/>
      <c r="KA67" s="34"/>
      <c r="KB67" s="34"/>
      <c r="KC67" s="34"/>
      <c r="KD67" s="34"/>
      <c r="KE67" s="34"/>
      <c r="KF67" s="34"/>
      <c r="KG67" s="34"/>
      <c r="KH67" s="34"/>
      <c r="KI67" s="34"/>
      <c r="KJ67" s="34"/>
      <c r="KK67" s="34"/>
      <c r="KL67" s="34"/>
      <c r="KM67" s="34"/>
      <c r="KN67" s="34"/>
      <c r="KO67" s="34"/>
      <c r="KP67" s="34"/>
      <c r="KQ67" s="34"/>
      <c r="KR67" s="34"/>
      <c r="KS67" s="34"/>
      <c r="KT67" s="34"/>
      <c r="KU67" s="34"/>
      <c r="KV67" s="34"/>
      <c r="KW67" s="34"/>
      <c r="KX67" s="34"/>
      <c r="KY67" s="34"/>
      <c r="KZ67" s="34"/>
      <c r="LA67" s="34"/>
      <c r="LB67" s="34"/>
      <c r="LC67" s="34"/>
      <c r="LD67" s="34"/>
      <c r="LE67" s="34"/>
      <c r="LF67" s="34"/>
      <c r="LG67" s="34"/>
      <c r="LH67" s="34"/>
      <c r="LI67" s="34"/>
      <c r="LJ67" s="34"/>
      <c r="LK67" s="34"/>
      <c r="LL67" s="34"/>
      <c r="LM67" s="34"/>
      <c r="LN67" s="34"/>
      <c r="LO67" s="34"/>
      <c r="LP67" s="34"/>
      <c r="LQ67" s="34"/>
      <c r="LR67" s="34"/>
      <c r="LS67" s="34"/>
      <c r="LT67" s="34"/>
      <c r="LU67" s="34"/>
      <c r="LV67" s="34"/>
      <c r="LW67" s="34"/>
      <c r="LX67" s="34"/>
      <c r="LY67" s="34"/>
      <c r="LZ67" s="34"/>
      <c r="MA67" s="34"/>
      <c r="MB67" s="34"/>
      <c r="MC67" s="34"/>
      <c r="MD67" s="34"/>
      <c r="ME67" s="34"/>
      <c r="MF67" s="34"/>
      <c r="MG67" s="34"/>
      <c r="MH67" s="34"/>
      <c r="MI67" s="34"/>
      <c r="MJ67" s="34"/>
      <c r="MK67" s="34"/>
      <c r="ML67" s="34"/>
      <c r="MM67" s="34"/>
    </row>
    <row r="68" spans="1:351" s="35" customFormat="1" ht="20.45" customHeight="1" x14ac:dyDescent="0.2">
      <c r="A68" s="12"/>
      <c r="B68" s="12"/>
      <c r="C68" s="12"/>
      <c r="D68" s="9"/>
      <c r="E68" s="26" t="s">
        <v>12</v>
      </c>
      <c r="F68" s="1"/>
      <c r="G68" s="1"/>
      <c r="H68" s="16">
        <f>H70+H69+H71</f>
        <v>6646543</v>
      </c>
      <c r="I68" s="16">
        <f t="shared" ref="I68:J68" si="16">I70+I69+I71</f>
        <v>-4500000</v>
      </c>
      <c r="J68" s="16">
        <f t="shared" si="16"/>
        <v>2146543</v>
      </c>
      <c r="K68" s="12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  <c r="IW68" s="34"/>
      <c r="IX68" s="34"/>
      <c r="IY68" s="34"/>
      <c r="IZ68" s="34"/>
      <c r="JA68" s="34"/>
      <c r="JB68" s="34"/>
      <c r="JC68" s="34"/>
      <c r="JD68" s="34"/>
      <c r="JE68" s="34"/>
      <c r="JF68" s="34"/>
      <c r="JG68" s="34"/>
      <c r="JH68" s="34"/>
      <c r="JI68" s="34"/>
      <c r="JJ68" s="34"/>
      <c r="JK68" s="34"/>
      <c r="JL68" s="34"/>
      <c r="JM68" s="34"/>
      <c r="JN68" s="34"/>
      <c r="JO68" s="34"/>
      <c r="JP68" s="34"/>
      <c r="JQ68" s="34"/>
      <c r="JR68" s="34"/>
      <c r="JS68" s="34"/>
      <c r="JT68" s="34"/>
      <c r="JU68" s="34"/>
      <c r="JV68" s="34"/>
      <c r="JW68" s="34"/>
      <c r="JX68" s="34"/>
      <c r="JY68" s="34"/>
      <c r="JZ68" s="34"/>
      <c r="KA68" s="34"/>
      <c r="KB68" s="34"/>
      <c r="KC68" s="34"/>
      <c r="KD68" s="34"/>
      <c r="KE68" s="34"/>
      <c r="KF68" s="34"/>
      <c r="KG68" s="34"/>
      <c r="KH68" s="34"/>
      <c r="KI68" s="34"/>
      <c r="KJ68" s="34"/>
      <c r="KK68" s="34"/>
      <c r="KL68" s="34"/>
      <c r="KM68" s="34"/>
      <c r="KN68" s="34"/>
      <c r="KO68" s="34"/>
      <c r="KP68" s="34"/>
      <c r="KQ68" s="34"/>
      <c r="KR68" s="34"/>
      <c r="KS68" s="34"/>
      <c r="KT68" s="34"/>
      <c r="KU68" s="34"/>
      <c r="KV68" s="34"/>
      <c r="KW68" s="34"/>
      <c r="KX68" s="34"/>
      <c r="KY68" s="34"/>
      <c r="KZ68" s="34"/>
      <c r="LA68" s="34"/>
      <c r="LB68" s="34"/>
      <c r="LC68" s="34"/>
      <c r="LD68" s="34"/>
      <c r="LE68" s="34"/>
      <c r="LF68" s="34"/>
      <c r="LG68" s="34"/>
      <c r="LH68" s="34"/>
      <c r="LI68" s="34"/>
      <c r="LJ68" s="34"/>
      <c r="LK68" s="34"/>
      <c r="LL68" s="34"/>
      <c r="LM68" s="34"/>
      <c r="LN68" s="34"/>
      <c r="LO68" s="34"/>
      <c r="LP68" s="34"/>
      <c r="LQ68" s="34"/>
      <c r="LR68" s="34"/>
      <c r="LS68" s="34"/>
      <c r="LT68" s="34"/>
      <c r="LU68" s="34"/>
      <c r="LV68" s="34"/>
      <c r="LW68" s="34"/>
      <c r="LX68" s="34"/>
      <c r="LY68" s="34"/>
      <c r="LZ68" s="34"/>
      <c r="MA68" s="34"/>
      <c r="MB68" s="34"/>
      <c r="MC68" s="34"/>
      <c r="MD68" s="34"/>
      <c r="ME68" s="34"/>
      <c r="MF68" s="34"/>
      <c r="MG68" s="34"/>
      <c r="MH68" s="34"/>
      <c r="MI68" s="34"/>
      <c r="MJ68" s="34"/>
      <c r="MK68" s="34"/>
      <c r="ML68" s="34"/>
      <c r="MM68" s="34"/>
    </row>
    <row r="69" spans="1:351" s="35" customFormat="1" ht="56.1" customHeight="1" x14ac:dyDescent="0.2">
      <c r="A69" s="12"/>
      <c r="B69" s="12"/>
      <c r="C69" s="12"/>
      <c r="D69" s="12"/>
      <c r="E69" s="37" t="s">
        <v>89</v>
      </c>
      <c r="F69" s="27" t="s">
        <v>56</v>
      </c>
      <c r="G69" s="27">
        <v>77987328</v>
      </c>
      <c r="H69" s="1">
        <v>5500000</v>
      </c>
      <c r="I69" s="1">
        <v>-4500000</v>
      </c>
      <c r="J69" s="1">
        <f t="shared" ref="J69:J71" si="17">H69+I69</f>
        <v>1000000</v>
      </c>
      <c r="K69" s="60">
        <v>1.3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  <c r="IW69" s="34"/>
      <c r="IX69" s="34"/>
      <c r="IY69" s="34"/>
      <c r="IZ69" s="34"/>
      <c r="JA69" s="34"/>
      <c r="JB69" s="34"/>
      <c r="JC69" s="34"/>
      <c r="JD69" s="34"/>
      <c r="JE69" s="34"/>
      <c r="JF69" s="34"/>
      <c r="JG69" s="34"/>
      <c r="JH69" s="34"/>
      <c r="JI69" s="34"/>
      <c r="JJ69" s="34"/>
      <c r="JK69" s="34"/>
      <c r="JL69" s="34"/>
      <c r="JM69" s="34"/>
      <c r="JN69" s="34"/>
      <c r="JO69" s="34"/>
      <c r="JP69" s="34"/>
      <c r="JQ69" s="34"/>
      <c r="JR69" s="34"/>
      <c r="JS69" s="34"/>
      <c r="JT69" s="34"/>
      <c r="JU69" s="34"/>
      <c r="JV69" s="34"/>
      <c r="JW69" s="34"/>
      <c r="JX69" s="34"/>
      <c r="JY69" s="34"/>
      <c r="JZ69" s="34"/>
      <c r="KA69" s="34"/>
      <c r="KB69" s="34"/>
      <c r="KC69" s="34"/>
      <c r="KD69" s="34"/>
      <c r="KE69" s="34"/>
      <c r="KF69" s="34"/>
      <c r="KG69" s="34"/>
      <c r="KH69" s="34"/>
      <c r="KI69" s="34"/>
      <c r="KJ69" s="34"/>
      <c r="KK69" s="34"/>
      <c r="KL69" s="34"/>
      <c r="KM69" s="34"/>
      <c r="KN69" s="34"/>
      <c r="KO69" s="34"/>
      <c r="KP69" s="34"/>
      <c r="KQ69" s="34"/>
      <c r="KR69" s="34"/>
      <c r="KS69" s="34"/>
      <c r="KT69" s="34"/>
      <c r="KU69" s="34"/>
      <c r="KV69" s="34"/>
      <c r="KW69" s="34"/>
      <c r="KX69" s="34"/>
      <c r="KY69" s="34"/>
      <c r="KZ69" s="34"/>
      <c r="LA69" s="34"/>
      <c r="LB69" s="34"/>
      <c r="LC69" s="34"/>
      <c r="LD69" s="34"/>
      <c r="LE69" s="34"/>
      <c r="LF69" s="34"/>
      <c r="LG69" s="34"/>
      <c r="LH69" s="34"/>
      <c r="LI69" s="34"/>
      <c r="LJ69" s="34"/>
      <c r="LK69" s="34"/>
      <c r="LL69" s="34"/>
      <c r="LM69" s="34"/>
      <c r="LN69" s="34"/>
      <c r="LO69" s="34"/>
      <c r="LP69" s="34"/>
      <c r="LQ69" s="34"/>
      <c r="LR69" s="34"/>
      <c r="LS69" s="34"/>
      <c r="LT69" s="34"/>
      <c r="LU69" s="34"/>
      <c r="LV69" s="34"/>
      <c r="LW69" s="34"/>
      <c r="LX69" s="34"/>
      <c r="LY69" s="34"/>
      <c r="LZ69" s="34"/>
      <c r="MA69" s="34"/>
      <c r="MB69" s="34"/>
      <c r="MC69" s="34"/>
      <c r="MD69" s="34"/>
      <c r="ME69" s="34"/>
      <c r="MF69" s="34"/>
      <c r="MG69" s="34"/>
      <c r="MH69" s="34"/>
      <c r="MI69" s="34"/>
      <c r="MJ69" s="34"/>
      <c r="MK69" s="34"/>
      <c r="ML69" s="34"/>
      <c r="MM69" s="34"/>
    </row>
    <row r="70" spans="1:351" s="35" customFormat="1" ht="53.25" customHeight="1" x14ac:dyDescent="0.2">
      <c r="A70" s="12"/>
      <c r="B70" s="12"/>
      <c r="C70" s="12"/>
      <c r="D70" s="12"/>
      <c r="E70" s="37" t="s">
        <v>18</v>
      </c>
      <c r="F70" s="27" t="s">
        <v>57</v>
      </c>
      <c r="G70" s="1"/>
      <c r="H70" s="1">
        <f>2000000-1000000</f>
        <v>1000000</v>
      </c>
      <c r="I70" s="1"/>
      <c r="J70" s="1">
        <f t="shared" si="17"/>
        <v>1000000</v>
      </c>
      <c r="K70" s="12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  <c r="IW70" s="34"/>
      <c r="IX70" s="34"/>
      <c r="IY70" s="34"/>
      <c r="IZ70" s="34"/>
      <c r="JA70" s="34"/>
      <c r="JB70" s="34"/>
      <c r="JC70" s="34"/>
      <c r="JD70" s="34"/>
      <c r="JE70" s="34"/>
      <c r="JF70" s="34"/>
      <c r="JG70" s="34"/>
      <c r="JH70" s="34"/>
      <c r="JI70" s="34"/>
      <c r="JJ70" s="34"/>
      <c r="JK70" s="34"/>
      <c r="JL70" s="34"/>
      <c r="JM70" s="34"/>
      <c r="JN70" s="34"/>
      <c r="JO70" s="34"/>
      <c r="JP70" s="34"/>
      <c r="JQ70" s="34"/>
      <c r="JR70" s="34"/>
      <c r="JS70" s="34"/>
      <c r="JT70" s="34"/>
      <c r="JU70" s="34"/>
      <c r="JV70" s="34"/>
      <c r="JW70" s="34"/>
      <c r="JX70" s="34"/>
      <c r="JY70" s="34"/>
      <c r="JZ70" s="34"/>
      <c r="KA70" s="34"/>
      <c r="KB70" s="34"/>
      <c r="KC70" s="34"/>
      <c r="KD70" s="34"/>
      <c r="KE70" s="34"/>
      <c r="KF70" s="34"/>
      <c r="KG70" s="34"/>
      <c r="KH70" s="34"/>
      <c r="KI70" s="34"/>
      <c r="KJ70" s="34"/>
      <c r="KK70" s="34"/>
      <c r="KL70" s="34"/>
      <c r="KM70" s="34"/>
      <c r="KN70" s="34"/>
      <c r="KO70" s="34"/>
      <c r="KP70" s="34"/>
      <c r="KQ70" s="34"/>
      <c r="KR70" s="34"/>
      <c r="KS70" s="34"/>
      <c r="KT70" s="34"/>
      <c r="KU70" s="34"/>
      <c r="KV70" s="34"/>
      <c r="KW70" s="34"/>
      <c r="KX70" s="34"/>
      <c r="KY70" s="34"/>
      <c r="KZ70" s="34"/>
      <c r="LA70" s="34"/>
      <c r="LB70" s="34"/>
      <c r="LC70" s="34"/>
      <c r="LD70" s="34"/>
      <c r="LE70" s="34"/>
      <c r="LF70" s="34"/>
      <c r="LG70" s="34"/>
      <c r="LH70" s="34"/>
      <c r="LI70" s="34"/>
      <c r="LJ70" s="34"/>
      <c r="LK70" s="34"/>
      <c r="LL70" s="34"/>
      <c r="LM70" s="34"/>
      <c r="LN70" s="34"/>
      <c r="LO70" s="34"/>
      <c r="LP70" s="34"/>
      <c r="LQ70" s="34"/>
      <c r="LR70" s="34"/>
      <c r="LS70" s="34"/>
      <c r="LT70" s="34"/>
      <c r="LU70" s="34"/>
      <c r="LV70" s="34"/>
      <c r="LW70" s="34"/>
      <c r="LX70" s="34"/>
      <c r="LY70" s="34"/>
      <c r="LZ70" s="34"/>
      <c r="MA70" s="34"/>
      <c r="MB70" s="34"/>
      <c r="MC70" s="34"/>
      <c r="MD70" s="34"/>
      <c r="ME70" s="34"/>
      <c r="MF70" s="34"/>
      <c r="MG70" s="34"/>
      <c r="MH70" s="34"/>
      <c r="MI70" s="34"/>
      <c r="MJ70" s="34"/>
      <c r="MK70" s="34"/>
      <c r="ML70" s="34"/>
      <c r="MM70" s="34"/>
    </row>
    <row r="71" spans="1:351" s="35" customFormat="1" ht="72" customHeight="1" x14ac:dyDescent="0.2">
      <c r="A71" s="12"/>
      <c r="B71" s="12"/>
      <c r="C71" s="12"/>
      <c r="D71" s="12"/>
      <c r="E71" s="37" t="s">
        <v>90</v>
      </c>
      <c r="F71" s="12">
        <v>2019</v>
      </c>
      <c r="G71" s="27">
        <v>152562</v>
      </c>
      <c r="H71" s="1">
        <f>150000-3457</f>
        <v>146543</v>
      </c>
      <c r="I71" s="1"/>
      <c r="J71" s="1">
        <f t="shared" si="17"/>
        <v>146543</v>
      </c>
      <c r="K71" s="60">
        <v>99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  <c r="IW71" s="34"/>
      <c r="IX71" s="34"/>
      <c r="IY71" s="34"/>
      <c r="IZ71" s="34"/>
      <c r="JA71" s="34"/>
      <c r="JB71" s="34"/>
      <c r="JC71" s="34"/>
      <c r="JD71" s="34"/>
      <c r="JE71" s="34"/>
      <c r="JF71" s="34"/>
      <c r="JG71" s="34"/>
      <c r="JH71" s="34"/>
      <c r="JI71" s="34"/>
      <c r="JJ71" s="34"/>
      <c r="JK71" s="34"/>
      <c r="JL71" s="34"/>
      <c r="JM71" s="34"/>
      <c r="JN71" s="34"/>
      <c r="JO71" s="34"/>
      <c r="JP71" s="34"/>
      <c r="JQ71" s="34"/>
      <c r="JR71" s="34"/>
      <c r="JS71" s="34"/>
      <c r="JT71" s="34"/>
      <c r="JU71" s="34"/>
      <c r="JV71" s="34"/>
      <c r="JW71" s="34"/>
      <c r="JX71" s="34"/>
      <c r="JY71" s="34"/>
      <c r="JZ71" s="34"/>
      <c r="KA71" s="34"/>
      <c r="KB71" s="34"/>
      <c r="KC71" s="34"/>
      <c r="KD71" s="34"/>
      <c r="KE71" s="34"/>
      <c r="KF71" s="34"/>
      <c r="KG71" s="34"/>
      <c r="KH71" s="34"/>
      <c r="KI71" s="34"/>
      <c r="KJ71" s="34"/>
      <c r="KK71" s="34"/>
      <c r="KL71" s="34"/>
      <c r="KM71" s="34"/>
      <c r="KN71" s="34"/>
      <c r="KO71" s="34"/>
      <c r="KP71" s="34"/>
      <c r="KQ71" s="34"/>
      <c r="KR71" s="34"/>
      <c r="KS71" s="34"/>
      <c r="KT71" s="34"/>
      <c r="KU71" s="34"/>
      <c r="KV71" s="34"/>
      <c r="KW71" s="34"/>
      <c r="KX71" s="34"/>
      <c r="KY71" s="34"/>
      <c r="KZ71" s="34"/>
      <c r="LA71" s="34"/>
      <c r="LB71" s="34"/>
      <c r="LC71" s="34"/>
      <c r="LD71" s="34"/>
      <c r="LE71" s="34"/>
      <c r="LF71" s="34"/>
      <c r="LG71" s="34"/>
      <c r="LH71" s="34"/>
      <c r="LI71" s="34"/>
      <c r="LJ71" s="34"/>
      <c r="LK71" s="34"/>
      <c r="LL71" s="34"/>
      <c r="LM71" s="34"/>
      <c r="LN71" s="34"/>
      <c r="LO71" s="34"/>
      <c r="LP71" s="34"/>
      <c r="LQ71" s="34"/>
      <c r="LR71" s="34"/>
      <c r="LS71" s="34"/>
      <c r="LT71" s="34"/>
      <c r="LU71" s="34"/>
      <c r="LV71" s="34"/>
      <c r="LW71" s="34"/>
      <c r="LX71" s="34"/>
      <c r="LY71" s="34"/>
      <c r="LZ71" s="34"/>
      <c r="MA71" s="34"/>
      <c r="MB71" s="34"/>
      <c r="MC71" s="34"/>
      <c r="MD71" s="34"/>
      <c r="ME71" s="34"/>
      <c r="MF71" s="34"/>
      <c r="MG71" s="34"/>
      <c r="MH71" s="34"/>
      <c r="MI71" s="34"/>
      <c r="MJ71" s="34"/>
      <c r="MK71" s="34"/>
      <c r="ML71" s="34"/>
      <c r="MM71" s="34"/>
    </row>
    <row r="72" spans="1:351" s="35" customFormat="1" ht="36" customHeight="1" x14ac:dyDescent="0.2">
      <c r="A72" s="12"/>
      <c r="B72" s="12"/>
      <c r="C72" s="12"/>
      <c r="D72" s="9"/>
      <c r="E72" s="18" t="s">
        <v>15</v>
      </c>
      <c r="F72" s="1"/>
      <c r="G72" s="1"/>
      <c r="H72" s="16">
        <f>SUM(H73:H77)</f>
        <v>3691260</v>
      </c>
      <c r="I72" s="16">
        <f>SUM(I73:I77)</f>
        <v>0</v>
      </c>
      <c r="J72" s="16">
        <f>SUM(J73:J77)</f>
        <v>3691260</v>
      </c>
      <c r="K72" s="12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  <c r="IW72" s="34"/>
      <c r="IX72" s="34"/>
      <c r="IY72" s="34"/>
      <c r="IZ72" s="34"/>
      <c r="JA72" s="34"/>
      <c r="JB72" s="34"/>
      <c r="JC72" s="34"/>
      <c r="JD72" s="34"/>
      <c r="JE72" s="34"/>
      <c r="JF72" s="34"/>
      <c r="JG72" s="34"/>
      <c r="JH72" s="34"/>
      <c r="JI72" s="34"/>
      <c r="JJ72" s="34"/>
      <c r="JK72" s="34"/>
      <c r="JL72" s="34"/>
      <c r="JM72" s="34"/>
      <c r="JN72" s="34"/>
      <c r="JO72" s="34"/>
      <c r="JP72" s="34"/>
      <c r="JQ72" s="34"/>
      <c r="JR72" s="34"/>
      <c r="JS72" s="34"/>
      <c r="JT72" s="34"/>
      <c r="JU72" s="34"/>
      <c r="JV72" s="34"/>
      <c r="JW72" s="34"/>
      <c r="JX72" s="34"/>
      <c r="JY72" s="34"/>
      <c r="JZ72" s="34"/>
      <c r="KA72" s="34"/>
      <c r="KB72" s="34"/>
      <c r="KC72" s="34"/>
      <c r="KD72" s="34"/>
      <c r="KE72" s="34"/>
      <c r="KF72" s="34"/>
      <c r="KG72" s="34"/>
      <c r="KH72" s="34"/>
      <c r="KI72" s="34"/>
      <c r="KJ72" s="34"/>
      <c r="KK72" s="34"/>
      <c r="KL72" s="34"/>
      <c r="KM72" s="34"/>
      <c r="KN72" s="34"/>
      <c r="KO72" s="34"/>
      <c r="KP72" s="34"/>
      <c r="KQ72" s="34"/>
      <c r="KR72" s="34"/>
      <c r="KS72" s="34"/>
      <c r="KT72" s="34"/>
      <c r="KU72" s="34"/>
      <c r="KV72" s="34"/>
      <c r="KW72" s="34"/>
      <c r="KX72" s="34"/>
      <c r="KY72" s="34"/>
      <c r="KZ72" s="34"/>
      <c r="LA72" s="34"/>
      <c r="LB72" s="34"/>
      <c r="LC72" s="34"/>
      <c r="LD72" s="34"/>
      <c r="LE72" s="34"/>
      <c r="LF72" s="34"/>
      <c r="LG72" s="34"/>
      <c r="LH72" s="34"/>
      <c r="LI72" s="34"/>
      <c r="LJ72" s="34"/>
      <c r="LK72" s="34"/>
      <c r="LL72" s="34"/>
      <c r="LM72" s="34"/>
      <c r="LN72" s="34"/>
      <c r="LO72" s="34"/>
      <c r="LP72" s="34"/>
      <c r="LQ72" s="34"/>
      <c r="LR72" s="34"/>
      <c r="LS72" s="34"/>
      <c r="LT72" s="34"/>
      <c r="LU72" s="34"/>
      <c r="LV72" s="34"/>
      <c r="LW72" s="34"/>
      <c r="LX72" s="34"/>
      <c r="LY72" s="34"/>
      <c r="LZ72" s="34"/>
      <c r="MA72" s="34"/>
      <c r="MB72" s="34"/>
      <c r="MC72" s="34"/>
      <c r="MD72" s="34"/>
      <c r="ME72" s="34"/>
      <c r="MF72" s="34"/>
      <c r="MG72" s="34"/>
      <c r="MH72" s="34"/>
      <c r="MI72" s="34"/>
      <c r="MJ72" s="34"/>
      <c r="MK72" s="34"/>
      <c r="ML72" s="34"/>
      <c r="MM72" s="34"/>
    </row>
    <row r="73" spans="1:351" s="35" customFormat="1" ht="56.25" customHeight="1" x14ac:dyDescent="0.2">
      <c r="A73" s="12"/>
      <c r="B73" s="12"/>
      <c r="C73" s="12"/>
      <c r="D73" s="9"/>
      <c r="E73" s="36" t="s">
        <v>32</v>
      </c>
      <c r="F73" s="12">
        <v>2019</v>
      </c>
      <c r="G73" s="1"/>
      <c r="H73" s="1">
        <v>100000</v>
      </c>
      <c r="I73" s="1"/>
      <c r="J73" s="1">
        <f t="shared" ref="J73:J77" si="18">H73+I73</f>
        <v>100000</v>
      </c>
      <c r="K73" s="12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  <c r="IV73" s="34"/>
      <c r="IW73" s="34"/>
      <c r="IX73" s="34"/>
      <c r="IY73" s="34"/>
      <c r="IZ73" s="34"/>
      <c r="JA73" s="34"/>
      <c r="JB73" s="34"/>
      <c r="JC73" s="34"/>
      <c r="JD73" s="34"/>
      <c r="JE73" s="34"/>
      <c r="JF73" s="34"/>
      <c r="JG73" s="34"/>
      <c r="JH73" s="34"/>
      <c r="JI73" s="34"/>
      <c r="JJ73" s="34"/>
      <c r="JK73" s="34"/>
      <c r="JL73" s="34"/>
      <c r="JM73" s="34"/>
      <c r="JN73" s="34"/>
      <c r="JO73" s="34"/>
      <c r="JP73" s="34"/>
      <c r="JQ73" s="34"/>
      <c r="JR73" s="34"/>
      <c r="JS73" s="34"/>
      <c r="JT73" s="34"/>
      <c r="JU73" s="34"/>
      <c r="JV73" s="34"/>
      <c r="JW73" s="34"/>
      <c r="JX73" s="34"/>
      <c r="JY73" s="34"/>
      <c r="JZ73" s="34"/>
      <c r="KA73" s="34"/>
      <c r="KB73" s="34"/>
      <c r="KC73" s="34"/>
      <c r="KD73" s="34"/>
      <c r="KE73" s="34"/>
      <c r="KF73" s="34"/>
      <c r="KG73" s="34"/>
      <c r="KH73" s="34"/>
      <c r="KI73" s="34"/>
      <c r="KJ73" s="34"/>
      <c r="KK73" s="34"/>
      <c r="KL73" s="34"/>
      <c r="KM73" s="34"/>
      <c r="KN73" s="34"/>
      <c r="KO73" s="34"/>
      <c r="KP73" s="34"/>
      <c r="KQ73" s="34"/>
      <c r="KR73" s="34"/>
      <c r="KS73" s="34"/>
      <c r="KT73" s="34"/>
      <c r="KU73" s="34"/>
      <c r="KV73" s="34"/>
      <c r="KW73" s="34"/>
      <c r="KX73" s="34"/>
      <c r="KY73" s="34"/>
      <c r="KZ73" s="34"/>
      <c r="LA73" s="34"/>
      <c r="LB73" s="34"/>
      <c r="LC73" s="34"/>
      <c r="LD73" s="34"/>
      <c r="LE73" s="34"/>
      <c r="LF73" s="34"/>
      <c r="LG73" s="34"/>
      <c r="LH73" s="34"/>
      <c r="LI73" s="34"/>
      <c r="LJ73" s="34"/>
      <c r="LK73" s="34"/>
      <c r="LL73" s="34"/>
      <c r="LM73" s="34"/>
      <c r="LN73" s="34"/>
      <c r="LO73" s="34"/>
      <c r="LP73" s="34"/>
      <c r="LQ73" s="34"/>
      <c r="LR73" s="34"/>
      <c r="LS73" s="34"/>
      <c r="LT73" s="34"/>
      <c r="LU73" s="34"/>
      <c r="LV73" s="34"/>
      <c r="LW73" s="34"/>
      <c r="LX73" s="34"/>
      <c r="LY73" s="34"/>
      <c r="LZ73" s="34"/>
      <c r="MA73" s="34"/>
      <c r="MB73" s="34"/>
      <c r="MC73" s="34"/>
      <c r="MD73" s="34"/>
      <c r="ME73" s="34"/>
      <c r="MF73" s="34"/>
      <c r="MG73" s="34"/>
      <c r="MH73" s="34"/>
      <c r="MI73" s="34"/>
      <c r="MJ73" s="34"/>
      <c r="MK73" s="34"/>
      <c r="ML73" s="34"/>
      <c r="MM73" s="34"/>
    </row>
    <row r="74" spans="1:351" s="35" customFormat="1" ht="54" customHeight="1" x14ac:dyDescent="0.2">
      <c r="A74" s="12"/>
      <c r="B74" s="12"/>
      <c r="C74" s="12"/>
      <c r="D74" s="9"/>
      <c r="E74" s="36" t="s">
        <v>19</v>
      </c>
      <c r="F74" s="1" t="s">
        <v>49</v>
      </c>
      <c r="G74" s="27">
        <v>7491775</v>
      </c>
      <c r="H74" s="1">
        <f>200000+1500000+500000</f>
        <v>2200000</v>
      </c>
      <c r="I74" s="1"/>
      <c r="J74" s="1">
        <f t="shared" si="18"/>
        <v>2200000</v>
      </c>
      <c r="K74" s="60">
        <v>32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  <c r="IV74" s="34"/>
      <c r="IW74" s="34"/>
      <c r="IX74" s="34"/>
      <c r="IY74" s="34"/>
      <c r="IZ74" s="34"/>
      <c r="JA74" s="34"/>
      <c r="JB74" s="34"/>
      <c r="JC74" s="34"/>
      <c r="JD74" s="34"/>
      <c r="JE74" s="34"/>
      <c r="JF74" s="34"/>
      <c r="JG74" s="34"/>
      <c r="JH74" s="34"/>
      <c r="JI74" s="34"/>
      <c r="JJ74" s="34"/>
      <c r="JK74" s="34"/>
      <c r="JL74" s="34"/>
      <c r="JM74" s="34"/>
      <c r="JN74" s="34"/>
      <c r="JO74" s="34"/>
      <c r="JP74" s="34"/>
      <c r="JQ74" s="34"/>
      <c r="JR74" s="34"/>
      <c r="JS74" s="34"/>
      <c r="JT74" s="34"/>
      <c r="JU74" s="34"/>
      <c r="JV74" s="34"/>
      <c r="JW74" s="34"/>
      <c r="JX74" s="34"/>
      <c r="JY74" s="34"/>
      <c r="JZ74" s="34"/>
      <c r="KA74" s="34"/>
      <c r="KB74" s="34"/>
      <c r="KC74" s="34"/>
      <c r="KD74" s="34"/>
      <c r="KE74" s="34"/>
      <c r="KF74" s="34"/>
      <c r="KG74" s="34"/>
      <c r="KH74" s="34"/>
      <c r="KI74" s="34"/>
      <c r="KJ74" s="34"/>
      <c r="KK74" s="34"/>
      <c r="KL74" s="34"/>
      <c r="KM74" s="34"/>
      <c r="KN74" s="34"/>
      <c r="KO74" s="34"/>
      <c r="KP74" s="34"/>
      <c r="KQ74" s="34"/>
      <c r="KR74" s="34"/>
      <c r="KS74" s="34"/>
      <c r="KT74" s="34"/>
      <c r="KU74" s="34"/>
      <c r="KV74" s="34"/>
      <c r="KW74" s="34"/>
      <c r="KX74" s="34"/>
      <c r="KY74" s="34"/>
      <c r="KZ74" s="34"/>
      <c r="LA74" s="34"/>
      <c r="LB74" s="34"/>
      <c r="LC74" s="34"/>
      <c r="LD74" s="34"/>
      <c r="LE74" s="34"/>
      <c r="LF74" s="34"/>
      <c r="LG74" s="34"/>
      <c r="LH74" s="34"/>
      <c r="LI74" s="34"/>
      <c r="LJ74" s="34"/>
      <c r="LK74" s="34"/>
      <c r="LL74" s="34"/>
      <c r="LM74" s="34"/>
      <c r="LN74" s="34"/>
      <c r="LO74" s="34"/>
      <c r="LP74" s="34"/>
      <c r="LQ74" s="34"/>
      <c r="LR74" s="34"/>
      <c r="LS74" s="34"/>
      <c r="LT74" s="34"/>
      <c r="LU74" s="34"/>
      <c r="LV74" s="34"/>
      <c r="LW74" s="34"/>
      <c r="LX74" s="34"/>
      <c r="LY74" s="34"/>
      <c r="LZ74" s="34"/>
      <c r="MA74" s="34"/>
      <c r="MB74" s="34"/>
      <c r="MC74" s="34"/>
      <c r="MD74" s="34"/>
      <c r="ME74" s="34"/>
      <c r="MF74" s="34"/>
      <c r="MG74" s="34"/>
      <c r="MH74" s="34"/>
      <c r="MI74" s="34"/>
      <c r="MJ74" s="34"/>
      <c r="MK74" s="34"/>
      <c r="ML74" s="34"/>
      <c r="MM74" s="34"/>
    </row>
    <row r="75" spans="1:351" s="35" customFormat="1" ht="61.5" customHeight="1" x14ac:dyDescent="0.2">
      <c r="A75" s="12"/>
      <c r="B75" s="12"/>
      <c r="C75" s="12"/>
      <c r="D75" s="9"/>
      <c r="E75" s="36" t="s">
        <v>95</v>
      </c>
      <c r="F75" s="1" t="s">
        <v>48</v>
      </c>
      <c r="G75" s="27">
        <v>1572186</v>
      </c>
      <c r="H75" s="1">
        <v>215940</v>
      </c>
      <c r="I75" s="1"/>
      <c r="J75" s="1">
        <f t="shared" si="18"/>
        <v>215940</v>
      </c>
      <c r="K75" s="60">
        <v>91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  <c r="IW75" s="34"/>
      <c r="IX75" s="34"/>
      <c r="IY75" s="34"/>
      <c r="IZ75" s="34"/>
      <c r="JA75" s="34"/>
      <c r="JB75" s="34"/>
      <c r="JC75" s="34"/>
      <c r="JD75" s="34"/>
      <c r="JE75" s="34"/>
      <c r="JF75" s="34"/>
      <c r="JG75" s="34"/>
      <c r="JH75" s="34"/>
      <c r="JI75" s="34"/>
      <c r="JJ75" s="34"/>
      <c r="JK75" s="34"/>
      <c r="JL75" s="34"/>
      <c r="JM75" s="34"/>
      <c r="JN75" s="34"/>
      <c r="JO75" s="34"/>
      <c r="JP75" s="34"/>
      <c r="JQ75" s="34"/>
      <c r="JR75" s="34"/>
      <c r="JS75" s="34"/>
      <c r="JT75" s="34"/>
      <c r="JU75" s="34"/>
      <c r="JV75" s="34"/>
      <c r="JW75" s="34"/>
      <c r="JX75" s="34"/>
      <c r="JY75" s="34"/>
      <c r="JZ75" s="34"/>
      <c r="KA75" s="34"/>
      <c r="KB75" s="34"/>
      <c r="KC75" s="34"/>
      <c r="KD75" s="34"/>
      <c r="KE75" s="34"/>
      <c r="KF75" s="34"/>
      <c r="KG75" s="34"/>
      <c r="KH75" s="34"/>
      <c r="KI75" s="34"/>
      <c r="KJ75" s="34"/>
      <c r="KK75" s="34"/>
      <c r="KL75" s="34"/>
      <c r="KM75" s="34"/>
      <c r="KN75" s="34"/>
      <c r="KO75" s="34"/>
      <c r="KP75" s="34"/>
      <c r="KQ75" s="34"/>
      <c r="KR75" s="34"/>
      <c r="KS75" s="34"/>
      <c r="KT75" s="34"/>
      <c r="KU75" s="34"/>
      <c r="KV75" s="34"/>
      <c r="KW75" s="34"/>
      <c r="KX75" s="34"/>
      <c r="KY75" s="34"/>
      <c r="KZ75" s="34"/>
      <c r="LA75" s="34"/>
      <c r="LB75" s="34"/>
      <c r="LC75" s="34"/>
      <c r="LD75" s="34"/>
      <c r="LE75" s="34"/>
      <c r="LF75" s="34"/>
      <c r="LG75" s="34"/>
      <c r="LH75" s="34"/>
      <c r="LI75" s="34"/>
      <c r="LJ75" s="34"/>
      <c r="LK75" s="34"/>
      <c r="LL75" s="34"/>
      <c r="LM75" s="34"/>
      <c r="LN75" s="34"/>
      <c r="LO75" s="34"/>
      <c r="LP75" s="34"/>
      <c r="LQ75" s="34"/>
      <c r="LR75" s="34"/>
      <c r="LS75" s="34"/>
      <c r="LT75" s="34"/>
      <c r="LU75" s="34"/>
      <c r="LV75" s="34"/>
      <c r="LW75" s="34"/>
      <c r="LX75" s="34"/>
      <c r="LY75" s="34"/>
      <c r="LZ75" s="34"/>
      <c r="MA75" s="34"/>
      <c r="MB75" s="34"/>
      <c r="MC75" s="34"/>
      <c r="MD75" s="34"/>
      <c r="ME75" s="34"/>
      <c r="MF75" s="34"/>
      <c r="MG75" s="34"/>
      <c r="MH75" s="34"/>
      <c r="MI75" s="34"/>
      <c r="MJ75" s="34"/>
      <c r="MK75" s="34"/>
      <c r="ML75" s="34"/>
      <c r="MM75" s="34"/>
    </row>
    <row r="76" spans="1:351" s="35" customFormat="1" ht="54" customHeight="1" x14ac:dyDescent="0.2">
      <c r="A76" s="12"/>
      <c r="B76" s="12"/>
      <c r="C76" s="12"/>
      <c r="D76" s="9"/>
      <c r="E76" s="36" t="s">
        <v>106</v>
      </c>
      <c r="F76" s="1" t="s">
        <v>52</v>
      </c>
      <c r="G76" s="1"/>
      <c r="H76" s="1">
        <v>220000</v>
      </c>
      <c r="I76" s="1"/>
      <c r="J76" s="1">
        <f t="shared" si="18"/>
        <v>220000</v>
      </c>
      <c r="K76" s="12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  <c r="IW76" s="34"/>
      <c r="IX76" s="34"/>
      <c r="IY76" s="34"/>
      <c r="IZ76" s="34"/>
      <c r="JA76" s="34"/>
      <c r="JB76" s="34"/>
      <c r="JC76" s="34"/>
      <c r="JD76" s="34"/>
      <c r="JE76" s="34"/>
      <c r="JF76" s="34"/>
      <c r="JG76" s="34"/>
      <c r="JH76" s="34"/>
      <c r="JI76" s="34"/>
      <c r="JJ76" s="34"/>
      <c r="JK76" s="34"/>
      <c r="JL76" s="34"/>
      <c r="JM76" s="34"/>
      <c r="JN76" s="34"/>
      <c r="JO76" s="34"/>
      <c r="JP76" s="34"/>
      <c r="JQ76" s="34"/>
      <c r="JR76" s="34"/>
      <c r="JS76" s="34"/>
      <c r="JT76" s="34"/>
      <c r="JU76" s="34"/>
      <c r="JV76" s="34"/>
      <c r="JW76" s="34"/>
      <c r="JX76" s="34"/>
      <c r="JY76" s="34"/>
      <c r="JZ76" s="34"/>
      <c r="KA76" s="34"/>
      <c r="KB76" s="34"/>
      <c r="KC76" s="34"/>
      <c r="KD76" s="34"/>
      <c r="KE76" s="34"/>
      <c r="KF76" s="34"/>
      <c r="KG76" s="34"/>
      <c r="KH76" s="34"/>
      <c r="KI76" s="34"/>
      <c r="KJ76" s="34"/>
      <c r="KK76" s="34"/>
      <c r="KL76" s="34"/>
      <c r="KM76" s="34"/>
      <c r="KN76" s="34"/>
      <c r="KO76" s="34"/>
      <c r="KP76" s="34"/>
      <c r="KQ76" s="34"/>
      <c r="KR76" s="34"/>
      <c r="KS76" s="34"/>
      <c r="KT76" s="34"/>
      <c r="KU76" s="34"/>
      <c r="KV76" s="34"/>
      <c r="KW76" s="34"/>
      <c r="KX76" s="34"/>
      <c r="KY76" s="34"/>
      <c r="KZ76" s="34"/>
      <c r="LA76" s="34"/>
      <c r="LB76" s="34"/>
      <c r="LC76" s="34"/>
      <c r="LD76" s="34"/>
      <c r="LE76" s="34"/>
      <c r="LF76" s="34"/>
      <c r="LG76" s="34"/>
      <c r="LH76" s="34"/>
      <c r="LI76" s="34"/>
      <c r="LJ76" s="34"/>
      <c r="LK76" s="34"/>
      <c r="LL76" s="34"/>
      <c r="LM76" s="34"/>
      <c r="LN76" s="34"/>
      <c r="LO76" s="34"/>
      <c r="LP76" s="34"/>
      <c r="LQ76" s="34"/>
      <c r="LR76" s="34"/>
      <c r="LS76" s="34"/>
      <c r="LT76" s="34"/>
      <c r="LU76" s="34"/>
      <c r="LV76" s="34"/>
      <c r="LW76" s="34"/>
      <c r="LX76" s="34"/>
      <c r="LY76" s="34"/>
      <c r="LZ76" s="34"/>
      <c r="MA76" s="34"/>
      <c r="MB76" s="34"/>
      <c r="MC76" s="34"/>
      <c r="MD76" s="34"/>
      <c r="ME76" s="34"/>
      <c r="MF76" s="34"/>
      <c r="MG76" s="34"/>
      <c r="MH76" s="34"/>
      <c r="MI76" s="34"/>
      <c r="MJ76" s="34"/>
      <c r="MK76" s="34"/>
      <c r="ML76" s="34"/>
      <c r="MM76" s="34"/>
    </row>
    <row r="77" spans="1:351" s="35" customFormat="1" ht="60" customHeight="1" x14ac:dyDescent="0.2">
      <c r="A77" s="12"/>
      <c r="B77" s="12"/>
      <c r="C77" s="12"/>
      <c r="D77" s="9"/>
      <c r="E77" s="36" t="s">
        <v>20</v>
      </c>
      <c r="F77" s="1" t="s">
        <v>48</v>
      </c>
      <c r="G77" s="1"/>
      <c r="H77" s="1">
        <f>1000000-44680</f>
        <v>955320</v>
      </c>
      <c r="I77" s="1"/>
      <c r="J77" s="1">
        <f t="shared" si="18"/>
        <v>955320</v>
      </c>
      <c r="K77" s="12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  <c r="IW77" s="34"/>
      <c r="IX77" s="34"/>
      <c r="IY77" s="34"/>
      <c r="IZ77" s="34"/>
      <c r="JA77" s="34"/>
      <c r="JB77" s="34"/>
      <c r="JC77" s="34"/>
      <c r="JD77" s="34"/>
      <c r="JE77" s="34"/>
      <c r="JF77" s="34"/>
      <c r="JG77" s="34"/>
      <c r="JH77" s="34"/>
      <c r="JI77" s="34"/>
      <c r="JJ77" s="34"/>
      <c r="JK77" s="34"/>
      <c r="JL77" s="34"/>
      <c r="JM77" s="34"/>
      <c r="JN77" s="34"/>
      <c r="JO77" s="34"/>
      <c r="JP77" s="34"/>
      <c r="JQ77" s="34"/>
      <c r="JR77" s="34"/>
      <c r="JS77" s="34"/>
      <c r="JT77" s="34"/>
      <c r="JU77" s="34"/>
      <c r="JV77" s="34"/>
      <c r="JW77" s="34"/>
      <c r="JX77" s="34"/>
      <c r="JY77" s="34"/>
      <c r="JZ77" s="34"/>
      <c r="KA77" s="34"/>
      <c r="KB77" s="34"/>
      <c r="KC77" s="34"/>
      <c r="KD77" s="34"/>
      <c r="KE77" s="34"/>
      <c r="KF77" s="34"/>
      <c r="KG77" s="34"/>
      <c r="KH77" s="34"/>
      <c r="KI77" s="34"/>
      <c r="KJ77" s="34"/>
      <c r="KK77" s="34"/>
      <c r="KL77" s="34"/>
      <c r="KM77" s="34"/>
      <c r="KN77" s="34"/>
      <c r="KO77" s="34"/>
      <c r="KP77" s="34"/>
      <c r="KQ77" s="34"/>
      <c r="KR77" s="34"/>
      <c r="KS77" s="34"/>
      <c r="KT77" s="34"/>
      <c r="KU77" s="34"/>
      <c r="KV77" s="34"/>
      <c r="KW77" s="34"/>
      <c r="KX77" s="34"/>
      <c r="KY77" s="34"/>
      <c r="KZ77" s="34"/>
      <c r="LA77" s="34"/>
      <c r="LB77" s="34"/>
      <c r="LC77" s="34"/>
      <c r="LD77" s="34"/>
      <c r="LE77" s="34"/>
      <c r="LF77" s="34"/>
      <c r="LG77" s="34"/>
      <c r="LH77" s="34"/>
      <c r="LI77" s="34"/>
      <c r="LJ77" s="34"/>
      <c r="LK77" s="34"/>
      <c r="LL77" s="34"/>
      <c r="LM77" s="34"/>
      <c r="LN77" s="34"/>
      <c r="LO77" s="34"/>
      <c r="LP77" s="34"/>
      <c r="LQ77" s="34"/>
      <c r="LR77" s="34"/>
      <c r="LS77" s="34"/>
      <c r="LT77" s="34"/>
      <c r="LU77" s="34"/>
      <c r="LV77" s="34"/>
      <c r="LW77" s="34"/>
      <c r="LX77" s="34"/>
      <c r="LY77" s="34"/>
      <c r="LZ77" s="34"/>
      <c r="MA77" s="34"/>
      <c r="MB77" s="34"/>
      <c r="MC77" s="34"/>
      <c r="MD77" s="34"/>
      <c r="ME77" s="34"/>
      <c r="MF77" s="34"/>
      <c r="MG77" s="34"/>
      <c r="MH77" s="34"/>
      <c r="MI77" s="34"/>
      <c r="MJ77" s="34"/>
      <c r="MK77" s="34"/>
      <c r="ML77" s="34"/>
      <c r="MM77" s="34"/>
    </row>
    <row r="78" spans="1:351" s="35" customFormat="1" ht="26.25" customHeight="1" x14ac:dyDescent="0.2">
      <c r="A78" s="9">
        <v>1517322</v>
      </c>
      <c r="B78" s="9">
        <v>7322</v>
      </c>
      <c r="C78" s="15" t="s">
        <v>11</v>
      </c>
      <c r="D78" s="28" t="s">
        <v>21</v>
      </c>
      <c r="E78" s="38"/>
      <c r="F78" s="1"/>
      <c r="G78" s="1"/>
      <c r="H78" s="16">
        <f>H81+H79</f>
        <v>7600000</v>
      </c>
      <c r="I78" s="16">
        <f t="shared" ref="I78:J78" si="19">I81+I79</f>
        <v>-180000</v>
      </c>
      <c r="J78" s="16">
        <f t="shared" si="19"/>
        <v>7420000</v>
      </c>
      <c r="K78" s="12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  <c r="IW78" s="34"/>
      <c r="IX78" s="34"/>
      <c r="IY78" s="34"/>
      <c r="IZ78" s="34"/>
      <c r="JA78" s="34"/>
      <c r="JB78" s="34"/>
      <c r="JC78" s="34"/>
      <c r="JD78" s="34"/>
      <c r="JE78" s="34"/>
      <c r="JF78" s="34"/>
      <c r="JG78" s="34"/>
      <c r="JH78" s="34"/>
      <c r="JI78" s="34"/>
      <c r="JJ78" s="34"/>
      <c r="JK78" s="34"/>
      <c r="JL78" s="34"/>
      <c r="JM78" s="34"/>
      <c r="JN78" s="34"/>
      <c r="JO78" s="34"/>
      <c r="JP78" s="34"/>
      <c r="JQ78" s="34"/>
      <c r="JR78" s="34"/>
      <c r="JS78" s="34"/>
      <c r="JT78" s="34"/>
      <c r="JU78" s="34"/>
      <c r="JV78" s="34"/>
      <c r="JW78" s="34"/>
      <c r="JX78" s="34"/>
      <c r="JY78" s="34"/>
      <c r="JZ78" s="34"/>
      <c r="KA78" s="34"/>
      <c r="KB78" s="34"/>
      <c r="KC78" s="34"/>
      <c r="KD78" s="34"/>
      <c r="KE78" s="34"/>
      <c r="KF78" s="34"/>
      <c r="KG78" s="34"/>
      <c r="KH78" s="34"/>
      <c r="KI78" s="34"/>
      <c r="KJ78" s="34"/>
      <c r="KK78" s="34"/>
      <c r="KL78" s="34"/>
      <c r="KM78" s="34"/>
      <c r="KN78" s="34"/>
      <c r="KO78" s="34"/>
      <c r="KP78" s="34"/>
      <c r="KQ78" s="34"/>
      <c r="KR78" s="34"/>
      <c r="KS78" s="34"/>
      <c r="KT78" s="34"/>
      <c r="KU78" s="34"/>
      <c r="KV78" s="34"/>
      <c r="KW78" s="34"/>
      <c r="KX78" s="34"/>
      <c r="KY78" s="34"/>
      <c r="KZ78" s="34"/>
      <c r="LA78" s="34"/>
      <c r="LB78" s="34"/>
      <c r="LC78" s="34"/>
      <c r="LD78" s="34"/>
      <c r="LE78" s="34"/>
      <c r="LF78" s="34"/>
      <c r="LG78" s="34"/>
      <c r="LH78" s="34"/>
      <c r="LI78" s="34"/>
      <c r="LJ78" s="34"/>
      <c r="LK78" s="34"/>
      <c r="LL78" s="34"/>
      <c r="LM78" s="34"/>
      <c r="LN78" s="34"/>
      <c r="LO78" s="34"/>
      <c r="LP78" s="34"/>
      <c r="LQ78" s="34"/>
      <c r="LR78" s="34"/>
      <c r="LS78" s="34"/>
      <c r="LT78" s="34"/>
      <c r="LU78" s="34"/>
      <c r="LV78" s="34"/>
      <c r="LW78" s="34"/>
      <c r="LX78" s="34"/>
      <c r="LY78" s="34"/>
      <c r="LZ78" s="34"/>
      <c r="MA78" s="34"/>
      <c r="MB78" s="34"/>
      <c r="MC78" s="34"/>
      <c r="MD78" s="34"/>
      <c r="ME78" s="34"/>
      <c r="MF78" s="34"/>
      <c r="MG78" s="34"/>
      <c r="MH78" s="34"/>
      <c r="MI78" s="34"/>
      <c r="MJ78" s="34"/>
      <c r="MK78" s="34"/>
      <c r="ML78" s="34"/>
      <c r="MM78" s="34"/>
    </row>
    <row r="79" spans="1:351" s="35" customFormat="1" ht="22.35" customHeight="1" x14ac:dyDescent="0.2">
      <c r="A79" s="9"/>
      <c r="B79" s="9"/>
      <c r="C79" s="15"/>
      <c r="D79" s="28"/>
      <c r="E79" s="26" t="s">
        <v>12</v>
      </c>
      <c r="F79" s="1"/>
      <c r="G79" s="1"/>
      <c r="H79" s="16">
        <f>H80</f>
        <v>300000</v>
      </c>
      <c r="I79" s="16">
        <f t="shared" ref="I79:J79" si="20">I80</f>
        <v>0</v>
      </c>
      <c r="J79" s="16">
        <f t="shared" si="20"/>
        <v>300000</v>
      </c>
      <c r="K79" s="12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  <c r="IW79" s="34"/>
      <c r="IX79" s="34"/>
      <c r="IY79" s="34"/>
      <c r="IZ79" s="34"/>
      <c r="JA79" s="34"/>
      <c r="JB79" s="34"/>
      <c r="JC79" s="34"/>
      <c r="JD79" s="34"/>
      <c r="JE79" s="34"/>
      <c r="JF79" s="34"/>
      <c r="JG79" s="34"/>
      <c r="JH79" s="34"/>
      <c r="JI79" s="34"/>
      <c r="JJ79" s="34"/>
      <c r="JK79" s="34"/>
      <c r="JL79" s="34"/>
      <c r="JM79" s="34"/>
      <c r="JN79" s="34"/>
      <c r="JO79" s="34"/>
      <c r="JP79" s="34"/>
      <c r="JQ79" s="34"/>
      <c r="JR79" s="34"/>
      <c r="JS79" s="34"/>
      <c r="JT79" s="34"/>
      <c r="JU79" s="34"/>
      <c r="JV79" s="34"/>
      <c r="JW79" s="34"/>
      <c r="JX79" s="34"/>
      <c r="JY79" s="34"/>
      <c r="JZ79" s="34"/>
      <c r="KA79" s="34"/>
      <c r="KB79" s="34"/>
      <c r="KC79" s="34"/>
      <c r="KD79" s="34"/>
      <c r="KE79" s="34"/>
      <c r="KF79" s="34"/>
      <c r="KG79" s="34"/>
      <c r="KH79" s="34"/>
      <c r="KI79" s="34"/>
      <c r="KJ79" s="34"/>
      <c r="KK79" s="34"/>
      <c r="KL79" s="34"/>
      <c r="KM79" s="34"/>
      <c r="KN79" s="34"/>
      <c r="KO79" s="34"/>
      <c r="KP79" s="34"/>
      <c r="KQ79" s="34"/>
      <c r="KR79" s="34"/>
      <c r="KS79" s="34"/>
      <c r="KT79" s="34"/>
      <c r="KU79" s="34"/>
      <c r="KV79" s="34"/>
      <c r="KW79" s="34"/>
      <c r="KX79" s="34"/>
      <c r="KY79" s="34"/>
      <c r="KZ79" s="34"/>
      <c r="LA79" s="34"/>
      <c r="LB79" s="34"/>
      <c r="LC79" s="34"/>
      <c r="LD79" s="34"/>
      <c r="LE79" s="34"/>
      <c r="LF79" s="34"/>
      <c r="LG79" s="34"/>
      <c r="LH79" s="34"/>
      <c r="LI79" s="34"/>
      <c r="LJ79" s="34"/>
      <c r="LK79" s="34"/>
      <c r="LL79" s="34"/>
      <c r="LM79" s="34"/>
      <c r="LN79" s="34"/>
      <c r="LO79" s="34"/>
      <c r="LP79" s="34"/>
      <c r="LQ79" s="34"/>
      <c r="LR79" s="34"/>
      <c r="LS79" s="34"/>
      <c r="LT79" s="34"/>
      <c r="LU79" s="34"/>
      <c r="LV79" s="34"/>
      <c r="LW79" s="34"/>
      <c r="LX79" s="34"/>
      <c r="LY79" s="34"/>
      <c r="LZ79" s="34"/>
      <c r="MA79" s="34"/>
      <c r="MB79" s="34"/>
      <c r="MC79" s="34"/>
      <c r="MD79" s="34"/>
      <c r="ME79" s="34"/>
      <c r="MF79" s="34"/>
      <c r="MG79" s="34"/>
      <c r="MH79" s="34"/>
      <c r="MI79" s="34"/>
      <c r="MJ79" s="34"/>
      <c r="MK79" s="34"/>
      <c r="ML79" s="34"/>
      <c r="MM79" s="34"/>
    </row>
    <row r="80" spans="1:351" s="35" customFormat="1" ht="44.25" customHeight="1" x14ac:dyDescent="0.2">
      <c r="A80" s="9"/>
      <c r="B80" s="9"/>
      <c r="C80" s="15"/>
      <c r="D80" s="28"/>
      <c r="E80" s="37" t="s">
        <v>96</v>
      </c>
      <c r="F80" s="1" t="s">
        <v>48</v>
      </c>
      <c r="G80" s="1"/>
      <c r="H80" s="1">
        <v>300000</v>
      </c>
      <c r="I80" s="1"/>
      <c r="J80" s="1">
        <f>I80+H80</f>
        <v>300000</v>
      </c>
      <c r="K80" s="12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  <c r="IW80" s="34"/>
      <c r="IX80" s="34"/>
      <c r="IY80" s="34"/>
      <c r="IZ80" s="34"/>
      <c r="JA80" s="34"/>
      <c r="JB80" s="34"/>
      <c r="JC80" s="34"/>
      <c r="JD80" s="34"/>
      <c r="JE80" s="34"/>
      <c r="JF80" s="34"/>
      <c r="JG80" s="34"/>
      <c r="JH80" s="34"/>
      <c r="JI80" s="34"/>
      <c r="JJ80" s="34"/>
      <c r="JK80" s="34"/>
      <c r="JL80" s="34"/>
      <c r="JM80" s="34"/>
      <c r="JN80" s="34"/>
      <c r="JO80" s="34"/>
      <c r="JP80" s="34"/>
      <c r="JQ80" s="34"/>
      <c r="JR80" s="34"/>
      <c r="JS80" s="34"/>
      <c r="JT80" s="34"/>
      <c r="JU80" s="34"/>
      <c r="JV80" s="34"/>
      <c r="JW80" s="34"/>
      <c r="JX80" s="34"/>
      <c r="JY80" s="34"/>
      <c r="JZ80" s="34"/>
      <c r="KA80" s="34"/>
      <c r="KB80" s="34"/>
      <c r="KC80" s="34"/>
      <c r="KD80" s="34"/>
      <c r="KE80" s="34"/>
      <c r="KF80" s="34"/>
      <c r="KG80" s="34"/>
      <c r="KH80" s="34"/>
      <c r="KI80" s="34"/>
      <c r="KJ80" s="34"/>
      <c r="KK80" s="34"/>
      <c r="KL80" s="34"/>
      <c r="KM80" s="34"/>
      <c r="KN80" s="34"/>
      <c r="KO80" s="34"/>
      <c r="KP80" s="34"/>
      <c r="KQ80" s="34"/>
      <c r="KR80" s="34"/>
      <c r="KS80" s="34"/>
      <c r="KT80" s="34"/>
      <c r="KU80" s="34"/>
      <c r="KV80" s="34"/>
      <c r="KW80" s="34"/>
      <c r="KX80" s="34"/>
      <c r="KY80" s="34"/>
      <c r="KZ80" s="34"/>
      <c r="LA80" s="34"/>
      <c r="LB80" s="34"/>
      <c r="LC80" s="34"/>
      <c r="LD80" s="34"/>
      <c r="LE80" s="34"/>
      <c r="LF80" s="34"/>
      <c r="LG80" s="34"/>
      <c r="LH80" s="34"/>
      <c r="LI80" s="34"/>
      <c r="LJ80" s="34"/>
      <c r="LK80" s="34"/>
      <c r="LL80" s="34"/>
      <c r="LM80" s="34"/>
      <c r="LN80" s="34"/>
      <c r="LO80" s="34"/>
      <c r="LP80" s="34"/>
      <c r="LQ80" s="34"/>
      <c r="LR80" s="34"/>
      <c r="LS80" s="34"/>
      <c r="LT80" s="34"/>
      <c r="LU80" s="34"/>
      <c r="LV80" s="34"/>
      <c r="LW80" s="34"/>
      <c r="LX80" s="34"/>
      <c r="LY80" s="34"/>
      <c r="LZ80" s="34"/>
      <c r="MA80" s="34"/>
      <c r="MB80" s="34"/>
      <c r="MC80" s="34"/>
      <c r="MD80" s="34"/>
      <c r="ME80" s="34"/>
      <c r="MF80" s="34"/>
      <c r="MG80" s="34"/>
      <c r="MH80" s="34"/>
      <c r="MI80" s="34"/>
      <c r="MJ80" s="34"/>
      <c r="MK80" s="34"/>
      <c r="ML80" s="34"/>
      <c r="MM80" s="34"/>
    </row>
    <row r="81" spans="1:351" s="35" customFormat="1" ht="28.5" customHeight="1" x14ac:dyDescent="0.2">
      <c r="A81" s="12"/>
      <c r="B81" s="12"/>
      <c r="C81" s="12"/>
      <c r="D81" s="9"/>
      <c r="E81" s="18" t="s">
        <v>15</v>
      </c>
      <c r="F81" s="1"/>
      <c r="G81" s="1"/>
      <c r="H81" s="16">
        <f>SUM(H82:H87)</f>
        <v>7300000</v>
      </c>
      <c r="I81" s="16">
        <f>SUM(I82:I87)</f>
        <v>-180000</v>
      </c>
      <c r="J81" s="16">
        <f>SUM(J82:J87)</f>
        <v>7120000</v>
      </c>
      <c r="K81" s="12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  <c r="IV81" s="34"/>
      <c r="IW81" s="34"/>
      <c r="IX81" s="34"/>
      <c r="IY81" s="34"/>
      <c r="IZ81" s="34"/>
      <c r="JA81" s="34"/>
      <c r="JB81" s="34"/>
      <c r="JC81" s="34"/>
      <c r="JD81" s="34"/>
      <c r="JE81" s="34"/>
      <c r="JF81" s="34"/>
      <c r="JG81" s="34"/>
      <c r="JH81" s="34"/>
      <c r="JI81" s="34"/>
      <c r="JJ81" s="34"/>
      <c r="JK81" s="34"/>
      <c r="JL81" s="34"/>
      <c r="JM81" s="34"/>
      <c r="JN81" s="34"/>
      <c r="JO81" s="34"/>
      <c r="JP81" s="34"/>
      <c r="JQ81" s="34"/>
      <c r="JR81" s="34"/>
      <c r="JS81" s="34"/>
      <c r="JT81" s="34"/>
      <c r="JU81" s="34"/>
      <c r="JV81" s="34"/>
      <c r="JW81" s="34"/>
      <c r="JX81" s="34"/>
      <c r="JY81" s="34"/>
      <c r="JZ81" s="34"/>
      <c r="KA81" s="34"/>
      <c r="KB81" s="34"/>
      <c r="KC81" s="34"/>
      <c r="KD81" s="34"/>
      <c r="KE81" s="34"/>
      <c r="KF81" s="34"/>
      <c r="KG81" s="34"/>
      <c r="KH81" s="34"/>
      <c r="KI81" s="34"/>
      <c r="KJ81" s="34"/>
      <c r="KK81" s="34"/>
      <c r="KL81" s="34"/>
      <c r="KM81" s="34"/>
      <c r="KN81" s="34"/>
      <c r="KO81" s="34"/>
      <c r="KP81" s="34"/>
      <c r="KQ81" s="34"/>
      <c r="KR81" s="34"/>
      <c r="KS81" s="34"/>
      <c r="KT81" s="34"/>
      <c r="KU81" s="34"/>
      <c r="KV81" s="34"/>
      <c r="KW81" s="34"/>
      <c r="KX81" s="34"/>
      <c r="KY81" s="34"/>
      <c r="KZ81" s="34"/>
      <c r="LA81" s="34"/>
      <c r="LB81" s="34"/>
      <c r="LC81" s="34"/>
      <c r="LD81" s="34"/>
      <c r="LE81" s="34"/>
      <c r="LF81" s="34"/>
      <c r="LG81" s="34"/>
      <c r="LH81" s="34"/>
      <c r="LI81" s="34"/>
      <c r="LJ81" s="34"/>
      <c r="LK81" s="34"/>
      <c r="LL81" s="34"/>
      <c r="LM81" s="34"/>
      <c r="LN81" s="34"/>
      <c r="LO81" s="34"/>
      <c r="LP81" s="34"/>
      <c r="LQ81" s="34"/>
      <c r="LR81" s="34"/>
      <c r="LS81" s="34"/>
      <c r="LT81" s="34"/>
      <c r="LU81" s="34"/>
      <c r="LV81" s="34"/>
      <c r="LW81" s="34"/>
      <c r="LX81" s="34"/>
      <c r="LY81" s="34"/>
      <c r="LZ81" s="34"/>
      <c r="MA81" s="34"/>
      <c r="MB81" s="34"/>
      <c r="MC81" s="34"/>
      <c r="MD81" s="34"/>
      <c r="ME81" s="34"/>
      <c r="MF81" s="34"/>
      <c r="MG81" s="34"/>
      <c r="MH81" s="34"/>
      <c r="MI81" s="34"/>
      <c r="MJ81" s="34"/>
      <c r="MK81" s="34"/>
      <c r="ML81" s="34"/>
      <c r="MM81" s="34"/>
    </row>
    <row r="82" spans="1:351" s="35" customFormat="1" ht="70.5" customHeight="1" x14ac:dyDescent="0.2">
      <c r="A82" s="12"/>
      <c r="B82" s="12"/>
      <c r="C82" s="12"/>
      <c r="D82" s="9"/>
      <c r="E82" s="37" t="s">
        <v>76</v>
      </c>
      <c r="F82" s="1" t="s">
        <v>52</v>
      </c>
      <c r="G82" s="1"/>
      <c r="H82" s="1">
        <v>100000</v>
      </c>
      <c r="I82" s="1"/>
      <c r="J82" s="1">
        <f t="shared" ref="J82:J87" si="21">H82+I82</f>
        <v>100000</v>
      </c>
      <c r="K82" s="12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  <c r="IV82" s="34"/>
      <c r="IW82" s="34"/>
      <c r="IX82" s="34"/>
      <c r="IY82" s="34"/>
      <c r="IZ82" s="34"/>
      <c r="JA82" s="34"/>
      <c r="JB82" s="34"/>
      <c r="JC82" s="34"/>
      <c r="JD82" s="34"/>
      <c r="JE82" s="34"/>
      <c r="JF82" s="34"/>
      <c r="JG82" s="34"/>
      <c r="JH82" s="34"/>
      <c r="JI82" s="34"/>
      <c r="JJ82" s="34"/>
      <c r="JK82" s="34"/>
      <c r="JL82" s="34"/>
      <c r="JM82" s="34"/>
      <c r="JN82" s="34"/>
      <c r="JO82" s="34"/>
      <c r="JP82" s="34"/>
      <c r="JQ82" s="34"/>
      <c r="JR82" s="34"/>
      <c r="JS82" s="34"/>
      <c r="JT82" s="34"/>
      <c r="JU82" s="34"/>
      <c r="JV82" s="34"/>
      <c r="JW82" s="34"/>
      <c r="JX82" s="34"/>
      <c r="JY82" s="34"/>
      <c r="JZ82" s="34"/>
      <c r="KA82" s="34"/>
      <c r="KB82" s="34"/>
      <c r="KC82" s="34"/>
      <c r="KD82" s="34"/>
      <c r="KE82" s="34"/>
      <c r="KF82" s="34"/>
      <c r="KG82" s="34"/>
      <c r="KH82" s="34"/>
      <c r="KI82" s="34"/>
      <c r="KJ82" s="34"/>
      <c r="KK82" s="34"/>
      <c r="KL82" s="34"/>
      <c r="KM82" s="34"/>
      <c r="KN82" s="34"/>
      <c r="KO82" s="34"/>
      <c r="KP82" s="34"/>
      <c r="KQ82" s="34"/>
      <c r="KR82" s="34"/>
      <c r="KS82" s="34"/>
      <c r="KT82" s="34"/>
      <c r="KU82" s="34"/>
      <c r="KV82" s="34"/>
      <c r="KW82" s="34"/>
      <c r="KX82" s="34"/>
      <c r="KY82" s="34"/>
      <c r="KZ82" s="34"/>
      <c r="LA82" s="34"/>
      <c r="LB82" s="34"/>
      <c r="LC82" s="34"/>
      <c r="LD82" s="34"/>
      <c r="LE82" s="34"/>
      <c r="LF82" s="34"/>
      <c r="LG82" s="34"/>
      <c r="LH82" s="34"/>
      <c r="LI82" s="34"/>
      <c r="LJ82" s="34"/>
      <c r="LK82" s="34"/>
      <c r="LL82" s="34"/>
      <c r="LM82" s="34"/>
      <c r="LN82" s="34"/>
      <c r="LO82" s="34"/>
      <c r="LP82" s="34"/>
      <c r="LQ82" s="34"/>
      <c r="LR82" s="34"/>
      <c r="LS82" s="34"/>
      <c r="LT82" s="34"/>
      <c r="LU82" s="34"/>
      <c r="LV82" s="34"/>
      <c r="LW82" s="34"/>
      <c r="LX82" s="34"/>
      <c r="LY82" s="34"/>
      <c r="LZ82" s="34"/>
      <c r="MA82" s="34"/>
      <c r="MB82" s="34"/>
      <c r="MC82" s="34"/>
      <c r="MD82" s="34"/>
      <c r="ME82" s="34"/>
      <c r="MF82" s="34"/>
      <c r="MG82" s="34"/>
      <c r="MH82" s="34"/>
      <c r="MI82" s="34"/>
      <c r="MJ82" s="34"/>
      <c r="MK82" s="34"/>
      <c r="ML82" s="34"/>
      <c r="MM82" s="34"/>
    </row>
    <row r="83" spans="1:351" s="35" customFormat="1" ht="69" customHeight="1" x14ac:dyDescent="0.2">
      <c r="A83" s="12"/>
      <c r="B83" s="12"/>
      <c r="C83" s="12"/>
      <c r="D83" s="9"/>
      <c r="E83" s="37" t="s">
        <v>107</v>
      </c>
      <c r="F83" s="12">
        <v>2019</v>
      </c>
      <c r="G83" s="27">
        <v>1596688</v>
      </c>
      <c r="H83" s="1">
        <v>1500000</v>
      </c>
      <c r="I83" s="1"/>
      <c r="J83" s="1">
        <f t="shared" si="21"/>
        <v>1500000</v>
      </c>
      <c r="K83" s="60">
        <v>94</v>
      </c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  <c r="IV83" s="34"/>
      <c r="IW83" s="34"/>
      <c r="IX83" s="34"/>
      <c r="IY83" s="34"/>
      <c r="IZ83" s="34"/>
      <c r="JA83" s="34"/>
      <c r="JB83" s="34"/>
      <c r="JC83" s="34"/>
      <c r="JD83" s="34"/>
      <c r="JE83" s="34"/>
      <c r="JF83" s="34"/>
      <c r="JG83" s="34"/>
      <c r="JH83" s="34"/>
      <c r="JI83" s="34"/>
      <c r="JJ83" s="34"/>
      <c r="JK83" s="34"/>
      <c r="JL83" s="34"/>
      <c r="JM83" s="34"/>
      <c r="JN83" s="34"/>
      <c r="JO83" s="34"/>
      <c r="JP83" s="34"/>
      <c r="JQ83" s="34"/>
      <c r="JR83" s="34"/>
      <c r="JS83" s="34"/>
      <c r="JT83" s="34"/>
      <c r="JU83" s="34"/>
      <c r="JV83" s="34"/>
      <c r="JW83" s="34"/>
      <c r="JX83" s="34"/>
      <c r="JY83" s="34"/>
      <c r="JZ83" s="34"/>
      <c r="KA83" s="34"/>
      <c r="KB83" s="34"/>
      <c r="KC83" s="34"/>
      <c r="KD83" s="34"/>
      <c r="KE83" s="34"/>
      <c r="KF83" s="34"/>
      <c r="KG83" s="34"/>
      <c r="KH83" s="34"/>
      <c r="KI83" s="34"/>
      <c r="KJ83" s="34"/>
      <c r="KK83" s="34"/>
      <c r="KL83" s="34"/>
      <c r="KM83" s="34"/>
      <c r="KN83" s="34"/>
      <c r="KO83" s="34"/>
      <c r="KP83" s="34"/>
      <c r="KQ83" s="34"/>
      <c r="KR83" s="34"/>
      <c r="KS83" s="34"/>
      <c r="KT83" s="34"/>
      <c r="KU83" s="34"/>
      <c r="KV83" s="34"/>
      <c r="KW83" s="34"/>
      <c r="KX83" s="34"/>
      <c r="KY83" s="34"/>
      <c r="KZ83" s="34"/>
      <c r="LA83" s="34"/>
      <c r="LB83" s="34"/>
      <c r="LC83" s="34"/>
      <c r="LD83" s="34"/>
      <c r="LE83" s="34"/>
      <c r="LF83" s="34"/>
      <c r="LG83" s="34"/>
      <c r="LH83" s="34"/>
      <c r="LI83" s="34"/>
      <c r="LJ83" s="34"/>
      <c r="LK83" s="34"/>
      <c r="LL83" s="34"/>
      <c r="LM83" s="34"/>
      <c r="LN83" s="34"/>
      <c r="LO83" s="34"/>
      <c r="LP83" s="34"/>
      <c r="LQ83" s="34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34"/>
      <c r="MD83" s="34"/>
      <c r="ME83" s="34"/>
      <c r="MF83" s="34"/>
      <c r="MG83" s="34"/>
      <c r="MH83" s="34"/>
      <c r="MI83" s="34"/>
      <c r="MJ83" s="34"/>
      <c r="MK83" s="34"/>
      <c r="ML83" s="34"/>
      <c r="MM83" s="34"/>
    </row>
    <row r="84" spans="1:351" s="35" customFormat="1" ht="76.5" customHeight="1" x14ac:dyDescent="0.2">
      <c r="A84" s="12"/>
      <c r="B84" s="12"/>
      <c r="C84" s="12"/>
      <c r="D84" s="9"/>
      <c r="E84" s="37" t="s">
        <v>77</v>
      </c>
      <c r="F84" s="12">
        <v>2019</v>
      </c>
      <c r="G84" s="27">
        <v>1499096</v>
      </c>
      <c r="H84" s="1">
        <f>100000+1500000</f>
        <v>1600000</v>
      </c>
      <c r="I84" s="1">
        <v>-215000</v>
      </c>
      <c r="J84" s="1">
        <f t="shared" si="21"/>
        <v>1385000</v>
      </c>
      <c r="K84" s="60">
        <v>100</v>
      </c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  <c r="IV84" s="34"/>
      <c r="IW84" s="34"/>
      <c r="IX84" s="34"/>
      <c r="IY84" s="34"/>
      <c r="IZ84" s="34"/>
      <c r="JA84" s="34"/>
      <c r="JB84" s="34"/>
      <c r="JC84" s="34"/>
      <c r="JD84" s="34"/>
      <c r="JE84" s="34"/>
      <c r="JF84" s="34"/>
      <c r="JG84" s="34"/>
      <c r="JH84" s="34"/>
      <c r="JI84" s="34"/>
      <c r="JJ84" s="34"/>
      <c r="JK84" s="34"/>
      <c r="JL84" s="34"/>
      <c r="JM84" s="34"/>
      <c r="JN84" s="34"/>
      <c r="JO84" s="34"/>
      <c r="JP84" s="34"/>
      <c r="JQ84" s="34"/>
      <c r="JR84" s="34"/>
      <c r="JS84" s="34"/>
      <c r="JT84" s="34"/>
      <c r="JU84" s="34"/>
      <c r="JV84" s="34"/>
      <c r="JW84" s="34"/>
      <c r="JX84" s="34"/>
      <c r="JY84" s="34"/>
      <c r="JZ84" s="34"/>
      <c r="KA84" s="34"/>
      <c r="KB84" s="34"/>
      <c r="KC84" s="34"/>
      <c r="KD84" s="34"/>
      <c r="KE84" s="34"/>
      <c r="KF84" s="34"/>
      <c r="KG84" s="34"/>
      <c r="KH84" s="34"/>
      <c r="KI84" s="34"/>
      <c r="KJ84" s="34"/>
      <c r="KK84" s="34"/>
      <c r="KL84" s="34"/>
      <c r="KM84" s="34"/>
      <c r="KN84" s="34"/>
      <c r="KO84" s="34"/>
      <c r="KP84" s="34"/>
      <c r="KQ84" s="34"/>
      <c r="KR84" s="34"/>
      <c r="KS84" s="34"/>
      <c r="KT84" s="34"/>
      <c r="KU84" s="34"/>
      <c r="KV84" s="34"/>
      <c r="KW84" s="34"/>
      <c r="KX84" s="34"/>
      <c r="KY84" s="34"/>
      <c r="KZ84" s="34"/>
      <c r="LA84" s="34"/>
      <c r="LB84" s="34"/>
      <c r="LC84" s="34"/>
      <c r="LD84" s="34"/>
      <c r="LE84" s="34"/>
      <c r="LF84" s="34"/>
      <c r="LG84" s="34"/>
      <c r="LH84" s="34"/>
      <c r="LI84" s="34"/>
      <c r="LJ84" s="34"/>
      <c r="LK84" s="34"/>
      <c r="LL84" s="34"/>
      <c r="LM84" s="34"/>
      <c r="LN84" s="34"/>
      <c r="LO84" s="34"/>
      <c r="LP84" s="34"/>
      <c r="LQ84" s="34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34"/>
      <c r="MD84" s="34"/>
      <c r="ME84" s="34"/>
      <c r="MF84" s="34"/>
      <c r="MG84" s="34"/>
      <c r="MH84" s="34"/>
      <c r="MI84" s="34"/>
      <c r="MJ84" s="34"/>
      <c r="MK84" s="34"/>
      <c r="ML84" s="34"/>
      <c r="MM84" s="34"/>
    </row>
    <row r="85" spans="1:351" s="35" customFormat="1" ht="46.35" customHeight="1" x14ac:dyDescent="0.2">
      <c r="A85" s="12"/>
      <c r="B85" s="12"/>
      <c r="C85" s="12"/>
      <c r="D85" s="9"/>
      <c r="E85" s="37" t="s">
        <v>33</v>
      </c>
      <c r="F85" s="39" t="s">
        <v>49</v>
      </c>
      <c r="G85" s="27">
        <v>16272770</v>
      </c>
      <c r="H85" s="1">
        <f>1000000-700000</f>
        <v>300000</v>
      </c>
      <c r="I85" s="1"/>
      <c r="J85" s="1">
        <f t="shared" si="21"/>
        <v>300000</v>
      </c>
      <c r="K85" s="60">
        <v>16</v>
      </c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  <c r="IW85" s="34"/>
      <c r="IX85" s="34"/>
      <c r="IY85" s="34"/>
      <c r="IZ85" s="34"/>
      <c r="JA85" s="34"/>
      <c r="JB85" s="34"/>
      <c r="JC85" s="34"/>
      <c r="JD85" s="34"/>
      <c r="JE85" s="34"/>
      <c r="JF85" s="34"/>
      <c r="JG85" s="34"/>
      <c r="JH85" s="34"/>
      <c r="JI85" s="34"/>
      <c r="JJ85" s="34"/>
      <c r="JK85" s="34"/>
      <c r="JL85" s="34"/>
      <c r="JM85" s="34"/>
      <c r="JN85" s="34"/>
      <c r="JO85" s="34"/>
      <c r="JP85" s="34"/>
      <c r="JQ85" s="34"/>
      <c r="JR85" s="34"/>
      <c r="JS85" s="34"/>
      <c r="JT85" s="34"/>
      <c r="JU85" s="34"/>
      <c r="JV85" s="34"/>
      <c r="JW85" s="34"/>
      <c r="JX85" s="34"/>
      <c r="JY85" s="34"/>
      <c r="JZ85" s="34"/>
      <c r="KA85" s="34"/>
      <c r="KB85" s="34"/>
      <c r="KC85" s="34"/>
      <c r="KD85" s="34"/>
      <c r="KE85" s="34"/>
      <c r="KF85" s="34"/>
      <c r="KG85" s="34"/>
      <c r="KH85" s="34"/>
      <c r="KI85" s="34"/>
      <c r="KJ85" s="34"/>
      <c r="KK85" s="34"/>
      <c r="KL85" s="34"/>
      <c r="KM85" s="34"/>
      <c r="KN85" s="34"/>
      <c r="KO85" s="34"/>
      <c r="KP85" s="34"/>
      <c r="KQ85" s="34"/>
      <c r="KR85" s="34"/>
      <c r="KS85" s="34"/>
      <c r="KT85" s="34"/>
      <c r="KU85" s="34"/>
      <c r="KV85" s="34"/>
      <c r="KW85" s="34"/>
      <c r="KX85" s="34"/>
      <c r="KY85" s="34"/>
      <c r="KZ85" s="34"/>
      <c r="LA85" s="34"/>
      <c r="LB85" s="34"/>
      <c r="LC85" s="34"/>
      <c r="LD85" s="34"/>
      <c r="LE85" s="34"/>
      <c r="LF85" s="34"/>
      <c r="LG85" s="34"/>
      <c r="LH85" s="34"/>
      <c r="LI85" s="34"/>
      <c r="LJ85" s="34"/>
      <c r="LK85" s="34"/>
      <c r="LL85" s="34"/>
      <c r="LM85" s="34"/>
      <c r="LN85" s="34"/>
      <c r="LO85" s="34"/>
      <c r="LP85" s="34"/>
      <c r="LQ85" s="34"/>
      <c r="LR85" s="34"/>
      <c r="LS85" s="34"/>
      <c r="LT85" s="34"/>
      <c r="LU85" s="34"/>
      <c r="LV85" s="34"/>
      <c r="LW85" s="34"/>
      <c r="LX85" s="34"/>
      <c r="LY85" s="34"/>
      <c r="LZ85" s="34"/>
      <c r="MA85" s="34"/>
      <c r="MB85" s="34"/>
      <c r="MC85" s="34"/>
      <c r="MD85" s="34"/>
      <c r="ME85" s="34"/>
      <c r="MF85" s="34"/>
      <c r="MG85" s="34"/>
      <c r="MH85" s="34"/>
      <c r="MI85" s="34"/>
      <c r="MJ85" s="34"/>
      <c r="MK85" s="34"/>
      <c r="ML85" s="34"/>
      <c r="MM85" s="34"/>
    </row>
    <row r="86" spans="1:351" s="35" customFormat="1" ht="46.35" customHeight="1" x14ac:dyDescent="0.2">
      <c r="A86" s="12"/>
      <c r="B86" s="12"/>
      <c r="C86" s="12"/>
      <c r="D86" s="9"/>
      <c r="E86" s="37" t="s">
        <v>116</v>
      </c>
      <c r="F86" s="12">
        <v>2019</v>
      </c>
      <c r="G86" s="27">
        <v>1501757</v>
      </c>
      <c r="H86" s="1">
        <f>900000+400000</f>
        <v>1300000</v>
      </c>
      <c r="I86" s="1">
        <v>35000</v>
      </c>
      <c r="J86" s="1">
        <f t="shared" si="21"/>
        <v>1335000</v>
      </c>
      <c r="K86" s="60">
        <v>100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  <c r="IW86" s="34"/>
      <c r="IX86" s="34"/>
      <c r="IY86" s="34"/>
      <c r="IZ86" s="34"/>
      <c r="JA86" s="34"/>
      <c r="JB86" s="34"/>
      <c r="JC86" s="34"/>
      <c r="JD86" s="34"/>
      <c r="JE86" s="34"/>
      <c r="JF86" s="34"/>
      <c r="JG86" s="34"/>
      <c r="JH86" s="34"/>
      <c r="JI86" s="34"/>
      <c r="JJ86" s="34"/>
      <c r="JK86" s="34"/>
      <c r="JL86" s="34"/>
      <c r="JM86" s="34"/>
      <c r="JN86" s="34"/>
      <c r="JO86" s="34"/>
      <c r="JP86" s="34"/>
      <c r="JQ86" s="34"/>
      <c r="JR86" s="34"/>
      <c r="JS86" s="34"/>
      <c r="JT86" s="34"/>
      <c r="JU86" s="34"/>
      <c r="JV86" s="34"/>
      <c r="JW86" s="34"/>
      <c r="JX86" s="34"/>
      <c r="JY86" s="34"/>
      <c r="JZ86" s="34"/>
      <c r="KA86" s="34"/>
      <c r="KB86" s="34"/>
      <c r="KC86" s="34"/>
      <c r="KD86" s="34"/>
      <c r="KE86" s="34"/>
      <c r="KF86" s="34"/>
      <c r="KG86" s="34"/>
      <c r="KH86" s="34"/>
      <c r="KI86" s="34"/>
      <c r="KJ86" s="34"/>
      <c r="KK86" s="34"/>
      <c r="KL86" s="34"/>
      <c r="KM86" s="34"/>
      <c r="KN86" s="34"/>
      <c r="KO86" s="34"/>
      <c r="KP86" s="34"/>
      <c r="KQ86" s="34"/>
      <c r="KR86" s="34"/>
      <c r="KS86" s="34"/>
      <c r="KT86" s="34"/>
      <c r="KU86" s="34"/>
      <c r="KV86" s="34"/>
      <c r="KW86" s="34"/>
      <c r="KX86" s="34"/>
      <c r="KY86" s="34"/>
      <c r="KZ86" s="34"/>
      <c r="LA86" s="34"/>
      <c r="LB86" s="34"/>
      <c r="LC86" s="34"/>
      <c r="LD86" s="34"/>
      <c r="LE86" s="34"/>
      <c r="LF86" s="34"/>
      <c r="LG86" s="34"/>
      <c r="LH86" s="34"/>
      <c r="LI86" s="34"/>
      <c r="LJ86" s="34"/>
      <c r="LK86" s="34"/>
      <c r="LL86" s="34"/>
      <c r="LM86" s="34"/>
      <c r="LN86" s="34"/>
      <c r="LO86" s="34"/>
      <c r="LP86" s="34"/>
      <c r="LQ86" s="34"/>
      <c r="LR86" s="34"/>
      <c r="LS86" s="34"/>
      <c r="LT86" s="34"/>
      <c r="LU86" s="34"/>
      <c r="LV86" s="34"/>
      <c r="LW86" s="34"/>
      <c r="LX86" s="34"/>
      <c r="LY86" s="34"/>
      <c r="LZ86" s="34"/>
      <c r="MA86" s="34"/>
      <c r="MB86" s="34"/>
      <c r="MC86" s="34"/>
      <c r="MD86" s="34"/>
      <c r="ME86" s="34"/>
      <c r="MF86" s="34"/>
      <c r="MG86" s="34"/>
      <c r="MH86" s="34"/>
      <c r="MI86" s="34"/>
      <c r="MJ86" s="34"/>
      <c r="MK86" s="34"/>
      <c r="ML86" s="34"/>
      <c r="MM86" s="34"/>
    </row>
    <row r="87" spans="1:351" s="35" customFormat="1" ht="48.6" customHeight="1" x14ac:dyDescent="0.2">
      <c r="A87" s="12"/>
      <c r="B87" s="12"/>
      <c r="C87" s="12"/>
      <c r="D87" s="9"/>
      <c r="E87" s="19" t="s">
        <v>34</v>
      </c>
      <c r="F87" s="1" t="s">
        <v>49</v>
      </c>
      <c r="G87" s="1"/>
      <c r="H87" s="1">
        <f>3000000-500000</f>
        <v>2500000</v>
      </c>
      <c r="I87" s="1"/>
      <c r="J87" s="1">
        <f t="shared" si="21"/>
        <v>2500000</v>
      </c>
      <c r="K87" s="12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  <c r="IV87" s="34"/>
      <c r="IW87" s="34"/>
      <c r="IX87" s="34"/>
      <c r="IY87" s="34"/>
      <c r="IZ87" s="34"/>
      <c r="JA87" s="34"/>
      <c r="JB87" s="34"/>
      <c r="JC87" s="34"/>
      <c r="JD87" s="34"/>
      <c r="JE87" s="34"/>
      <c r="JF87" s="34"/>
      <c r="JG87" s="34"/>
      <c r="JH87" s="34"/>
      <c r="JI87" s="34"/>
      <c r="JJ87" s="34"/>
      <c r="JK87" s="34"/>
      <c r="JL87" s="34"/>
      <c r="JM87" s="34"/>
      <c r="JN87" s="34"/>
      <c r="JO87" s="34"/>
      <c r="JP87" s="34"/>
      <c r="JQ87" s="34"/>
      <c r="JR87" s="34"/>
      <c r="JS87" s="34"/>
      <c r="JT87" s="34"/>
      <c r="JU87" s="34"/>
      <c r="JV87" s="34"/>
      <c r="JW87" s="34"/>
      <c r="JX87" s="34"/>
      <c r="JY87" s="34"/>
      <c r="JZ87" s="34"/>
      <c r="KA87" s="34"/>
      <c r="KB87" s="34"/>
      <c r="KC87" s="34"/>
      <c r="KD87" s="34"/>
      <c r="KE87" s="34"/>
      <c r="KF87" s="34"/>
      <c r="KG87" s="34"/>
      <c r="KH87" s="34"/>
      <c r="KI87" s="34"/>
      <c r="KJ87" s="34"/>
      <c r="KK87" s="34"/>
      <c r="KL87" s="34"/>
      <c r="KM87" s="34"/>
      <c r="KN87" s="34"/>
      <c r="KO87" s="34"/>
      <c r="KP87" s="34"/>
      <c r="KQ87" s="34"/>
      <c r="KR87" s="34"/>
      <c r="KS87" s="34"/>
      <c r="KT87" s="34"/>
      <c r="KU87" s="34"/>
      <c r="KV87" s="34"/>
      <c r="KW87" s="34"/>
      <c r="KX87" s="34"/>
      <c r="KY87" s="34"/>
      <c r="KZ87" s="34"/>
      <c r="LA87" s="34"/>
      <c r="LB87" s="34"/>
      <c r="LC87" s="34"/>
      <c r="LD87" s="34"/>
      <c r="LE87" s="34"/>
      <c r="LF87" s="34"/>
      <c r="LG87" s="34"/>
      <c r="LH87" s="34"/>
      <c r="LI87" s="34"/>
      <c r="LJ87" s="34"/>
      <c r="LK87" s="34"/>
      <c r="LL87" s="34"/>
      <c r="LM87" s="34"/>
      <c r="LN87" s="34"/>
      <c r="LO87" s="34"/>
      <c r="LP87" s="34"/>
      <c r="LQ87" s="34"/>
      <c r="LR87" s="34"/>
      <c r="LS87" s="34"/>
      <c r="LT87" s="34"/>
      <c r="LU87" s="34"/>
      <c r="LV87" s="34"/>
      <c r="LW87" s="34"/>
      <c r="LX87" s="34"/>
      <c r="LY87" s="34"/>
      <c r="LZ87" s="34"/>
      <c r="MA87" s="34"/>
      <c r="MB87" s="34"/>
      <c r="MC87" s="34"/>
      <c r="MD87" s="34"/>
      <c r="ME87" s="34"/>
      <c r="MF87" s="34"/>
      <c r="MG87" s="34"/>
      <c r="MH87" s="34"/>
      <c r="MI87" s="34"/>
      <c r="MJ87" s="34"/>
      <c r="MK87" s="34"/>
      <c r="ML87" s="34"/>
      <c r="MM87" s="34"/>
    </row>
    <row r="88" spans="1:351" s="35" customFormat="1" ht="61.35" customHeight="1" x14ac:dyDescent="0.2">
      <c r="A88" s="9">
        <v>1517325</v>
      </c>
      <c r="B88" s="9">
        <v>7325</v>
      </c>
      <c r="C88" s="15" t="s">
        <v>11</v>
      </c>
      <c r="D88" s="28" t="s">
        <v>22</v>
      </c>
      <c r="E88" s="28"/>
      <c r="F88" s="1"/>
      <c r="G88" s="1"/>
      <c r="H88" s="16">
        <f>H89</f>
        <v>1030651</v>
      </c>
      <c r="I88" s="16">
        <f t="shared" ref="I88:J88" si="22">I89</f>
        <v>-1000000</v>
      </c>
      <c r="J88" s="16">
        <f t="shared" si="22"/>
        <v>30651</v>
      </c>
      <c r="K88" s="12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  <c r="IV88" s="34"/>
      <c r="IW88" s="34"/>
      <c r="IX88" s="34"/>
      <c r="IY88" s="34"/>
      <c r="IZ88" s="34"/>
      <c r="JA88" s="34"/>
      <c r="JB88" s="34"/>
      <c r="JC88" s="34"/>
      <c r="JD88" s="34"/>
      <c r="JE88" s="34"/>
      <c r="JF88" s="34"/>
      <c r="JG88" s="34"/>
      <c r="JH88" s="34"/>
      <c r="JI88" s="34"/>
      <c r="JJ88" s="34"/>
      <c r="JK88" s="34"/>
      <c r="JL88" s="34"/>
      <c r="JM88" s="34"/>
      <c r="JN88" s="34"/>
      <c r="JO88" s="34"/>
      <c r="JP88" s="34"/>
      <c r="JQ88" s="34"/>
      <c r="JR88" s="34"/>
      <c r="JS88" s="34"/>
      <c r="JT88" s="34"/>
      <c r="JU88" s="34"/>
      <c r="JV88" s="34"/>
      <c r="JW88" s="34"/>
      <c r="JX88" s="34"/>
      <c r="JY88" s="34"/>
      <c r="JZ88" s="34"/>
      <c r="KA88" s="34"/>
      <c r="KB88" s="34"/>
      <c r="KC88" s="34"/>
      <c r="KD88" s="34"/>
      <c r="KE88" s="34"/>
      <c r="KF88" s="34"/>
      <c r="KG88" s="34"/>
      <c r="KH88" s="34"/>
      <c r="KI88" s="34"/>
      <c r="KJ88" s="34"/>
      <c r="KK88" s="34"/>
      <c r="KL88" s="34"/>
      <c r="KM88" s="34"/>
      <c r="KN88" s="34"/>
      <c r="KO88" s="34"/>
      <c r="KP88" s="34"/>
      <c r="KQ88" s="34"/>
      <c r="KR88" s="34"/>
      <c r="KS88" s="34"/>
      <c r="KT88" s="34"/>
      <c r="KU88" s="34"/>
      <c r="KV88" s="34"/>
      <c r="KW88" s="34"/>
      <c r="KX88" s="34"/>
      <c r="KY88" s="34"/>
      <c r="KZ88" s="34"/>
      <c r="LA88" s="34"/>
      <c r="LB88" s="34"/>
      <c r="LC88" s="34"/>
      <c r="LD88" s="34"/>
      <c r="LE88" s="34"/>
      <c r="LF88" s="34"/>
      <c r="LG88" s="34"/>
      <c r="LH88" s="34"/>
      <c r="LI88" s="34"/>
      <c r="LJ88" s="34"/>
      <c r="LK88" s="34"/>
      <c r="LL88" s="34"/>
      <c r="LM88" s="34"/>
      <c r="LN88" s="34"/>
      <c r="LO88" s="34"/>
      <c r="LP88" s="34"/>
      <c r="LQ88" s="34"/>
      <c r="LR88" s="34"/>
      <c r="LS88" s="34"/>
      <c r="LT88" s="34"/>
      <c r="LU88" s="34"/>
      <c r="LV88" s="34"/>
      <c r="LW88" s="34"/>
      <c r="LX88" s="34"/>
      <c r="LY88" s="34"/>
      <c r="LZ88" s="34"/>
      <c r="MA88" s="34"/>
      <c r="MB88" s="34"/>
      <c r="MC88" s="34"/>
      <c r="MD88" s="34"/>
      <c r="ME88" s="34"/>
      <c r="MF88" s="34"/>
      <c r="MG88" s="34"/>
      <c r="MH88" s="34"/>
      <c r="MI88" s="34"/>
      <c r="MJ88" s="34"/>
      <c r="MK88" s="34"/>
      <c r="ML88" s="34"/>
      <c r="MM88" s="34"/>
    </row>
    <row r="89" spans="1:351" s="35" customFormat="1" ht="37.35" customHeight="1" x14ac:dyDescent="0.2">
      <c r="A89" s="12"/>
      <c r="B89" s="12"/>
      <c r="C89" s="12"/>
      <c r="D89" s="9"/>
      <c r="E89" s="18" t="s">
        <v>15</v>
      </c>
      <c r="F89" s="1"/>
      <c r="G89" s="1"/>
      <c r="H89" s="16">
        <f>H90</f>
        <v>1030651</v>
      </c>
      <c r="I89" s="16">
        <f>I90</f>
        <v>-1000000</v>
      </c>
      <c r="J89" s="16">
        <f>J90</f>
        <v>30651</v>
      </c>
      <c r="K89" s="12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  <c r="IW89" s="34"/>
      <c r="IX89" s="34"/>
      <c r="IY89" s="34"/>
      <c r="IZ89" s="34"/>
      <c r="JA89" s="34"/>
      <c r="JB89" s="34"/>
      <c r="JC89" s="34"/>
      <c r="JD89" s="34"/>
      <c r="JE89" s="34"/>
      <c r="JF89" s="34"/>
      <c r="JG89" s="34"/>
      <c r="JH89" s="34"/>
      <c r="JI89" s="34"/>
      <c r="JJ89" s="34"/>
      <c r="JK89" s="34"/>
      <c r="JL89" s="34"/>
      <c r="JM89" s="34"/>
      <c r="JN89" s="34"/>
      <c r="JO89" s="34"/>
      <c r="JP89" s="34"/>
      <c r="JQ89" s="34"/>
      <c r="JR89" s="34"/>
      <c r="JS89" s="34"/>
      <c r="JT89" s="34"/>
      <c r="JU89" s="34"/>
      <c r="JV89" s="34"/>
      <c r="JW89" s="34"/>
      <c r="JX89" s="34"/>
      <c r="JY89" s="34"/>
      <c r="JZ89" s="34"/>
      <c r="KA89" s="34"/>
      <c r="KB89" s="34"/>
      <c r="KC89" s="34"/>
      <c r="KD89" s="34"/>
      <c r="KE89" s="34"/>
      <c r="KF89" s="34"/>
      <c r="KG89" s="34"/>
      <c r="KH89" s="34"/>
      <c r="KI89" s="34"/>
      <c r="KJ89" s="34"/>
      <c r="KK89" s="34"/>
      <c r="KL89" s="34"/>
      <c r="KM89" s="34"/>
      <c r="KN89" s="34"/>
      <c r="KO89" s="34"/>
      <c r="KP89" s="34"/>
      <c r="KQ89" s="34"/>
      <c r="KR89" s="34"/>
      <c r="KS89" s="34"/>
      <c r="KT89" s="34"/>
      <c r="KU89" s="34"/>
      <c r="KV89" s="34"/>
      <c r="KW89" s="34"/>
      <c r="KX89" s="34"/>
      <c r="KY89" s="34"/>
      <c r="KZ89" s="34"/>
      <c r="LA89" s="34"/>
      <c r="LB89" s="34"/>
      <c r="LC89" s="34"/>
      <c r="LD89" s="34"/>
      <c r="LE89" s="34"/>
      <c r="LF89" s="34"/>
      <c r="LG89" s="34"/>
      <c r="LH89" s="34"/>
      <c r="LI89" s="34"/>
      <c r="LJ89" s="34"/>
      <c r="LK89" s="34"/>
      <c r="LL89" s="34"/>
      <c r="LM89" s="34"/>
      <c r="LN89" s="34"/>
      <c r="LO89" s="34"/>
      <c r="LP89" s="34"/>
      <c r="LQ89" s="34"/>
      <c r="LR89" s="34"/>
      <c r="LS89" s="34"/>
      <c r="LT89" s="34"/>
      <c r="LU89" s="34"/>
      <c r="LV89" s="34"/>
      <c r="LW89" s="34"/>
      <c r="LX89" s="34"/>
      <c r="LY89" s="34"/>
      <c r="LZ89" s="34"/>
      <c r="MA89" s="34"/>
      <c r="MB89" s="34"/>
      <c r="MC89" s="34"/>
      <c r="MD89" s="34"/>
      <c r="ME89" s="34"/>
      <c r="MF89" s="34"/>
      <c r="MG89" s="34"/>
      <c r="MH89" s="34"/>
      <c r="MI89" s="34"/>
      <c r="MJ89" s="34"/>
      <c r="MK89" s="34"/>
      <c r="ML89" s="34"/>
      <c r="MM89" s="34"/>
    </row>
    <row r="90" spans="1:351" s="35" customFormat="1" ht="29.25" customHeight="1" x14ac:dyDescent="0.2">
      <c r="A90" s="12"/>
      <c r="B90" s="12"/>
      <c r="C90" s="12"/>
      <c r="D90" s="9"/>
      <c r="E90" s="37" t="s">
        <v>108</v>
      </c>
      <c r="F90" s="27" t="s">
        <v>50</v>
      </c>
      <c r="G90" s="27">
        <v>33898627</v>
      </c>
      <c r="H90" s="1">
        <v>1030651</v>
      </c>
      <c r="I90" s="1">
        <v>-1000000</v>
      </c>
      <c r="J90" s="1">
        <f>H90+I90</f>
        <v>30651</v>
      </c>
      <c r="K90" s="60">
        <v>36</v>
      </c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  <c r="IW90" s="34"/>
      <c r="IX90" s="34"/>
      <c r="IY90" s="34"/>
      <c r="IZ90" s="34"/>
      <c r="JA90" s="34"/>
      <c r="JB90" s="34"/>
      <c r="JC90" s="34"/>
      <c r="JD90" s="34"/>
      <c r="JE90" s="34"/>
      <c r="JF90" s="34"/>
      <c r="JG90" s="34"/>
      <c r="JH90" s="34"/>
      <c r="JI90" s="34"/>
      <c r="JJ90" s="34"/>
      <c r="JK90" s="34"/>
      <c r="JL90" s="34"/>
      <c r="JM90" s="34"/>
      <c r="JN90" s="34"/>
      <c r="JO90" s="34"/>
      <c r="JP90" s="34"/>
      <c r="JQ90" s="34"/>
      <c r="JR90" s="34"/>
      <c r="JS90" s="34"/>
      <c r="JT90" s="34"/>
      <c r="JU90" s="34"/>
      <c r="JV90" s="34"/>
      <c r="JW90" s="34"/>
      <c r="JX90" s="34"/>
      <c r="JY90" s="34"/>
      <c r="JZ90" s="34"/>
      <c r="KA90" s="34"/>
      <c r="KB90" s="34"/>
      <c r="KC90" s="34"/>
      <c r="KD90" s="34"/>
      <c r="KE90" s="34"/>
      <c r="KF90" s="34"/>
      <c r="KG90" s="34"/>
      <c r="KH90" s="34"/>
      <c r="KI90" s="34"/>
      <c r="KJ90" s="34"/>
      <c r="KK90" s="34"/>
      <c r="KL90" s="34"/>
      <c r="KM90" s="34"/>
      <c r="KN90" s="34"/>
      <c r="KO90" s="34"/>
      <c r="KP90" s="34"/>
      <c r="KQ90" s="34"/>
      <c r="KR90" s="34"/>
      <c r="KS90" s="34"/>
      <c r="KT90" s="34"/>
      <c r="KU90" s="34"/>
      <c r="KV90" s="34"/>
      <c r="KW90" s="34"/>
      <c r="KX90" s="34"/>
      <c r="KY90" s="34"/>
      <c r="KZ90" s="34"/>
      <c r="LA90" s="34"/>
      <c r="LB90" s="34"/>
      <c r="LC90" s="34"/>
      <c r="LD90" s="34"/>
      <c r="LE90" s="34"/>
      <c r="LF90" s="34"/>
      <c r="LG90" s="34"/>
      <c r="LH90" s="34"/>
      <c r="LI90" s="34"/>
      <c r="LJ90" s="34"/>
      <c r="LK90" s="34"/>
      <c r="LL90" s="34"/>
      <c r="LM90" s="34"/>
      <c r="LN90" s="34"/>
      <c r="LO90" s="34"/>
      <c r="LP90" s="34"/>
      <c r="LQ90" s="34"/>
      <c r="LR90" s="34"/>
      <c r="LS90" s="34"/>
      <c r="LT90" s="34"/>
      <c r="LU90" s="34"/>
      <c r="LV90" s="34"/>
      <c r="LW90" s="34"/>
      <c r="LX90" s="34"/>
      <c r="LY90" s="34"/>
      <c r="LZ90" s="34"/>
      <c r="MA90" s="34"/>
      <c r="MB90" s="34"/>
      <c r="MC90" s="34"/>
      <c r="MD90" s="34"/>
      <c r="ME90" s="34"/>
      <c r="MF90" s="34"/>
      <c r="MG90" s="34"/>
      <c r="MH90" s="34"/>
      <c r="MI90" s="34"/>
      <c r="MJ90" s="34"/>
      <c r="MK90" s="34"/>
      <c r="ML90" s="34"/>
      <c r="MM90" s="34"/>
    </row>
    <row r="91" spans="1:351" s="35" customFormat="1" ht="68.099999999999994" customHeight="1" x14ac:dyDescent="0.2">
      <c r="A91" s="9">
        <v>1517330</v>
      </c>
      <c r="B91" s="9">
        <v>7330</v>
      </c>
      <c r="C91" s="15" t="s">
        <v>11</v>
      </c>
      <c r="D91" s="28" t="s">
        <v>79</v>
      </c>
      <c r="E91" s="28"/>
      <c r="F91" s="1"/>
      <c r="G91" s="1"/>
      <c r="H91" s="16">
        <f>H92+H109</f>
        <v>34276476</v>
      </c>
      <c r="I91" s="16">
        <f>I92+I109</f>
        <v>4680000</v>
      </c>
      <c r="J91" s="16">
        <f>J92+J109</f>
        <v>38956476</v>
      </c>
      <c r="K91" s="12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  <c r="IW91" s="34"/>
      <c r="IX91" s="34"/>
      <c r="IY91" s="34"/>
      <c r="IZ91" s="34"/>
      <c r="JA91" s="34"/>
      <c r="JB91" s="34"/>
      <c r="JC91" s="34"/>
      <c r="JD91" s="34"/>
      <c r="JE91" s="34"/>
      <c r="JF91" s="34"/>
      <c r="JG91" s="34"/>
      <c r="JH91" s="34"/>
      <c r="JI91" s="34"/>
      <c r="JJ91" s="34"/>
      <c r="JK91" s="34"/>
      <c r="JL91" s="34"/>
      <c r="JM91" s="34"/>
      <c r="JN91" s="34"/>
      <c r="JO91" s="34"/>
      <c r="JP91" s="34"/>
      <c r="JQ91" s="34"/>
      <c r="JR91" s="34"/>
      <c r="JS91" s="34"/>
      <c r="JT91" s="34"/>
      <c r="JU91" s="34"/>
      <c r="JV91" s="34"/>
      <c r="JW91" s="34"/>
      <c r="JX91" s="34"/>
      <c r="JY91" s="34"/>
      <c r="JZ91" s="34"/>
      <c r="KA91" s="34"/>
      <c r="KB91" s="34"/>
      <c r="KC91" s="34"/>
      <c r="KD91" s="34"/>
      <c r="KE91" s="34"/>
      <c r="KF91" s="34"/>
      <c r="KG91" s="34"/>
      <c r="KH91" s="34"/>
      <c r="KI91" s="34"/>
      <c r="KJ91" s="34"/>
      <c r="KK91" s="34"/>
      <c r="KL91" s="34"/>
      <c r="KM91" s="34"/>
      <c r="KN91" s="34"/>
      <c r="KO91" s="34"/>
      <c r="KP91" s="34"/>
      <c r="KQ91" s="34"/>
      <c r="KR91" s="34"/>
      <c r="KS91" s="34"/>
      <c r="KT91" s="34"/>
      <c r="KU91" s="34"/>
      <c r="KV91" s="34"/>
      <c r="KW91" s="34"/>
      <c r="KX91" s="34"/>
      <c r="KY91" s="34"/>
      <c r="KZ91" s="34"/>
      <c r="LA91" s="34"/>
      <c r="LB91" s="34"/>
      <c r="LC91" s="34"/>
      <c r="LD91" s="34"/>
      <c r="LE91" s="34"/>
      <c r="LF91" s="34"/>
      <c r="LG91" s="34"/>
      <c r="LH91" s="34"/>
      <c r="LI91" s="34"/>
      <c r="LJ91" s="34"/>
      <c r="LK91" s="34"/>
      <c r="LL91" s="34"/>
      <c r="LM91" s="34"/>
      <c r="LN91" s="34"/>
      <c r="LO91" s="34"/>
      <c r="LP91" s="34"/>
      <c r="LQ91" s="34"/>
      <c r="LR91" s="34"/>
      <c r="LS91" s="34"/>
      <c r="LT91" s="34"/>
      <c r="LU91" s="34"/>
      <c r="LV91" s="34"/>
      <c r="LW91" s="34"/>
      <c r="LX91" s="34"/>
      <c r="LY91" s="34"/>
      <c r="LZ91" s="34"/>
      <c r="MA91" s="34"/>
      <c r="MB91" s="34"/>
      <c r="MC91" s="34"/>
      <c r="MD91" s="34"/>
      <c r="ME91" s="34"/>
      <c r="MF91" s="34"/>
      <c r="MG91" s="34"/>
      <c r="MH91" s="34"/>
      <c r="MI91" s="34"/>
      <c r="MJ91" s="34"/>
      <c r="MK91" s="34"/>
      <c r="ML91" s="34"/>
      <c r="MM91" s="34"/>
    </row>
    <row r="92" spans="1:351" s="35" customFormat="1" ht="19.350000000000001" customHeight="1" x14ac:dyDescent="0.2">
      <c r="A92" s="40"/>
      <c r="B92" s="40"/>
      <c r="C92" s="40"/>
      <c r="D92" s="9"/>
      <c r="E92" s="26" t="s">
        <v>12</v>
      </c>
      <c r="F92" s="41"/>
      <c r="G92" s="41"/>
      <c r="H92" s="16">
        <f>SUM(H93:H108)</f>
        <v>10155996</v>
      </c>
      <c r="I92" s="16">
        <f>SUM(I93:I108)</f>
        <v>0</v>
      </c>
      <c r="J92" s="16">
        <f>SUM(J93:J108)</f>
        <v>10155996</v>
      </c>
      <c r="K92" s="40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  <c r="IV92" s="34"/>
      <c r="IW92" s="34"/>
      <c r="IX92" s="34"/>
      <c r="IY92" s="34"/>
      <c r="IZ92" s="34"/>
      <c r="JA92" s="34"/>
      <c r="JB92" s="34"/>
      <c r="JC92" s="34"/>
      <c r="JD92" s="34"/>
      <c r="JE92" s="34"/>
      <c r="JF92" s="34"/>
      <c r="JG92" s="34"/>
      <c r="JH92" s="34"/>
      <c r="JI92" s="34"/>
      <c r="JJ92" s="34"/>
      <c r="JK92" s="34"/>
      <c r="JL92" s="34"/>
      <c r="JM92" s="34"/>
      <c r="JN92" s="34"/>
      <c r="JO92" s="34"/>
      <c r="JP92" s="34"/>
      <c r="JQ92" s="34"/>
      <c r="JR92" s="34"/>
      <c r="JS92" s="34"/>
      <c r="JT92" s="34"/>
      <c r="JU92" s="34"/>
      <c r="JV92" s="34"/>
      <c r="JW92" s="34"/>
      <c r="JX92" s="34"/>
      <c r="JY92" s="34"/>
      <c r="JZ92" s="34"/>
      <c r="KA92" s="34"/>
      <c r="KB92" s="34"/>
      <c r="KC92" s="34"/>
      <c r="KD92" s="34"/>
      <c r="KE92" s="34"/>
      <c r="KF92" s="34"/>
      <c r="KG92" s="34"/>
      <c r="KH92" s="34"/>
      <c r="KI92" s="34"/>
      <c r="KJ92" s="34"/>
      <c r="KK92" s="34"/>
      <c r="KL92" s="34"/>
      <c r="KM92" s="34"/>
      <c r="KN92" s="34"/>
      <c r="KO92" s="34"/>
      <c r="KP92" s="34"/>
      <c r="KQ92" s="34"/>
      <c r="KR92" s="34"/>
      <c r="KS92" s="34"/>
      <c r="KT92" s="34"/>
      <c r="KU92" s="34"/>
      <c r="KV92" s="34"/>
      <c r="KW92" s="34"/>
      <c r="KX92" s="34"/>
      <c r="KY92" s="34"/>
      <c r="KZ92" s="34"/>
      <c r="LA92" s="34"/>
      <c r="LB92" s="34"/>
      <c r="LC92" s="34"/>
      <c r="LD92" s="34"/>
      <c r="LE92" s="34"/>
      <c r="LF92" s="34"/>
      <c r="LG92" s="34"/>
      <c r="LH92" s="34"/>
      <c r="LI92" s="34"/>
      <c r="LJ92" s="34"/>
      <c r="LK92" s="34"/>
      <c r="LL92" s="34"/>
      <c r="LM92" s="34"/>
      <c r="LN92" s="34"/>
      <c r="LO92" s="34"/>
      <c r="LP92" s="34"/>
      <c r="LQ92" s="34"/>
      <c r="LR92" s="34"/>
      <c r="LS92" s="34"/>
      <c r="LT92" s="34"/>
      <c r="LU92" s="34"/>
      <c r="LV92" s="34"/>
      <c r="LW92" s="34"/>
      <c r="LX92" s="34"/>
      <c r="LY92" s="34"/>
      <c r="LZ92" s="34"/>
      <c r="MA92" s="34"/>
      <c r="MB92" s="34"/>
      <c r="MC92" s="34"/>
      <c r="MD92" s="34"/>
      <c r="ME92" s="34"/>
      <c r="MF92" s="34"/>
      <c r="MG92" s="34"/>
      <c r="MH92" s="34"/>
      <c r="MI92" s="34"/>
      <c r="MJ92" s="34"/>
      <c r="MK92" s="34"/>
      <c r="ML92" s="34"/>
      <c r="MM92" s="34"/>
    </row>
    <row r="93" spans="1:351" s="35" customFormat="1" ht="36.6" customHeight="1" x14ac:dyDescent="0.2">
      <c r="A93" s="40"/>
      <c r="B93" s="40"/>
      <c r="C93" s="40"/>
      <c r="D93" s="9"/>
      <c r="E93" s="19" t="s">
        <v>23</v>
      </c>
      <c r="F93" s="27" t="s">
        <v>48</v>
      </c>
      <c r="G93" s="27"/>
      <c r="H93" s="1">
        <f>1500000-1300000</f>
        <v>200000</v>
      </c>
      <c r="I93" s="1"/>
      <c r="J93" s="1">
        <f t="shared" ref="J93:J102" si="23">H93+I93</f>
        <v>200000</v>
      </c>
      <c r="K93" s="39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  <c r="IW93" s="34"/>
      <c r="IX93" s="34"/>
      <c r="IY93" s="34"/>
      <c r="IZ93" s="34"/>
      <c r="JA93" s="34"/>
      <c r="JB93" s="34"/>
      <c r="JC93" s="34"/>
      <c r="JD93" s="34"/>
      <c r="JE93" s="34"/>
      <c r="JF93" s="34"/>
      <c r="JG93" s="34"/>
      <c r="JH93" s="34"/>
      <c r="JI93" s="34"/>
      <c r="JJ93" s="34"/>
      <c r="JK93" s="34"/>
      <c r="JL93" s="34"/>
      <c r="JM93" s="34"/>
      <c r="JN93" s="34"/>
      <c r="JO93" s="34"/>
      <c r="JP93" s="34"/>
      <c r="JQ93" s="34"/>
      <c r="JR93" s="34"/>
      <c r="JS93" s="34"/>
      <c r="JT93" s="34"/>
      <c r="JU93" s="34"/>
      <c r="JV93" s="34"/>
      <c r="JW93" s="34"/>
      <c r="JX93" s="34"/>
      <c r="JY93" s="34"/>
      <c r="JZ93" s="34"/>
      <c r="KA93" s="34"/>
      <c r="KB93" s="34"/>
      <c r="KC93" s="34"/>
      <c r="KD93" s="34"/>
      <c r="KE93" s="34"/>
      <c r="KF93" s="34"/>
      <c r="KG93" s="34"/>
      <c r="KH93" s="34"/>
      <c r="KI93" s="34"/>
      <c r="KJ93" s="34"/>
      <c r="KK93" s="34"/>
      <c r="KL93" s="34"/>
      <c r="KM93" s="34"/>
      <c r="KN93" s="34"/>
      <c r="KO93" s="34"/>
      <c r="KP93" s="34"/>
      <c r="KQ93" s="34"/>
      <c r="KR93" s="34"/>
      <c r="KS93" s="34"/>
      <c r="KT93" s="34"/>
      <c r="KU93" s="34"/>
      <c r="KV93" s="34"/>
      <c r="KW93" s="34"/>
      <c r="KX93" s="34"/>
      <c r="KY93" s="34"/>
      <c r="KZ93" s="34"/>
      <c r="LA93" s="34"/>
      <c r="LB93" s="34"/>
      <c r="LC93" s="34"/>
      <c r="LD93" s="34"/>
      <c r="LE93" s="34"/>
      <c r="LF93" s="34"/>
      <c r="LG93" s="34"/>
      <c r="LH93" s="34"/>
      <c r="LI93" s="34"/>
      <c r="LJ93" s="34"/>
      <c r="LK93" s="34"/>
      <c r="LL93" s="34"/>
      <c r="LM93" s="34"/>
      <c r="LN93" s="34"/>
      <c r="LO93" s="34"/>
      <c r="LP93" s="34"/>
      <c r="LQ93" s="34"/>
      <c r="LR93" s="34"/>
      <c r="LS93" s="34"/>
      <c r="LT93" s="34"/>
      <c r="LU93" s="34"/>
      <c r="LV93" s="34"/>
      <c r="LW93" s="34"/>
      <c r="LX93" s="34"/>
      <c r="LY93" s="34"/>
      <c r="LZ93" s="34"/>
      <c r="MA93" s="34"/>
      <c r="MB93" s="34"/>
      <c r="MC93" s="34"/>
      <c r="MD93" s="34"/>
      <c r="ME93" s="34"/>
      <c r="MF93" s="34"/>
      <c r="MG93" s="34"/>
      <c r="MH93" s="34"/>
      <c r="MI93" s="34"/>
      <c r="MJ93" s="34"/>
      <c r="MK93" s="34"/>
      <c r="ML93" s="34"/>
      <c r="MM93" s="34"/>
    </row>
    <row r="94" spans="1:351" s="35" customFormat="1" ht="37.35" customHeight="1" x14ac:dyDescent="0.2">
      <c r="A94" s="40"/>
      <c r="B94" s="40"/>
      <c r="C94" s="40"/>
      <c r="D94" s="12"/>
      <c r="E94" s="37" t="s">
        <v>24</v>
      </c>
      <c r="F94" s="1" t="s">
        <v>50</v>
      </c>
      <c r="G94" s="27">
        <v>28556946</v>
      </c>
      <c r="H94" s="1">
        <f>4000000+1000000</f>
        <v>5000000</v>
      </c>
      <c r="I94" s="1"/>
      <c r="J94" s="1">
        <f t="shared" si="23"/>
        <v>5000000</v>
      </c>
      <c r="K94" s="39">
        <v>58</v>
      </c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  <c r="IV94" s="34"/>
      <c r="IW94" s="34"/>
      <c r="IX94" s="34"/>
      <c r="IY94" s="34"/>
      <c r="IZ94" s="34"/>
      <c r="JA94" s="34"/>
      <c r="JB94" s="34"/>
      <c r="JC94" s="34"/>
      <c r="JD94" s="34"/>
      <c r="JE94" s="34"/>
      <c r="JF94" s="34"/>
      <c r="JG94" s="34"/>
      <c r="JH94" s="34"/>
      <c r="JI94" s="34"/>
      <c r="JJ94" s="34"/>
      <c r="JK94" s="34"/>
      <c r="JL94" s="34"/>
      <c r="JM94" s="34"/>
      <c r="JN94" s="34"/>
      <c r="JO94" s="34"/>
      <c r="JP94" s="34"/>
      <c r="JQ94" s="34"/>
      <c r="JR94" s="34"/>
      <c r="JS94" s="34"/>
      <c r="JT94" s="34"/>
      <c r="JU94" s="34"/>
      <c r="JV94" s="34"/>
      <c r="JW94" s="34"/>
      <c r="JX94" s="34"/>
      <c r="JY94" s="34"/>
      <c r="JZ94" s="34"/>
      <c r="KA94" s="34"/>
      <c r="KB94" s="34"/>
      <c r="KC94" s="34"/>
      <c r="KD94" s="34"/>
      <c r="KE94" s="34"/>
      <c r="KF94" s="34"/>
      <c r="KG94" s="34"/>
      <c r="KH94" s="34"/>
      <c r="KI94" s="34"/>
      <c r="KJ94" s="34"/>
      <c r="KK94" s="34"/>
      <c r="KL94" s="34"/>
      <c r="KM94" s="34"/>
      <c r="KN94" s="34"/>
      <c r="KO94" s="34"/>
      <c r="KP94" s="34"/>
      <c r="KQ94" s="34"/>
      <c r="KR94" s="34"/>
      <c r="KS94" s="34"/>
      <c r="KT94" s="34"/>
      <c r="KU94" s="34"/>
      <c r="KV94" s="34"/>
      <c r="KW94" s="34"/>
      <c r="KX94" s="34"/>
      <c r="KY94" s="34"/>
      <c r="KZ94" s="34"/>
      <c r="LA94" s="34"/>
      <c r="LB94" s="34"/>
      <c r="LC94" s="34"/>
      <c r="LD94" s="34"/>
      <c r="LE94" s="34"/>
      <c r="LF94" s="34"/>
      <c r="LG94" s="34"/>
      <c r="LH94" s="34"/>
      <c r="LI94" s="34"/>
      <c r="LJ94" s="34"/>
      <c r="LK94" s="34"/>
      <c r="LL94" s="34"/>
      <c r="LM94" s="34"/>
      <c r="LN94" s="34"/>
      <c r="LO94" s="34"/>
      <c r="LP94" s="34"/>
      <c r="LQ94" s="34"/>
      <c r="LR94" s="34"/>
      <c r="LS94" s="34"/>
      <c r="LT94" s="34"/>
      <c r="LU94" s="34"/>
      <c r="LV94" s="34"/>
      <c r="LW94" s="34"/>
      <c r="LX94" s="34"/>
      <c r="LY94" s="34"/>
      <c r="LZ94" s="34"/>
      <c r="MA94" s="34"/>
      <c r="MB94" s="34"/>
      <c r="MC94" s="34"/>
      <c r="MD94" s="34"/>
      <c r="ME94" s="34"/>
      <c r="MF94" s="34"/>
      <c r="MG94" s="34"/>
      <c r="MH94" s="34"/>
      <c r="MI94" s="34"/>
      <c r="MJ94" s="34"/>
      <c r="MK94" s="34"/>
      <c r="ML94" s="34"/>
      <c r="MM94" s="34"/>
    </row>
    <row r="95" spans="1:351" s="35" customFormat="1" ht="68.099999999999994" customHeight="1" x14ac:dyDescent="0.2">
      <c r="A95" s="40"/>
      <c r="B95" s="40"/>
      <c r="C95" s="40"/>
      <c r="D95" s="12"/>
      <c r="E95" s="19" t="s">
        <v>127</v>
      </c>
      <c r="F95" s="1" t="s">
        <v>57</v>
      </c>
      <c r="G95" s="27"/>
      <c r="H95" s="1">
        <v>1850000</v>
      </c>
      <c r="I95" s="1"/>
      <c r="J95" s="1">
        <f t="shared" si="23"/>
        <v>1850000</v>
      </c>
      <c r="K95" s="39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  <c r="IV95" s="34"/>
      <c r="IW95" s="34"/>
      <c r="IX95" s="34"/>
      <c r="IY95" s="34"/>
      <c r="IZ95" s="34"/>
      <c r="JA95" s="34"/>
      <c r="JB95" s="34"/>
      <c r="JC95" s="34"/>
      <c r="JD95" s="34"/>
      <c r="JE95" s="34"/>
      <c r="JF95" s="34"/>
      <c r="JG95" s="34"/>
      <c r="JH95" s="34"/>
      <c r="JI95" s="34"/>
      <c r="JJ95" s="34"/>
      <c r="JK95" s="34"/>
      <c r="JL95" s="34"/>
      <c r="JM95" s="34"/>
      <c r="JN95" s="34"/>
      <c r="JO95" s="34"/>
      <c r="JP95" s="34"/>
      <c r="JQ95" s="34"/>
      <c r="JR95" s="34"/>
      <c r="JS95" s="34"/>
      <c r="JT95" s="34"/>
      <c r="JU95" s="34"/>
      <c r="JV95" s="34"/>
      <c r="JW95" s="34"/>
      <c r="JX95" s="34"/>
      <c r="JY95" s="34"/>
      <c r="JZ95" s="34"/>
      <c r="KA95" s="34"/>
      <c r="KB95" s="34"/>
      <c r="KC95" s="34"/>
      <c r="KD95" s="34"/>
      <c r="KE95" s="34"/>
      <c r="KF95" s="34"/>
      <c r="KG95" s="34"/>
      <c r="KH95" s="34"/>
      <c r="KI95" s="34"/>
      <c r="KJ95" s="34"/>
      <c r="KK95" s="34"/>
      <c r="KL95" s="34"/>
      <c r="KM95" s="34"/>
      <c r="KN95" s="34"/>
      <c r="KO95" s="34"/>
      <c r="KP95" s="34"/>
      <c r="KQ95" s="34"/>
      <c r="KR95" s="34"/>
      <c r="KS95" s="34"/>
      <c r="KT95" s="34"/>
      <c r="KU95" s="34"/>
      <c r="KV95" s="34"/>
      <c r="KW95" s="34"/>
      <c r="KX95" s="34"/>
      <c r="KY95" s="34"/>
      <c r="KZ95" s="34"/>
      <c r="LA95" s="34"/>
      <c r="LB95" s="34"/>
      <c r="LC95" s="34"/>
      <c r="LD95" s="34"/>
      <c r="LE95" s="34"/>
      <c r="LF95" s="34"/>
      <c r="LG95" s="34"/>
      <c r="LH95" s="34"/>
      <c r="LI95" s="34"/>
      <c r="LJ95" s="34"/>
      <c r="LK95" s="34"/>
      <c r="LL95" s="34"/>
      <c r="LM95" s="34"/>
      <c r="LN95" s="34"/>
      <c r="LO95" s="34"/>
      <c r="LP95" s="34"/>
      <c r="LQ95" s="34"/>
      <c r="LR95" s="34"/>
      <c r="LS95" s="34"/>
      <c r="LT95" s="34"/>
      <c r="LU95" s="34"/>
      <c r="LV95" s="34"/>
      <c r="LW95" s="34"/>
      <c r="LX95" s="34"/>
      <c r="LY95" s="34"/>
      <c r="LZ95" s="34"/>
      <c r="MA95" s="34"/>
      <c r="MB95" s="34"/>
      <c r="MC95" s="34"/>
      <c r="MD95" s="34"/>
      <c r="ME95" s="34"/>
      <c r="MF95" s="34"/>
      <c r="MG95" s="34"/>
      <c r="MH95" s="34"/>
      <c r="MI95" s="34"/>
      <c r="MJ95" s="34"/>
      <c r="MK95" s="34"/>
      <c r="ML95" s="34"/>
      <c r="MM95" s="34"/>
    </row>
    <row r="96" spans="1:351" s="35" customFormat="1" ht="43.35" customHeight="1" x14ac:dyDescent="0.2">
      <c r="A96" s="40"/>
      <c r="B96" s="40"/>
      <c r="C96" s="40"/>
      <c r="D96" s="12"/>
      <c r="E96" s="36" t="s">
        <v>111</v>
      </c>
      <c r="F96" s="42">
        <v>2019</v>
      </c>
      <c r="G96" s="27">
        <v>95761</v>
      </c>
      <c r="H96" s="1">
        <v>92000</v>
      </c>
      <c r="I96" s="1"/>
      <c r="J96" s="1">
        <f t="shared" si="23"/>
        <v>92000</v>
      </c>
      <c r="K96" s="39">
        <v>96</v>
      </c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  <c r="IV96" s="34"/>
      <c r="IW96" s="34"/>
      <c r="IX96" s="34"/>
      <c r="IY96" s="34"/>
      <c r="IZ96" s="34"/>
      <c r="JA96" s="34"/>
      <c r="JB96" s="34"/>
      <c r="JC96" s="34"/>
      <c r="JD96" s="34"/>
      <c r="JE96" s="34"/>
      <c r="JF96" s="34"/>
      <c r="JG96" s="34"/>
      <c r="JH96" s="34"/>
      <c r="JI96" s="34"/>
      <c r="JJ96" s="34"/>
      <c r="JK96" s="34"/>
      <c r="JL96" s="34"/>
      <c r="JM96" s="34"/>
      <c r="JN96" s="34"/>
      <c r="JO96" s="34"/>
      <c r="JP96" s="34"/>
      <c r="JQ96" s="34"/>
      <c r="JR96" s="34"/>
      <c r="JS96" s="34"/>
      <c r="JT96" s="34"/>
      <c r="JU96" s="34"/>
      <c r="JV96" s="34"/>
      <c r="JW96" s="34"/>
      <c r="JX96" s="34"/>
      <c r="JY96" s="34"/>
      <c r="JZ96" s="34"/>
      <c r="KA96" s="34"/>
      <c r="KB96" s="34"/>
      <c r="KC96" s="34"/>
      <c r="KD96" s="34"/>
      <c r="KE96" s="34"/>
      <c r="KF96" s="34"/>
      <c r="KG96" s="34"/>
      <c r="KH96" s="34"/>
      <c r="KI96" s="34"/>
      <c r="KJ96" s="34"/>
      <c r="KK96" s="34"/>
      <c r="KL96" s="34"/>
      <c r="KM96" s="34"/>
      <c r="KN96" s="34"/>
      <c r="KO96" s="34"/>
      <c r="KP96" s="34"/>
      <c r="KQ96" s="34"/>
      <c r="KR96" s="34"/>
      <c r="KS96" s="34"/>
      <c r="KT96" s="34"/>
      <c r="KU96" s="34"/>
      <c r="KV96" s="34"/>
      <c r="KW96" s="34"/>
      <c r="KX96" s="34"/>
      <c r="KY96" s="34"/>
      <c r="KZ96" s="34"/>
      <c r="LA96" s="34"/>
      <c r="LB96" s="34"/>
      <c r="LC96" s="34"/>
      <c r="LD96" s="34"/>
      <c r="LE96" s="34"/>
      <c r="LF96" s="34"/>
      <c r="LG96" s="34"/>
      <c r="LH96" s="34"/>
      <c r="LI96" s="34"/>
      <c r="LJ96" s="34"/>
      <c r="LK96" s="34"/>
      <c r="LL96" s="34"/>
      <c r="LM96" s="34"/>
      <c r="LN96" s="34"/>
      <c r="LO96" s="34"/>
      <c r="LP96" s="34"/>
      <c r="LQ96" s="34"/>
      <c r="LR96" s="34"/>
      <c r="LS96" s="34"/>
      <c r="LT96" s="34"/>
      <c r="LU96" s="34"/>
      <c r="LV96" s="34"/>
      <c r="LW96" s="34"/>
      <c r="LX96" s="34"/>
      <c r="LY96" s="34"/>
      <c r="LZ96" s="34"/>
      <c r="MA96" s="34"/>
      <c r="MB96" s="34"/>
      <c r="MC96" s="34"/>
      <c r="MD96" s="34"/>
      <c r="ME96" s="34"/>
      <c r="MF96" s="34"/>
      <c r="MG96" s="34"/>
      <c r="MH96" s="34"/>
      <c r="MI96" s="34"/>
      <c r="MJ96" s="34"/>
      <c r="MK96" s="34"/>
      <c r="ML96" s="34"/>
      <c r="MM96" s="34"/>
    </row>
    <row r="97" spans="1:351" s="35" customFormat="1" ht="47.25" customHeight="1" x14ac:dyDescent="0.2">
      <c r="A97" s="40"/>
      <c r="B97" s="40"/>
      <c r="C97" s="40"/>
      <c r="D97" s="12"/>
      <c r="E97" s="36" t="s">
        <v>117</v>
      </c>
      <c r="F97" s="42">
        <v>2019</v>
      </c>
      <c r="G97" s="27"/>
      <c r="H97" s="1">
        <v>130000</v>
      </c>
      <c r="I97" s="1"/>
      <c r="J97" s="1">
        <f t="shared" si="23"/>
        <v>130000</v>
      </c>
      <c r="K97" s="39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  <c r="IV97" s="34"/>
      <c r="IW97" s="34"/>
      <c r="IX97" s="34"/>
      <c r="IY97" s="34"/>
      <c r="IZ97" s="34"/>
      <c r="JA97" s="34"/>
      <c r="JB97" s="34"/>
      <c r="JC97" s="34"/>
      <c r="JD97" s="34"/>
      <c r="JE97" s="34"/>
      <c r="JF97" s="34"/>
      <c r="JG97" s="34"/>
      <c r="JH97" s="34"/>
      <c r="JI97" s="34"/>
      <c r="JJ97" s="34"/>
      <c r="JK97" s="34"/>
      <c r="JL97" s="34"/>
      <c r="JM97" s="34"/>
      <c r="JN97" s="34"/>
      <c r="JO97" s="34"/>
      <c r="JP97" s="34"/>
      <c r="JQ97" s="34"/>
      <c r="JR97" s="34"/>
      <c r="JS97" s="34"/>
      <c r="JT97" s="34"/>
      <c r="JU97" s="34"/>
      <c r="JV97" s="34"/>
      <c r="JW97" s="34"/>
      <c r="JX97" s="34"/>
      <c r="JY97" s="34"/>
      <c r="JZ97" s="34"/>
      <c r="KA97" s="34"/>
      <c r="KB97" s="34"/>
      <c r="KC97" s="34"/>
      <c r="KD97" s="34"/>
      <c r="KE97" s="34"/>
      <c r="KF97" s="34"/>
      <c r="KG97" s="34"/>
      <c r="KH97" s="34"/>
      <c r="KI97" s="34"/>
      <c r="KJ97" s="34"/>
      <c r="KK97" s="34"/>
      <c r="KL97" s="34"/>
      <c r="KM97" s="34"/>
      <c r="KN97" s="34"/>
      <c r="KO97" s="34"/>
      <c r="KP97" s="34"/>
      <c r="KQ97" s="34"/>
      <c r="KR97" s="34"/>
      <c r="KS97" s="34"/>
      <c r="KT97" s="34"/>
      <c r="KU97" s="34"/>
      <c r="KV97" s="34"/>
      <c r="KW97" s="34"/>
      <c r="KX97" s="34"/>
      <c r="KY97" s="34"/>
      <c r="KZ97" s="34"/>
      <c r="LA97" s="34"/>
      <c r="LB97" s="34"/>
      <c r="LC97" s="34"/>
      <c r="LD97" s="34"/>
      <c r="LE97" s="34"/>
      <c r="LF97" s="34"/>
      <c r="LG97" s="34"/>
      <c r="LH97" s="34"/>
      <c r="LI97" s="34"/>
      <c r="LJ97" s="34"/>
      <c r="LK97" s="34"/>
      <c r="LL97" s="34"/>
      <c r="LM97" s="34"/>
      <c r="LN97" s="34"/>
      <c r="LO97" s="34"/>
      <c r="LP97" s="34"/>
      <c r="LQ97" s="34"/>
      <c r="LR97" s="34"/>
      <c r="LS97" s="34"/>
      <c r="LT97" s="34"/>
      <c r="LU97" s="34"/>
      <c r="LV97" s="34"/>
      <c r="LW97" s="34"/>
      <c r="LX97" s="34"/>
      <c r="LY97" s="34"/>
      <c r="LZ97" s="34"/>
      <c r="MA97" s="34"/>
      <c r="MB97" s="34"/>
      <c r="MC97" s="34"/>
      <c r="MD97" s="34"/>
      <c r="ME97" s="34"/>
      <c r="MF97" s="34"/>
      <c r="MG97" s="34"/>
      <c r="MH97" s="34"/>
      <c r="MI97" s="34"/>
      <c r="MJ97" s="34"/>
      <c r="MK97" s="34"/>
      <c r="ML97" s="34"/>
      <c r="MM97" s="34"/>
    </row>
    <row r="98" spans="1:351" s="35" customFormat="1" ht="47.25" customHeight="1" x14ac:dyDescent="0.2">
      <c r="A98" s="40"/>
      <c r="B98" s="40"/>
      <c r="C98" s="40"/>
      <c r="D98" s="12"/>
      <c r="E98" s="36" t="s">
        <v>120</v>
      </c>
      <c r="F98" s="42">
        <v>2019</v>
      </c>
      <c r="G98" s="27"/>
      <c r="H98" s="1">
        <v>170457</v>
      </c>
      <c r="I98" s="1"/>
      <c r="J98" s="1">
        <f t="shared" si="23"/>
        <v>170457</v>
      </c>
      <c r="K98" s="39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  <c r="IW98" s="34"/>
      <c r="IX98" s="34"/>
      <c r="IY98" s="34"/>
      <c r="IZ98" s="34"/>
      <c r="JA98" s="34"/>
      <c r="JB98" s="34"/>
      <c r="JC98" s="34"/>
      <c r="JD98" s="34"/>
      <c r="JE98" s="34"/>
      <c r="JF98" s="34"/>
      <c r="JG98" s="34"/>
      <c r="JH98" s="34"/>
      <c r="JI98" s="34"/>
      <c r="JJ98" s="34"/>
      <c r="JK98" s="34"/>
      <c r="JL98" s="34"/>
      <c r="JM98" s="34"/>
      <c r="JN98" s="34"/>
      <c r="JO98" s="34"/>
      <c r="JP98" s="34"/>
      <c r="JQ98" s="34"/>
      <c r="JR98" s="34"/>
      <c r="JS98" s="34"/>
      <c r="JT98" s="34"/>
      <c r="JU98" s="34"/>
      <c r="JV98" s="34"/>
      <c r="JW98" s="34"/>
      <c r="JX98" s="34"/>
      <c r="JY98" s="34"/>
      <c r="JZ98" s="34"/>
      <c r="KA98" s="34"/>
      <c r="KB98" s="34"/>
      <c r="KC98" s="34"/>
      <c r="KD98" s="34"/>
      <c r="KE98" s="34"/>
      <c r="KF98" s="34"/>
      <c r="KG98" s="34"/>
      <c r="KH98" s="34"/>
      <c r="KI98" s="34"/>
      <c r="KJ98" s="34"/>
      <c r="KK98" s="34"/>
      <c r="KL98" s="34"/>
      <c r="KM98" s="34"/>
      <c r="KN98" s="34"/>
      <c r="KO98" s="34"/>
      <c r="KP98" s="34"/>
      <c r="KQ98" s="34"/>
      <c r="KR98" s="34"/>
      <c r="KS98" s="34"/>
      <c r="KT98" s="34"/>
      <c r="KU98" s="34"/>
      <c r="KV98" s="34"/>
      <c r="KW98" s="34"/>
      <c r="KX98" s="34"/>
      <c r="KY98" s="34"/>
      <c r="KZ98" s="34"/>
      <c r="LA98" s="34"/>
      <c r="LB98" s="34"/>
      <c r="LC98" s="34"/>
      <c r="LD98" s="34"/>
      <c r="LE98" s="34"/>
      <c r="LF98" s="34"/>
      <c r="LG98" s="34"/>
      <c r="LH98" s="34"/>
      <c r="LI98" s="34"/>
      <c r="LJ98" s="34"/>
      <c r="LK98" s="34"/>
      <c r="LL98" s="34"/>
      <c r="LM98" s="34"/>
      <c r="LN98" s="34"/>
      <c r="LO98" s="34"/>
      <c r="LP98" s="34"/>
      <c r="LQ98" s="34"/>
      <c r="LR98" s="34"/>
      <c r="LS98" s="34"/>
      <c r="LT98" s="34"/>
      <c r="LU98" s="34"/>
      <c r="LV98" s="34"/>
      <c r="LW98" s="34"/>
      <c r="LX98" s="34"/>
      <c r="LY98" s="34"/>
      <c r="LZ98" s="34"/>
      <c r="MA98" s="34"/>
      <c r="MB98" s="34"/>
      <c r="MC98" s="34"/>
      <c r="MD98" s="34"/>
      <c r="ME98" s="34"/>
      <c r="MF98" s="34"/>
      <c r="MG98" s="34"/>
      <c r="MH98" s="34"/>
      <c r="MI98" s="34"/>
      <c r="MJ98" s="34"/>
      <c r="MK98" s="34"/>
      <c r="ML98" s="34"/>
      <c r="MM98" s="34"/>
    </row>
    <row r="99" spans="1:351" s="35" customFormat="1" ht="43.5" customHeight="1" x14ac:dyDescent="0.2">
      <c r="A99" s="40"/>
      <c r="B99" s="40"/>
      <c r="C99" s="40"/>
      <c r="D99" s="12"/>
      <c r="E99" s="36" t="s">
        <v>112</v>
      </c>
      <c r="F99" s="42">
        <v>2019</v>
      </c>
      <c r="G99" s="27">
        <v>102782</v>
      </c>
      <c r="H99" s="1">
        <v>98765</v>
      </c>
      <c r="I99" s="1"/>
      <c r="J99" s="1">
        <f t="shared" si="23"/>
        <v>98765</v>
      </c>
      <c r="K99" s="39">
        <v>96</v>
      </c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  <c r="IW99" s="34"/>
      <c r="IX99" s="34"/>
      <c r="IY99" s="34"/>
      <c r="IZ99" s="34"/>
      <c r="JA99" s="34"/>
      <c r="JB99" s="34"/>
      <c r="JC99" s="34"/>
      <c r="JD99" s="34"/>
      <c r="JE99" s="34"/>
      <c r="JF99" s="34"/>
      <c r="JG99" s="34"/>
      <c r="JH99" s="34"/>
      <c r="JI99" s="34"/>
      <c r="JJ99" s="34"/>
      <c r="JK99" s="34"/>
      <c r="JL99" s="34"/>
      <c r="JM99" s="34"/>
      <c r="JN99" s="34"/>
      <c r="JO99" s="34"/>
      <c r="JP99" s="34"/>
      <c r="JQ99" s="34"/>
      <c r="JR99" s="34"/>
      <c r="JS99" s="34"/>
      <c r="JT99" s="34"/>
      <c r="JU99" s="34"/>
      <c r="JV99" s="34"/>
      <c r="JW99" s="34"/>
      <c r="JX99" s="34"/>
      <c r="JY99" s="34"/>
      <c r="JZ99" s="34"/>
      <c r="KA99" s="34"/>
      <c r="KB99" s="34"/>
      <c r="KC99" s="34"/>
      <c r="KD99" s="34"/>
      <c r="KE99" s="34"/>
      <c r="KF99" s="34"/>
      <c r="KG99" s="34"/>
      <c r="KH99" s="34"/>
      <c r="KI99" s="34"/>
      <c r="KJ99" s="34"/>
      <c r="KK99" s="34"/>
      <c r="KL99" s="34"/>
      <c r="KM99" s="34"/>
      <c r="KN99" s="34"/>
      <c r="KO99" s="34"/>
      <c r="KP99" s="34"/>
      <c r="KQ99" s="34"/>
      <c r="KR99" s="34"/>
      <c r="KS99" s="34"/>
      <c r="KT99" s="34"/>
      <c r="KU99" s="34"/>
      <c r="KV99" s="34"/>
      <c r="KW99" s="34"/>
      <c r="KX99" s="34"/>
      <c r="KY99" s="34"/>
      <c r="KZ99" s="34"/>
      <c r="LA99" s="34"/>
      <c r="LB99" s="34"/>
      <c r="LC99" s="34"/>
      <c r="LD99" s="34"/>
      <c r="LE99" s="34"/>
      <c r="LF99" s="34"/>
      <c r="LG99" s="34"/>
      <c r="LH99" s="34"/>
      <c r="LI99" s="34"/>
      <c r="LJ99" s="34"/>
      <c r="LK99" s="34"/>
      <c r="LL99" s="34"/>
      <c r="LM99" s="34"/>
      <c r="LN99" s="34"/>
      <c r="LO99" s="34"/>
      <c r="LP99" s="34"/>
      <c r="LQ99" s="34"/>
      <c r="LR99" s="34"/>
      <c r="LS99" s="34"/>
      <c r="LT99" s="34"/>
      <c r="LU99" s="34"/>
      <c r="LV99" s="34"/>
      <c r="LW99" s="34"/>
      <c r="LX99" s="34"/>
      <c r="LY99" s="34"/>
      <c r="LZ99" s="34"/>
      <c r="MA99" s="34"/>
      <c r="MB99" s="34"/>
      <c r="MC99" s="34"/>
      <c r="MD99" s="34"/>
      <c r="ME99" s="34"/>
      <c r="MF99" s="34"/>
      <c r="MG99" s="34"/>
      <c r="MH99" s="34"/>
      <c r="MI99" s="34"/>
      <c r="MJ99" s="34"/>
      <c r="MK99" s="34"/>
      <c r="ML99" s="34"/>
      <c r="MM99" s="34"/>
    </row>
    <row r="100" spans="1:351" s="35" customFormat="1" ht="47.1" customHeight="1" x14ac:dyDescent="0.2">
      <c r="A100" s="40"/>
      <c r="B100" s="40"/>
      <c r="C100" s="40"/>
      <c r="D100" s="12"/>
      <c r="E100" s="36" t="s">
        <v>114</v>
      </c>
      <c r="F100" s="42">
        <v>2019</v>
      </c>
      <c r="G100" s="27"/>
      <c r="H100" s="1">
        <f>171000-167000</f>
        <v>4000</v>
      </c>
      <c r="I100" s="1"/>
      <c r="J100" s="1">
        <f>I100+H100</f>
        <v>4000</v>
      </c>
      <c r="K100" s="39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  <c r="IV100" s="34"/>
      <c r="IW100" s="34"/>
      <c r="IX100" s="34"/>
      <c r="IY100" s="34"/>
      <c r="IZ100" s="34"/>
      <c r="JA100" s="34"/>
      <c r="JB100" s="34"/>
      <c r="JC100" s="34"/>
      <c r="JD100" s="34"/>
      <c r="JE100" s="34"/>
      <c r="JF100" s="34"/>
      <c r="JG100" s="34"/>
      <c r="JH100" s="34"/>
      <c r="JI100" s="34"/>
      <c r="JJ100" s="34"/>
      <c r="JK100" s="34"/>
      <c r="JL100" s="34"/>
      <c r="JM100" s="34"/>
      <c r="JN100" s="34"/>
      <c r="JO100" s="34"/>
      <c r="JP100" s="34"/>
      <c r="JQ100" s="34"/>
      <c r="JR100" s="34"/>
      <c r="JS100" s="34"/>
      <c r="JT100" s="34"/>
      <c r="JU100" s="34"/>
      <c r="JV100" s="34"/>
      <c r="JW100" s="34"/>
      <c r="JX100" s="34"/>
      <c r="JY100" s="34"/>
      <c r="JZ100" s="34"/>
      <c r="KA100" s="34"/>
      <c r="KB100" s="34"/>
      <c r="KC100" s="34"/>
      <c r="KD100" s="34"/>
      <c r="KE100" s="34"/>
      <c r="KF100" s="34"/>
      <c r="KG100" s="34"/>
      <c r="KH100" s="34"/>
      <c r="KI100" s="34"/>
      <c r="KJ100" s="34"/>
      <c r="KK100" s="34"/>
      <c r="KL100" s="34"/>
      <c r="KM100" s="34"/>
      <c r="KN100" s="34"/>
      <c r="KO100" s="34"/>
      <c r="KP100" s="34"/>
      <c r="KQ100" s="34"/>
      <c r="KR100" s="34"/>
      <c r="KS100" s="34"/>
      <c r="KT100" s="34"/>
      <c r="KU100" s="34"/>
      <c r="KV100" s="34"/>
      <c r="KW100" s="34"/>
      <c r="KX100" s="34"/>
      <c r="KY100" s="34"/>
      <c r="KZ100" s="34"/>
      <c r="LA100" s="34"/>
      <c r="LB100" s="34"/>
      <c r="LC100" s="34"/>
      <c r="LD100" s="34"/>
      <c r="LE100" s="34"/>
      <c r="LF100" s="34"/>
      <c r="LG100" s="34"/>
      <c r="LH100" s="34"/>
      <c r="LI100" s="34"/>
      <c r="LJ100" s="34"/>
      <c r="LK100" s="34"/>
      <c r="LL100" s="34"/>
      <c r="LM100" s="34"/>
      <c r="LN100" s="34"/>
      <c r="LO100" s="34"/>
      <c r="LP100" s="34"/>
      <c r="LQ100" s="34"/>
      <c r="LR100" s="34"/>
      <c r="LS100" s="34"/>
      <c r="LT100" s="34"/>
      <c r="LU100" s="34"/>
      <c r="LV100" s="34"/>
      <c r="LW100" s="34"/>
      <c r="LX100" s="34"/>
      <c r="LY100" s="34"/>
      <c r="LZ100" s="34"/>
      <c r="MA100" s="34"/>
      <c r="MB100" s="34"/>
      <c r="MC100" s="34"/>
      <c r="MD100" s="34"/>
      <c r="ME100" s="34"/>
      <c r="MF100" s="34"/>
      <c r="MG100" s="34"/>
      <c r="MH100" s="34"/>
      <c r="MI100" s="34"/>
      <c r="MJ100" s="34"/>
      <c r="MK100" s="34"/>
      <c r="ML100" s="34"/>
      <c r="MM100" s="34"/>
    </row>
    <row r="101" spans="1:351" s="35" customFormat="1" ht="47.1" customHeight="1" x14ac:dyDescent="0.2">
      <c r="A101" s="40"/>
      <c r="B101" s="40"/>
      <c r="C101" s="40"/>
      <c r="D101" s="12"/>
      <c r="E101" s="36" t="s">
        <v>121</v>
      </c>
      <c r="F101" s="42">
        <v>2019</v>
      </c>
      <c r="G101" s="27"/>
      <c r="H101" s="1">
        <v>110000</v>
      </c>
      <c r="I101" s="1"/>
      <c r="J101" s="1">
        <f>I101+H101</f>
        <v>110000</v>
      </c>
      <c r="K101" s="39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  <c r="IV101" s="34"/>
      <c r="IW101" s="34"/>
      <c r="IX101" s="34"/>
      <c r="IY101" s="34"/>
      <c r="IZ101" s="34"/>
      <c r="JA101" s="34"/>
      <c r="JB101" s="34"/>
      <c r="JC101" s="34"/>
      <c r="JD101" s="34"/>
      <c r="JE101" s="34"/>
      <c r="JF101" s="34"/>
      <c r="JG101" s="34"/>
      <c r="JH101" s="34"/>
      <c r="JI101" s="34"/>
      <c r="JJ101" s="34"/>
      <c r="JK101" s="34"/>
      <c r="JL101" s="34"/>
      <c r="JM101" s="34"/>
      <c r="JN101" s="34"/>
      <c r="JO101" s="34"/>
      <c r="JP101" s="34"/>
      <c r="JQ101" s="34"/>
      <c r="JR101" s="34"/>
      <c r="JS101" s="34"/>
      <c r="JT101" s="34"/>
      <c r="JU101" s="34"/>
      <c r="JV101" s="34"/>
      <c r="JW101" s="34"/>
      <c r="JX101" s="34"/>
      <c r="JY101" s="34"/>
      <c r="JZ101" s="34"/>
      <c r="KA101" s="34"/>
      <c r="KB101" s="34"/>
      <c r="KC101" s="34"/>
      <c r="KD101" s="34"/>
      <c r="KE101" s="34"/>
      <c r="KF101" s="34"/>
      <c r="KG101" s="34"/>
      <c r="KH101" s="34"/>
      <c r="KI101" s="34"/>
      <c r="KJ101" s="34"/>
      <c r="KK101" s="34"/>
      <c r="KL101" s="34"/>
      <c r="KM101" s="34"/>
      <c r="KN101" s="34"/>
      <c r="KO101" s="34"/>
      <c r="KP101" s="34"/>
      <c r="KQ101" s="34"/>
      <c r="KR101" s="34"/>
      <c r="KS101" s="34"/>
      <c r="KT101" s="34"/>
      <c r="KU101" s="34"/>
      <c r="KV101" s="34"/>
      <c r="KW101" s="34"/>
      <c r="KX101" s="34"/>
      <c r="KY101" s="34"/>
      <c r="KZ101" s="34"/>
      <c r="LA101" s="34"/>
      <c r="LB101" s="34"/>
      <c r="LC101" s="34"/>
      <c r="LD101" s="34"/>
      <c r="LE101" s="34"/>
      <c r="LF101" s="34"/>
      <c r="LG101" s="34"/>
      <c r="LH101" s="34"/>
      <c r="LI101" s="34"/>
      <c r="LJ101" s="34"/>
      <c r="LK101" s="34"/>
      <c r="LL101" s="34"/>
      <c r="LM101" s="34"/>
      <c r="LN101" s="34"/>
      <c r="LO101" s="34"/>
      <c r="LP101" s="34"/>
      <c r="LQ101" s="34"/>
      <c r="LR101" s="34"/>
      <c r="LS101" s="34"/>
      <c r="LT101" s="34"/>
      <c r="LU101" s="34"/>
      <c r="LV101" s="34"/>
      <c r="LW101" s="34"/>
      <c r="LX101" s="34"/>
      <c r="LY101" s="34"/>
      <c r="LZ101" s="34"/>
      <c r="MA101" s="34"/>
      <c r="MB101" s="34"/>
      <c r="MC101" s="34"/>
      <c r="MD101" s="34"/>
      <c r="ME101" s="34"/>
      <c r="MF101" s="34"/>
      <c r="MG101" s="34"/>
      <c r="MH101" s="34"/>
      <c r="MI101" s="34"/>
      <c r="MJ101" s="34"/>
      <c r="MK101" s="34"/>
      <c r="ML101" s="34"/>
      <c r="MM101" s="34"/>
    </row>
    <row r="102" spans="1:351" s="35" customFormat="1" ht="44.45" customHeight="1" x14ac:dyDescent="0.2">
      <c r="A102" s="40"/>
      <c r="B102" s="40"/>
      <c r="C102" s="40"/>
      <c r="D102" s="12"/>
      <c r="E102" s="36" t="s">
        <v>91</v>
      </c>
      <c r="F102" s="1" t="s">
        <v>48</v>
      </c>
      <c r="G102" s="27">
        <v>167618</v>
      </c>
      <c r="H102" s="1">
        <v>161733</v>
      </c>
      <c r="I102" s="1"/>
      <c r="J102" s="1">
        <f t="shared" si="23"/>
        <v>161733</v>
      </c>
      <c r="K102" s="39">
        <v>98</v>
      </c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  <c r="IV102" s="34"/>
      <c r="IW102" s="34"/>
      <c r="IX102" s="34"/>
      <c r="IY102" s="34"/>
      <c r="IZ102" s="34"/>
      <c r="JA102" s="34"/>
      <c r="JB102" s="34"/>
      <c r="JC102" s="34"/>
      <c r="JD102" s="34"/>
      <c r="JE102" s="34"/>
      <c r="JF102" s="34"/>
      <c r="JG102" s="34"/>
      <c r="JH102" s="34"/>
      <c r="JI102" s="34"/>
      <c r="JJ102" s="34"/>
      <c r="JK102" s="34"/>
      <c r="JL102" s="34"/>
      <c r="JM102" s="34"/>
      <c r="JN102" s="34"/>
      <c r="JO102" s="34"/>
      <c r="JP102" s="34"/>
      <c r="JQ102" s="34"/>
      <c r="JR102" s="34"/>
      <c r="JS102" s="34"/>
      <c r="JT102" s="34"/>
      <c r="JU102" s="34"/>
      <c r="JV102" s="34"/>
      <c r="JW102" s="34"/>
      <c r="JX102" s="34"/>
      <c r="JY102" s="34"/>
      <c r="JZ102" s="34"/>
      <c r="KA102" s="34"/>
      <c r="KB102" s="34"/>
      <c r="KC102" s="34"/>
      <c r="KD102" s="34"/>
      <c r="KE102" s="34"/>
      <c r="KF102" s="34"/>
      <c r="KG102" s="34"/>
      <c r="KH102" s="34"/>
      <c r="KI102" s="34"/>
      <c r="KJ102" s="34"/>
      <c r="KK102" s="34"/>
      <c r="KL102" s="34"/>
      <c r="KM102" s="34"/>
      <c r="KN102" s="34"/>
      <c r="KO102" s="34"/>
      <c r="KP102" s="34"/>
      <c r="KQ102" s="34"/>
      <c r="KR102" s="34"/>
      <c r="KS102" s="34"/>
      <c r="KT102" s="34"/>
      <c r="KU102" s="34"/>
      <c r="KV102" s="34"/>
      <c r="KW102" s="34"/>
      <c r="KX102" s="34"/>
      <c r="KY102" s="34"/>
      <c r="KZ102" s="34"/>
      <c r="LA102" s="34"/>
      <c r="LB102" s="34"/>
      <c r="LC102" s="34"/>
      <c r="LD102" s="34"/>
      <c r="LE102" s="34"/>
      <c r="LF102" s="34"/>
      <c r="LG102" s="34"/>
      <c r="LH102" s="34"/>
      <c r="LI102" s="34"/>
      <c r="LJ102" s="34"/>
      <c r="LK102" s="34"/>
      <c r="LL102" s="34"/>
      <c r="LM102" s="34"/>
      <c r="LN102" s="34"/>
      <c r="LO102" s="34"/>
      <c r="LP102" s="34"/>
      <c r="LQ102" s="34"/>
      <c r="LR102" s="34"/>
      <c r="LS102" s="34"/>
      <c r="LT102" s="34"/>
      <c r="LU102" s="34"/>
      <c r="LV102" s="34"/>
      <c r="LW102" s="34"/>
      <c r="LX102" s="34"/>
      <c r="LY102" s="34"/>
      <c r="LZ102" s="34"/>
      <c r="MA102" s="34"/>
      <c r="MB102" s="34"/>
      <c r="MC102" s="34"/>
      <c r="MD102" s="34"/>
      <c r="ME102" s="34"/>
      <c r="MF102" s="34"/>
      <c r="MG102" s="34"/>
      <c r="MH102" s="34"/>
      <c r="MI102" s="34"/>
      <c r="MJ102" s="34"/>
      <c r="MK102" s="34"/>
      <c r="ML102" s="34"/>
      <c r="MM102" s="34"/>
    </row>
    <row r="103" spans="1:351" s="35" customFormat="1" ht="40.35" customHeight="1" x14ac:dyDescent="0.2">
      <c r="A103" s="40"/>
      <c r="B103" s="40"/>
      <c r="C103" s="40"/>
      <c r="D103" s="9"/>
      <c r="E103" s="37" t="s">
        <v>100</v>
      </c>
      <c r="F103" s="27" t="s">
        <v>48</v>
      </c>
      <c r="G103" s="27">
        <v>590105</v>
      </c>
      <c r="H103" s="1">
        <v>83465</v>
      </c>
      <c r="I103" s="1"/>
      <c r="J103" s="1">
        <f t="shared" ref="J103:J108" si="24">H103+I103</f>
        <v>83465</v>
      </c>
      <c r="K103" s="39">
        <v>95</v>
      </c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  <c r="IV103" s="34"/>
      <c r="IW103" s="34"/>
      <c r="IX103" s="34"/>
      <c r="IY103" s="34"/>
      <c r="IZ103" s="34"/>
      <c r="JA103" s="34"/>
      <c r="JB103" s="34"/>
      <c r="JC103" s="34"/>
      <c r="JD103" s="34"/>
      <c r="JE103" s="34"/>
      <c r="JF103" s="34"/>
      <c r="JG103" s="34"/>
      <c r="JH103" s="34"/>
      <c r="JI103" s="34"/>
      <c r="JJ103" s="34"/>
      <c r="JK103" s="34"/>
      <c r="JL103" s="34"/>
      <c r="JM103" s="34"/>
      <c r="JN103" s="34"/>
      <c r="JO103" s="34"/>
      <c r="JP103" s="34"/>
      <c r="JQ103" s="34"/>
      <c r="JR103" s="34"/>
      <c r="JS103" s="34"/>
      <c r="JT103" s="34"/>
      <c r="JU103" s="34"/>
      <c r="JV103" s="34"/>
      <c r="JW103" s="34"/>
      <c r="JX103" s="34"/>
      <c r="JY103" s="34"/>
      <c r="JZ103" s="34"/>
      <c r="KA103" s="34"/>
      <c r="KB103" s="34"/>
      <c r="KC103" s="34"/>
      <c r="KD103" s="34"/>
      <c r="KE103" s="34"/>
      <c r="KF103" s="34"/>
      <c r="KG103" s="34"/>
      <c r="KH103" s="34"/>
      <c r="KI103" s="34"/>
      <c r="KJ103" s="34"/>
      <c r="KK103" s="34"/>
      <c r="KL103" s="34"/>
      <c r="KM103" s="34"/>
      <c r="KN103" s="34"/>
      <c r="KO103" s="34"/>
      <c r="KP103" s="34"/>
      <c r="KQ103" s="34"/>
      <c r="KR103" s="34"/>
      <c r="KS103" s="34"/>
      <c r="KT103" s="34"/>
      <c r="KU103" s="34"/>
      <c r="KV103" s="34"/>
      <c r="KW103" s="34"/>
      <c r="KX103" s="34"/>
      <c r="KY103" s="34"/>
      <c r="KZ103" s="34"/>
      <c r="LA103" s="34"/>
      <c r="LB103" s="34"/>
      <c r="LC103" s="34"/>
      <c r="LD103" s="34"/>
      <c r="LE103" s="34"/>
      <c r="LF103" s="34"/>
      <c r="LG103" s="34"/>
      <c r="LH103" s="34"/>
      <c r="LI103" s="34"/>
      <c r="LJ103" s="34"/>
      <c r="LK103" s="34"/>
      <c r="LL103" s="34"/>
      <c r="LM103" s="34"/>
      <c r="LN103" s="34"/>
      <c r="LO103" s="34"/>
      <c r="LP103" s="34"/>
      <c r="LQ103" s="34"/>
      <c r="LR103" s="34"/>
      <c r="LS103" s="34"/>
      <c r="LT103" s="34"/>
      <c r="LU103" s="34"/>
      <c r="LV103" s="34"/>
      <c r="LW103" s="34"/>
      <c r="LX103" s="34"/>
      <c r="LY103" s="34"/>
      <c r="LZ103" s="34"/>
      <c r="MA103" s="34"/>
      <c r="MB103" s="34"/>
      <c r="MC103" s="34"/>
      <c r="MD103" s="34"/>
      <c r="ME103" s="34"/>
      <c r="MF103" s="34"/>
      <c r="MG103" s="34"/>
      <c r="MH103" s="34"/>
      <c r="MI103" s="34"/>
      <c r="MJ103" s="34"/>
      <c r="MK103" s="34"/>
      <c r="ML103" s="34"/>
      <c r="MM103" s="34"/>
    </row>
    <row r="104" spans="1:351" s="35" customFormat="1" ht="39" customHeight="1" x14ac:dyDescent="0.2">
      <c r="A104" s="40"/>
      <c r="B104" s="40"/>
      <c r="C104" s="40"/>
      <c r="D104" s="9"/>
      <c r="E104" s="37" t="s">
        <v>101</v>
      </c>
      <c r="F104" s="27" t="s">
        <v>48</v>
      </c>
      <c r="G104" s="27">
        <v>634164</v>
      </c>
      <c r="H104" s="1">
        <v>175501</v>
      </c>
      <c r="I104" s="1"/>
      <c r="J104" s="1">
        <f t="shared" si="24"/>
        <v>175501</v>
      </c>
      <c r="K104" s="39">
        <v>94</v>
      </c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  <c r="IV104" s="34"/>
      <c r="IW104" s="34"/>
      <c r="IX104" s="34"/>
      <c r="IY104" s="34"/>
      <c r="IZ104" s="34"/>
      <c r="JA104" s="34"/>
      <c r="JB104" s="34"/>
      <c r="JC104" s="34"/>
      <c r="JD104" s="34"/>
      <c r="JE104" s="34"/>
      <c r="JF104" s="34"/>
      <c r="JG104" s="34"/>
      <c r="JH104" s="34"/>
      <c r="JI104" s="34"/>
      <c r="JJ104" s="34"/>
      <c r="JK104" s="34"/>
      <c r="JL104" s="34"/>
      <c r="JM104" s="34"/>
      <c r="JN104" s="34"/>
      <c r="JO104" s="34"/>
      <c r="JP104" s="34"/>
      <c r="JQ104" s="34"/>
      <c r="JR104" s="34"/>
      <c r="JS104" s="34"/>
      <c r="JT104" s="34"/>
      <c r="JU104" s="34"/>
      <c r="JV104" s="34"/>
      <c r="JW104" s="34"/>
      <c r="JX104" s="34"/>
      <c r="JY104" s="34"/>
      <c r="JZ104" s="34"/>
      <c r="KA104" s="34"/>
      <c r="KB104" s="34"/>
      <c r="KC104" s="34"/>
      <c r="KD104" s="34"/>
      <c r="KE104" s="34"/>
      <c r="KF104" s="34"/>
      <c r="KG104" s="34"/>
      <c r="KH104" s="34"/>
      <c r="KI104" s="34"/>
      <c r="KJ104" s="34"/>
      <c r="KK104" s="34"/>
      <c r="KL104" s="34"/>
      <c r="KM104" s="34"/>
      <c r="KN104" s="34"/>
      <c r="KO104" s="34"/>
      <c r="KP104" s="34"/>
      <c r="KQ104" s="34"/>
      <c r="KR104" s="34"/>
      <c r="KS104" s="34"/>
      <c r="KT104" s="34"/>
      <c r="KU104" s="34"/>
      <c r="KV104" s="34"/>
      <c r="KW104" s="34"/>
      <c r="KX104" s="34"/>
      <c r="KY104" s="34"/>
      <c r="KZ104" s="34"/>
      <c r="LA104" s="34"/>
      <c r="LB104" s="34"/>
      <c r="LC104" s="34"/>
      <c r="LD104" s="34"/>
      <c r="LE104" s="34"/>
      <c r="LF104" s="34"/>
      <c r="LG104" s="34"/>
      <c r="LH104" s="34"/>
      <c r="LI104" s="34"/>
      <c r="LJ104" s="34"/>
      <c r="LK104" s="34"/>
      <c r="LL104" s="34"/>
      <c r="LM104" s="34"/>
      <c r="LN104" s="34"/>
      <c r="LO104" s="34"/>
      <c r="LP104" s="34"/>
      <c r="LQ104" s="34"/>
      <c r="LR104" s="34"/>
      <c r="LS104" s="34"/>
      <c r="LT104" s="34"/>
      <c r="LU104" s="34"/>
      <c r="LV104" s="34"/>
      <c r="LW104" s="34"/>
      <c r="LX104" s="34"/>
      <c r="LY104" s="34"/>
      <c r="LZ104" s="34"/>
      <c r="MA104" s="34"/>
      <c r="MB104" s="34"/>
      <c r="MC104" s="34"/>
      <c r="MD104" s="34"/>
      <c r="ME104" s="34"/>
      <c r="MF104" s="34"/>
      <c r="MG104" s="34"/>
      <c r="MH104" s="34"/>
      <c r="MI104" s="34"/>
      <c r="MJ104" s="34"/>
      <c r="MK104" s="34"/>
      <c r="ML104" s="34"/>
      <c r="MM104" s="34"/>
    </row>
    <row r="105" spans="1:351" s="35" customFormat="1" ht="26.45" customHeight="1" x14ac:dyDescent="0.2">
      <c r="A105" s="40"/>
      <c r="B105" s="40"/>
      <c r="C105" s="40"/>
      <c r="D105" s="9"/>
      <c r="E105" s="37" t="s">
        <v>102</v>
      </c>
      <c r="F105" s="27" t="s">
        <v>48</v>
      </c>
      <c r="G105" s="27">
        <v>471924</v>
      </c>
      <c r="H105" s="1">
        <f>178596+35</f>
        <v>178631</v>
      </c>
      <c r="I105" s="1"/>
      <c r="J105" s="1">
        <f t="shared" si="24"/>
        <v>178631</v>
      </c>
      <c r="K105" s="39">
        <v>87</v>
      </c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  <c r="IV105" s="34"/>
      <c r="IW105" s="34"/>
      <c r="IX105" s="34"/>
      <c r="IY105" s="34"/>
      <c r="IZ105" s="34"/>
      <c r="JA105" s="34"/>
      <c r="JB105" s="34"/>
      <c r="JC105" s="34"/>
      <c r="JD105" s="34"/>
      <c r="JE105" s="34"/>
      <c r="JF105" s="34"/>
      <c r="JG105" s="34"/>
      <c r="JH105" s="34"/>
      <c r="JI105" s="34"/>
      <c r="JJ105" s="34"/>
      <c r="JK105" s="34"/>
      <c r="JL105" s="34"/>
      <c r="JM105" s="34"/>
      <c r="JN105" s="34"/>
      <c r="JO105" s="34"/>
      <c r="JP105" s="34"/>
      <c r="JQ105" s="34"/>
      <c r="JR105" s="34"/>
      <c r="JS105" s="34"/>
      <c r="JT105" s="34"/>
      <c r="JU105" s="34"/>
      <c r="JV105" s="34"/>
      <c r="JW105" s="34"/>
      <c r="JX105" s="34"/>
      <c r="JY105" s="34"/>
      <c r="JZ105" s="34"/>
      <c r="KA105" s="34"/>
      <c r="KB105" s="34"/>
      <c r="KC105" s="34"/>
      <c r="KD105" s="34"/>
      <c r="KE105" s="34"/>
      <c r="KF105" s="34"/>
      <c r="KG105" s="34"/>
      <c r="KH105" s="34"/>
      <c r="KI105" s="34"/>
      <c r="KJ105" s="34"/>
      <c r="KK105" s="34"/>
      <c r="KL105" s="34"/>
      <c r="KM105" s="34"/>
      <c r="KN105" s="34"/>
      <c r="KO105" s="34"/>
      <c r="KP105" s="34"/>
      <c r="KQ105" s="34"/>
      <c r="KR105" s="34"/>
      <c r="KS105" s="34"/>
      <c r="KT105" s="34"/>
      <c r="KU105" s="34"/>
      <c r="KV105" s="34"/>
      <c r="KW105" s="34"/>
      <c r="KX105" s="34"/>
      <c r="KY105" s="34"/>
      <c r="KZ105" s="34"/>
      <c r="LA105" s="34"/>
      <c r="LB105" s="34"/>
      <c r="LC105" s="34"/>
      <c r="LD105" s="34"/>
      <c r="LE105" s="34"/>
      <c r="LF105" s="34"/>
      <c r="LG105" s="34"/>
      <c r="LH105" s="34"/>
      <c r="LI105" s="34"/>
      <c r="LJ105" s="34"/>
      <c r="LK105" s="34"/>
      <c r="LL105" s="34"/>
      <c r="LM105" s="34"/>
      <c r="LN105" s="34"/>
      <c r="LO105" s="34"/>
      <c r="LP105" s="34"/>
      <c r="LQ105" s="34"/>
      <c r="LR105" s="34"/>
      <c r="LS105" s="34"/>
      <c r="LT105" s="34"/>
      <c r="LU105" s="34"/>
      <c r="LV105" s="34"/>
      <c r="LW105" s="34"/>
      <c r="LX105" s="34"/>
      <c r="LY105" s="34"/>
      <c r="LZ105" s="34"/>
      <c r="MA105" s="34"/>
      <c r="MB105" s="34"/>
      <c r="MC105" s="34"/>
      <c r="MD105" s="34"/>
      <c r="ME105" s="34"/>
      <c r="MF105" s="34"/>
      <c r="MG105" s="34"/>
      <c r="MH105" s="34"/>
      <c r="MI105" s="34"/>
      <c r="MJ105" s="34"/>
      <c r="MK105" s="34"/>
      <c r="ML105" s="34"/>
      <c r="MM105" s="34"/>
    </row>
    <row r="106" spans="1:351" s="35" customFormat="1" ht="57.6" customHeight="1" x14ac:dyDescent="0.2">
      <c r="A106" s="40"/>
      <c r="B106" s="40"/>
      <c r="C106" s="40"/>
      <c r="D106" s="9"/>
      <c r="E106" s="37" t="s">
        <v>103</v>
      </c>
      <c r="F106" s="27" t="s">
        <v>48</v>
      </c>
      <c r="G106" s="27">
        <v>536948</v>
      </c>
      <c r="H106" s="1">
        <f>18724+220</f>
        <v>18944</v>
      </c>
      <c r="I106" s="1"/>
      <c r="J106" s="1">
        <f t="shared" si="24"/>
        <v>18944</v>
      </c>
      <c r="K106" s="39">
        <v>96</v>
      </c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  <c r="IV106" s="34"/>
      <c r="IW106" s="34"/>
      <c r="IX106" s="34"/>
      <c r="IY106" s="34"/>
      <c r="IZ106" s="34"/>
      <c r="JA106" s="34"/>
      <c r="JB106" s="34"/>
      <c r="JC106" s="34"/>
      <c r="JD106" s="34"/>
      <c r="JE106" s="34"/>
      <c r="JF106" s="34"/>
      <c r="JG106" s="34"/>
      <c r="JH106" s="34"/>
      <c r="JI106" s="34"/>
      <c r="JJ106" s="34"/>
      <c r="JK106" s="34"/>
      <c r="JL106" s="34"/>
      <c r="JM106" s="34"/>
      <c r="JN106" s="34"/>
      <c r="JO106" s="34"/>
      <c r="JP106" s="34"/>
      <c r="JQ106" s="34"/>
      <c r="JR106" s="34"/>
      <c r="JS106" s="34"/>
      <c r="JT106" s="34"/>
      <c r="JU106" s="34"/>
      <c r="JV106" s="34"/>
      <c r="JW106" s="34"/>
      <c r="JX106" s="34"/>
      <c r="JY106" s="34"/>
      <c r="JZ106" s="34"/>
      <c r="KA106" s="34"/>
      <c r="KB106" s="34"/>
      <c r="KC106" s="34"/>
      <c r="KD106" s="34"/>
      <c r="KE106" s="34"/>
      <c r="KF106" s="34"/>
      <c r="KG106" s="34"/>
      <c r="KH106" s="34"/>
      <c r="KI106" s="34"/>
      <c r="KJ106" s="34"/>
      <c r="KK106" s="34"/>
      <c r="KL106" s="34"/>
      <c r="KM106" s="34"/>
      <c r="KN106" s="34"/>
      <c r="KO106" s="34"/>
      <c r="KP106" s="34"/>
      <c r="KQ106" s="34"/>
      <c r="KR106" s="34"/>
      <c r="KS106" s="34"/>
      <c r="KT106" s="34"/>
      <c r="KU106" s="34"/>
      <c r="KV106" s="34"/>
      <c r="KW106" s="34"/>
      <c r="KX106" s="34"/>
      <c r="KY106" s="34"/>
      <c r="KZ106" s="34"/>
      <c r="LA106" s="34"/>
      <c r="LB106" s="34"/>
      <c r="LC106" s="34"/>
      <c r="LD106" s="34"/>
      <c r="LE106" s="34"/>
      <c r="LF106" s="34"/>
      <c r="LG106" s="34"/>
      <c r="LH106" s="34"/>
      <c r="LI106" s="34"/>
      <c r="LJ106" s="34"/>
      <c r="LK106" s="34"/>
      <c r="LL106" s="34"/>
      <c r="LM106" s="34"/>
      <c r="LN106" s="34"/>
      <c r="LO106" s="34"/>
      <c r="LP106" s="34"/>
      <c r="LQ106" s="34"/>
      <c r="LR106" s="34"/>
      <c r="LS106" s="34"/>
      <c r="LT106" s="34"/>
      <c r="LU106" s="34"/>
      <c r="LV106" s="34"/>
      <c r="LW106" s="34"/>
      <c r="LX106" s="34"/>
      <c r="LY106" s="34"/>
      <c r="LZ106" s="34"/>
      <c r="MA106" s="34"/>
      <c r="MB106" s="34"/>
      <c r="MC106" s="34"/>
      <c r="MD106" s="34"/>
      <c r="ME106" s="34"/>
      <c r="MF106" s="34"/>
      <c r="MG106" s="34"/>
      <c r="MH106" s="34"/>
      <c r="MI106" s="34"/>
      <c r="MJ106" s="34"/>
      <c r="MK106" s="34"/>
      <c r="ML106" s="34"/>
      <c r="MM106" s="34"/>
    </row>
    <row r="107" spans="1:351" s="35" customFormat="1" ht="44.25" customHeight="1" x14ac:dyDescent="0.2">
      <c r="A107" s="40"/>
      <c r="B107" s="40"/>
      <c r="C107" s="40"/>
      <c r="D107" s="9"/>
      <c r="E107" s="37" t="s">
        <v>104</v>
      </c>
      <c r="F107" s="27" t="s">
        <v>48</v>
      </c>
      <c r="G107" s="27">
        <v>1651333</v>
      </c>
      <c r="H107" s="1">
        <v>1276500</v>
      </c>
      <c r="I107" s="1"/>
      <c r="J107" s="1">
        <f t="shared" si="24"/>
        <v>1276500</v>
      </c>
      <c r="K107" s="39">
        <v>96</v>
      </c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  <c r="IV107" s="34"/>
      <c r="IW107" s="34"/>
      <c r="IX107" s="34"/>
      <c r="IY107" s="34"/>
      <c r="IZ107" s="34"/>
      <c r="JA107" s="34"/>
      <c r="JB107" s="34"/>
      <c r="JC107" s="34"/>
      <c r="JD107" s="34"/>
      <c r="JE107" s="34"/>
      <c r="JF107" s="34"/>
      <c r="JG107" s="34"/>
      <c r="JH107" s="34"/>
      <c r="JI107" s="34"/>
      <c r="JJ107" s="34"/>
      <c r="JK107" s="34"/>
      <c r="JL107" s="34"/>
      <c r="JM107" s="34"/>
      <c r="JN107" s="34"/>
      <c r="JO107" s="34"/>
      <c r="JP107" s="34"/>
      <c r="JQ107" s="34"/>
      <c r="JR107" s="34"/>
      <c r="JS107" s="34"/>
      <c r="JT107" s="34"/>
      <c r="JU107" s="34"/>
      <c r="JV107" s="34"/>
      <c r="JW107" s="34"/>
      <c r="JX107" s="34"/>
      <c r="JY107" s="34"/>
      <c r="JZ107" s="34"/>
      <c r="KA107" s="34"/>
      <c r="KB107" s="34"/>
      <c r="KC107" s="34"/>
      <c r="KD107" s="34"/>
      <c r="KE107" s="34"/>
      <c r="KF107" s="34"/>
      <c r="KG107" s="34"/>
      <c r="KH107" s="34"/>
      <c r="KI107" s="34"/>
      <c r="KJ107" s="34"/>
      <c r="KK107" s="34"/>
      <c r="KL107" s="34"/>
      <c r="KM107" s="34"/>
      <c r="KN107" s="34"/>
      <c r="KO107" s="34"/>
      <c r="KP107" s="34"/>
      <c r="KQ107" s="34"/>
      <c r="KR107" s="34"/>
      <c r="KS107" s="34"/>
      <c r="KT107" s="34"/>
      <c r="KU107" s="34"/>
      <c r="KV107" s="34"/>
      <c r="KW107" s="34"/>
      <c r="KX107" s="34"/>
      <c r="KY107" s="34"/>
      <c r="KZ107" s="34"/>
      <c r="LA107" s="34"/>
      <c r="LB107" s="34"/>
      <c r="LC107" s="34"/>
      <c r="LD107" s="34"/>
      <c r="LE107" s="34"/>
      <c r="LF107" s="34"/>
      <c r="LG107" s="34"/>
      <c r="LH107" s="34"/>
      <c r="LI107" s="34"/>
      <c r="LJ107" s="34"/>
      <c r="LK107" s="34"/>
      <c r="LL107" s="34"/>
      <c r="LM107" s="34"/>
      <c r="LN107" s="34"/>
      <c r="LO107" s="34"/>
      <c r="LP107" s="34"/>
      <c r="LQ107" s="34"/>
      <c r="LR107" s="34"/>
      <c r="LS107" s="34"/>
      <c r="LT107" s="34"/>
      <c r="LU107" s="34"/>
      <c r="LV107" s="34"/>
      <c r="LW107" s="34"/>
      <c r="LX107" s="34"/>
      <c r="LY107" s="34"/>
      <c r="LZ107" s="34"/>
      <c r="MA107" s="34"/>
      <c r="MB107" s="34"/>
      <c r="MC107" s="34"/>
      <c r="MD107" s="34"/>
      <c r="ME107" s="34"/>
      <c r="MF107" s="34"/>
      <c r="MG107" s="34"/>
      <c r="MH107" s="34"/>
      <c r="MI107" s="34"/>
      <c r="MJ107" s="34"/>
      <c r="MK107" s="34"/>
      <c r="ML107" s="34"/>
      <c r="MM107" s="34"/>
    </row>
    <row r="108" spans="1:351" s="35" customFormat="1" ht="27.6" customHeight="1" x14ac:dyDescent="0.2">
      <c r="A108" s="40"/>
      <c r="B108" s="40"/>
      <c r="C108" s="40"/>
      <c r="D108" s="9"/>
      <c r="E108" s="37" t="s">
        <v>105</v>
      </c>
      <c r="F108" s="27" t="s">
        <v>48</v>
      </c>
      <c r="G108" s="27">
        <v>1135462</v>
      </c>
      <c r="H108" s="1">
        <f>605000+1000</f>
        <v>606000</v>
      </c>
      <c r="I108" s="1"/>
      <c r="J108" s="1">
        <f t="shared" si="24"/>
        <v>606000</v>
      </c>
      <c r="K108" s="39">
        <v>88</v>
      </c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  <c r="IV108" s="34"/>
      <c r="IW108" s="34"/>
      <c r="IX108" s="34"/>
      <c r="IY108" s="34"/>
      <c r="IZ108" s="34"/>
      <c r="JA108" s="34"/>
      <c r="JB108" s="34"/>
      <c r="JC108" s="34"/>
      <c r="JD108" s="34"/>
      <c r="JE108" s="34"/>
      <c r="JF108" s="34"/>
      <c r="JG108" s="34"/>
      <c r="JH108" s="34"/>
      <c r="JI108" s="34"/>
      <c r="JJ108" s="34"/>
      <c r="JK108" s="34"/>
      <c r="JL108" s="34"/>
      <c r="JM108" s="34"/>
      <c r="JN108" s="34"/>
      <c r="JO108" s="34"/>
      <c r="JP108" s="34"/>
      <c r="JQ108" s="34"/>
      <c r="JR108" s="34"/>
      <c r="JS108" s="34"/>
      <c r="JT108" s="34"/>
      <c r="JU108" s="34"/>
      <c r="JV108" s="34"/>
      <c r="JW108" s="34"/>
      <c r="JX108" s="34"/>
      <c r="JY108" s="34"/>
      <c r="JZ108" s="34"/>
      <c r="KA108" s="34"/>
      <c r="KB108" s="34"/>
      <c r="KC108" s="34"/>
      <c r="KD108" s="34"/>
      <c r="KE108" s="34"/>
      <c r="KF108" s="34"/>
      <c r="KG108" s="34"/>
      <c r="KH108" s="34"/>
      <c r="KI108" s="34"/>
      <c r="KJ108" s="34"/>
      <c r="KK108" s="34"/>
      <c r="KL108" s="34"/>
      <c r="KM108" s="34"/>
      <c r="KN108" s="34"/>
      <c r="KO108" s="34"/>
      <c r="KP108" s="34"/>
      <c r="KQ108" s="34"/>
      <c r="KR108" s="34"/>
      <c r="KS108" s="34"/>
      <c r="KT108" s="34"/>
      <c r="KU108" s="34"/>
      <c r="KV108" s="34"/>
      <c r="KW108" s="34"/>
      <c r="KX108" s="34"/>
      <c r="KY108" s="34"/>
      <c r="KZ108" s="34"/>
      <c r="LA108" s="34"/>
      <c r="LB108" s="34"/>
      <c r="LC108" s="34"/>
      <c r="LD108" s="34"/>
      <c r="LE108" s="34"/>
      <c r="LF108" s="34"/>
      <c r="LG108" s="34"/>
      <c r="LH108" s="34"/>
      <c r="LI108" s="34"/>
      <c r="LJ108" s="34"/>
      <c r="LK108" s="34"/>
      <c r="LL108" s="34"/>
      <c r="LM108" s="34"/>
      <c r="LN108" s="34"/>
      <c r="LO108" s="34"/>
      <c r="LP108" s="34"/>
      <c r="LQ108" s="34"/>
      <c r="LR108" s="34"/>
      <c r="LS108" s="34"/>
      <c r="LT108" s="34"/>
      <c r="LU108" s="34"/>
      <c r="LV108" s="34"/>
      <c r="LW108" s="34"/>
      <c r="LX108" s="34"/>
      <c r="LY108" s="34"/>
      <c r="LZ108" s="34"/>
      <c r="MA108" s="34"/>
      <c r="MB108" s="34"/>
      <c r="MC108" s="34"/>
      <c r="MD108" s="34"/>
      <c r="ME108" s="34"/>
      <c r="MF108" s="34"/>
      <c r="MG108" s="34"/>
      <c r="MH108" s="34"/>
      <c r="MI108" s="34"/>
      <c r="MJ108" s="34"/>
      <c r="MK108" s="34"/>
      <c r="ML108" s="34"/>
      <c r="MM108" s="34"/>
    </row>
    <row r="109" spans="1:351" s="35" customFormat="1" ht="24.75" customHeight="1" x14ac:dyDescent="0.2">
      <c r="A109" s="40"/>
      <c r="B109" s="40"/>
      <c r="C109" s="40"/>
      <c r="D109" s="9"/>
      <c r="E109" s="18" t="s">
        <v>15</v>
      </c>
      <c r="F109" s="1"/>
      <c r="G109" s="27"/>
      <c r="H109" s="16">
        <f>SUM(H110:H123)</f>
        <v>24120480</v>
      </c>
      <c r="I109" s="16">
        <f>SUM(I110:I123)</f>
        <v>4680000</v>
      </c>
      <c r="J109" s="16">
        <f>SUM(J110:J123)</f>
        <v>28800480</v>
      </c>
      <c r="K109" s="39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  <c r="IV109" s="34"/>
      <c r="IW109" s="34"/>
      <c r="IX109" s="34"/>
      <c r="IY109" s="34"/>
      <c r="IZ109" s="34"/>
      <c r="JA109" s="34"/>
      <c r="JB109" s="34"/>
      <c r="JC109" s="34"/>
      <c r="JD109" s="34"/>
      <c r="JE109" s="34"/>
      <c r="JF109" s="34"/>
      <c r="JG109" s="34"/>
      <c r="JH109" s="34"/>
      <c r="JI109" s="34"/>
      <c r="JJ109" s="34"/>
      <c r="JK109" s="34"/>
      <c r="JL109" s="34"/>
      <c r="JM109" s="34"/>
      <c r="JN109" s="34"/>
      <c r="JO109" s="34"/>
      <c r="JP109" s="34"/>
      <c r="JQ109" s="34"/>
      <c r="JR109" s="34"/>
      <c r="JS109" s="34"/>
      <c r="JT109" s="34"/>
      <c r="JU109" s="34"/>
      <c r="JV109" s="34"/>
      <c r="JW109" s="34"/>
      <c r="JX109" s="34"/>
      <c r="JY109" s="34"/>
      <c r="JZ109" s="34"/>
      <c r="KA109" s="34"/>
      <c r="KB109" s="34"/>
      <c r="KC109" s="34"/>
      <c r="KD109" s="34"/>
      <c r="KE109" s="34"/>
      <c r="KF109" s="34"/>
      <c r="KG109" s="34"/>
      <c r="KH109" s="34"/>
      <c r="KI109" s="34"/>
      <c r="KJ109" s="34"/>
      <c r="KK109" s="34"/>
      <c r="KL109" s="34"/>
      <c r="KM109" s="34"/>
      <c r="KN109" s="34"/>
      <c r="KO109" s="34"/>
      <c r="KP109" s="34"/>
      <c r="KQ109" s="34"/>
      <c r="KR109" s="34"/>
      <c r="KS109" s="34"/>
      <c r="KT109" s="34"/>
      <c r="KU109" s="34"/>
      <c r="KV109" s="34"/>
      <c r="KW109" s="34"/>
      <c r="KX109" s="34"/>
      <c r="KY109" s="34"/>
      <c r="KZ109" s="34"/>
      <c r="LA109" s="34"/>
      <c r="LB109" s="34"/>
      <c r="LC109" s="34"/>
      <c r="LD109" s="34"/>
      <c r="LE109" s="34"/>
      <c r="LF109" s="34"/>
      <c r="LG109" s="34"/>
      <c r="LH109" s="34"/>
      <c r="LI109" s="34"/>
      <c r="LJ109" s="34"/>
      <c r="LK109" s="34"/>
      <c r="LL109" s="34"/>
      <c r="LM109" s="34"/>
      <c r="LN109" s="34"/>
      <c r="LO109" s="34"/>
      <c r="LP109" s="34"/>
      <c r="LQ109" s="34"/>
      <c r="LR109" s="34"/>
      <c r="LS109" s="34"/>
      <c r="LT109" s="34"/>
      <c r="LU109" s="34"/>
      <c r="LV109" s="34"/>
      <c r="LW109" s="34"/>
      <c r="LX109" s="34"/>
      <c r="LY109" s="34"/>
      <c r="LZ109" s="34"/>
      <c r="MA109" s="34"/>
      <c r="MB109" s="34"/>
      <c r="MC109" s="34"/>
      <c r="MD109" s="34"/>
      <c r="ME109" s="34"/>
      <c r="MF109" s="34"/>
      <c r="MG109" s="34"/>
      <c r="MH109" s="34"/>
      <c r="MI109" s="34"/>
      <c r="MJ109" s="34"/>
      <c r="MK109" s="34"/>
      <c r="ML109" s="34"/>
      <c r="MM109" s="34"/>
    </row>
    <row r="110" spans="1:351" s="35" customFormat="1" ht="45" customHeight="1" x14ac:dyDescent="0.2">
      <c r="A110" s="40"/>
      <c r="B110" s="40"/>
      <c r="C110" s="40"/>
      <c r="D110" s="9"/>
      <c r="E110" s="36" t="s">
        <v>35</v>
      </c>
      <c r="F110" s="12">
        <v>2019</v>
      </c>
      <c r="G110" s="27">
        <v>1488288</v>
      </c>
      <c r="H110" s="1">
        <f>1000000+336000+100000</f>
        <v>1436000</v>
      </c>
      <c r="I110" s="1"/>
      <c r="J110" s="1">
        <f t="shared" ref="J110:J123" si="25">H110+I110</f>
        <v>1436000</v>
      </c>
      <c r="K110" s="39">
        <v>90</v>
      </c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  <c r="IV110" s="34"/>
      <c r="IW110" s="34"/>
      <c r="IX110" s="34"/>
      <c r="IY110" s="34"/>
      <c r="IZ110" s="34"/>
      <c r="JA110" s="34"/>
      <c r="JB110" s="34"/>
      <c r="JC110" s="34"/>
      <c r="JD110" s="34"/>
      <c r="JE110" s="34"/>
      <c r="JF110" s="34"/>
      <c r="JG110" s="34"/>
      <c r="JH110" s="34"/>
      <c r="JI110" s="34"/>
      <c r="JJ110" s="34"/>
      <c r="JK110" s="34"/>
      <c r="JL110" s="34"/>
      <c r="JM110" s="34"/>
      <c r="JN110" s="34"/>
      <c r="JO110" s="34"/>
      <c r="JP110" s="34"/>
      <c r="JQ110" s="34"/>
      <c r="JR110" s="34"/>
      <c r="JS110" s="34"/>
      <c r="JT110" s="34"/>
      <c r="JU110" s="34"/>
      <c r="JV110" s="34"/>
      <c r="JW110" s="34"/>
      <c r="JX110" s="34"/>
      <c r="JY110" s="34"/>
      <c r="JZ110" s="34"/>
      <c r="KA110" s="34"/>
      <c r="KB110" s="34"/>
      <c r="KC110" s="34"/>
      <c r="KD110" s="34"/>
      <c r="KE110" s="34"/>
      <c r="KF110" s="34"/>
      <c r="KG110" s="34"/>
      <c r="KH110" s="34"/>
      <c r="KI110" s="34"/>
      <c r="KJ110" s="34"/>
      <c r="KK110" s="34"/>
      <c r="KL110" s="34"/>
      <c r="KM110" s="34"/>
      <c r="KN110" s="34"/>
      <c r="KO110" s="34"/>
      <c r="KP110" s="34"/>
      <c r="KQ110" s="34"/>
      <c r="KR110" s="34"/>
      <c r="KS110" s="34"/>
      <c r="KT110" s="34"/>
      <c r="KU110" s="34"/>
      <c r="KV110" s="34"/>
      <c r="KW110" s="34"/>
      <c r="KX110" s="34"/>
      <c r="KY110" s="34"/>
      <c r="KZ110" s="34"/>
      <c r="LA110" s="34"/>
      <c r="LB110" s="34"/>
      <c r="LC110" s="34"/>
      <c r="LD110" s="34"/>
      <c r="LE110" s="34"/>
      <c r="LF110" s="34"/>
      <c r="LG110" s="34"/>
      <c r="LH110" s="34"/>
      <c r="LI110" s="34"/>
      <c r="LJ110" s="34"/>
      <c r="LK110" s="34"/>
      <c r="LL110" s="34"/>
      <c r="LM110" s="34"/>
      <c r="LN110" s="34"/>
      <c r="LO110" s="34"/>
      <c r="LP110" s="34"/>
      <c r="LQ110" s="34"/>
      <c r="LR110" s="34"/>
      <c r="LS110" s="34"/>
      <c r="LT110" s="34"/>
      <c r="LU110" s="34"/>
      <c r="LV110" s="34"/>
      <c r="LW110" s="34"/>
      <c r="LX110" s="34"/>
      <c r="LY110" s="34"/>
      <c r="LZ110" s="34"/>
      <c r="MA110" s="34"/>
      <c r="MB110" s="34"/>
      <c r="MC110" s="34"/>
      <c r="MD110" s="34"/>
      <c r="ME110" s="34"/>
      <c r="MF110" s="34"/>
      <c r="MG110" s="34"/>
      <c r="MH110" s="34"/>
      <c r="MI110" s="34"/>
      <c r="MJ110" s="34"/>
      <c r="MK110" s="34"/>
      <c r="ML110" s="34"/>
      <c r="MM110" s="34"/>
    </row>
    <row r="111" spans="1:351" s="35" customFormat="1" ht="48.75" customHeight="1" x14ac:dyDescent="0.2">
      <c r="A111" s="40"/>
      <c r="B111" s="40"/>
      <c r="C111" s="40"/>
      <c r="D111" s="9"/>
      <c r="E111" s="36" t="s">
        <v>92</v>
      </c>
      <c r="F111" s="12">
        <v>2019</v>
      </c>
      <c r="G111" s="27">
        <v>1478784</v>
      </c>
      <c r="H111" s="1">
        <v>1500000</v>
      </c>
      <c r="I111" s="1"/>
      <c r="J111" s="1">
        <f t="shared" si="25"/>
        <v>1500000</v>
      </c>
      <c r="K111" s="39">
        <v>100</v>
      </c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  <c r="IV111" s="34"/>
      <c r="IW111" s="34"/>
      <c r="IX111" s="34"/>
      <c r="IY111" s="34"/>
      <c r="IZ111" s="34"/>
      <c r="JA111" s="34"/>
      <c r="JB111" s="34"/>
      <c r="JC111" s="34"/>
      <c r="JD111" s="34"/>
      <c r="JE111" s="34"/>
      <c r="JF111" s="34"/>
      <c r="JG111" s="34"/>
      <c r="JH111" s="34"/>
      <c r="JI111" s="34"/>
      <c r="JJ111" s="34"/>
      <c r="JK111" s="34"/>
      <c r="JL111" s="34"/>
      <c r="JM111" s="34"/>
      <c r="JN111" s="34"/>
      <c r="JO111" s="34"/>
      <c r="JP111" s="34"/>
      <c r="JQ111" s="34"/>
      <c r="JR111" s="34"/>
      <c r="JS111" s="34"/>
      <c r="JT111" s="34"/>
      <c r="JU111" s="34"/>
      <c r="JV111" s="34"/>
      <c r="JW111" s="34"/>
      <c r="JX111" s="34"/>
      <c r="JY111" s="34"/>
      <c r="JZ111" s="34"/>
      <c r="KA111" s="34"/>
      <c r="KB111" s="34"/>
      <c r="KC111" s="34"/>
      <c r="KD111" s="34"/>
      <c r="KE111" s="34"/>
      <c r="KF111" s="34"/>
      <c r="KG111" s="34"/>
      <c r="KH111" s="34"/>
      <c r="KI111" s="34"/>
      <c r="KJ111" s="34"/>
      <c r="KK111" s="34"/>
      <c r="KL111" s="34"/>
      <c r="KM111" s="34"/>
      <c r="KN111" s="34"/>
      <c r="KO111" s="34"/>
      <c r="KP111" s="34"/>
      <c r="KQ111" s="34"/>
      <c r="KR111" s="34"/>
      <c r="KS111" s="34"/>
      <c r="KT111" s="34"/>
      <c r="KU111" s="34"/>
      <c r="KV111" s="34"/>
      <c r="KW111" s="34"/>
      <c r="KX111" s="34"/>
      <c r="KY111" s="34"/>
      <c r="KZ111" s="34"/>
      <c r="LA111" s="34"/>
      <c r="LB111" s="34"/>
      <c r="LC111" s="34"/>
      <c r="LD111" s="34"/>
      <c r="LE111" s="34"/>
      <c r="LF111" s="34"/>
      <c r="LG111" s="34"/>
      <c r="LH111" s="34"/>
      <c r="LI111" s="34"/>
      <c r="LJ111" s="34"/>
      <c r="LK111" s="34"/>
      <c r="LL111" s="34"/>
      <c r="LM111" s="34"/>
      <c r="LN111" s="34"/>
      <c r="LO111" s="34"/>
      <c r="LP111" s="34"/>
      <c r="LQ111" s="34"/>
      <c r="LR111" s="34"/>
      <c r="LS111" s="34"/>
      <c r="LT111" s="34"/>
      <c r="LU111" s="34"/>
      <c r="LV111" s="34"/>
      <c r="LW111" s="34"/>
      <c r="LX111" s="34"/>
      <c r="LY111" s="34"/>
      <c r="LZ111" s="34"/>
      <c r="MA111" s="34"/>
      <c r="MB111" s="34"/>
      <c r="MC111" s="34"/>
      <c r="MD111" s="34"/>
      <c r="ME111" s="34"/>
      <c r="MF111" s="34"/>
      <c r="MG111" s="34"/>
      <c r="MH111" s="34"/>
      <c r="MI111" s="34"/>
      <c r="MJ111" s="34"/>
      <c r="MK111" s="34"/>
      <c r="ML111" s="34"/>
      <c r="MM111" s="34"/>
    </row>
    <row r="112" spans="1:351" s="35" customFormat="1" ht="47.25" customHeight="1" x14ac:dyDescent="0.2">
      <c r="A112" s="40"/>
      <c r="B112" s="40"/>
      <c r="C112" s="40"/>
      <c r="D112" s="9"/>
      <c r="E112" s="36" t="s">
        <v>134</v>
      </c>
      <c r="F112" s="12"/>
      <c r="G112" s="27"/>
      <c r="H112" s="1">
        <v>500000</v>
      </c>
      <c r="I112" s="1"/>
      <c r="J112" s="1">
        <f t="shared" si="25"/>
        <v>500000</v>
      </c>
      <c r="K112" s="39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  <c r="IU112" s="34"/>
      <c r="IV112" s="34"/>
      <c r="IW112" s="34"/>
      <c r="IX112" s="34"/>
      <c r="IY112" s="34"/>
      <c r="IZ112" s="34"/>
      <c r="JA112" s="34"/>
      <c r="JB112" s="34"/>
      <c r="JC112" s="34"/>
      <c r="JD112" s="34"/>
      <c r="JE112" s="34"/>
      <c r="JF112" s="34"/>
      <c r="JG112" s="34"/>
      <c r="JH112" s="34"/>
      <c r="JI112" s="34"/>
      <c r="JJ112" s="34"/>
      <c r="JK112" s="34"/>
      <c r="JL112" s="34"/>
      <c r="JM112" s="34"/>
      <c r="JN112" s="34"/>
      <c r="JO112" s="34"/>
      <c r="JP112" s="34"/>
      <c r="JQ112" s="34"/>
      <c r="JR112" s="34"/>
      <c r="JS112" s="34"/>
      <c r="JT112" s="34"/>
      <c r="JU112" s="34"/>
      <c r="JV112" s="34"/>
      <c r="JW112" s="34"/>
      <c r="JX112" s="34"/>
      <c r="JY112" s="34"/>
      <c r="JZ112" s="34"/>
      <c r="KA112" s="34"/>
      <c r="KB112" s="34"/>
      <c r="KC112" s="34"/>
      <c r="KD112" s="34"/>
      <c r="KE112" s="34"/>
      <c r="KF112" s="34"/>
      <c r="KG112" s="34"/>
      <c r="KH112" s="34"/>
      <c r="KI112" s="34"/>
      <c r="KJ112" s="34"/>
      <c r="KK112" s="34"/>
      <c r="KL112" s="34"/>
      <c r="KM112" s="34"/>
      <c r="KN112" s="34"/>
      <c r="KO112" s="34"/>
      <c r="KP112" s="34"/>
      <c r="KQ112" s="34"/>
      <c r="KR112" s="34"/>
      <c r="KS112" s="34"/>
      <c r="KT112" s="34"/>
      <c r="KU112" s="34"/>
      <c r="KV112" s="34"/>
      <c r="KW112" s="34"/>
      <c r="KX112" s="34"/>
      <c r="KY112" s="34"/>
      <c r="KZ112" s="34"/>
      <c r="LA112" s="34"/>
      <c r="LB112" s="34"/>
      <c r="LC112" s="34"/>
      <c r="LD112" s="34"/>
      <c r="LE112" s="34"/>
      <c r="LF112" s="34"/>
      <c r="LG112" s="34"/>
      <c r="LH112" s="34"/>
      <c r="LI112" s="34"/>
      <c r="LJ112" s="34"/>
      <c r="LK112" s="34"/>
      <c r="LL112" s="34"/>
      <c r="LM112" s="34"/>
      <c r="LN112" s="34"/>
      <c r="LO112" s="34"/>
      <c r="LP112" s="34"/>
      <c r="LQ112" s="34"/>
      <c r="LR112" s="34"/>
      <c r="LS112" s="34"/>
      <c r="LT112" s="34"/>
      <c r="LU112" s="34"/>
      <c r="LV112" s="34"/>
      <c r="LW112" s="34"/>
      <c r="LX112" s="34"/>
      <c r="LY112" s="34"/>
      <c r="LZ112" s="34"/>
      <c r="MA112" s="34"/>
      <c r="MB112" s="34"/>
      <c r="MC112" s="34"/>
      <c r="MD112" s="34"/>
      <c r="ME112" s="34"/>
      <c r="MF112" s="34"/>
      <c r="MG112" s="34"/>
      <c r="MH112" s="34"/>
      <c r="MI112" s="34"/>
      <c r="MJ112" s="34"/>
      <c r="MK112" s="34"/>
      <c r="ML112" s="34"/>
      <c r="MM112" s="34"/>
    </row>
    <row r="113" spans="1:351" s="35" customFormat="1" ht="47.1" customHeight="1" x14ac:dyDescent="0.2">
      <c r="A113" s="40"/>
      <c r="B113" s="40"/>
      <c r="C113" s="40"/>
      <c r="D113" s="9"/>
      <c r="E113" s="36" t="s">
        <v>135</v>
      </c>
      <c r="F113" s="12">
        <v>2019</v>
      </c>
      <c r="G113" s="27"/>
      <c r="H113" s="1">
        <f>1000000+400000</f>
        <v>1400000</v>
      </c>
      <c r="I113" s="1"/>
      <c r="J113" s="1">
        <f t="shared" si="25"/>
        <v>1400000</v>
      </c>
      <c r="K113" s="39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  <c r="IV113" s="34"/>
      <c r="IW113" s="34"/>
      <c r="IX113" s="34"/>
      <c r="IY113" s="34"/>
      <c r="IZ113" s="34"/>
      <c r="JA113" s="34"/>
      <c r="JB113" s="34"/>
      <c r="JC113" s="34"/>
      <c r="JD113" s="34"/>
      <c r="JE113" s="34"/>
      <c r="JF113" s="34"/>
      <c r="JG113" s="34"/>
      <c r="JH113" s="34"/>
      <c r="JI113" s="34"/>
      <c r="JJ113" s="34"/>
      <c r="JK113" s="34"/>
      <c r="JL113" s="34"/>
      <c r="JM113" s="34"/>
      <c r="JN113" s="34"/>
      <c r="JO113" s="34"/>
      <c r="JP113" s="34"/>
      <c r="JQ113" s="34"/>
      <c r="JR113" s="34"/>
      <c r="JS113" s="34"/>
      <c r="JT113" s="34"/>
      <c r="JU113" s="34"/>
      <c r="JV113" s="34"/>
      <c r="JW113" s="34"/>
      <c r="JX113" s="34"/>
      <c r="JY113" s="34"/>
      <c r="JZ113" s="34"/>
      <c r="KA113" s="34"/>
      <c r="KB113" s="34"/>
      <c r="KC113" s="34"/>
      <c r="KD113" s="34"/>
      <c r="KE113" s="34"/>
      <c r="KF113" s="34"/>
      <c r="KG113" s="34"/>
      <c r="KH113" s="34"/>
      <c r="KI113" s="34"/>
      <c r="KJ113" s="34"/>
      <c r="KK113" s="34"/>
      <c r="KL113" s="34"/>
      <c r="KM113" s="34"/>
      <c r="KN113" s="34"/>
      <c r="KO113" s="34"/>
      <c r="KP113" s="34"/>
      <c r="KQ113" s="34"/>
      <c r="KR113" s="34"/>
      <c r="KS113" s="34"/>
      <c r="KT113" s="34"/>
      <c r="KU113" s="34"/>
      <c r="KV113" s="34"/>
      <c r="KW113" s="34"/>
      <c r="KX113" s="34"/>
      <c r="KY113" s="34"/>
      <c r="KZ113" s="34"/>
      <c r="LA113" s="34"/>
      <c r="LB113" s="34"/>
      <c r="LC113" s="34"/>
      <c r="LD113" s="34"/>
      <c r="LE113" s="34"/>
      <c r="LF113" s="34"/>
      <c r="LG113" s="34"/>
      <c r="LH113" s="34"/>
      <c r="LI113" s="34"/>
      <c r="LJ113" s="34"/>
      <c r="LK113" s="34"/>
      <c r="LL113" s="34"/>
      <c r="LM113" s="34"/>
      <c r="LN113" s="34"/>
      <c r="LO113" s="34"/>
      <c r="LP113" s="34"/>
      <c r="LQ113" s="34"/>
      <c r="LR113" s="34"/>
      <c r="LS113" s="34"/>
      <c r="LT113" s="34"/>
      <c r="LU113" s="34"/>
      <c r="LV113" s="34"/>
      <c r="LW113" s="34"/>
      <c r="LX113" s="34"/>
      <c r="LY113" s="34"/>
      <c r="LZ113" s="34"/>
      <c r="MA113" s="34"/>
      <c r="MB113" s="34"/>
      <c r="MC113" s="34"/>
      <c r="MD113" s="34"/>
      <c r="ME113" s="34"/>
      <c r="MF113" s="34"/>
      <c r="MG113" s="34"/>
      <c r="MH113" s="34"/>
      <c r="MI113" s="34"/>
      <c r="MJ113" s="34"/>
      <c r="MK113" s="34"/>
      <c r="ML113" s="34"/>
      <c r="MM113" s="34"/>
    </row>
    <row r="114" spans="1:351" s="35" customFormat="1" ht="40.35" customHeight="1" x14ac:dyDescent="0.2">
      <c r="A114" s="40"/>
      <c r="B114" s="40"/>
      <c r="C114" s="40"/>
      <c r="D114" s="9"/>
      <c r="E114" s="36" t="s">
        <v>36</v>
      </c>
      <c r="F114" s="27" t="s">
        <v>49</v>
      </c>
      <c r="G114" s="27">
        <v>4183025</v>
      </c>
      <c r="H114" s="1">
        <f>1000000+500000+500000+1000000</f>
        <v>3000000</v>
      </c>
      <c r="I114" s="1"/>
      <c r="J114" s="1">
        <f t="shared" si="25"/>
        <v>3000000</v>
      </c>
      <c r="K114" s="39">
        <v>50</v>
      </c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  <c r="IV114" s="34"/>
      <c r="IW114" s="34"/>
      <c r="IX114" s="34"/>
      <c r="IY114" s="34"/>
      <c r="IZ114" s="34"/>
      <c r="JA114" s="34"/>
      <c r="JB114" s="34"/>
      <c r="JC114" s="34"/>
      <c r="JD114" s="34"/>
      <c r="JE114" s="34"/>
      <c r="JF114" s="34"/>
      <c r="JG114" s="34"/>
      <c r="JH114" s="34"/>
      <c r="JI114" s="34"/>
      <c r="JJ114" s="34"/>
      <c r="JK114" s="34"/>
      <c r="JL114" s="34"/>
      <c r="JM114" s="34"/>
      <c r="JN114" s="34"/>
      <c r="JO114" s="34"/>
      <c r="JP114" s="34"/>
      <c r="JQ114" s="34"/>
      <c r="JR114" s="34"/>
      <c r="JS114" s="34"/>
      <c r="JT114" s="34"/>
      <c r="JU114" s="34"/>
      <c r="JV114" s="34"/>
      <c r="JW114" s="34"/>
      <c r="JX114" s="34"/>
      <c r="JY114" s="34"/>
      <c r="JZ114" s="34"/>
      <c r="KA114" s="34"/>
      <c r="KB114" s="34"/>
      <c r="KC114" s="34"/>
      <c r="KD114" s="34"/>
      <c r="KE114" s="34"/>
      <c r="KF114" s="34"/>
      <c r="KG114" s="34"/>
      <c r="KH114" s="34"/>
      <c r="KI114" s="34"/>
      <c r="KJ114" s="34"/>
      <c r="KK114" s="34"/>
      <c r="KL114" s="34"/>
      <c r="KM114" s="34"/>
      <c r="KN114" s="34"/>
      <c r="KO114" s="34"/>
      <c r="KP114" s="34"/>
      <c r="KQ114" s="34"/>
      <c r="KR114" s="34"/>
      <c r="KS114" s="34"/>
      <c r="KT114" s="34"/>
      <c r="KU114" s="34"/>
      <c r="KV114" s="34"/>
      <c r="KW114" s="34"/>
      <c r="KX114" s="34"/>
      <c r="KY114" s="34"/>
      <c r="KZ114" s="34"/>
      <c r="LA114" s="34"/>
      <c r="LB114" s="34"/>
      <c r="LC114" s="34"/>
      <c r="LD114" s="34"/>
      <c r="LE114" s="34"/>
      <c r="LF114" s="34"/>
      <c r="LG114" s="34"/>
      <c r="LH114" s="34"/>
      <c r="LI114" s="34"/>
      <c r="LJ114" s="34"/>
      <c r="LK114" s="34"/>
      <c r="LL114" s="34"/>
      <c r="LM114" s="34"/>
      <c r="LN114" s="34"/>
      <c r="LO114" s="34"/>
      <c r="LP114" s="34"/>
      <c r="LQ114" s="34"/>
      <c r="LR114" s="34"/>
      <c r="LS114" s="34"/>
      <c r="LT114" s="34"/>
      <c r="LU114" s="34"/>
      <c r="LV114" s="34"/>
      <c r="LW114" s="34"/>
      <c r="LX114" s="34"/>
      <c r="LY114" s="34"/>
      <c r="LZ114" s="34"/>
      <c r="MA114" s="34"/>
      <c r="MB114" s="34"/>
      <c r="MC114" s="34"/>
      <c r="MD114" s="34"/>
      <c r="ME114" s="34"/>
      <c r="MF114" s="34"/>
      <c r="MG114" s="34"/>
      <c r="MH114" s="34"/>
      <c r="MI114" s="34"/>
      <c r="MJ114" s="34"/>
      <c r="MK114" s="34"/>
      <c r="ML114" s="34"/>
      <c r="MM114" s="34"/>
    </row>
    <row r="115" spans="1:351" s="35" customFormat="1" ht="40.35" customHeight="1" x14ac:dyDescent="0.2">
      <c r="A115" s="40"/>
      <c r="B115" s="40"/>
      <c r="C115" s="40"/>
      <c r="D115" s="9"/>
      <c r="E115" s="36" t="s">
        <v>118</v>
      </c>
      <c r="F115" s="27" t="s">
        <v>52</v>
      </c>
      <c r="G115" s="27">
        <v>14274349</v>
      </c>
      <c r="H115" s="1">
        <v>7300000</v>
      </c>
      <c r="I115" s="1">
        <v>4500000</v>
      </c>
      <c r="J115" s="1">
        <f t="shared" si="25"/>
        <v>11800000</v>
      </c>
      <c r="K115" s="39">
        <v>83</v>
      </c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  <c r="IV115" s="34"/>
      <c r="IW115" s="34"/>
      <c r="IX115" s="34"/>
      <c r="IY115" s="34"/>
      <c r="IZ115" s="34"/>
      <c r="JA115" s="34"/>
      <c r="JB115" s="34"/>
      <c r="JC115" s="34"/>
      <c r="JD115" s="34"/>
      <c r="JE115" s="34"/>
      <c r="JF115" s="34"/>
      <c r="JG115" s="34"/>
      <c r="JH115" s="34"/>
      <c r="JI115" s="34"/>
      <c r="JJ115" s="34"/>
      <c r="JK115" s="34"/>
      <c r="JL115" s="34"/>
      <c r="JM115" s="34"/>
      <c r="JN115" s="34"/>
      <c r="JO115" s="34"/>
      <c r="JP115" s="34"/>
      <c r="JQ115" s="34"/>
      <c r="JR115" s="34"/>
      <c r="JS115" s="34"/>
      <c r="JT115" s="34"/>
      <c r="JU115" s="34"/>
      <c r="JV115" s="34"/>
      <c r="JW115" s="34"/>
      <c r="JX115" s="34"/>
      <c r="JY115" s="34"/>
      <c r="JZ115" s="34"/>
      <c r="KA115" s="34"/>
      <c r="KB115" s="34"/>
      <c r="KC115" s="34"/>
      <c r="KD115" s="34"/>
      <c r="KE115" s="34"/>
      <c r="KF115" s="34"/>
      <c r="KG115" s="34"/>
      <c r="KH115" s="34"/>
      <c r="KI115" s="34"/>
      <c r="KJ115" s="34"/>
      <c r="KK115" s="34"/>
      <c r="KL115" s="34"/>
      <c r="KM115" s="34"/>
      <c r="KN115" s="34"/>
      <c r="KO115" s="34"/>
      <c r="KP115" s="34"/>
      <c r="KQ115" s="34"/>
      <c r="KR115" s="34"/>
      <c r="KS115" s="34"/>
      <c r="KT115" s="34"/>
      <c r="KU115" s="34"/>
      <c r="KV115" s="34"/>
      <c r="KW115" s="34"/>
      <c r="KX115" s="34"/>
      <c r="KY115" s="34"/>
      <c r="KZ115" s="34"/>
      <c r="LA115" s="34"/>
      <c r="LB115" s="34"/>
      <c r="LC115" s="34"/>
      <c r="LD115" s="34"/>
      <c r="LE115" s="34"/>
      <c r="LF115" s="34"/>
      <c r="LG115" s="34"/>
      <c r="LH115" s="34"/>
      <c r="LI115" s="34"/>
      <c r="LJ115" s="34"/>
      <c r="LK115" s="34"/>
      <c r="LL115" s="34"/>
      <c r="LM115" s="34"/>
      <c r="LN115" s="34"/>
      <c r="LO115" s="34"/>
      <c r="LP115" s="34"/>
      <c r="LQ115" s="34"/>
      <c r="LR115" s="34"/>
      <c r="LS115" s="34"/>
      <c r="LT115" s="34"/>
      <c r="LU115" s="34"/>
      <c r="LV115" s="34"/>
      <c r="LW115" s="34"/>
      <c r="LX115" s="34"/>
      <c r="LY115" s="34"/>
      <c r="LZ115" s="34"/>
      <c r="MA115" s="34"/>
      <c r="MB115" s="34"/>
      <c r="MC115" s="34"/>
      <c r="MD115" s="34"/>
      <c r="ME115" s="34"/>
      <c r="MF115" s="34"/>
      <c r="MG115" s="34"/>
      <c r="MH115" s="34"/>
      <c r="MI115" s="34"/>
      <c r="MJ115" s="34"/>
      <c r="MK115" s="34"/>
      <c r="ML115" s="34"/>
      <c r="MM115" s="34"/>
    </row>
    <row r="116" spans="1:351" s="35" customFormat="1" ht="40.35" customHeight="1" x14ac:dyDescent="0.2">
      <c r="A116" s="40"/>
      <c r="B116" s="40"/>
      <c r="C116" s="40"/>
      <c r="D116" s="9"/>
      <c r="E116" s="36" t="s">
        <v>115</v>
      </c>
      <c r="F116" s="27" t="s">
        <v>48</v>
      </c>
      <c r="G116" s="27">
        <v>2393868</v>
      </c>
      <c r="H116" s="1">
        <v>50000</v>
      </c>
      <c r="I116" s="1"/>
      <c r="J116" s="1">
        <f>I116+H116</f>
        <v>50000</v>
      </c>
      <c r="K116" s="39">
        <v>2</v>
      </c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  <c r="IV116" s="34"/>
      <c r="IW116" s="34"/>
      <c r="IX116" s="34"/>
      <c r="IY116" s="34"/>
      <c r="IZ116" s="34"/>
      <c r="JA116" s="34"/>
      <c r="JB116" s="34"/>
      <c r="JC116" s="34"/>
      <c r="JD116" s="34"/>
      <c r="JE116" s="34"/>
      <c r="JF116" s="34"/>
      <c r="JG116" s="34"/>
      <c r="JH116" s="34"/>
      <c r="JI116" s="34"/>
      <c r="JJ116" s="34"/>
      <c r="JK116" s="34"/>
      <c r="JL116" s="34"/>
      <c r="JM116" s="34"/>
      <c r="JN116" s="34"/>
      <c r="JO116" s="34"/>
      <c r="JP116" s="34"/>
      <c r="JQ116" s="34"/>
      <c r="JR116" s="34"/>
      <c r="JS116" s="34"/>
      <c r="JT116" s="34"/>
      <c r="JU116" s="34"/>
      <c r="JV116" s="34"/>
      <c r="JW116" s="34"/>
      <c r="JX116" s="34"/>
      <c r="JY116" s="34"/>
      <c r="JZ116" s="34"/>
      <c r="KA116" s="34"/>
      <c r="KB116" s="34"/>
      <c r="KC116" s="34"/>
      <c r="KD116" s="34"/>
      <c r="KE116" s="34"/>
      <c r="KF116" s="34"/>
      <c r="KG116" s="34"/>
      <c r="KH116" s="34"/>
      <c r="KI116" s="34"/>
      <c r="KJ116" s="34"/>
      <c r="KK116" s="34"/>
      <c r="KL116" s="34"/>
      <c r="KM116" s="34"/>
      <c r="KN116" s="34"/>
      <c r="KO116" s="34"/>
      <c r="KP116" s="34"/>
      <c r="KQ116" s="34"/>
      <c r="KR116" s="34"/>
      <c r="KS116" s="34"/>
      <c r="KT116" s="34"/>
      <c r="KU116" s="34"/>
      <c r="KV116" s="34"/>
      <c r="KW116" s="34"/>
      <c r="KX116" s="34"/>
      <c r="KY116" s="34"/>
      <c r="KZ116" s="34"/>
      <c r="LA116" s="34"/>
      <c r="LB116" s="34"/>
      <c r="LC116" s="34"/>
      <c r="LD116" s="34"/>
      <c r="LE116" s="34"/>
      <c r="LF116" s="34"/>
      <c r="LG116" s="34"/>
      <c r="LH116" s="34"/>
      <c r="LI116" s="34"/>
      <c r="LJ116" s="34"/>
      <c r="LK116" s="34"/>
      <c r="LL116" s="34"/>
      <c r="LM116" s="34"/>
      <c r="LN116" s="34"/>
      <c r="LO116" s="34"/>
      <c r="LP116" s="34"/>
      <c r="LQ116" s="34"/>
      <c r="LR116" s="34"/>
      <c r="LS116" s="34"/>
      <c r="LT116" s="34"/>
      <c r="LU116" s="34"/>
      <c r="LV116" s="34"/>
      <c r="LW116" s="34"/>
      <c r="LX116" s="34"/>
      <c r="LY116" s="34"/>
      <c r="LZ116" s="34"/>
      <c r="MA116" s="34"/>
      <c r="MB116" s="34"/>
      <c r="MC116" s="34"/>
      <c r="MD116" s="34"/>
      <c r="ME116" s="34"/>
      <c r="MF116" s="34"/>
      <c r="MG116" s="34"/>
      <c r="MH116" s="34"/>
      <c r="MI116" s="34"/>
      <c r="MJ116" s="34"/>
      <c r="MK116" s="34"/>
      <c r="ML116" s="34"/>
      <c r="MM116" s="34"/>
    </row>
    <row r="117" spans="1:351" s="35" customFormat="1" ht="40.35" customHeight="1" x14ac:dyDescent="0.2">
      <c r="A117" s="40"/>
      <c r="B117" s="40"/>
      <c r="C117" s="40"/>
      <c r="D117" s="9"/>
      <c r="E117" s="36" t="s">
        <v>119</v>
      </c>
      <c r="F117" s="42">
        <v>2019</v>
      </c>
      <c r="G117" s="27"/>
      <c r="H117" s="1">
        <v>280000</v>
      </c>
      <c r="I117" s="1"/>
      <c r="J117" s="1">
        <f>I117+H117</f>
        <v>280000</v>
      </c>
      <c r="K117" s="39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  <c r="IV117" s="34"/>
      <c r="IW117" s="34"/>
      <c r="IX117" s="34"/>
      <c r="IY117" s="34"/>
      <c r="IZ117" s="34"/>
      <c r="JA117" s="34"/>
      <c r="JB117" s="34"/>
      <c r="JC117" s="34"/>
      <c r="JD117" s="34"/>
      <c r="JE117" s="34"/>
      <c r="JF117" s="34"/>
      <c r="JG117" s="34"/>
      <c r="JH117" s="34"/>
      <c r="JI117" s="34"/>
      <c r="JJ117" s="34"/>
      <c r="JK117" s="34"/>
      <c r="JL117" s="34"/>
      <c r="JM117" s="34"/>
      <c r="JN117" s="34"/>
      <c r="JO117" s="34"/>
      <c r="JP117" s="34"/>
      <c r="JQ117" s="34"/>
      <c r="JR117" s="34"/>
      <c r="JS117" s="34"/>
      <c r="JT117" s="34"/>
      <c r="JU117" s="34"/>
      <c r="JV117" s="34"/>
      <c r="JW117" s="34"/>
      <c r="JX117" s="34"/>
      <c r="JY117" s="34"/>
      <c r="JZ117" s="34"/>
      <c r="KA117" s="34"/>
      <c r="KB117" s="34"/>
      <c r="KC117" s="34"/>
      <c r="KD117" s="34"/>
      <c r="KE117" s="34"/>
      <c r="KF117" s="34"/>
      <c r="KG117" s="34"/>
      <c r="KH117" s="34"/>
      <c r="KI117" s="34"/>
      <c r="KJ117" s="34"/>
      <c r="KK117" s="34"/>
      <c r="KL117" s="34"/>
      <c r="KM117" s="34"/>
      <c r="KN117" s="34"/>
      <c r="KO117" s="34"/>
      <c r="KP117" s="34"/>
      <c r="KQ117" s="34"/>
      <c r="KR117" s="34"/>
      <c r="KS117" s="34"/>
      <c r="KT117" s="34"/>
      <c r="KU117" s="34"/>
      <c r="KV117" s="34"/>
      <c r="KW117" s="34"/>
      <c r="KX117" s="34"/>
      <c r="KY117" s="34"/>
      <c r="KZ117" s="34"/>
      <c r="LA117" s="34"/>
      <c r="LB117" s="34"/>
      <c r="LC117" s="34"/>
      <c r="LD117" s="34"/>
      <c r="LE117" s="34"/>
      <c r="LF117" s="34"/>
      <c r="LG117" s="34"/>
      <c r="LH117" s="34"/>
      <c r="LI117" s="34"/>
      <c r="LJ117" s="34"/>
      <c r="LK117" s="34"/>
      <c r="LL117" s="34"/>
      <c r="LM117" s="34"/>
      <c r="LN117" s="34"/>
      <c r="LO117" s="34"/>
      <c r="LP117" s="34"/>
      <c r="LQ117" s="34"/>
      <c r="LR117" s="34"/>
      <c r="LS117" s="34"/>
      <c r="LT117" s="34"/>
      <c r="LU117" s="34"/>
      <c r="LV117" s="34"/>
      <c r="LW117" s="34"/>
      <c r="LX117" s="34"/>
      <c r="LY117" s="34"/>
      <c r="LZ117" s="34"/>
      <c r="MA117" s="34"/>
      <c r="MB117" s="34"/>
      <c r="MC117" s="34"/>
      <c r="MD117" s="34"/>
      <c r="ME117" s="34"/>
      <c r="MF117" s="34"/>
      <c r="MG117" s="34"/>
      <c r="MH117" s="34"/>
      <c r="MI117" s="34"/>
      <c r="MJ117" s="34"/>
      <c r="MK117" s="34"/>
      <c r="ML117" s="34"/>
      <c r="MM117" s="34"/>
    </row>
    <row r="118" spans="1:351" s="35" customFormat="1" ht="66" customHeight="1" x14ac:dyDescent="0.2">
      <c r="A118" s="40"/>
      <c r="B118" s="40"/>
      <c r="C118" s="40"/>
      <c r="D118" s="9"/>
      <c r="E118" s="36" t="s">
        <v>110</v>
      </c>
      <c r="F118" s="12">
        <v>2019</v>
      </c>
      <c r="G118" s="27"/>
      <c r="H118" s="1">
        <f>250000+400000</f>
        <v>650000</v>
      </c>
      <c r="I118" s="1"/>
      <c r="J118" s="1">
        <f t="shared" si="25"/>
        <v>650000</v>
      </c>
      <c r="K118" s="39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  <c r="IV118" s="34"/>
      <c r="IW118" s="34"/>
      <c r="IX118" s="34"/>
      <c r="IY118" s="34"/>
      <c r="IZ118" s="34"/>
      <c r="JA118" s="34"/>
      <c r="JB118" s="34"/>
      <c r="JC118" s="34"/>
      <c r="JD118" s="34"/>
      <c r="JE118" s="34"/>
      <c r="JF118" s="34"/>
      <c r="JG118" s="34"/>
      <c r="JH118" s="34"/>
      <c r="JI118" s="34"/>
      <c r="JJ118" s="34"/>
      <c r="JK118" s="34"/>
      <c r="JL118" s="34"/>
      <c r="JM118" s="34"/>
      <c r="JN118" s="34"/>
      <c r="JO118" s="34"/>
      <c r="JP118" s="34"/>
      <c r="JQ118" s="34"/>
      <c r="JR118" s="34"/>
      <c r="JS118" s="34"/>
      <c r="JT118" s="34"/>
      <c r="JU118" s="34"/>
      <c r="JV118" s="34"/>
      <c r="JW118" s="34"/>
      <c r="JX118" s="34"/>
      <c r="JY118" s="34"/>
      <c r="JZ118" s="34"/>
      <c r="KA118" s="34"/>
      <c r="KB118" s="34"/>
      <c r="KC118" s="34"/>
      <c r="KD118" s="34"/>
      <c r="KE118" s="34"/>
      <c r="KF118" s="34"/>
      <c r="KG118" s="34"/>
      <c r="KH118" s="34"/>
      <c r="KI118" s="34"/>
      <c r="KJ118" s="34"/>
      <c r="KK118" s="34"/>
      <c r="KL118" s="34"/>
      <c r="KM118" s="34"/>
      <c r="KN118" s="34"/>
      <c r="KO118" s="34"/>
      <c r="KP118" s="34"/>
      <c r="KQ118" s="34"/>
      <c r="KR118" s="34"/>
      <c r="KS118" s="34"/>
      <c r="KT118" s="34"/>
      <c r="KU118" s="34"/>
      <c r="KV118" s="34"/>
      <c r="KW118" s="34"/>
      <c r="KX118" s="34"/>
      <c r="KY118" s="34"/>
      <c r="KZ118" s="34"/>
      <c r="LA118" s="34"/>
      <c r="LB118" s="34"/>
      <c r="LC118" s="34"/>
      <c r="LD118" s="34"/>
      <c r="LE118" s="34"/>
      <c r="LF118" s="34"/>
      <c r="LG118" s="34"/>
      <c r="LH118" s="34"/>
      <c r="LI118" s="34"/>
      <c r="LJ118" s="34"/>
      <c r="LK118" s="34"/>
      <c r="LL118" s="34"/>
      <c r="LM118" s="34"/>
      <c r="LN118" s="34"/>
      <c r="LO118" s="34"/>
      <c r="LP118" s="34"/>
      <c r="LQ118" s="34"/>
      <c r="LR118" s="34"/>
      <c r="LS118" s="34"/>
      <c r="LT118" s="34"/>
      <c r="LU118" s="34"/>
      <c r="LV118" s="34"/>
      <c r="LW118" s="34"/>
      <c r="LX118" s="34"/>
      <c r="LY118" s="34"/>
      <c r="LZ118" s="34"/>
      <c r="MA118" s="34"/>
      <c r="MB118" s="34"/>
      <c r="MC118" s="34"/>
      <c r="MD118" s="34"/>
      <c r="ME118" s="34"/>
      <c r="MF118" s="34"/>
      <c r="MG118" s="34"/>
      <c r="MH118" s="34"/>
      <c r="MI118" s="34"/>
      <c r="MJ118" s="34"/>
      <c r="MK118" s="34"/>
      <c r="ML118" s="34"/>
      <c r="MM118" s="34"/>
    </row>
    <row r="119" spans="1:351" s="35" customFormat="1" ht="40.35" customHeight="1" x14ac:dyDescent="0.2">
      <c r="A119" s="40"/>
      <c r="B119" s="40"/>
      <c r="C119" s="40"/>
      <c r="D119" s="9"/>
      <c r="E119" s="36" t="s">
        <v>25</v>
      </c>
      <c r="F119" s="12">
        <v>2019</v>
      </c>
      <c r="G119" s="27">
        <v>1516100</v>
      </c>
      <c r="H119" s="1">
        <v>700000</v>
      </c>
      <c r="I119" s="1">
        <v>180000</v>
      </c>
      <c r="J119" s="1">
        <f t="shared" si="25"/>
        <v>880000</v>
      </c>
      <c r="K119" s="39">
        <v>58</v>
      </c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  <c r="IV119" s="34"/>
      <c r="IW119" s="34"/>
      <c r="IX119" s="34"/>
      <c r="IY119" s="34"/>
      <c r="IZ119" s="34"/>
      <c r="JA119" s="34"/>
      <c r="JB119" s="34"/>
      <c r="JC119" s="34"/>
      <c r="JD119" s="34"/>
      <c r="JE119" s="34"/>
      <c r="JF119" s="34"/>
      <c r="JG119" s="34"/>
      <c r="JH119" s="34"/>
      <c r="JI119" s="34"/>
      <c r="JJ119" s="34"/>
      <c r="JK119" s="34"/>
      <c r="JL119" s="34"/>
      <c r="JM119" s="34"/>
      <c r="JN119" s="34"/>
      <c r="JO119" s="34"/>
      <c r="JP119" s="34"/>
      <c r="JQ119" s="34"/>
      <c r="JR119" s="34"/>
      <c r="JS119" s="34"/>
      <c r="JT119" s="34"/>
      <c r="JU119" s="34"/>
      <c r="JV119" s="34"/>
      <c r="JW119" s="34"/>
      <c r="JX119" s="34"/>
      <c r="JY119" s="34"/>
      <c r="JZ119" s="34"/>
      <c r="KA119" s="34"/>
      <c r="KB119" s="34"/>
      <c r="KC119" s="34"/>
      <c r="KD119" s="34"/>
      <c r="KE119" s="34"/>
      <c r="KF119" s="34"/>
      <c r="KG119" s="34"/>
      <c r="KH119" s="34"/>
      <c r="KI119" s="34"/>
      <c r="KJ119" s="34"/>
      <c r="KK119" s="34"/>
      <c r="KL119" s="34"/>
      <c r="KM119" s="34"/>
      <c r="KN119" s="34"/>
      <c r="KO119" s="34"/>
      <c r="KP119" s="34"/>
      <c r="KQ119" s="34"/>
      <c r="KR119" s="34"/>
      <c r="KS119" s="34"/>
      <c r="KT119" s="34"/>
      <c r="KU119" s="34"/>
      <c r="KV119" s="34"/>
      <c r="KW119" s="34"/>
      <c r="KX119" s="34"/>
      <c r="KY119" s="34"/>
      <c r="KZ119" s="34"/>
      <c r="LA119" s="34"/>
      <c r="LB119" s="34"/>
      <c r="LC119" s="34"/>
      <c r="LD119" s="34"/>
      <c r="LE119" s="34"/>
      <c r="LF119" s="34"/>
      <c r="LG119" s="34"/>
      <c r="LH119" s="34"/>
      <c r="LI119" s="34"/>
      <c r="LJ119" s="34"/>
      <c r="LK119" s="34"/>
      <c r="LL119" s="34"/>
      <c r="LM119" s="34"/>
      <c r="LN119" s="34"/>
      <c r="LO119" s="34"/>
      <c r="LP119" s="34"/>
      <c r="LQ119" s="34"/>
      <c r="LR119" s="34"/>
      <c r="LS119" s="34"/>
      <c r="LT119" s="34"/>
      <c r="LU119" s="34"/>
      <c r="LV119" s="34"/>
      <c r="LW119" s="34"/>
      <c r="LX119" s="34"/>
      <c r="LY119" s="34"/>
      <c r="LZ119" s="34"/>
      <c r="MA119" s="34"/>
      <c r="MB119" s="34"/>
      <c r="MC119" s="34"/>
      <c r="MD119" s="34"/>
      <c r="ME119" s="34"/>
      <c r="MF119" s="34"/>
      <c r="MG119" s="34"/>
      <c r="MH119" s="34"/>
      <c r="MI119" s="34"/>
      <c r="MJ119" s="34"/>
      <c r="MK119" s="34"/>
      <c r="ML119" s="34"/>
      <c r="MM119" s="34"/>
    </row>
    <row r="120" spans="1:351" s="35" customFormat="1" ht="36" customHeight="1" x14ac:dyDescent="0.2">
      <c r="A120" s="40"/>
      <c r="B120" s="40"/>
      <c r="C120" s="40"/>
      <c r="D120" s="9"/>
      <c r="E120" s="36" t="s">
        <v>26</v>
      </c>
      <c r="F120" s="27" t="s">
        <v>50</v>
      </c>
      <c r="G120" s="27">
        <v>31834662</v>
      </c>
      <c r="H120" s="1">
        <f>10000000-2000000-1000000</f>
        <v>7000000</v>
      </c>
      <c r="I120" s="1"/>
      <c r="J120" s="1">
        <f t="shared" si="25"/>
        <v>7000000</v>
      </c>
      <c r="K120" s="39">
        <v>78</v>
      </c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  <c r="IV120" s="34"/>
      <c r="IW120" s="34"/>
      <c r="IX120" s="34"/>
      <c r="IY120" s="34"/>
      <c r="IZ120" s="34"/>
      <c r="JA120" s="34"/>
      <c r="JB120" s="34"/>
      <c r="JC120" s="34"/>
      <c r="JD120" s="34"/>
      <c r="JE120" s="34"/>
      <c r="JF120" s="34"/>
      <c r="JG120" s="34"/>
      <c r="JH120" s="34"/>
      <c r="JI120" s="34"/>
      <c r="JJ120" s="34"/>
      <c r="JK120" s="34"/>
      <c r="JL120" s="34"/>
      <c r="JM120" s="34"/>
      <c r="JN120" s="34"/>
      <c r="JO120" s="34"/>
      <c r="JP120" s="34"/>
      <c r="JQ120" s="34"/>
      <c r="JR120" s="34"/>
      <c r="JS120" s="34"/>
      <c r="JT120" s="34"/>
      <c r="JU120" s="34"/>
      <c r="JV120" s="34"/>
      <c r="JW120" s="34"/>
      <c r="JX120" s="34"/>
      <c r="JY120" s="34"/>
      <c r="JZ120" s="34"/>
      <c r="KA120" s="34"/>
      <c r="KB120" s="34"/>
      <c r="KC120" s="34"/>
      <c r="KD120" s="34"/>
      <c r="KE120" s="34"/>
      <c r="KF120" s="34"/>
      <c r="KG120" s="34"/>
      <c r="KH120" s="34"/>
      <c r="KI120" s="34"/>
      <c r="KJ120" s="34"/>
      <c r="KK120" s="34"/>
      <c r="KL120" s="34"/>
      <c r="KM120" s="34"/>
      <c r="KN120" s="34"/>
      <c r="KO120" s="34"/>
      <c r="KP120" s="34"/>
      <c r="KQ120" s="34"/>
      <c r="KR120" s="34"/>
      <c r="KS120" s="34"/>
      <c r="KT120" s="34"/>
      <c r="KU120" s="34"/>
      <c r="KV120" s="34"/>
      <c r="KW120" s="34"/>
      <c r="KX120" s="34"/>
      <c r="KY120" s="34"/>
      <c r="KZ120" s="34"/>
      <c r="LA120" s="34"/>
      <c r="LB120" s="34"/>
      <c r="LC120" s="34"/>
      <c r="LD120" s="34"/>
      <c r="LE120" s="34"/>
      <c r="LF120" s="34"/>
      <c r="LG120" s="34"/>
      <c r="LH120" s="34"/>
      <c r="LI120" s="34"/>
      <c r="LJ120" s="34"/>
      <c r="LK120" s="34"/>
      <c r="LL120" s="34"/>
      <c r="LM120" s="34"/>
      <c r="LN120" s="34"/>
      <c r="LO120" s="34"/>
      <c r="LP120" s="34"/>
      <c r="LQ120" s="34"/>
      <c r="LR120" s="34"/>
      <c r="LS120" s="34"/>
      <c r="LT120" s="34"/>
      <c r="LU120" s="34"/>
      <c r="LV120" s="34"/>
      <c r="LW120" s="34"/>
      <c r="LX120" s="34"/>
      <c r="LY120" s="34"/>
      <c r="LZ120" s="34"/>
      <c r="MA120" s="34"/>
      <c r="MB120" s="34"/>
      <c r="MC120" s="34"/>
      <c r="MD120" s="34"/>
      <c r="ME120" s="34"/>
      <c r="MF120" s="34"/>
      <c r="MG120" s="34"/>
      <c r="MH120" s="34"/>
      <c r="MI120" s="34"/>
      <c r="MJ120" s="34"/>
      <c r="MK120" s="34"/>
      <c r="ML120" s="34"/>
      <c r="MM120" s="34"/>
    </row>
    <row r="121" spans="1:351" s="35" customFormat="1" ht="30.75" customHeight="1" x14ac:dyDescent="0.2">
      <c r="A121" s="40"/>
      <c r="B121" s="40"/>
      <c r="C121" s="40"/>
      <c r="D121" s="9"/>
      <c r="E121" s="37" t="s">
        <v>27</v>
      </c>
      <c r="F121" s="27" t="s">
        <v>50</v>
      </c>
      <c r="G121" s="27">
        <v>14670250</v>
      </c>
      <c r="H121" s="1">
        <f>1000000+6000000-6900000-15265-255-50000</f>
        <v>34480</v>
      </c>
      <c r="I121" s="1"/>
      <c r="J121" s="1">
        <f t="shared" si="25"/>
        <v>34480</v>
      </c>
      <c r="K121" s="39">
        <v>52</v>
      </c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  <c r="IV121" s="34"/>
      <c r="IW121" s="34"/>
      <c r="IX121" s="34"/>
      <c r="IY121" s="34"/>
      <c r="IZ121" s="34"/>
      <c r="JA121" s="34"/>
      <c r="JB121" s="34"/>
      <c r="JC121" s="34"/>
      <c r="JD121" s="34"/>
      <c r="JE121" s="34"/>
      <c r="JF121" s="34"/>
      <c r="JG121" s="34"/>
      <c r="JH121" s="34"/>
      <c r="JI121" s="34"/>
      <c r="JJ121" s="34"/>
      <c r="JK121" s="34"/>
      <c r="JL121" s="34"/>
      <c r="JM121" s="34"/>
      <c r="JN121" s="34"/>
      <c r="JO121" s="34"/>
      <c r="JP121" s="34"/>
      <c r="JQ121" s="34"/>
      <c r="JR121" s="34"/>
      <c r="JS121" s="34"/>
      <c r="JT121" s="34"/>
      <c r="JU121" s="34"/>
      <c r="JV121" s="34"/>
      <c r="JW121" s="34"/>
      <c r="JX121" s="34"/>
      <c r="JY121" s="34"/>
      <c r="JZ121" s="34"/>
      <c r="KA121" s="34"/>
      <c r="KB121" s="34"/>
      <c r="KC121" s="34"/>
      <c r="KD121" s="34"/>
      <c r="KE121" s="34"/>
      <c r="KF121" s="34"/>
      <c r="KG121" s="34"/>
      <c r="KH121" s="34"/>
      <c r="KI121" s="34"/>
      <c r="KJ121" s="34"/>
      <c r="KK121" s="34"/>
      <c r="KL121" s="34"/>
      <c r="KM121" s="34"/>
      <c r="KN121" s="34"/>
      <c r="KO121" s="34"/>
      <c r="KP121" s="34"/>
      <c r="KQ121" s="34"/>
      <c r="KR121" s="34"/>
      <c r="KS121" s="34"/>
      <c r="KT121" s="34"/>
      <c r="KU121" s="34"/>
      <c r="KV121" s="34"/>
      <c r="KW121" s="34"/>
      <c r="KX121" s="34"/>
      <c r="KY121" s="34"/>
      <c r="KZ121" s="34"/>
      <c r="LA121" s="34"/>
      <c r="LB121" s="34"/>
      <c r="LC121" s="34"/>
      <c r="LD121" s="34"/>
      <c r="LE121" s="34"/>
      <c r="LF121" s="34"/>
      <c r="LG121" s="34"/>
      <c r="LH121" s="34"/>
      <c r="LI121" s="34"/>
      <c r="LJ121" s="34"/>
      <c r="LK121" s="34"/>
      <c r="LL121" s="34"/>
      <c r="LM121" s="34"/>
      <c r="LN121" s="34"/>
      <c r="LO121" s="34"/>
      <c r="LP121" s="34"/>
      <c r="LQ121" s="34"/>
      <c r="LR121" s="34"/>
      <c r="LS121" s="34"/>
      <c r="LT121" s="34"/>
      <c r="LU121" s="34"/>
      <c r="LV121" s="34"/>
      <c r="LW121" s="34"/>
      <c r="LX121" s="34"/>
      <c r="LY121" s="34"/>
      <c r="LZ121" s="34"/>
      <c r="MA121" s="34"/>
      <c r="MB121" s="34"/>
      <c r="MC121" s="34"/>
      <c r="MD121" s="34"/>
      <c r="ME121" s="34"/>
      <c r="MF121" s="34"/>
      <c r="MG121" s="34"/>
      <c r="MH121" s="34"/>
      <c r="MI121" s="34"/>
      <c r="MJ121" s="34"/>
      <c r="MK121" s="34"/>
      <c r="ML121" s="34"/>
      <c r="MM121" s="34"/>
    </row>
    <row r="122" spans="1:351" s="35" customFormat="1" ht="33" customHeight="1" x14ac:dyDescent="0.2">
      <c r="A122" s="40"/>
      <c r="B122" s="40"/>
      <c r="C122" s="40"/>
      <c r="D122" s="9"/>
      <c r="E122" s="37" t="s">
        <v>28</v>
      </c>
      <c r="F122" s="12">
        <v>2019</v>
      </c>
      <c r="G122" s="27"/>
      <c r="H122" s="1">
        <f>1000000+500000-1430000</f>
        <v>70000</v>
      </c>
      <c r="I122" s="1"/>
      <c r="J122" s="1">
        <f t="shared" si="25"/>
        <v>70000</v>
      </c>
      <c r="K122" s="39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  <c r="IV122" s="34"/>
      <c r="IW122" s="34"/>
      <c r="IX122" s="34"/>
      <c r="IY122" s="34"/>
      <c r="IZ122" s="34"/>
      <c r="JA122" s="34"/>
      <c r="JB122" s="34"/>
      <c r="JC122" s="34"/>
      <c r="JD122" s="34"/>
      <c r="JE122" s="34"/>
      <c r="JF122" s="34"/>
      <c r="JG122" s="34"/>
      <c r="JH122" s="34"/>
      <c r="JI122" s="34"/>
      <c r="JJ122" s="34"/>
      <c r="JK122" s="34"/>
      <c r="JL122" s="34"/>
      <c r="JM122" s="34"/>
      <c r="JN122" s="34"/>
      <c r="JO122" s="34"/>
      <c r="JP122" s="34"/>
      <c r="JQ122" s="34"/>
      <c r="JR122" s="34"/>
      <c r="JS122" s="34"/>
      <c r="JT122" s="34"/>
      <c r="JU122" s="34"/>
      <c r="JV122" s="34"/>
      <c r="JW122" s="34"/>
      <c r="JX122" s="34"/>
      <c r="JY122" s="34"/>
      <c r="JZ122" s="34"/>
      <c r="KA122" s="34"/>
      <c r="KB122" s="34"/>
      <c r="KC122" s="34"/>
      <c r="KD122" s="34"/>
      <c r="KE122" s="34"/>
      <c r="KF122" s="34"/>
      <c r="KG122" s="34"/>
      <c r="KH122" s="34"/>
      <c r="KI122" s="34"/>
      <c r="KJ122" s="34"/>
      <c r="KK122" s="34"/>
      <c r="KL122" s="34"/>
      <c r="KM122" s="34"/>
      <c r="KN122" s="34"/>
      <c r="KO122" s="34"/>
      <c r="KP122" s="34"/>
      <c r="KQ122" s="34"/>
      <c r="KR122" s="34"/>
      <c r="KS122" s="34"/>
      <c r="KT122" s="34"/>
      <c r="KU122" s="34"/>
      <c r="KV122" s="34"/>
      <c r="KW122" s="34"/>
      <c r="KX122" s="34"/>
      <c r="KY122" s="34"/>
      <c r="KZ122" s="34"/>
      <c r="LA122" s="34"/>
      <c r="LB122" s="34"/>
      <c r="LC122" s="34"/>
      <c r="LD122" s="34"/>
      <c r="LE122" s="34"/>
      <c r="LF122" s="34"/>
      <c r="LG122" s="34"/>
      <c r="LH122" s="34"/>
      <c r="LI122" s="34"/>
      <c r="LJ122" s="34"/>
      <c r="LK122" s="34"/>
      <c r="LL122" s="34"/>
      <c r="LM122" s="34"/>
      <c r="LN122" s="34"/>
      <c r="LO122" s="34"/>
      <c r="LP122" s="34"/>
      <c r="LQ122" s="34"/>
      <c r="LR122" s="34"/>
      <c r="LS122" s="34"/>
      <c r="LT122" s="34"/>
      <c r="LU122" s="34"/>
      <c r="LV122" s="34"/>
      <c r="LW122" s="34"/>
      <c r="LX122" s="34"/>
      <c r="LY122" s="34"/>
      <c r="LZ122" s="34"/>
      <c r="MA122" s="34"/>
      <c r="MB122" s="34"/>
      <c r="MC122" s="34"/>
      <c r="MD122" s="34"/>
      <c r="ME122" s="34"/>
      <c r="MF122" s="34"/>
      <c r="MG122" s="34"/>
      <c r="MH122" s="34"/>
      <c r="MI122" s="34"/>
      <c r="MJ122" s="34"/>
      <c r="MK122" s="34"/>
      <c r="ML122" s="34"/>
      <c r="MM122" s="34"/>
    </row>
    <row r="123" spans="1:351" s="35" customFormat="1" ht="41.1" customHeight="1" x14ac:dyDescent="0.2">
      <c r="A123" s="40"/>
      <c r="B123" s="40"/>
      <c r="C123" s="40"/>
      <c r="D123" s="9"/>
      <c r="E123" s="37" t="s">
        <v>65</v>
      </c>
      <c r="F123" s="27" t="s">
        <v>48</v>
      </c>
      <c r="G123" s="27"/>
      <c r="H123" s="1">
        <f>2000000+2000000-2000000-1800000</f>
        <v>200000</v>
      </c>
      <c r="I123" s="1"/>
      <c r="J123" s="1">
        <f t="shared" si="25"/>
        <v>200000</v>
      </c>
      <c r="K123" s="39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  <c r="IV123" s="34"/>
      <c r="IW123" s="34"/>
      <c r="IX123" s="34"/>
      <c r="IY123" s="34"/>
      <c r="IZ123" s="34"/>
      <c r="JA123" s="34"/>
      <c r="JB123" s="34"/>
      <c r="JC123" s="34"/>
      <c r="JD123" s="34"/>
      <c r="JE123" s="34"/>
      <c r="JF123" s="34"/>
      <c r="JG123" s="34"/>
      <c r="JH123" s="34"/>
      <c r="JI123" s="34"/>
      <c r="JJ123" s="34"/>
      <c r="JK123" s="34"/>
      <c r="JL123" s="34"/>
      <c r="JM123" s="34"/>
      <c r="JN123" s="34"/>
      <c r="JO123" s="34"/>
      <c r="JP123" s="34"/>
      <c r="JQ123" s="34"/>
      <c r="JR123" s="34"/>
      <c r="JS123" s="34"/>
      <c r="JT123" s="34"/>
      <c r="JU123" s="34"/>
      <c r="JV123" s="34"/>
      <c r="JW123" s="34"/>
      <c r="JX123" s="34"/>
      <c r="JY123" s="34"/>
      <c r="JZ123" s="34"/>
      <c r="KA123" s="34"/>
      <c r="KB123" s="34"/>
      <c r="KC123" s="34"/>
      <c r="KD123" s="34"/>
      <c r="KE123" s="34"/>
      <c r="KF123" s="34"/>
      <c r="KG123" s="34"/>
      <c r="KH123" s="34"/>
      <c r="KI123" s="34"/>
      <c r="KJ123" s="34"/>
      <c r="KK123" s="34"/>
      <c r="KL123" s="34"/>
      <c r="KM123" s="34"/>
      <c r="KN123" s="34"/>
      <c r="KO123" s="34"/>
      <c r="KP123" s="34"/>
      <c r="KQ123" s="34"/>
      <c r="KR123" s="34"/>
      <c r="KS123" s="34"/>
      <c r="KT123" s="34"/>
      <c r="KU123" s="34"/>
      <c r="KV123" s="34"/>
      <c r="KW123" s="34"/>
      <c r="KX123" s="34"/>
      <c r="KY123" s="34"/>
      <c r="KZ123" s="34"/>
      <c r="LA123" s="34"/>
      <c r="LB123" s="34"/>
      <c r="LC123" s="34"/>
      <c r="LD123" s="34"/>
      <c r="LE123" s="34"/>
      <c r="LF123" s="34"/>
      <c r="LG123" s="34"/>
      <c r="LH123" s="34"/>
      <c r="LI123" s="34"/>
      <c r="LJ123" s="34"/>
      <c r="LK123" s="34"/>
      <c r="LL123" s="34"/>
      <c r="LM123" s="34"/>
      <c r="LN123" s="34"/>
      <c r="LO123" s="34"/>
      <c r="LP123" s="34"/>
      <c r="LQ123" s="34"/>
      <c r="LR123" s="34"/>
      <c r="LS123" s="34"/>
      <c r="LT123" s="34"/>
      <c r="LU123" s="34"/>
      <c r="LV123" s="34"/>
      <c r="LW123" s="34"/>
      <c r="LX123" s="34"/>
      <c r="LY123" s="34"/>
      <c r="LZ123" s="34"/>
      <c r="MA123" s="34"/>
      <c r="MB123" s="34"/>
      <c r="MC123" s="34"/>
      <c r="MD123" s="34"/>
      <c r="ME123" s="34"/>
      <c r="MF123" s="34"/>
      <c r="MG123" s="34"/>
      <c r="MH123" s="34"/>
      <c r="MI123" s="34"/>
      <c r="MJ123" s="34"/>
      <c r="MK123" s="34"/>
      <c r="ML123" s="34"/>
      <c r="MM123" s="34"/>
    </row>
    <row r="124" spans="1:351" s="35" customFormat="1" ht="68.25" customHeight="1" x14ac:dyDescent="0.2">
      <c r="A124" s="9">
        <v>1517361</v>
      </c>
      <c r="B124" s="9">
        <v>7361</v>
      </c>
      <c r="C124" s="15" t="s">
        <v>81</v>
      </c>
      <c r="D124" s="28" t="s">
        <v>93</v>
      </c>
      <c r="E124" s="36" t="s">
        <v>94</v>
      </c>
      <c r="F124" s="27" t="s">
        <v>48</v>
      </c>
      <c r="G124" s="27">
        <v>1567405</v>
      </c>
      <c r="H124" s="16">
        <v>28000</v>
      </c>
      <c r="I124" s="16"/>
      <c r="J124" s="16">
        <f>I124+H124</f>
        <v>28000</v>
      </c>
      <c r="K124" s="39">
        <v>75</v>
      </c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  <c r="IV124" s="34"/>
      <c r="IW124" s="34"/>
      <c r="IX124" s="34"/>
      <c r="IY124" s="34"/>
      <c r="IZ124" s="34"/>
      <c r="JA124" s="34"/>
      <c r="JB124" s="34"/>
      <c r="JC124" s="34"/>
      <c r="JD124" s="34"/>
      <c r="JE124" s="34"/>
      <c r="JF124" s="34"/>
      <c r="JG124" s="34"/>
      <c r="JH124" s="34"/>
      <c r="JI124" s="34"/>
      <c r="JJ124" s="34"/>
      <c r="JK124" s="34"/>
      <c r="JL124" s="34"/>
      <c r="JM124" s="34"/>
      <c r="JN124" s="34"/>
      <c r="JO124" s="34"/>
      <c r="JP124" s="34"/>
      <c r="JQ124" s="34"/>
      <c r="JR124" s="34"/>
      <c r="JS124" s="34"/>
      <c r="JT124" s="34"/>
      <c r="JU124" s="34"/>
      <c r="JV124" s="34"/>
      <c r="JW124" s="34"/>
      <c r="JX124" s="34"/>
      <c r="JY124" s="34"/>
      <c r="JZ124" s="34"/>
      <c r="KA124" s="34"/>
      <c r="KB124" s="34"/>
      <c r="KC124" s="34"/>
      <c r="KD124" s="34"/>
      <c r="KE124" s="34"/>
      <c r="KF124" s="34"/>
      <c r="KG124" s="34"/>
      <c r="KH124" s="34"/>
      <c r="KI124" s="34"/>
      <c r="KJ124" s="34"/>
      <c r="KK124" s="34"/>
      <c r="KL124" s="34"/>
      <c r="KM124" s="34"/>
      <c r="KN124" s="34"/>
      <c r="KO124" s="34"/>
      <c r="KP124" s="34"/>
      <c r="KQ124" s="34"/>
      <c r="KR124" s="34"/>
      <c r="KS124" s="34"/>
      <c r="KT124" s="34"/>
      <c r="KU124" s="34"/>
      <c r="KV124" s="34"/>
      <c r="KW124" s="34"/>
      <c r="KX124" s="34"/>
      <c r="KY124" s="34"/>
      <c r="KZ124" s="34"/>
      <c r="LA124" s="34"/>
      <c r="LB124" s="34"/>
      <c r="LC124" s="34"/>
      <c r="LD124" s="34"/>
      <c r="LE124" s="34"/>
      <c r="LF124" s="34"/>
      <c r="LG124" s="34"/>
      <c r="LH124" s="34"/>
      <c r="LI124" s="34"/>
      <c r="LJ124" s="34"/>
      <c r="LK124" s="34"/>
      <c r="LL124" s="34"/>
      <c r="LM124" s="34"/>
      <c r="LN124" s="34"/>
      <c r="LO124" s="34"/>
      <c r="LP124" s="34"/>
      <c r="LQ124" s="34"/>
      <c r="LR124" s="34"/>
      <c r="LS124" s="34"/>
      <c r="LT124" s="34"/>
      <c r="LU124" s="34"/>
      <c r="LV124" s="34"/>
      <c r="LW124" s="34"/>
      <c r="LX124" s="34"/>
      <c r="LY124" s="34"/>
      <c r="LZ124" s="34"/>
      <c r="MA124" s="34"/>
      <c r="MB124" s="34"/>
      <c r="MC124" s="34"/>
      <c r="MD124" s="34"/>
      <c r="ME124" s="34"/>
      <c r="MF124" s="34"/>
      <c r="MG124" s="34"/>
      <c r="MH124" s="34"/>
      <c r="MI124" s="34"/>
      <c r="MJ124" s="34"/>
      <c r="MK124" s="34"/>
      <c r="ML124" s="34"/>
      <c r="MM124" s="34"/>
    </row>
    <row r="125" spans="1:351" s="35" customFormat="1" ht="41.1" customHeight="1" x14ac:dyDescent="0.2">
      <c r="A125" s="9">
        <v>1517640</v>
      </c>
      <c r="B125" s="9">
        <v>7640</v>
      </c>
      <c r="C125" s="40"/>
      <c r="D125" s="28" t="s">
        <v>39</v>
      </c>
      <c r="E125" s="40"/>
      <c r="F125" s="1"/>
      <c r="G125" s="27"/>
      <c r="H125" s="16">
        <f>SUM(H126:H135)</f>
        <v>67076227</v>
      </c>
      <c r="I125" s="16">
        <f t="shared" ref="I125:J125" si="26">SUM(I126:I135)</f>
        <v>-7106470.9499999993</v>
      </c>
      <c r="J125" s="16">
        <f t="shared" si="26"/>
        <v>59969756.049999997</v>
      </c>
      <c r="K125" s="39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  <c r="IV125" s="34"/>
      <c r="IW125" s="34"/>
      <c r="IX125" s="34"/>
      <c r="IY125" s="34"/>
      <c r="IZ125" s="34"/>
      <c r="JA125" s="34"/>
      <c r="JB125" s="34"/>
      <c r="JC125" s="34"/>
      <c r="JD125" s="34"/>
      <c r="JE125" s="34"/>
      <c r="JF125" s="34"/>
      <c r="JG125" s="34"/>
      <c r="JH125" s="34"/>
      <c r="JI125" s="34"/>
      <c r="JJ125" s="34"/>
      <c r="JK125" s="34"/>
      <c r="JL125" s="34"/>
      <c r="JM125" s="34"/>
      <c r="JN125" s="34"/>
      <c r="JO125" s="34"/>
      <c r="JP125" s="34"/>
      <c r="JQ125" s="34"/>
      <c r="JR125" s="34"/>
      <c r="JS125" s="34"/>
      <c r="JT125" s="34"/>
      <c r="JU125" s="34"/>
      <c r="JV125" s="34"/>
      <c r="JW125" s="34"/>
      <c r="JX125" s="34"/>
      <c r="JY125" s="34"/>
      <c r="JZ125" s="34"/>
      <c r="KA125" s="34"/>
      <c r="KB125" s="34"/>
      <c r="KC125" s="34"/>
      <c r="KD125" s="34"/>
      <c r="KE125" s="34"/>
      <c r="KF125" s="34"/>
      <c r="KG125" s="34"/>
      <c r="KH125" s="34"/>
      <c r="KI125" s="34"/>
      <c r="KJ125" s="34"/>
      <c r="KK125" s="34"/>
      <c r="KL125" s="34"/>
      <c r="KM125" s="34"/>
      <c r="KN125" s="34"/>
      <c r="KO125" s="34"/>
      <c r="KP125" s="34"/>
      <c r="KQ125" s="34"/>
      <c r="KR125" s="34"/>
      <c r="KS125" s="34"/>
      <c r="KT125" s="34"/>
      <c r="KU125" s="34"/>
      <c r="KV125" s="34"/>
      <c r="KW125" s="34"/>
      <c r="KX125" s="34"/>
      <c r="KY125" s="34"/>
      <c r="KZ125" s="34"/>
      <c r="LA125" s="34"/>
      <c r="LB125" s="34"/>
      <c r="LC125" s="34"/>
      <c r="LD125" s="34"/>
      <c r="LE125" s="34"/>
      <c r="LF125" s="34"/>
      <c r="LG125" s="34"/>
      <c r="LH125" s="34"/>
      <c r="LI125" s="34"/>
      <c r="LJ125" s="34"/>
      <c r="LK125" s="34"/>
      <c r="LL125" s="34"/>
      <c r="LM125" s="34"/>
      <c r="LN125" s="34"/>
      <c r="LO125" s="34"/>
      <c r="LP125" s="34"/>
      <c r="LQ125" s="34"/>
      <c r="LR125" s="34"/>
      <c r="LS125" s="34"/>
      <c r="LT125" s="34"/>
      <c r="LU125" s="34"/>
      <c r="LV125" s="34"/>
      <c r="LW125" s="34"/>
      <c r="LX125" s="34"/>
      <c r="LY125" s="34"/>
      <c r="LZ125" s="34"/>
      <c r="MA125" s="34"/>
      <c r="MB125" s="34"/>
      <c r="MC125" s="34"/>
      <c r="MD125" s="34"/>
      <c r="ME125" s="34"/>
      <c r="MF125" s="34"/>
      <c r="MG125" s="34"/>
      <c r="MH125" s="34"/>
      <c r="MI125" s="34"/>
      <c r="MJ125" s="34"/>
      <c r="MK125" s="34"/>
      <c r="ML125" s="34"/>
      <c r="MM125" s="34"/>
    </row>
    <row r="126" spans="1:351" s="35" customFormat="1" ht="82.35" customHeight="1" x14ac:dyDescent="0.2">
      <c r="A126" s="40"/>
      <c r="B126" s="40"/>
      <c r="C126" s="40"/>
      <c r="D126" s="40"/>
      <c r="E126" s="36" t="s">
        <v>72</v>
      </c>
      <c r="F126" s="1" t="s">
        <v>52</v>
      </c>
      <c r="G126" s="27"/>
      <c r="H126" s="1">
        <f>9618700+48093527</f>
        <v>57712227</v>
      </c>
      <c r="I126" s="1">
        <v>-9106470.9499999993</v>
      </c>
      <c r="J126" s="1">
        <f t="shared" ref="J126:J135" si="27">H126+I126</f>
        <v>48605756.049999997</v>
      </c>
      <c r="K126" s="61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  <c r="IU126" s="34"/>
      <c r="IV126" s="34"/>
      <c r="IW126" s="34"/>
      <c r="IX126" s="34"/>
      <c r="IY126" s="34"/>
      <c r="IZ126" s="34"/>
      <c r="JA126" s="34"/>
      <c r="JB126" s="34"/>
      <c r="JC126" s="34"/>
      <c r="JD126" s="34"/>
      <c r="JE126" s="34"/>
      <c r="JF126" s="34"/>
      <c r="JG126" s="34"/>
      <c r="JH126" s="34"/>
      <c r="JI126" s="34"/>
      <c r="JJ126" s="34"/>
      <c r="JK126" s="34"/>
      <c r="JL126" s="34"/>
      <c r="JM126" s="34"/>
      <c r="JN126" s="34"/>
      <c r="JO126" s="34"/>
      <c r="JP126" s="34"/>
      <c r="JQ126" s="34"/>
      <c r="JR126" s="34"/>
      <c r="JS126" s="34"/>
      <c r="JT126" s="34"/>
      <c r="JU126" s="34"/>
      <c r="JV126" s="34"/>
      <c r="JW126" s="34"/>
      <c r="JX126" s="34"/>
      <c r="JY126" s="34"/>
      <c r="JZ126" s="34"/>
      <c r="KA126" s="34"/>
      <c r="KB126" s="34"/>
      <c r="KC126" s="34"/>
      <c r="KD126" s="34"/>
      <c r="KE126" s="34"/>
      <c r="KF126" s="34"/>
      <c r="KG126" s="34"/>
      <c r="KH126" s="34"/>
      <c r="KI126" s="34"/>
      <c r="KJ126" s="34"/>
      <c r="KK126" s="34"/>
      <c r="KL126" s="34"/>
      <c r="KM126" s="34"/>
      <c r="KN126" s="34"/>
      <c r="KO126" s="34"/>
      <c r="KP126" s="34"/>
      <c r="KQ126" s="34"/>
      <c r="KR126" s="34"/>
      <c r="KS126" s="34"/>
      <c r="KT126" s="34"/>
      <c r="KU126" s="34"/>
      <c r="KV126" s="34"/>
      <c r="KW126" s="34"/>
      <c r="KX126" s="34"/>
      <c r="KY126" s="34"/>
      <c r="KZ126" s="34"/>
      <c r="LA126" s="34"/>
      <c r="LB126" s="34"/>
      <c r="LC126" s="34"/>
      <c r="LD126" s="34"/>
      <c r="LE126" s="34"/>
      <c r="LF126" s="34"/>
      <c r="LG126" s="34"/>
      <c r="LH126" s="34"/>
      <c r="LI126" s="34"/>
      <c r="LJ126" s="34"/>
      <c r="LK126" s="34"/>
      <c r="LL126" s="34"/>
      <c r="LM126" s="34"/>
      <c r="LN126" s="34"/>
      <c r="LO126" s="34"/>
      <c r="LP126" s="34"/>
      <c r="LQ126" s="34"/>
      <c r="LR126" s="34"/>
      <c r="LS126" s="34"/>
      <c r="LT126" s="34"/>
      <c r="LU126" s="34"/>
      <c r="LV126" s="34"/>
      <c r="LW126" s="34"/>
      <c r="LX126" s="34"/>
      <c r="LY126" s="34"/>
      <c r="LZ126" s="34"/>
      <c r="MA126" s="34"/>
      <c r="MB126" s="34"/>
      <c r="MC126" s="34"/>
      <c r="MD126" s="34"/>
      <c r="ME126" s="34"/>
      <c r="MF126" s="34"/>
      <c r="MG126" s="34"/>
      <c r="MH126" s="34"/>
      <c r="MI126" s="34"/>
      <c r="MJ126" s="34"/>
      <c r="MK126" s="34"/>
      <c r="ML126" s="34"/>
      <c r="MM126" s="34"/>
    </row>
    <row r="127" spans="1:351" s="35" customFormat="1" ht="62.1" customHeight="1" x14ac:dyDescent="0.2">
      <c r="A127" s="40"/>
      <c r="B127" s="40"/>
      <c r="C127" s="40"/>
      <c r="D127" s="40"/>
      <c r="E127" s="36" t="s">
        <v>58</v>
      </c>
      <c r="F127" s="1" t="s">
        <v>49</v>
      </c>
      <c r="G127" s="27"/>
      <c r="H127" s="1">
        <v>738060</v>
      </c>
      <c r="I127" s="1"/>
      <c r="J127" s="1">
        <f t="shared" si="27"/>
        <v>738060</v>
      </c>
      <c r="K127" s="62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  <c r="IV127" s="34"/>
      <c r="IW127" s="34"/>
      <c r="IX127" s="34"/>
      <c r="IY127" s="34"/>
      <c r="IZ127" s="34"/>
      <c r="JA127" s="34"/>
      <c r="JB127" s="34"/>
      <c r="JC127" s="34"/>
      <c r="JD127" s="34"/>
      <c r="JE127" s="34"/>
      <c r="JF127" s="34"/>
      <c r="JG127" s="34"/>
      <c r="JH127" s="34"/>
      <c r="JI127" s="34"/>
      <c r="JJ127" s="34"/>
      <c r="JK127" s="34"/>
      <c r="JL127" s="34"/>
      <c r="JM127" s="34"/>
      <c r="JN127" s="34"/>
      <c r="JO127" s="34"/>
      <c r="JP127" s="34"/>
      <c r="JQ127" s="34"/>
      <c r="JR127" s="34"/>
      <c r="JS127" s="34"/>
      <c r="JT127" s="34"/>
      <c r="JU127" s="34"/>
      <c r="JV127" s="34"/>
      <c r="JW127" s="34"/>
      <c r="JX127" s="34"/>
      <c r="JY127" s="34"/>
      <c r="JZ127" s="34"/>
      <c r="KA127" s="34"/>
      <c r="KB127" s="34"/>
      <c r="KC127" s="34"/>
      <c r="KD127" s="34"/>
      <c r="KE127" s="34"/>
      <c r="KF127" s="34"/>
      <c r="KG127" s="34"/>
      <c r="KH127" s="34"/>
      <c r="KI127" s="34"/>
      <c r="KJ127" s="34"/>
      <c r="KK127" s="34"/>
      <c r="KL127" s="34"/>
      <c r="KM127" s="34"/>
      <c r="KN127" s="34"/>
      <c r="KO127" s="34"/>
      <c r="KP127" s="34"/>
      <c r="KQ127" s="34"/>
      <c r="KR127" s="34"/>
      <c r="KS127" s="34"/>
      <c r="KT127" s="34"/>
      <c r="KU127" s="34"/>
      <c r="KV127" s="34"/>
      <c r="KW127" s="34"/>
      <c r="KX127" s="34"/>
      <c r="KY127" s="34"/>
      <c r="KZ127" s="34"/>
      <c r="LA127" s="34"/>
      <c r="LB127" s="34"/>
      <c r="LC127" s="34"/>
      <c r="LD127" s="34"/>
      <c r="LE127" s="34"/>
      <c r="LF127" s="34"/>
      <c r="LG127" s="34"/>
      <c r="LH127" s="34"/>
      <c r="LI127" s="34"/>
      <c r="LJ127" s="34"/>
      <c r="LK127" s="34"/>
      <c r="LL127" s="34"/>
      <c r="LM127" s="34"/>
      <c r="LN127" s="34"/>
      <c r="LO127" s="34"/>
      <c r="LP127" s="34"/>
      <c r="LQ127" s="34"/>
      <c r="LR127" s="34"/>
      <c r="LS127" s="34"/>
      <c r="LT127" s="34"/>
      <c r="LU127" s="34"/>
      <c r="LV127" s="34"/>
      <c r="LW127" s="34"/>
      <c r="LX127" s="34"/>
      <c r="LY127" s="34"/>
      <c r="LZ127" s="34"/>
      <c r="MA127" s="34"/>
      <c r="MB127" s="34"/>
      <c r="MC127" s="34"/>
      <c r="MD127" s="34"/>
      <c r="ME127" s="34"/>
      <c r="MF127" s="34"/>
      <c r="MG127" s="34"/>
      <c r="MH127" s="34"/>
      <c r="MI127" s="34"/>
      <c r="MJ127" s="34"/>
      <c r="MK127" s="34"/>
      <c r="ML127" s="34"/>
      <c r="MM127" s="34"/>
    </row>
    <row r="128" spans="1:351" s="35" customFormat="1" ht="62.1" customHeight="1" x14ac:dyDescent="0.2">
      <c r="A128" s="40"/>
      <c r="B128" s="40"/>
      <c r="C128" s="40"/>
      <c r="D128" s="40"/>
      <c r="E128" s="36" t="s">
        <v>59</v>
      </c>
      <c r="F128" s="1" t="s">
        <v>49</v>
      </c>
      <c r="G128" s="27"/>
      <c r="H128" s="1">
        <v>643580</v>
      </c>
      <c r="I128" s="1"/>
      <c r="J128" s="1">
        <f t="shared" si="27"/>
        <v>643580</v>
      </c>
      <c r="K128" s="62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  <c r="IV128" s="34"/>
      <c r="IW128" s="34"/>
      <c r="IX128" s="34"/>
      <c r="IY128" s="34"/>
      <c r="IZ128" s="34"/>
      <c r="JA128" s="34"/>
      <c r="JB128" s="34"/>
      <c r="JC128" s="34"/>
      <c r="JD128" s="34"/>
      <c r="JE128" s="34"/>
      <c r="JF128" s="34"/>
      <c r="JG128" s="34"/>
      <c r="JH128" s="34"/>
      <c r="JI128" s="34"/>
      <c r="JJ128" s="34"/>
      <c r="JK128" s="34"/>
      <c r="JL128" s="34"/>
      <c r="JM128" s="34"/>
      <c r="JN128" s="34"/>
      <c r="JO128" s="34"/>
      <c r="JP128" s="34"/>
      <c r="JQ128" s="34"/>
      <c r="JR128" s="34"/>
      <c r="JS128" s="34"/>
      <c r="JT128" s="34"/>
      <c r="JU128" s="34"/>
      <c r="JV128" s="34"/>
      <c r="JW128" s="34"/>
      <c r="JX128" s="34"/>
      <c r="JY128" s="34"/>
      <c r="JZ128" s="34"/>
      <c r="KA128" s="34"/>
      <c r="KB128" s="34"/>
      <c r="KC128" s="34"/>
      <c r="KD128" s="34"/>
      <c r="KE128" s="34"/>
      <c r="KF128" s="34"/>
      <c r="KG128" s="34"/>
      <c r="KH128" s="34"/>
      <c r="KI128" s="34"/>
      <c r="KJ128" s="34"/>
      <c r="KK128" s="34"/>
      <c r="KL128" s="34"/>
      <c r="KM128" s="34"/>
      <c r="KN128" s="34"/>
      <c r="KO128" s="34"/>
      <c r="KP128" s="34"/>
      <c r="KQ128" s="34"/>
      <c r="KR128" s="34"/>
      <c r="KS128" s="34"/>
      <c r="KT128" s="34"/>
      <c r="KU128" s="34"/>
      <c r="KV128" s="34"/>
      <c r="KW128" s="34"/>
      <c r="KX128" s="34"/>
      <c r="KY128" s="34"/>
      <c r="KZ128" s="34"/>
      <c r="LA128" s="34"/>
      <c r="LB128" s="34"/>
      <c r="LC128" s="34"/>
      <c r="LD128" s="34"/>
      <c r="LE128" s="34"/>
      <c r="LF128" s="34"/>
      <c r="LG128" s="34"/>
      <c r="LH128" s="34"/>
      <c r="LI128" s="34"/>
      <c r="LJ128" s="34"/>
      <c r="LK128" s="34"/>
      <c r="LL128" s="34"/>
      <c r="LM128" s="34"/>
      <c r="LN128" s="34"/>
      <c r="LO128" s="34"/>
      <c r="LP128" s="34"/>
      <c r="LQ128" s="34"/>
      <c r="LR128" s="34"/>
      <c r="LS128" s="34"/>
      <c r="LT128" s="34"/>
      <c r="LU128" s="34"/>
      <c r="LV128" s="34"/>
      <c r="LW128" s="34"/>
      <c r="LX128" s="34"/>
      <c r="LY128" s="34"/>
      <c r="LZ128" s="34"/>
      <c r="MA128" s="34"/>
      <c r="MB128" s="34"/>
      <c r="MC128" s="34"/>
      <c r="MD128" s="34"/>
      <c r="ME128" s="34"/>
      <c r="MF128" s="34"/>
      <c r="MG128" s="34"/>
      <c r="MH128" s="34"/>
      <c r="MI128" s="34"/>
      <c r="MJ128" s="34"/>
      <c r="MK128" s="34"/>
      <c r="ML128" s="34"/>
      <c r="MM128" s="34"/>
    </row>
    <row r="129" spans="1:351" s="14" customFormat="1" ht="54" customHeight="1" x14ac:dyDescent="0.35">
      <c r="A129" s="43"/>
      <c r="B129" s="43"/>
      <c r="C129" s="43"/>
      <c r="D129" s="43"/>
      <c r="E129" s="36" t="s">
        <v>60</v>
      </c>
      <c r="F129" s="1" t="s">
        <v>49</v>
      </c>
      <c r="G129" s="43"/>
      <c r="H129" s="1">
        <v>327860</v>
      </c>
      <c r="I129" s="1"/>
      <c r="J129" s="1">
        <f t="shared" si="27"/>
        <v>327860</v>
      </c>
      <c r="K129" s="62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  <c r="IZ129" s="13"/>
      <c r="JA129" s="13"/>
      <c r="JB129" s="13"/>
      <c r="JC129" s="13"/>
      <c r="JD129" s="13"/>
      <c r="JE129" s="13"/>
      <c r="JF129" s="13"/>
      <c r="JG129" s="13"/>
      <c r="JH129" s="13"/>
      <c r="JI129" s="13"/>
      <c r="JJ129" s="13"/>
      <c r="JK129" s="13"/>
      <c r="JL129" s="13"/>
      <c r="JM129" s="13"/>
      <c r="JN129" s="13"/>
      <c r="JO129" s="13"/>
      <c r="JP129" s="13"/>
      <c r="JQ129" s="13"/>
      <c r="JR129" s="13"/>
      <c r="JS129" s="13"/>
      <c r="JT129" s="13"/>
      <c r="JU129" s="13"/>
      <c r="JV129" s="13"/>
      <c r="JW129" s="13"/>
      <c r="JX129" s="13"/>
      <c r="JY129" s="13"/>
      <c r="JZ129" s="13"/>
      <c r="KA129" s="13"/>
      <c r="KB129" s="13"/>
      <c r="KC129" s="13"/>
      <c r="KD129" s="13"/>
      <c r="KE129" s="13"/>
      <c r="KF129" s="13"/>
      <c r="KG129" s="13"/>
      <c r="KH129" s="13"/>
      <c r="KI129" s="13"/>
      <c r="KJ129" s="13"/>
      <c r="KK129" s="13"/>
      <c r="KL129" s="13"/>
      <c r="KM129" s="13"/>
      <c r="KN129" s="13"/>
      <c r="KO129" s="13"/>
      <c r="KP129" s="13"/>
      <c r="KQ129" s="13"/>
      <c r="KR129" s="13"/>
      <c r="KS129" s="13"/>
      <c r="KT129" s="13"/>
      <c r="KU129" s="13"/>
      <c r="KV129" s="13"/>
      <c r="KW129" s="13"/>
      <c r="KX129" s="13"/>
      <c r="KY129" s="13"/>
      <c r="KZ129" s="13"/>
      <c r="LA129" s="13"/>
      <c r="LB129" s="13"/>
      <c r="LC129" s="13"/>
      <c r="LD129" s="13"/>
      <c r="LE129" s="13"/>
      <c r="LF129" s="13"/>
      <c r="LG129" s="13"/>
      <c r="LH129" s="13"/>
      <c r="LI129" s="13"/>
      <c r="LJ129" s="13"/>
      <c r="LK129" s="13"/>
      <c r="LL129" s="13"/>
      <c r="LM129" s="13"/>
      <c r="LN129" s="13"/>
      <c r="LO129" s="13"/>
      <c r="LP129" s="13"/>
      <c r="LQ129" s="13"/>
      <c r="LR129" s="13"/>
      <c r="LS129" s="13"/>
      <c r="LT129" s="13"/>
      <c r="LU129" s="13"/>
      <c r="LV129" s="13"/>
      <c r="LW129" s="13"/>
      <c r="LX129" s="13"/>
      <c r="LY129" s="13"/>
      <c r="LZ129" s="13"/>
      <c r="MA129" s="13"/>
      <c r="MB129" s="13"/>
      <c r="MC129" s="13"/>
      <c r="MD129" s="13"/>
      <c r="ME129" s="13"/>
      <c r="MF129" s="13"/>
      <c r="MG129" s="13"/>
      <c r="MH129" s="13"/>
      <c r="MI129" s="13"/>
      <c r="MJ129" s="13"/>
      <c r="MK129" s="13"/>
      <c r="ML129" s="13"/>
      <c r="MM129" s="13"/>
    </row>
    <row r="130" spans="1:351" s="14" customFormat="1" ht="48" customHeight="1" x14ac:dyDescent="0.35">
      <c r="A130" s="43"/>
      <c r="B130" s="43"/>
      <c r="C130" s="43"/>
      <c r="D130" s="43"/>
      <c r="E130" s="36" t="s">
        <v>61</v>
      </c>
      <c r="F130" s="27" t="s">
        <v>50</v>
      </c>
      <c r="G130" s="27">
        <v>25179181</v>
      </c>
      <c r="H130" s="1">
        <f>5000000-2000000+2000000</f>
        <v>5000000</v>
      </c>
      <c r="I130" s="1">
        <v>2000000</v>
      </c>
      <c r="J130" s="1">
        <f t="shared" si="27"/>
        <v>7000000</v>
      </c>
      <c r="K130" s="39">
        <v>75</v>
      </c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  <c r="IY130" s="13"/>
      <c r="IZ130" s="13"/>
      <c r="JA130" s="13"/>
      <c r="JB130" s="13"/>
      <c r="JC130" s="13"/>
      <c r="JD130" s="13"/>
      <c r="JE130" s="13"/>
      <c r="JF130" s="13"/>
      <c r="JG130" s="13"/>
      <c r="JH130" s="13"/>
      <c r="JI130" s="13"/>
      <c r="JJ130" s="13"/>
      <c r="JK130" s="13"/>
      <c r="JL130" s="13"/>
      <c r="JM130" s="13"/>
      <c r="JN130" s="13"/>
      <c r="JO130" s="13"/>
      <c r="JP130" s="13"/>
      <c r="JQ130" s="13"/>
      <c r="JR130" s="13"/>
      <c r="JS130" s="13"/>
      <c r="JT130" s="13"/>
      <c r="JU130" s="13"/>
      <c r="JV130" s="13"/>
      <c r="JW130" s="13"/>
      <c r="JX130" s="13"/>
      <c r="JY130" s="13"/>
      <c r="JZ130" s="13"/>
      <c r="KA130" s="13"/>
      <c r="KB130" s="13"/>
      <c r="KC130" s="13"/>
      <c r="KD130" s="13"/>
      <c r="KE130" s="13"/>
      <c r="KF130" s="13"/>
      <c r="KG130" s="13"/>
      <c r="KH130" s="13"/>
      <c r="KI130" s="13"/>
      <c r="KJ130" s="13"/>
      <c r="KK130" s="13"/>
      <c r="KL130" s="13"/>
      <c r="KM130" s="13"/>
      <c r="KN130" s="13"/>
      <c r="KO130" s="13"/>
      <c r="KP130" s="13"/>
      <c r="KQ130" s="13"/>
      <c r="KR130" s="13"/>
      <c r="KS130" s="13"/>
      <c r="KT130" s="13"/>
      <c r="KU130" s="13"/>
      <c r="KV130" s="13"/>
      <c r="KW130" s="13"/>
      <c r="KX130" s="13"/>
      <c r="KY130" s="13"/>
      <c r="KZ130" s="13"/>
      <c r="LA130" s="13"/>
      <c r="LB130" s="13"/>
      <c r="LC130" s="13"/>
      <c r="LD130" s="13"/>
      <c r="LE130" s="13"/>
      <c r="LF130" s="13"/>
      <c r="LG130" s="13"/>
      <c r="LH130" s="13"/>
      <c r="LI130" s="13"/>
      <c r="LJ130" s="13"/>
      <c r="LK130" s="13"/>
      <c r="LL130" s="13"/>
      <c r="LM130" s="13"/>
      <c r="LN130" s="13"/>
      <c r="LO130" s="13"/>
      <c r="LP130" s="13"/>
      <c r="LQ130" s="13"/>
      <c r="LR130" s="13"/>
      <c r="LS130" s="13"/>
      <c r="LT130" s="13"/>
      <c r="LU130" s="13"/>
      <c r="LV130" s="13"/>
      <c r="LW130" s="13"/>
      <c r="LX130" s="13"/>
      <c r="LY130" s="13"/>
      <c r="LZ130" s="13"/>
      <c r="MA130" s="13"/>
      <c r="MB130" s="13"/>
      <c r="MC130" s="13"/>
      <c r="MD130" s="13"/>
      <c r="ME130" s="13"/>
      <c r="MF130" s="13"/>
      <c r="MG130" s="13"/>
      <c r="MH130" s="13"/>
      <c r="MI130" s="13"/>
      <c r="MJ130" s="13"/>
      <c r="MK130" s="13"/>
      <c r="ML130" s="13"/>
      <c r="MM130" s="13"/>
    </row>
    <row r="131" spans="1:351" s="14" customFormat="1" ht="36" customHeight="1" x14ac:dyDescent="0.35">
      <c r="A131" s="43"/>
      <c r="B131" s="43"/>
      <c r="C131" s="43"/>
      <c r="D131" s="43"/>
      <c r="E131" s="36" t="s">
        <v>62</v>
      </c>
      <c r="F131" s="27" t="s">
        <v>53</v>
      </c>
      <c r="G131" s="27">
        <v>5382485</v>
      </c>
      <c r="H131" s="1">
        <v>1000000</v>
      </c>
      <c r="I131" s="1"/>
      <c r="J131" s="1">
        <f t="shared" si="27"/>
        <v>1000000</v>
      </c>
      <c r="K131" s="39">
        <v>83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  <c r="IY131" s="13"/>
      <c r="IZ131" s="13"/>
      <c r="JA131" s="13"/>
      <c r="JB131" s="13"/>
      <c r="JC131" s="13"/>
      <c r="JD131" s="13"/>
      <c r="JE131" s="13"/>
      <c r="JF131" s="13"/>
      <c r="JG131" s="13"/>
      <c r="JH131" s="13"/>
      <c r="JI131" s="13"/>
      <c r="JJ131" s="13"/>
      <c r="JK131" s="13"/>
      <c r="JL131" s="13"/>
      <c r="JM131" s="13"/>
      <c r="JN131" s="13"/>
      <c r="JO131" s="13"/>
      <c r="JP131" s="13"/>
      <c r="JQ131" s="13"/>
      <c r="JR131" s="13"/>
      <c r="JS131" s="13"/>
      <c r="JT131" s="13"/>
      <c r="JU131" s="13"/>
      <c r="JV131" s="13"/>
      <c r="JW131" s="13"/>
      <c r="JX131" s="13"/>
      <c r="JY131" s="13"/>
      <c r="JZ131" s="13"/>
      <c r="KA131" s="13"/>
      <c r="KB131" s="13"/>
      <c r="KC131" s="13"/>
      <c r="KD131" s="13"/>
      <c r="KE131" s="13"/>
      <c r="KF131" s="13"/>
      <c r="KG131" s="13"/>
      <c r="KH131" s="13"/>
      <c r="KI131" s="13"/>
      <c r="KJ131" s="13"/>
      <c r="KK131" s="13"/>
      <c r="KL131" s="13"/>
      <c r="KM131" s="13"/>
      <c r="KN131" s="13"/>
      <c r="KO131" s="13"/>
      <c r="KP131" s="13"/>
      <c r="KQ131" s="13"/>
      <c r="KR131" s="13"/>
      <c r="KS131" s="13"/>
      <c r="KT131" s="13"/>
      <c r="KU131" s="13"/>
      <c r="KV131" s="13"/>
      <c r="KW131" s="13"/>
      <c r="KX131" s="13"/>
      <c r="KY131" s="13"/>
      <c r="KZ131" s="13"/>
      <c r="LA131" s="13"/>
      <c r="LB131" s="13"/>
      <c r="LC131" s="13"/>
      <c r="LD131" s="13"/>
      <c r="LE131" s="13"/>
      <c r="LF131" s="13"/>
      <c r="LG131" s="13"/>
      <c r="LH131" s="13"/>
      <c r="LI131" s="13"/>
      <c r="LJ131" s="13"/>
      <c r="LK131" s="13"/>
      <c r="LL131" s="13"/>
      <c r="LM131" s="13"/>
      <c r="LN131" s="13"/>
      <c r="LO131" s="13"/>
      <c r="LP131" s="13"/>
      <c r="LQ131" s="13"/>
      <c r="LR131" s="13"/>
      <c r="LS131" s="13"/>
      <c r="LT131" s="13"/>
      <c r="LU131" s="13"/>
      <c r="LV131" s="13"/>
      <c r="LW131" s="13"/>
      <c r="LX131" s="13"/>
      <c r="LY131" s="13"/>
      <c r="LZ131" s="13"/>
      <c r="MA131" s="13"/>
      <c r="MB131" s="13"/>
      <c r="MC131" s="13"/>
      <c r="MD131" s="13"/>
      <c r="ME131" s="13"/>
      <c r="MF131" s="13"/>
      <c r="MG131" s="13"/>
      <c r="MH131" s="13"/>
      <c r="MI131" s="13"/>
      <c r="MJ131" s="13"/>
      <c r="MK131" s="13"/>
      <c r="ML131" s="13"/>
      <c r="MM131" s="13"/>
    </row>
    <row r="132" spans="1:351" s="14" customFormat="1" ht="44.25" customHeight="1" x14ac:dyDescent="0.35">
      <c r="A132" s="43"/>
      <c r="B132" s="43"/>
      <c r="C132" s="43"/>
      <c r="D132" s="43"/>
      <c r="E132" s="36" t="s">
        <v>97</v>
      </c>
      <c r="F132" s="27" t="s">
        <v>47</v>
      </c>
      <c r="G132" s="27">
        <v>9999558</v>
      </c>
      <c r="H132" s="1">
        <v>154500</v>
      </c>
      <c r="I132" s="1"/>
      <c r="J132" s="1">
        <f t="shared" si="27"/>
        <v>154500</v>
      </c>
      <c r="K132" s="39">
        <v>64</v>
      </c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  <c r="IY132" s="13"/>
      <c r="IZ132" s="13"/>
      <c r="JA132" s="13"/>
      <c r="JB132" s="13"/>
      <c r="JC132" s="13"/>
      <c r="JD132" s="13"/>
      <c r="JE132" s="13"/>
      <c r="JF132" s="13"/>
      <c r="JG132" s="13"/>
      <c r="JH132" s="13"/>
      <c r="JI132" s="13"/>
      <c r="JJ132" s="13"/>
      <c r="JK132" s="13"/>
      <c r="JL132" s="13"/>
      <c r="JM132" s="13"/>
      <c r="JN132" s="13"/>
      <c r="JO132" s="13"/>
      <c r="JP132" s="13"/>
      <c r="JQ132" s="13"/>
      <c r="JR132" s="13"/>
      <c r="JS132" s="13"/>
      <c r="JT132" s="13"/>
      <c r="JU132" s="13"/>
      <c r="JV132" s="13"/>
      <c r="JW132" s="13"/>
      <c r="JX132" s="13"/>
      <c r="JY132" s="13"/>
      <c r="JZ132" s="13"/>
      <c r="KA132" s="13"/>
      <c r="KB132" s="13"/>
      <c r="KC132" s="13"/>
      <c r="KD132" s="13"/>
      <c r="KE132" s="13"/>
      <c r="KF132" s="13"/>
      <c r="KG132" s="13"/>
      <c r="KH132" s="13"/>
      <c r="KI132" s="13"/>
      <c r="KJ132" s="13"/>
      <c r="KK132" s="13"/>
      <c r="KL132" s="13"/>
      <c r="KM132" s="13"/>
      <c r="KN132" s="13"/>
      <c r="KO132" s="13"/>
      <c r="KP132" s="13"/>
      <c r="KQ132" s="13"/>
      <c r="KR132" s="13"/>
      <c r="KS132" s="13"/>
      <c r="KT132" s="13"/>
      <c r="KU132" s="13"/>
      <c r="KV132" s="13"/>
      <c r="KW132" s="13"/>
      <c r="KX132" s="13"/>
      <c r="KY132" s="13"/>
      <c r="KZ132" s="13"/>
      <c r="LA132" s="13"/>
      <c r="LB132" s="13"/>
      <c r="LC132" s="13"/>
      <c r="LD132" s="13"/>
      <c r="LE132" s="13"/>
      <c r="LF132" s="13"/>
      <c r="LG132" s="13"/>
      <c r="LH132" s="13"/>
      <c r="LI132" s="13"/>
      <c r="LJ132" s="13"/>
      <c r="LK132" s="13"/>
      <c r="LL132" s="13"/>
      <c r="LM132" s="13"/>
      <c r="LN132" s="13"/>
      <c r="LO132" s="13"/>
      <c r="LP132" s="13"/>
      <c r="LQ132" s="13"/>
      <c r="LR132" s="13"/>
      <c r="LS132" s="13"/>
      <c r="LT132" s="13"/>
      <c r="LU132" s="13"/>
      <c r="LV132" s="13"/>
      <c r="LW132" s="13"/>
      <c r="LX132" s="13"/>
      <c r="LY132" s="13"/>
      <c r="LZ132" s="13"/>
      <c r="MA132" s="13"/>
      <c r="MB132" s="13"/>
      <c r="MC132" s="13"/>
      <c r="MD132" s="13"/>
      <c r="ME132" s="13"/>
      <c r="MF132" s="13"/>
      <c r="MG132" s="13"/>
      <c r="MH132" s="13"/>
      <c r="MI132" s="13"/>
      <c r="MJ132" s="13"/>
      <c r="MK132" s="13"/>
      <c r="ML132" s="13"/>
      <c r="MM132" s="13"/>
    </row>
    <row r="133" spans="1:351" s="14" customFormat="1" ht="61.5" customHeight="1" x14ac:dyDescent="0.35">
      <c r="A133" s="43"/>
      <c r="B133" s="43"/>
      <c r="C133" s="43"/>
      <c r="D133" s="43"/>
      <c r="E133" s="36" t="s">
        <v>124</v>
      </c>
      <c r="F133" s="27" t="s">
        <v>52</v>
      </c>
      <c r="G133" s="27"/>
      <c r="H133" s="1">
        <v>500000</v>
      </c>
      <c r="I133" s="1"/>
      <c r="J133" s="1">
        <f t="shared" si="27"/>
        <v>500000</v>
      </c>
      <c r="K133" s="39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  <c r="IV133" s="13"/>
      <c r="IW133" s="13"/>
      <c r="IX133" s="13"/>
      <c r="IY133" s="13"/>
      <c r="IZ133" s="13"/>
      <c r="JA133" s="13"/>
      <c r="JB133" s="13"/>
      <c r="JC133" s="13"/>
      <c r="JD133" s="13"/>
      <c r="JE133" s="13"/>
      <c r="JF133" s="13"/>
      <c r="JG133" s="13"/>
      <c r="JH133" s="13"/>
      <c r="JI133" s="13"/>
      <c r="JJ133" s="13"/>
      <c r="JK133" s="13"/>
      <c r="JL133" s="13"/>
      <c r="JM133" s="13"/>
      <c r="JN133" s="13"/>
      <c r="JO133" s="13"/>
      <c r="JP133" s="13"/>
      <c r="JQ133" s="13"/>
      <c r="JR133" s="13"/>
      <c r="JS133" s="13"/>
      <c r="JT133" s="13"/>
      <c r="JU133" s="13"/>
      <c r="JV133" s="13"/>
      <c r="JW133" s="13"/>
      <c r="JX133" s="13"/>
      <c r="JY133" s="13"/>
      <c r="JZ133" s="13"/>
      <c r="KA133" s="13"/>
      <c r="KB133" s="13"/>
      <c r="KC133" s="13"/>
      <c r="KD133" s="13"/>
      <c r="KE133" s="13"/>
      <c r="KF133" s="13"/>
      <c r="KG133" s="13"/>
      <c r="KH133" s="13"/>
      <c r="KI133" s="13"/>
      <c r="KJ133" s="13"/>
      <c r="KK133" s="13"/>
      <c r="KL133" s="13"/>
      <c r="KM133" s="13"/>
      <c r="KN133" s="13"/>
      <c r="KO133" s="13"/>
      <c r="KP133" s="13"/>
      <c r="KQ133" s="13"/>
      <c r="KR133" s="13"/>
      <c r="KS133" s="13"/>
      <c r="KT133" s="13"/>
      <c r="KU133" s="13"/>
      <c r="KV133" s="13"/>
      <c r="KW133" s="13"/>
      <c r="KX133" s="13"/>
      <c r="KY133" s="13"/>
      <c r="KZ133" s="13"/>
      <c r="LA133" s="13"/>
      <c r="LB133" s="13"/>
      <c r="LC133" s="13"/>
      <c r="LD133" s="13"/>
      <c r="LE133" s="13"/>
      <c r="LF133" s="13"/>
      <c r="LG133" s="13"/>
      <c r="LH133" s="13"/>
      <c r="LI133" s="13"/>
      <c r="LJ133" s="13"/>
      <c r="LK133" s="13"/>
      <c r="LL133" s="13"/>
      <c r="LM133" s="13"/>
      <c r="LN133" s="13"/>
      <c r="LO133" s="13"/>
      <c r="LP133" s="13"/>
      <c r="LQ133" s="13"/>
      <c r="LR133" s="13"/>
      <c r="LS133" s="13"/>
      <c r="LT133" s="13"/>
      <c r="LU133" s="13"/>
      <c r="LV133" s="13"/>
      <c r="LW133" s="13"/>
      <c r="LX133" s="13"/>
      <c r="LY133" s="13"/>
      <c r="LZ133" s="13"/>
      <c r="MA133" s="13"/>
      <c r="MB133" s="13"/>
      <c r="MC133" s="13"/>
      <c r="MD133" s="13"/>
      <c r="ME133" s="13"/>
      <c r="MF133" s="13"/>
      <c r="MG133" s="13"/>
      <c r="MH133" s="13"/>
      <c r="MI133" s="13"/>
      <c r="MJ133" s="13"/>
      <c r="MK133" s="13"/>
      <c r="ML133" s="13"/>
      <c r="MM133" s="13"/>
    </row>
    <row r="134" spans="1:351" s="14" customFormat="1" ht="112.5" customHeight="1" x14ac:dyDescent="0.35">
      <c r="A134" s="43"/>
      <c r="B134" s="43"/>
      <c r="C134" s="43"/>
      <c r="D134" s="43"/>
      <c r="E134" s="36" t="s">
        <v>63</v>
      </c>
      <c r="F134" s="27" t="s">
        <v>51</v>
      </c>
      <c r="G134" s="27">
        <v>1422026</v>
      </c>
      <c r="H134" s="1">
        <v>500000</v>
      </c>
      <c r="I134" s="1"/>
      <c r="J134" s="1">
        <f t="shared" si="27"/>
        <v>500000</v>
      </c>
      <c r="K134" s="39">
        <v>83</v>
      </c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  <c r="IX134" s="13"/>
      <c r="IY134" s="13"/>
      <c r="IZ134" s="13"/>
      <c r="JA134" s="13"/>
      <c r="JB134" s="13"/>
      <c r="JC134" s="13"/>
      <c r="JD134" s="13"/>
      <c r="JE134" s="13"/>
      <c r="JF134" s="13"/>
      <c r="JG134" s="13"/>
      <c r="JH134" s="13"/>
      <c r="JI134" s="13"/>
      <c r="JJ134" s="13"/>
      <c r="JK134" s="13"/>
      <c r="JL134" s="13"/>
      <c r="JM134" s="13"/>
      <c r="JN134" s="13"/>
      <c r="JO134" s="13"/>
      <c r="JP134" s="13"/>
      <c r="JQ134" s="13"/>
      <c r="JR134" s="13"/>
      <c r="JS134" s="13"/>
      <c r="JT134" s="13"/>
      <c r="JU134" s="13"/>
      <c r="JV134" s="13"/>
      <c r="JW134" s="13"/>
      <c r="JX134" s="13"/>
      <c r="JY134" s="13"/>
      <c r="JZ134" s="13"/>
      <c r="KA134" s="13"/>
      <c r="KB134" s="13"/>
      <c r="KC134" s="13"/>
      <c r="KD134" s="13"/>
      <c r="KE134" s="13"/>
      <c r="KF134" s="13"/>
      <c r="KG134" s="13"/>
      <c r="KH134" s="13"/>
      <c r="KI134" s="13"/>
      <c r="KJ134" s="13"/>
      <c r="KK134" s="13"/>
      <c r="KL134" s="13"/>
      <c r="KM134" s="13"/>
      <c r="KN134" s="13"/>
      <c r="KO134" s="13"/>
      <c r="KP134" s="13"/>
      <c r="KQ134" s="13"/>
      <c r="KR134" s="13"/>
      <c r="KS134" s="13"/>
      <c r="KT134" s="13"/>
      <c r="KU134" s="13"/>
      <c r="KV134" s="13"/>
      <c r="KW134" s="13"/>
      <c r="KX134" s="13"/>
      <c r="KY134" s="13"/>
      <c r="KZ134" s="13"/>
      <c r="LA134" s="13"/>
      <c r="LB134" s="13"/>
      <c r="LC134" s="13"/>
      <c r="LD134" s="13"/>
      <c r="LE134" s="13"/>
      <c r="LF134" s="13"/>
      <c r="LG134" s="13"/>
      <c r="LH134" s="13"/>
      <c r="LI134" s="13"/>
      <c r="LJ134" s="13"/>
      <c r="LK134" s="13"/>
      <c r="LL134" s="13"/>
      <c r="LM134" s="13"/>
      <c r="LN134" s="13"/>
      <c r="LO134" s="13"/>
      <c r="LP134" s="13"/>
      <c r="LQ134" s="13"/>
      <c r="LR134" s="13"/>
      <c r="LS134" s="13"/>
      <c r="LT134" s="13"/>
      <c r="LU134" s="13"/>
      <c r="LV134" s="13"/>
      <c r="LW134" s="13"/>
      <c r="LX134" s="13"/>
      <c r="LY134" s="13"/>
      <c r="LZ134" s="13"/>
      <c r="MA134" s="13"/>
      <c r="MB134" s="13"/>
      <c r="MC134" s="13"/>
      <c r="MD134" s="13"/>
      <c r="ME134" s="13"/>
      <c r="MF134" s="13"/>
      <c r="MG134" s="13"/>
      <c r="MH134" s="13"/>
      <c r="MI134" s="13"/>
      <c r="MJ134" s="13"/>
      <c r="MK134" s="13"/>
      <c r="ML134" s="13"/>
      <c r="MM134" s="13"/>
    </row>
    <row r="135" spans="1:351" s="14" customFormat="1" ht="132.75" customHeight="1" x14ac:dyDescent="0.35">
      <c r="A135" s="43"/>
      <c r="B135" s="43"/>
      <c r="C135" s="43"/>
      <c r="D135" s="43"/>
      <c r="E135" s="36" t="s">
        <v>64</v>
      </c>
      <c r="F135" s="27" t="s">
        <v>51</v>
      </c>
      <c r="G135" s="27">
        <v>1328224</v>
      </c>
      <c r="H135" s="1">
        <v>500000</v>
      </c>
      <c r="I135" s="1"/>
      <c r="J135" s="1">
        <f t="shared" si="27"/>
        <v>500000</v>
      </c>
      <c r="K135" s="39">
        <v>98</v>
      </c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  <c r="IV135" s="13"/>
      <c r="IW135" s="13"/>
      <c r="IX135" s="13"/>
      <c r="IY135" s="13"/>
      <c r="IZ135" s="13"/>
      <c r="JA135" s="13"/>
      <c r="JB135" s="13"/>
      <c r="JC135" s="13"/>
      <c r="JD135" s="13"/>
      <c r="JE135" s="13"/>
      <c r="JF135" s="13"/>
      <c r="JG135" s="13"/>
      <c r="JH135" s="13"/>
      <c r="JI135" s="13"/>
      <c r="JJ135" s="13"/>
      <c r="JK135" s="13"/>
      <c r="JL135" s="13"/>
      <c r="JM135" s="13"/>
      <c r="JN135" s="13"/>
      <c r="JO135" s="13"/>
      <c r="JP135" s="13"/>
      <c r="JQ135" s="13"/>
      <c r="JR135" s="13"/>
      <c r="JS135" s="13"/>
      <c r="JT135" s="13"/>
      <c r="JU135" s="13"/>
      <c r="JV135" s="13"/>
      <c r="JW135" s="13"/>
      <c r="JX135" s="13"/>
      <c r="JY135" s="13"/>
      <c r="JZ135" s="13"/>
      <c r="KA135" s="13"/>
      <c r="KB135" s="13"/>
      <c r="KC135" s="13"/>
      <c r="KD135" s="13"/>
      <c r="KE135" s="13"/>
      <c r="KF135" s="13"/>
      <c r="KG135" s="13"/>
      <c r="KH135" s="13"/>
      <c r="KI135" s="13"/>
      <c r="KJ135" s="13"/>
      <c r="KK135" s="13"/>
      <c r="KL135" s="13"/>
      <c r="KM135" s="13"/>
      <c r="KN135" s="13"/>
      <c r="KO135" s="13"/>
      <c r="KP135" s="13"/>
      <c r="KQ135" s="13"/>
      <c r="KR135" s="13"/>
      <c r="KS135" s="13"/>
      <c r="KT135" s="13"/>
      <c r="KU135" s="13"/>
      <c r="KV135" s="13"/>
      <c r="KW135" s="13"/>
      <c r="KX135" s="13"/>
      <c r="KY135" s="13"/>
      <c r="KZ135" s="13"/>
      <c r="LA135" s="13"/>
      <c r="LB135" s="13"/>
      <c r="LC135" s="13"/>
      <c r="LD135" s="13"/>
      <c r="LE135" s="13"/>
      <c r="LF135" s="13"/>
      <c r="LG135" s="13"/>
      <c r="LH135" s="13"/>
      <c r="LI135" s="13"/>
      <c r="LJ135" s="13"/>
      <c r="LK135" s="13"/>
      <c r="LL135" s="13"/>
      <c r="LM135" s="13"/>
      <c r="LN135" s="13"/>
      <c r="LO135" s="13"/>
      <c r="LP135" s="13"/>
      <c r="LQ135" s="13"/>
      <c r="LR135" s="13"/>
      <c r="LS135" s="13"/>
      <c r="LT135" s="13"/>
      <c r="LU135" s="13"/>
      <c r="LV135" s="13"/>
      <c r="LW135" s="13"/>
      <c r="LX135" s="13"/>
      <c r="LY135" s="13"/>
      <c r="LZ135" s="13"/>
      <c r="MA135" s="13"/>
      <c r="MB135" s="13"/>
      <c r="MC135" s="13"/>
      <c r="MD135" s="13"/>
      <c r="ME135" s="13"/>
      <c r="MF135" s="13"/>
      <c r="MG135" s="13"/>
      <c r="MH135" s="13"/>
      <c r="MI135" s="13"/>
      <c r="MJ135" s="13"/>
      <c r="MK135" s="13"/>
      <c r="ML135" s="13"/>
      <c r="MM135" s="13"/>
    </row>
    <row r="136" spans="1:351" s="14" customFormat="1" ht="26.1" customHeight="1" x14ac:dyDescent="0.35">
      <c r="A136" s="44"/>
      <c r="B136" s="44"/>
      <c r="C136" s="44"/>
      <c r="D136" s="18" t="s">
        <v>42</v>
      </c>
      <c r="E136" s="43"/>
      <c r="F136" s="43"/>
      <c r="G136" s="43"/>
      <c r="H136" s="16">
        <f>H15+H17+H56</f>
        <v>157451904.80000001</v>
      </c>
      <c r="I136" s="16">
        <f t="shared" ref="I136:J136" si="28">I15+I17+I56</f>
        <v>-7589984.9499999993</v>
      </c>
      <c r="J136" s="16">
        <f t="shared" si="28"/>
        <v>149861919.84999999</v>
      </c>
      <c r="K136" s="4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  <c r="IW136" s="13"/>
      <c r="IX136" s="13"/>
      <c r="IY136" s="13"/>
      <c r="IZ136" s="13"/>
      <c r="JA136" s="13"/>
      <c r="JB136" s="13"/>
      <c r="JC136" s="13"/>
      <c r="JD136" s="13"/>
      <c r="JE136" s="13"/>
      <c r="JF136" s="13"/>
      <c r="JG136" s="13"/>
      <c r="JH136" s="13"/>
      <c r="JI136" s="13"/>
      <c r="JJ136" s="13"/>
      <c r="JK136" s="13"/>
      <c r="JL136" s="13"/>
      <c r="JM136" s="13"/>
      <c r="JN136" s="13"/>
      <c r="JO136" s="13"/>
      <c r="JP136" s="13"/>
      <c r="JQ136" s="13"/>
      <c r="JR136" s="13"/>
      <c r="JS136" s="13"/>
      <c r="JT136" s="13"/>
      <c r="JU136" s="13"/>
      <c r="JV136" s="13"/>
      <c r="JW136" s="13"/>
      <c r="JX136" s="13"/>
      <c r="JY136" s="13"/>
      <c r="JZ136" s="13"/>
      <c r="KA136" s="13"/>
      <c r="KB136" s="13"/>
      <c r="KC136" s="13"/>
      <c r="KD136" s="13"/>
      <c r="KE136" s="13"/>
      <c r="KF136" s="13"/>
      <c r="KG136" s="13"/>
      <c r="KH136" s="13"/>
      <c r="KI136" s="13"/>
      <c r="KJ136" s="13"/>
      <c r="KK136" s="13"/>
      <c r="KL136" s="13"/>
      <c r="KM136" s="13"/>
      <c r="KN136" s="13"/>
      <c r="KO136" s="13"/>
      <c r="KP136" s="13"/>
      <c r="KQ136" s="13"/>
      <c r="KR136" s="13"/>
      <c r="KS136" s="13"/>
      <c r="KT136" s="13"/>
      <c r="KU136" s="13"/>
      <c r="KV136" s="13"/>
      <c r="KW136" s="13"/>
      <c r="KX136" s="13"/>
      <c r="KY136" s="13"/>
      <c r="KZ136" s="13"/>
      <c r="LA136" s="13"/>
      <c r="LB136" s="13"/>
      <c r="LC136" s="13"/>
      <c r="LD136" s="13"/>
      <c r="LE136" s="13"/>
      <c r="LF136" s="13"/>
      <c r="LG136" s="13"/>
      <c r="LH136" s="13"/>
      <c r="LI136" s="13"/>
      <c r="LJ136" s="13"/>
      <c r="LK136" s="13"/>
      <c r="LL136" s="13"/>
      <c r="LM136" s="13"/>
      <c r="LN136" s="13"/>
      <c r="LO136" s="13"/>
      <c r="LP136" s="13"/>
      <c r="LQ136" s="13"/>
      <c r="LR136" s="13"/>
      <c r="LS136" s="13"/>
      <c r="LT136" s="13"/>
      <c r="LU136" s="13"/>
      <c r="LV136" s="13"/>
      <c r="LW136" s="13"/>
      <c r="LX136" s="13"/>
      <c r="LY136" s="13"/>
      <c r="LZ136" s="13"/>
      <c r="MA136" s="13"/>
      <c r="MB136" s="13"/>
      <c r="MC136" s="13"/>
      <c r="MD136" s="13"/>
      <c r="ME136" s="13"/>
      <c r="MF136" s="13"/>
      <c r="MG136" s="13"/>
      <c r="MH136" s="13"/>
      <c r="MI136" s="13"/>
      <c r="MJ136" s="13"/>
      <c r="MK136" s="13"/>
      <c r="ML136" s="13"/>
      <c r="MM136" s="13"/>
    </row>
    <row r="137" spans="1:351" s="45" customFormat="1" ht="26.1" customHeight="1" x14ac:dyDescent="0.35">
      <c r="D137" s="22" t="s">
        <v>82</v>
      </c>
      <c r="H137" s="23">
        <f>H18</f>
        <v>6362000</v>
      </c>
      <c r="I137" s="23">
        <f t="shared" ref="I137:J137" si="29">I18</f>
        <v>0</v>
      </c>
      <c r="J137" s="23">
        <f t="shared" si="29"/>
        <v>6362000</v>
      </c>
      <c r="K137" s="63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46"/>
      <c r="DZ137" s="46"/>
      <c r="EA137" s="46"/>
      <c r="EB137" s="46"/>
      <c r="EC137" s="46"/>
      <c r="ED137" s="46"/>
      <c r="EE137" s="46"/>
      <c r="EF137" s="46"/>
      <c r="EG137" s="46"/>
      <c r="EH137" s="46"/>
      <c r="EI137" s="46"/>
      <c r="EJ137" s="46"/>
      <c r="EK137" s="46"/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6"/>
      <c r="FK137" s="46"/>
      <c r="FL137" s="46"/>
      <c r="FM137" s="46"/>
      <c r="FN137" s="46"/>
      <c r="FO137" s="46"/>
      <c r="FP137" s="46"/>
      <c r="FQ137" s="46"/>
      <c r="FR137" s="46"/>
      <c r="FS137" s="46"/>
      <c r="FT137" s="46"/>
      <c r="FU137" s="46"/>
      <c r="FV137" s="46"/>
      <c r="FW137" s="46"/>
      <c r="FX137" s="46"/>
      <c r="FY137" s="46"/>
      <c r="FZ137" s="46"/>
      <c r="GA137" s="46"/>
      <c r="GB137" s="46"/>
      <c r="GC137" s="46"/>
      <c r="GD137" s="46"/>
      <c r="GE137" s="46"/>
      <c r="GF137" s="46"/>
      <c r="GG137" s="46"/>
      <c r="GH137" s="46"/>
      <c r="GI137" s="46"/>
      <c r="GJ137" s="46"/>
      <c r="GK137" s="46"/>
      <c r="GL137" s="46"/>
      <c r="GM137" s="46"/>
      <c r="GN137" s="46"/>
      <c r="GO137" s="46"/>
      <c r="GP137" s="46"/>
      <c r="GQ137" s="46"/>
      <c r="GR137" s="46"/>
      <c r="GS137" s="46"/>
      <c r="GT137" s="46"/>
      <c r="GU137" s="46"/>
      <c r="GV137" s="46"/>
      <c r="GW137" s="46"/>
      <c r="GX137" s="46"/>
      <c r="GY137" s="46"/>
      <c r="GZ137" s="46"/>
      <c r="HA137" s="46"/>
      <c r="HB137" s="46"/>
      <c r="HC137" s="46"/>
      <c r="HD137" s="46"/>
      <c r="HE137" s="46"/>
      <c r="HF137" s="46"/>
      <c r="HG137" s="46"/>
      <c r="HH137" s="46"/>
      <c r="HI137" s="46"/>
      <c r="HJ137" s="46"/>
      <c r="HK137" s="46"/>
      <c r="HL137" s="46"/>
      <c r="HM137" s="46"/>
      <c r="HN137" s="46"/>
      <c r="HO137" s="46"/>
      <c r="HP137" s="46"/>
      <c r="HQ137" s="46"/>
      <c r="HR137" s="46"/>
      <c r="HS137" s="46"/>
      <c r="HT137" s="46"/>
      <c r="HU137" s="46"/>
      <c r="HV137" s="46"/>
      <c r="HW137" s="46"/>
      <c r="HX137" s="46"/>
      <c r="HY137" s="46"/>
      <c r="HZ137" s="46"/>
      <c r="IA137" s="46"/>
      <c r="IB137" s="46"/>
      <c r="IC137" s="46"/>
      <c r="ID137" s="46"/>
      <c r="IE137" s="46"/>
      <c r="IF137" s="46"/>
      <c r="IG137" s="46"/>
      <c r="IH137" s="46"/>
      <c r="II137" s="46"/>
      <c r="IJ137" s="46"/>
      <c r="IK137" s="46"/>
      <c r="IL137" s="46"/>
      <c r="IM137" s="46"/>
      <c r="IN137" s="46"/>
      <c r="IO137" s="46"/>
      <c r="IP137" s="46"/>
      <c r="IQ137" s="46"/>
      <c r="IR137" s="46"/>
      <c r="IS137" s="46"/>
      <c r="IT137" s="46"/>
      <c r="IU137" s="46"/>
      <c r="IV137" s="46"/>
      <c r="IW137" s="46"/>
      <c r="IX137" s="46"/>
      <c r="IY137" s="46"/>
      <c r="IZ137" s="46"/>
      <c r="JA137" s="46"/>
      <c r="JB137" s="46"/>
      <c r="JC137" s="46"/>
      <c r="JD137" s="46"/>
      <c r="JE137" s="46"/>
      <c r="JF137" s="46"/>
      <c r="JG137" s="46"/>
      <c r="JH137" s="46"/>
      <c r="JI137" s="46"/>
      <c r="JJ137" s="46"/>
      <c r="JK137" s="46"/>
      <c r="JL137" s="46"/>
      <c r="JM137" s="46"/>
      <c r="JN137" s="46"/>
      <c r="JO137" s="46"/>
      <c r="JP137" s="46"/>
      <c r="JQ137" s="46"/>
      <c r="JR137" s="46"/>
      <c r="JS137" s="46"/>
      <c r="JT137" s="46"/>
      <c r="JU137" s="46"/>
      <c r="JV137" s="46"/>
      <c r="JW137" s="46"/>
      <c r="JX137" s="46"/>
      <c r="JY137" s="46"/>
      <c r="JZ137" s="46"/>
      <c r="KA137" s="46"/>
      <c r="KB137" s="46"/>
      <c r="KC137" s="46"/>
      <c r="KD137" s="46"/>
      <c r="KE137" s="46"/>
      <c r="KF137" s="46"/>
      <c r="KG137" s="46"/>
      <c r="KH137" s="46"/>
      <c r="KI137" s="46"/>
      <c r="KJ137" s="46"/>
      <c r="KK137" s="46"/>
      <c r="KL137" s="46"/>
      <c r="KM137" s="46"/>
      <c r="KN137" s="46"/>
      <c r="KO137" s="46"/>
      <c r="KP137" s="46"/>
      <c r="KQ137" s="46"/>
      <c r="KR137" s="46"/>
      <c r="KS137" s="46"/>
      <c r="KT137" s="46"/>
      <c r="KU137" s="46"/>
      <c r="KV137" s="46"/>
      <c r="KW137" s="46"/>
      <c r="KX137" s="46"/>
      <c r="KY137" s="46"/>
      <c r="KZ137" s="46"/>
      <c r="LA137" s="46"/>
      <c r="LB137" s="46"/>
      <c r="LC137" s="46"/>
      <c r="LD137" s="46"/>
      <c r="LE137" s="46"/>
      <c r="LF137" s="46"/>
      <c r="LG137" s="46"/>
      <c r="LH137" s="46"/>
      <c r="LI137" s="46"/>
      <c r="LJ137" s="46"/>
      <c r="LK137" s="46"/>
      <c r="LL137" s="46"/>
      <c r="LM137" s="46"/>
      <c r="LN137" s="46"/>
      <c r="LO137" s="46"/>
      <c r="LP137" s="46"/>
      <c r="LQ137" s="46"/>
      <c r="LR137" s="46"/>
      <c r="LS137" s="46"/>
      <c r="LT137" s="46"/>
      <c r="LU137" s="46"/>
      <c r="LV137" s="46"/>
      <c r="LW137" s="46"/>
      <c r="LX137" s="46"/>
      <c r="LY137" s="46"/>
      <c r="LZ137" s="46"/>
      <c r="MA137" s="46"/>
      <c r="MB137" s="46"/>
      <c r="MC137" s="46"/>
      <c r="MD137" s="46"/>
      <c r="ME137" s="46"/>
      <c r="MF137" s="46"/>
      <c r="MG137" s="46"/>
      <c r="MH137" s="46"/>
      <c r="MI137" s="46"/>
      <c r="MJ137" s="46"/>
      <c r="MK137" s="46"/>
      <c r="ML137" s="46"/>
      <c r="MM137" s="46"/>
    </row>
    <row r="138" spans="1:351" s="4" customFormat="1" x14ac:dyDescent="0.2">
      <c r="K138" s="47"/>
    </row>
    <row r="139" spans="1:351" s="4" customFormat="1" ht="46.5" customHeight="1" x14ac:dyDescent="0.2">
      <c r="K139" s="47"/>
    </row>
    <row r="140" spans="1:351" s="4" customFormat="1" x14ac:dyDescent="0.2">
      <c r="K140" s="47"/>
    </row>
    <row r="141" spans="1:351" s="4" customFormat="1" x14ac:dyDescent="0.2">
      <c r="K141" s="47"/>
    </row>
    <row r="144" spans="1:351" s="49" customFormat="1" ht="27.75" x14ac:dyDescent="0.4">
      <c r="A144" s="48"/>
      <c r="B144" s="48"/>
      <c r="C144" s="48"/>
      <c r="D144" s="48" t="s">
        <v>128</v>
      </c>
      <c r="E144" s="48"/>
      <c r="H144" s="50"/>
      <c r="I144" s="50"/>
      <c r="J144" s="50" t="s">
        <v>129</v>
      </c>
      <c r="K144" s="50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  <c r="FF144" s="51"/>
      <c r="FG144" s="51"/>
      <c r="FH144" s="51"/>
      <c r="FI144" s="51"/>
      <c r="FJ144" s="51"/>
      <c r="FK144" s="51"/>
      <c r="FL144" s="51"/>
      <c r="FM144" s="51"/>
      <c r="FN144" s="51"/>
      <c r="FO144" s="51"/>
      <c r="FP144" s="51"/>
      <c r="FQ144" s="51"/>
      <c r="FR144" s="51"/>
      <c r="FS144" s="51"/>
      <c r="FT144" s="51"/>
      <c r="FU144" s="51"/>
      <c r="FV144" s="51"/>
      <c r="FW144" s="51"/>
      <c r="FX144" s="51"/>
      <c r="FY144" s="51"/>
      <c r="FZ144" s="51"/>
      <c r="GA144" s="51"/>
      <c r="GB144" s="51"/>
      <c r="GC144" s="51"/>
      <c r="GD144" s="51"/>
      <c r="GE144" s="51"/>
      <c r="GF144" s="51"/>
      <c r="GG144" s="51"/>
      <c r="GH144" s="51"/>
      <c r="GI144" s="51"/>
      <c r="GJ144" s="51"/>
      <c r="GK144" s="51"/>
      <c r="GL144" s="51"/>
      <c r="GM144" s="51"/>
      <c r="GN144" s="51"/>
      <c r="GO144" s="51"/>
      <c r="GP144" s="51"/>
      <c r="GQ144" s="51"/>
      <c r="GR144" s="51"/>
      <c r="GS144" s="51"/>
      <c r="GT144" s="51"/>
      <c r="GU144" s="51"/>
      <c r="GV144" s="51"/>
      <c r="GW144" s="51"/>
      <c r="GX144" s="51"/>
      <c r="GY144" s="51"/>
      <c r="GZ144" s="51"/>
      <c r="HA144" s="51"/>
      <c r="HB144" s="51"/>
      <c r="HC144" s="51"/>
      <c r="HD144" s="51"/>
      <c r="HE144" s="51"/>
      <c r="HF144" s="51"/>
      <c r="HG144" s="51"/>
      <c r="HH144" s="51"/>
      <c r="HI144" s="51"/>
      <c r="HJ144" s="51"/>
      <c r="HK144" s="51"/>
      <c r="HL144" s="51"/>
      <c r="HM144" s="51"/>
      <c r="HN144" s="51"/>
      <c r="HO144" s="51"/>
      <c r="HP144" s="51"/>
      <c r="HQ144" s="51"/>
      <c r="HR144" s="51"/>
      <c r="HS144" s="51"/>
      <c r="HT144" s="51"/>
      <c r="HU144" s="51"/>
      <c r="HV144" s="51"/>
      <c r="HW144" s="51"/>
      <c r="HX144" s="51"/>
      <c r="HY144" s="51"/>
      <c r="HZ144" s="51"/>
      <c r="IA144" s="51"/>
      <c r="IB144" s="51"/>
      <c r="IC144" s="51"/>
      <c r="ID144" s="51"/>
      <c r="IE144" s="51"/>
      <c r="IF144" s="51"/>
      <c r="IG144" s="51"/>
      <c r="IH144" s="51"/>
      <c r="II144" s="51"/>
      <c r="IJ144" s="51"/>
      <c r="IK144" s="51"/>
      <c r="IL144" s="51"/>
      <c r="IM144" s="51"/>
      <c r="IN144" s="51"/>
      <c r="IO144" s="51"/>
      <c r="IP144" s="51"/>
      <c r="IQ144" s="51"/>
      <c r="IR144" s="51"/>
      <c r="IS144" s="51"/>
      <c r="IT144" s="51"/>
      <c r="IU144" s="51"/>
      <c r="IV144" s="51"/>
      <c r="IW144" s="51"/>
      <c r="IX144" s="51"/>
      <c r="IY144" s="51"/>
      <c r="IZ144" s="51"/>
      <c r="JA144" s="51"/>
      <c r="JB144" s="51"/>
      <c r="JC144" s="51"/>
      <c r="JD144" s="51"/>
      <c r="JE144" s="51"/>
      <c r="JF144" s="51"/>
      <c r="JG144" s="51"/>
      <c r="JH144" s="51"/>
      <c r="JI144" s="51"/>
      <c r="JJ144" s="51"/>
      <c r="JK144" s="51"/>
      <c r="JL144" s="51"/>
      <c r="JM144" s="51"/>
      <c r="JN144" s="51"/>
      <c r="JO144" s="51"/>
      <c r="JP144" s="51"/>
      <c r="JQ144" s="51"/>
      <c r="JR144" s="51"/>
      <c r="JS144" s="51"/>
      <c r="JT144" s="51"/>
      <c r="JU144" s="51"/>
      <c r="JV144" s="51"/>
      <c r="JW144" s="51"/>
      <c r="JX144" s="51"/>
      <c r="JY144" s="51"/>
      <c r="JZ144" s="51"/>
      <c r="KA144" s="51"/>
      <c r="KB144" s="51"/>
      <c r="KC144" s="51"/>
      <c r="KD144" s="51"/>
      <c r="KE144" s="51"/>
      <c r="KF144" s="51"/>
      <c r="KG144" s="51"/>
      <c r="KH144" s="51"/>
      <c r="KI144" s="51"/>
      <c r="KJ144" s="51"/>
      <c r="KK144" s="51"/>
      <c r="KL144" s="51"/>
      <c r="KM144" s="51"/>
      <c r="KN144" s="51"/>
      <c r="KO144" s="51"/>
      <c r="KP144" s="51"/>
      <c r="KQ144" s="51"/>
      <c r="KR144" s="51"/>
      <c r="KS144" s="51"/>
      <c r="KT144" s="51"/>
      <c r="KU144" s="51"/>
      <c r="KV144" s="51"/>
      <c r="KW144" s="51"/>
      <c r="KX144" s="51"/>
      <c r="KY144" s="51"/>
      <c r="KZ144" s="51"/>
      <c r="LA144" s="51"/>
      <c r="LB144" s="51"/>
      <c r="LC144" s="51"/>
      <c r="LD144" s="51"/>
      <c r="LE144" s="51"/>
      <c r="LF144" s="51"/>
      <c r="LG144" s="51"/>
      <c r="LH144" s="51"/>
      <c r="LI144" s="51"/>
      <c r="LJ144" s="51"/>
      <c r="LK144" s="51"/>
      <c r="LL144" s="51"/>
      <c r="LM144" s="51"/>
      <c r="LN144" s="51"/>
      <c r="LO144" s="51"/>
      <c r="LP144" s="51"/>
      <c r="LQ144" s="51"/>
      <c r="LR144" s="51"/>
      <c r="LS144" s="51"/>
      <c r="LT144" s="51"/>
      <c r="LU144" s="51"/>
      <c r="LV144" s="51"/>
      <c r="LW144" s="51"/>
      <c r="LX144" s="51"/>
      <c r="LY144" s="51"/>
      <c r="LZ144" s="51"/>
      <c r="MA144" s="51"/>
      <c r="MB144" s="51"/>
      <c r="MC144" s="51"/>
      <c r="MD144" s="51"/>
      <c r="ME144" s="51"/>
      <c r="MF144" s="51"/>
      <c r="MG144" s="51"/>
      <c r="MH144" s="51"/>
      <c r="MI144" s="51"/>
      <c r="MJ144" s="51"/>
      <c r="MK144" s="51"/>
      <c r="ML144" s="51"/>
      <c r="MM144" s="51"/>
    </row>
    <row r="145" spans="1:351" s="54" customFormat="1" ht="30.75" customHeight="1" x14ac:dyDescent="0.3">
      <c r="A145" s="6"/>
      <c r="B145" s="6"/>
      <c r="C145" s="6"/>
      <c r="D145" s="3"/>
      <c r="E145" s="3"/>
      <c r="F145" s="3"/>
      <c r="G145" s="3"/>
      <c r="H145" s="3"/>
      <c r="I145" s="3"/>
      <c r="J145" s="3"/>
      <c r="K145" s="52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  <c r="GN145" s="53"/>
      <c r="GO145" s="53"/>
      <c r="GP145" s="53"/>
      <c r="GQ145" s="53"/>
      <c r="GR145" s="53"/>
      <c r="GS145" s="53"/>
      <c r="GT145" s="53"/>
      <c r="GU145" s="53"/>
      <c r="GV145" s="53"/>
      <c r="GW145" s="53"/>
      <c r="GX145" s="53"/>
      <c r="GY145" s="53"/>
      <c r="GZ145" s="53"/>
      <c r="HA145" s="53"/>
      <c r="HB145" s="53"/>
      <c r="HC145" s="53"/>
      <c r="HD145" s="53"/>
      <c r="HE145" s="53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3"/>
      <c r="HU145" s="53"/>
      <c r="HV145" s="53"/>
      <c r="HW145" s="53"/>
      <c r="HX145" s="53"/>
      <c r="HY145" s="53"/>
      <c r="HZ145" s="53"/>
      <c r="IA145" s="53"/>
      <c r="IB145" s="53"/>
      <c r="IC145" s="53"/>
      <c r="ID145" s="53"/>
      <c r="IE145" s="53"/>
      <c r="IF145" s="53"/>
      <c r="IG145" s="53"/>
      <c r="IH145" s="53"/>
      <c r="II145" s="53"/>
      <c r="IJ145" s="53"/>
      <c r="IK145" s="53"/>
      <c r="IL145" s="53"/>
      <c r="IM145" s="53"/>
      <c r="IN145" s="53"/>
      <c r="IO145" s="53"/>
      <c r="IP145" s="53"/>
      <c r="IQ145" s="53"/>
      <c r="IR145" s="53"/>
      <c r="IS145" s="53"/>
      <c r="IT145" s="53"/>
      <c r="IU145" s="53"/>
      <c r="IV145" s="53"/>
      <c r="IW145" s="53"/>
      <c r="IX145" s="53"/>
      <c r="IY145" s="53"/>
      <c r="IZ145" s="53"/>
      <c r="JA145" s="53"/>
      <c r="JB145" s="53"/>
      <c r="JC145" s="53"/>
      <c r="JD145" s="53"/>
      <c r="JE145" s="53"/>
      <c r="JF145" s="53"/>
      <c r="JG145" s="53"/>
      <c r="JH145" s="53"/>
      <c r="JI145" s="53"/>
      <c r="JJ145" s="53"/>
      <c r="JK145" s="53"/>
      <c r="JL145" s="53"/>
      <c r="JM145" s="53"/>
      <c r="JN145" s="53"/>
      <c r="JO145" s="53"/>
      <c r="JP145" s="53"/>
      <c r="JQ145" s="53"/>
      <c r="JR145" s="53"/>
      <c r="JS145" s="53"/>
      <c r="JT145" s="53"/>
      <c r="JU145" s="53"/>
      <c r="JV145" s="53"/>
      <c r="JW145" s="53"/>
      <c r="JX145" s="53"/>
      <c r="JY145" s="53"/>
      <c r="JZ145" s="53"/>
      <c r="KA145" s="53"/>
      <c r="KB145" s="53"/>
      <c r="KC145" s="53"/>
      <c r="KD145" s="53"/>
      <c r="KE145" s="53"/>
      <c r="KF145" s="53"/>
      <c r="KG145" s="53"/>
      <c r="KH145" s="53"/>
      <c r="KI145" s="53"/>
      <c r="KJ145" s="53"/>
      <c r="KK145" s="53"/>
      <c r="KL145" s="53"/>
      <c r="KM145" s="53"/>
      <c r="KN145" s="53"/>
      <c r="KO145" s="53"/>
      <c r="KP145" s="53"/>
      <c r="KQ145" s="53"/>
      <c r="KR145" s="53"/>
      <c r="KS145" s="53"/>
      <c r="KT145" s="53"/>
      <c r="KU145" s="53"/>
      <c r="KV145" s="53"/>
      <c r="KW145" s="53"/>
      <c r="KX145" s="53"/>
      <c r="KY145" s="53"/>
      <c r="KZ145" s="53"/>
      <c r="LA145" s="53"/>
      <c r="LB145" s="53"/>
      <c r="LC145" s="53"/>
      <c r="LD145" s="53"/>
      <c r="LE145" s="53"/>
      <c r="LF145" s="53"/>
      <c r="LG145" s="53"/>
      <c r="LH145" s="53"/>
      <c r="LI145" s="53"/>
      <c r="LJ145" s="53"/>
      <c r="LK145" s="53"/>
      <c r="LL145" s="53"/>
      <c r="LM145" s="53"/>
      <c r="LN145" s="53"/>
      <c r="LO145" s="53"/>
      <c r="LP145" s="53"/>
      <c r="LQ145" s="53"/>
      <c r="LR145" s="53"/>
      <c r="LS145" s="53"/>
      <c r="LT145" s="53"/>
      <c r="LU145" s="53"/>
      <c r="LV145" s="53"/>
      <c r="LW145" s="53"/>
      <c r="LX145" s="53"/>
      <c r="LY145" s="53"/>
      <c r="LZ145" s="53"/>
      <c r="MA145" s="53"/>
      <c r="MB145" s="53"/>
      <c r="MC145" s="53"/>
      <c r="MD145" s="53"/>
      <c r="ME145" s="53"/>
      <c r="MF145" s="53"/>
      <c r="MG145" s="53"/>
      <c r="MH145" s="53"/>
      <c r="MI145" s="53"/>
      <c r="MJ145" s="53"/>
      <c r="MK145" s="53"/>
      <c r="ML145" s="53"/>
      <c r="MM145" s="53"/>
    </row>
    <row r="146" spans="1:351" s="54" customFormat="1" ht="18.75" x14ac:dyDescent="0.3">
      <c r="A146" s="55"/>
      <c r="B146" s="53"/>
      <c r="C146" s="56"/>
      <c r="D146" s="57" t="s">
        <v>138</v>
      </c>
      <c r="H146" s="58"/>
      <c r="I146" s="58"/>
      <c r="J146" s="58"/>
      <c r="K146" s="59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  <c r="GN146" s="53"/>
      <c r="GO146" s="53"/>
      <c r="GP146" s="53"/>
      <c r="GQ146" s="53"/>
      <c r="GR146" s="53"/>
      <c r="GS146" s="53"/>
      <c r="GT146" s="53"/>
      <c r="GU146" s="53"/>
      <c r="GV146" s="53"/>
      <c r="GW146" s="53"/>
      <c r="GX146" s="53"/>
      <c r="GY146" s="53"/>
      <c r="GZ146" s="53"/>
      <c r="HA146" s="53"/>
      <c r="HB146" s="53"/>
      <c r="HC146" s="53"/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53"/>
      <c r="HW146" s="53"/>
      <c r="HX146" s="53"/>
      <c r="HY146" s="53"/>
      <c r="HZ146" s="53"/>
      <c r="IA146" s="53"/>
      <c r="IB146" s="53"/>
      <c r="IC146" s="53"/>
      <c r="ID146" s="53"/>
      <c r="IE146" s="53"/>
      <c r="IF146" s="53"/>
      <c r="IG146" s="53"/>
      <c r="IH146" s="53"/>
      <c r="II146" s="53"/>
      <c r="IJ146" s="53"/>
      <c r="IK146" s="53"/>
      <c r="IL146" s="53"/>
      <c r="IM146" s="53"/>
      <c r="IN146" s="53"/>
      <c r="IO146" s="53"/>
      <c r="IP146" s="53"/>
      <c r="IQ146" s="53"/>
      <c r="IR146" s="53"/>
      <c r="IS146" s="53"/>
      <c r="IT146" s="53"/>
      <c r="IU146" s="53"/>
      <c r="IV146" s="53"/>
      <c r="IW146" s="53"/>
      <c r="IX146" s="53"/>
      <c r="IY146" s="53"/>
      <c r="IZ146" s="53"/>
      <c r="JA146" s="53"/>
      <c r="JB146" s="53"/>
      <c r="JC146" s="53"/>
      <c r="JD146" s="53"/>
      <c r="JE146" s="53"/>
      <c r="JF146" s="53"/>
      <c r="JG146" s="53"/>
      <c r="JH146" s="53"/>
      <c r="JI146" s="53"/>
      <c r="JJ146" s="53"/>
      <c r="JK146" s="53"/>
      <c r="JL146" s="53"/>
      <c r="JM146" s="53"/>
      <c r="JN146" s="53"/>
      <c r="JO146" s="53"/>
      <c r="JP146" s="53"/>
      <c r="JQ146" s="53"/>
      <c r="JR146" s="53"/>
      <c r="JS146" s="53"/>
      <c r="JT146" s="53"/>
      <c r="JU146" s="53"/>
      <c r="JV146" s="53"/>
      <c r="JW146" s="53"/>
      <c r="JX146" s="53"/>
      <c r="JY146" s="53"/>
      <c r="JZ146" s="53"/>
      <c r="KA146" s="53"/>
      <c r="KB146" s="53"/>
      <c r="KC146" s="53"/>
      <c r="KD146" s="53"/>
      <c r="KE146" s="53"/>
      <c r="KF146" s="53"/>
      <c r="KG146" s="53"/>
      <c r="KH146" s="53"/>
      <c r="KI146" s="53"/>
      <c r="KJ146" s="53"/>
      <c r="KK146" s="53"/>
      <c r="KL146" s="53"/>
      <c r="KM146" s="53"/>
      <c r="KN146" s="53"/>
      <c r="KO146" s="53"/>
      <c r="KP146" s="53"/>
      <c r="KQ146" s="53"/>
      <c r="KR146" s="53"/>
      <c r="KS146" s="53"/>
      <c r="KT146" s="53"/>
      <c r="KU146" s="53"/>
      <c r="KV146" s="53"/>
      <c r="KW146" s="53"/>
      <c r="KX146" s="53"/>
      <c r="KY146" s="53"/>
      <c r="KZ146" s="53"/>
      <c r="LA146" s="53"/>
      <c r="LB146" s="53"/>
      <c r="LC146" s="53"/>
      <c r="LD146" s="53"/>
      <c r="LE146" s="53"/>
      <c r="LF146" s="53"/>
      <c r="LG146" s="53"/>
      <c r="LH146" s="53"/>
      <c r="LI146" s="53"/>
      <c r="LJ146" s="53"/>
      <c r="LK146" s="53"/>
      <c r="LL146" s="53"/>
      <c r="LM146" s="53"/>
      <c r="LN146" s="53"/>
      <c r="LO146" s="53"/>
      <c r="LP146" s="53"/>
      <c r="LQ146" s="53"/>
      <c r="LR146" s="53"/>
      <c r="LS146" s="53"/>
      <c r="LT146" s="53"/>
      <c r="LU146" s="53"/>
      <c r="LV146" s="53"/>
      <c r="LW146" s="53"/>
      <c r="LX146" s="53"/>
      <c r="LY146" s="53"/>
      <c r="LZ146" s="53"/>
      <c r="MA146" s="53"/>
      <c r="MB146" s="53"/>
      <c r="MC146" s="53"/>
      <c r="MD146" s="53"/>
      <c r="ME146" s="53"/>
      <c r="MF146" s="53"/>
      <c r="MG146" s="53"/>
      <c r="MH146" s="53"/>
      <c r="MI146" s="53"/>
      <c r="MJ146" s="53"/>
      <c r="MK146" s="53"/>
      <c r="ML146" s="53"/>
      <c r="MM146" s="53"/>
    </row>
    <row r="147" spans="1:351" ht="36" customHeight="1" x14ac:dyDescent="0.2">
      <c r="A147" s="67"/>
      <c r="B147" s="67"/>
      <c r="C147" s="67"/>
      <c r="D147" s="2" t="s">
        <v>140</v>
      </c>
    </row>
  </sheetData>
  <mergeCells count="10">
    <mergeCell ref="A147:C147"/>
    <mergeCell ref="A11:K11"/>
    <mergeCell ref="H8:K8"/>
    <mergeCell ref="F1:K1"/>
    <mergeCell ref="F2:K2"/>
    <mergeCell ref="F3:K3"/>
    <mergeCell ref="F4:K4"/>
    <mergeCell ref="F5:K5"/>
    <mergeCell ref="F6:K6"/>
    <mergeCell ref="F7:K7"/>
  </mergeCells>
  <printOptions horizontalCentered="1"/>
  <pageMargins left="0.39370078740157483" right="0.39370078740157483" top="1.1811023622047245" bottom="0.51181102362204722" header="0.31496062992125984" footer="0.31496062992125984"/>
  <pageSetup paperSize="9" scale="60" fitToHeight="12" orientation="landscape" useFirstPageNumber="1" r:id="rId1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User</cp:lastModifiedBy>
  <cp:lastPrinted>2019-09-19T15:54:28Z</cp:lastPrinted>
  <dcterms:created xsi:type="dcterms:W3CDTF">2018-10-18T06:20:50Z</dcterms:created>
  <dcterms:modified xsi:type="dcterms:W3CDTF">2019-09-19T15:54:31Z</dcterms:modified>
</cp:coreProperties>
</file>