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85"/>
  </bookViews>
  <sheets>
    <sheet name="дод 4 (с)" sheetId="7" r:id="rId1"/>
  </sheets>
  <definedNames>
    <definedName name="_xlnm._FilterDatabase" localSheetId="0" hidden="1">'дод 4 (с)'!$A$14:$MM$14</definedName>
    <definedName name="_xlnm.Print_Titles" localSheetId="0">'дод 4 (с)'!$13:$14</definedName>
    <definedName name="_xlnm.Print_Area" localSheetId="0">'дод 4 (с)'!$A$1:$K$148</definedName>
  </definedNames>
  <calcPr calcId="144525"/>
</workbook>
</file>

<file path=xl/calcChain.xml><?xml version="1.0" encoding="utf-8"?>
<calcChain xmlns="http://schemas.openxmlformats.org/spreadsheetml/2006/main">
  <c r="J89" i="7" l="1"/>
  <c r="I89" i="7"/>
  <c r="H89" i="7"/>
  <c r="J30" i="7" l="1"/>
  <c r="J38" i="7"/>
  <c r="H23" i="7"/>
  <c r="H25" i="7"/>
  <c r="H26" i="7"/>
  <c r="H62" i="7"/>
  <c r="H70" i="7"/>
  <c r="H87" i="7"/>
  <c r="H130" i="7"/>
  <c r="I59" i="7" l="1"/>
  <c r="I63" i="7"/>
  <c r="I20" i="7"/>
  <c r="J66" i="7"/>
  <c r="J112" i="7"/>
  <c r="I58" i="7" l="1"/>
  <c r="J39" i="7"/>
  <c r="J95" i="7" l="1"/>
  <c r="J43" i="7"/>
  <c r="I36" i="7"/>
  <c r="H36" i="7"/>
  <c r="J40" i="7"/>
  <c r="H118" i="7" l="1"/>
  <c r="H113" i="7" l="1"/>
  <c r="H110" i="7"/>
  <c r="H94" i="7"/>
  <c r="H93" i="7"/>
  <c r="H86" i="7"/>
  <c r="H85" i="7"/>
  <c r="J133" i="7" l="1"/>
  <c r="H28" i="7"/>
  <c r="J34" i="7"/>
  <c r="J33" i="7"/>
  <c r="J31" i="7"/>
  <c r="I28" i="7" l="1"/>
  <c r="J32" i="7"/>
  <c r="I44" i="7" l="1"/>
  <c r="I45" i="7"/>
  <c r="H45" i="7"/>
  <c r="H44" i="7"/>
  <c r="J55" i="7"/>
  <c r="J54" i="7"/>
  <c r="H123" i="7" l="1"/>
  <c r="H122" i="7"/>
  <c r="H121" i="7"/>
  <c r="H114" i="7"/>
  <c r="H100" i="7"/>
  <c r="H77" i="7"/>
  <c r="H71" i="7"/>
  <c r="I92" i="7" l="1"/>
  <c r="J101" i="7"/>
  <c r="J98" i="7" l="1"/>
  <c r="J117" i="7"/>
  <c r="J115" i="7"/>
  <c r="J113" i="7"/>
  <c r="J97" i="7"/>
  <c r="J86" i="7"/>
  <c r="H108" i="7" l="1"/>
  <c r="H106" i="7"/>
  <c r="H105" i="7"/>
  <c r="H74" i="7"/>
  <c r="H65" i="7"/>
  <c r="H64" i="7"/>
  <c r="H63" i="7" l="1"/>
  <c r="I109" i="7"/>
  <c r="J116" i="7"/>
  <c r="J100" i="7"/>
  <c r="J29" i="7" l="1"/>
  <c r="J28" i="7" l="1"/>
  <c r="H60" i="7"/>
  <c r="J99" i="7" l="1"/>
  <c r="J96" i="7"/>
  <c r="H120" i="7" l="1"/>
  <c r="H84" i="7"/>
  <c r="I68" i="7"/>
  <c r="H68" i="7"/>
  <c r="H21" i="7"/>
  <c r="H20" i="7" l="1"/>
  <c r="H18" i="7"/>
  <c r="H137" i="7" s="1"/>
  <c r="J118" i="7" l="1"/>
  <c r="H92" i="7" l="1"/>
  <c r="J103" i="7"/>
  <c r="J104" i="7"/>
  <c r="J105" i="7"/>
  <c r="J106" i="7"/>
  <c r="J107" i="7"/>
  <c r="J108" i="7"/>
  <c r="J57" i="7"/>
  <c r="J132" i="7"/>
  <c r="J76" i="7"/>
  <c r="J90" i="7"/>
  <c r="I81" i="7"/>
  <c r="H81" i="7"/>
  <c r="J83" i="7"/>
  <c r="I79" i="7"/>
  <c r="H79" i="7"/>
  <c r="J80" i="7"/>
  <c r="J75" i="7"/>
  <c r="J124" i="7"/>
  <c r="J111" i="7"/>
  <c r="J102" i="7"/>
  <c r="I72" i="7"/>
  <c r="J79" i="7" l="1"/>
  <c r="H78" i="7"/>
  <c r="I78" i="7"/>
  <c r="J71" i="7"/>
  <c r="J69" i="7" l="1"/>
  <c r="I19" i="7"/>
  <c r="J24" i="7"/>
  <c r="J23" i="7"/>
  <c r="J22" i="7"/>
  <c r="I18" i="7"/>
  <c r="I137" i="7" s="1"/>
  <c r="J48" i="7"/>
  <c r="J47" i="7"/>
  <c r="J46" i="7"/>
  <c r="J53" i="7"/>
  <c r="J52" i="7"/>
  <c r="J51" i="7"/>
  <c r="J45" i="7" l="1"/>
  <c r="J50" i="7"/>
  <c r="J44" i="7" l="1"/>
  <c r="J18" i="7"/>
  <c r="J135" i="7"/>
  <c r="J134" i="7"/>
  <c r="J131" i="7"/>
  <c r="J129" i="7"/>
  <c r="J128" i="7"/>
  <c r="J127" i="7"/>
  <c r="J123" i="7"/>
  <c r="J122" i="7"/>
  <c r="J119" i="7"/>
  <c r="J114" i="7"/>
  <c r="J110" i="7"/>
  <c r="J94" i="7"/>
  <c r="J93" i="7"/>
  <c r="J87" i="7"/>
  <c r="J85" i="7"/>
  <c r="J84" i="7"/>
  <c r="J82" i="7"/>
  <c r="J77" i="7"/>
  <c r="J73" i="7"/>
  <c r="J70" i="7"/>
  <c r="J65" i="7"/>
  <c r="J64" i="7"/>
  <c r="J62" i="7"/>
  <c r="J42" i="7"/>
  <c r="J37" i="7"/>
  <c r="J27" i="7"/>
  <c r="J26" i="7"/>
  <c r="J25" i="7"/>
  <c r="J16" i="7"/>
  <c r="I125" i="7"/>
  <c r="I88" i="7"/>
  <c r="I67" i="7"/>
  <c r="I41" i="7"/>
  <c r="I35" i="7"/>
  <c r="I15" i="7"/>
  <c r="J41" i="7" l="1"/>
  <c r="J68" i="7"/>
  <c r="J15" i="7"/>
  <c r="J36" i="7"/>
  <c r="J137" i="7"/>
  <c r="J63" i="7"/>
  <c r="J92" i="7"/>
  <c r="J81" i="7"/>
  <c r="I91" i="7"/>
  <c r="I56" i="7" s="1"/>
  <c r="I17" i="7"/>
  <c r="H41" i="7"/>
  <c r="I136" i="7" l="1"/>
  <c r="J78" i="7"/>
  <c r="J74" i="7" l="1"/>
  <c r="H72" i="7"/>
  <c r="J72" i="7" l="1"/>
  <c r="J120" i="7"/>
  <c r="H126" i="7" l="1"/>
  <c r="J88" i="7" l="1"/>
  <c r="J126" i="7"/>
  <c r="H125" i="7"/>
  <c r="H109" i="7"/>
  <c r="H88" i="7"/>
  <c r="H61" i="7"/>
  <c r="J61" i="7" s="1"/>
  <c r="J60" i="7"/>
  <c r="H19" i="7"/>
  <c r="H15" i="7"/>
  <c r="J67" i="7" l="1"/>
  <c r="J59" i="7"/>
  <c r="J21" i="7"/>
  <c r="J121" i="7"/>
  <c r="J130" i="7"/>
  <c r="H35" i="7"/>
  <c r="H17" i="7" s="1"/>
  <c r="J35" i="7"/>
  <c r="H59" i="7"/>
  <c r="H58" i="7" s="1"/>
  <c r="H91" i="7"/>
  <c r="H67" i="7"/>
  <c r="J58" i="7" l="1"/>
  <c r="J125" i="7"/>
  <c r="H56" i="7"/>
  <c r="H136" i="7" s="1"/>
  <c r="J109" i="7"/>
  <c r="J20" i="7"/>
  <c r="J19" i="7" l="1"/>
  <c r="J91" i="7"/>
  <c r="J17" i="7" l="1"/>
  <c r="J56" i="7"/>
  <c r="J136" i="7" l="1"/>
</calcChain>
</file>

<file path=xl/sharedStrings.xml><?xml version="1.0" encoding="utf-8"?>
<sst xmlns="http://schemas.openxmlformats.org/spreadsheetml/2006/main" count="220" uniqueCount="148">
  <si>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</si>
  <si>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</si>
  <si>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</si>
  <si>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</si>
  <si>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</si>
  <si>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</si>
  <si>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</si>
  <si>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</si>
  <si>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</si>
  <si>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</si>
  <si>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</si>
  <si>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</si>
  <si>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</si>
  <si>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</si>
  <si>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</si>
  <si>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</si>
  <si>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</si>
  <si>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</si>
  <si>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</si>
  <si>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</si>
  <si>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</si>
  <si>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</si>
  <si>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</si>
  <si>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</si>
  <si>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</si>
  <si>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</si>
  <si>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</si>
  <si>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</si>
  <si>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</si>
  <si>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</si>
  <si>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</si>
  <si>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</si>
  <si>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</si>
  <si>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</si>
  <si>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</si>
  <si>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</si>
  <si>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</si>
  <si>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</si>
  <si>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</si>
  <si>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</si>
  <si>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</si>
  <si>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</si>
  <si>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</si>
  <si>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</si>
  <si>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</si>
  <si>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</si>
  <si>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</si>
  <si>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</si>
  <si>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</si>
  <si>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</si>
  <si>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</si>
  <si>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</si>
  <si>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</si>
  <si>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</si>
  <si>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</si>
  <si>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</si>
  <si>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</si>
  <si>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</si>
  <si>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</si>
  <si>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</si>
  <si>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</si>
  <si>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</si>
  <si>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</si>
  <si>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</si>
  <si>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</si>
  <si>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</si>
  <si>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</si>
  <si>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</si>
  <si>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</si>
  <si>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</si>
  <si>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</si>
  <si>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</si>
  <si>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</si>
  <si>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</si>
  <si>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</si>
  <si>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</si>
  <si>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</si>
  <si>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</si>
  <si>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</si>
  <si>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</si>
  <si>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</si>
  <si>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</si>
  <si>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</si>
  <si>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</si>
  <si>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</si>
  <si>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</si>
  <si>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</si>
  <si>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</si>
  <si>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</si>
  <si>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</si>
  <si>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</si>
  <si>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</si>
  <si>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</si>
  <si>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</si>
  <si>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</si>
  <si>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</si>
  <si>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</si>
  <si>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</si>
  <si>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</si>
  <si>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</si>
  <si>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</si>
  <si>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</si>
  <si>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</si>
  <si>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</si>
  <si>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</si>
  <si>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</si>
  <si>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</si>
  <si>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</si>
  <si>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</si>
  <si>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</si>
  <si>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</si>
  <si>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</si>
  <si>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</si>
  <si>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</si>
  <si>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</si>
  <si>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</si>
  <si>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</si>
  <si>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</si>
  <si>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</si>
  <si>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</si>
  <si>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</si>
  <si>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</si>
  <si>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</si>
  <si>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</si>
  <si>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</si>
  <si>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</si>
  <si>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</si>
  <si>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</si>
  <si>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Сумський міський голова</t>
  </si>
  <si>
    <t>О.М. Лисенко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</si>
  <si>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</si>
  <si>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</si>
  <si>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</si>
  <si>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</si>
  <si>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</si>
  <si>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</si>
  <si>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</si>
  <si>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</si>
  <si>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Виконавець: Липова С.А.</t>
  </si>
  <si>
    <t>Разом видатків на поточний рік, гривень</t>
  </si>
  <si>
    <t>________________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</si>
  <si>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</si>
  <si>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</si>
  <si>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</si>
  <si>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 на   2019 рік    та   основні    напрями </t>
  </si>
  <si>
    <t>розвитку на 2020 - 2021 роки» (зі змінами)»</t>
  </si>
  <si>
    <t>від 18 вересня 2019 року  № 5673 - МР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</si>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</sst>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/>
    <xf numFmtId="0" fontId="14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7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4" fontId="3" fillId="0" borderId="0" xfId="0" applyNumberFormat="1" applyFont="1" applyFill="1" applyBorder="1"/>
    <xf numFmtId="0" fontId="12" fillId="0" borderId="0" xfId="0" applyNumberFormat="1" applyFont="1" applyFill="1" applyAlignment="1" applyProtection="1"/>
    <xf numFmtId="0" fontId="12" fillId="0" borderId="0" xfId="0" applyFont="1" applyFill="1"/>
    <xf numFmtId="0" fontId="12" fillId="0" borderId="0" xfId="0" applyFont="1" applyFill="1" applyBorder="1" applyAlignment="1">
      <alignment vertical="distributed" wrapText="1"/>
    </xf>
    <xf numFmtId="0" fontId="12" fillId="0" borderId="0" xfId="0" applyFont="1" applyFill="1" applyBorder="1"/>
    <xf numFmtId="4" fontId="2" fillId="0" borderId="0" xfId="0" applyNumberFormat="1" applyFont="1" applyFill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textRotation="180"/>
    </xf>
    <xf numFmtId="0" fontId="2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M147"/>
  <sheetViews>
    <sheetView showZeros="0" tabSelected="1" view="pageBreakPreview" topLeftCell="D39" zoomScale="75" zoomScaleNormal="100" zoomScaleSheetLayoutView="75" workbookViewId="0">
      <selection activeCell="J43" sqref="J43"/>
    </sheetView>
  </sheetViews>
  <sheetFormatPr defaultColWidth="8.85546875" defaultRowHeight="12.75" x14ac:dyDescent="0.2"/>
  <cols>
    <col min="1" max="1" width="14" style="2" hidden="1" customWidth="1"/>
    <col min="2" max="2" width="10.7109375" style="2" hidden="1" customWidth="1"/>
    <col min="3" max="3" width="10.5703125" style="2" hidden="1" customWidth="1"/>
    <col min="4" max="4" width="76.28515625" style="2" customWidth="1"/>
    <col min="5" max="5" width="74.5703125" style="2" customWidth="1"/>
    <col min="6" max="6" width="29.42578125" style="2" customWidth="1"/>
    <col min="7" max="7" width="26.28515625" style="2" customWidth="1"/>
    <col min="8" max="8" width="27" style="2" hidden="1" customWidth="1"/>
    <col min="9" max="9" width="21.7109375" style="2" hidden="1" customWidth="1"/>
    <col min="10" max="10" width="28.7109375" style="2" customWidth="1"/>
    <col min="11" max="11" width="21.7109375" style="2" customWidth="1"/>
    <col min="12" max="351" width="8.85546875" style="4"/>
    <col min="352" max="16384" width="8.85546875" style="2"/>
  </cols>
  <sheetData>
    <row r="1" spans="1:351" ht="29.25" customHeight="1" x14ac:dyDescent="0.4">
      <c r="F1" s="70" t="s">
        <v>147</v>
      </c>
      <c r="G1" s="70"/>
      <c r="H1" s="70"/>
      <c r="I1" s="70"/>
      <c r="J1" s="70"/>
      <c r="K1" s="70"/>
    </row>
    <row r="2" spans="1:351" ht="26.25" x14ac:dyDescent="0.4">
      <c r="F2" s="71" t="s">
        <v>141</v>
      </c>
      <c r="G2" s="71"/>
      <c r="H2" s="71"/>
      <c r="I2" s="71"/>
      <c r="J2" s="71"/>
      <c r="K2" s="71"/>
    </row>
    <row r="3" spans="1:351" ht="26.25" x14ac:dyDescent="0.4">
      <c r="F3" s="71" t="s">
        <v>142</v>
      </c>
      <c r="G3" s="71"/>
      <c r="H3" s="71"/>
      <c r="I3" s="71"/>
      <c r="J3" s="71"/>
      <c r="K3" s="71"/>
    </row>
    <row r="4" spans="1:351" ht="26.25" x14ac:dyDescent="0.4">
      <c r="F4" s="71" t="s">
        <v>143</v>
      </c>
      <c r="G4" s="71"/>
      <c r="H4" s="71"/>
      <c r="I4" s="71"/>
      <c r="J4" s="71"/>
      <c r="K4" s="71"/>
    </row>
    <row r="5" spans="1:351" ht="26.25" x14ac:dyDescent="0.4">
      <c r="F5" s="71" t="s">
        <v>144</v>
      </c>
      <c r="G5" s="71"/>
      <c r="H5" s="71"/>
      <c r="I5" s="71"/>
      <c r="J5" s="71"/>
      <c r="K5" s="71"/>
    </row>
    <row r="6" spans="1:351" ht="26.25" x14ac:dyDescent="0.4">
      <c r="F6" s="71" t="s">
        <v>145</v>
      </c>
      <c r="G6" s="71"/>
      <c r="H6" s="71"/>
      <c r="I6" s="71"/>
      <c r="J6" s="71"/>
      <c r="K6" s="71"/>
    </row>
    <row r="7" spans="1:351" ht="26.25" x14ac:dyDescent="0.4">
      <c r="F7" s="72" t="s">
        <v>146</v>
      </c>
      <c r="G7" s="72"/>
      <c r="H7" s="72"/>
      <c r="I7" s="72"/>
      <c r="J7" s="72"/>
      <c r="K7" s="72"/>
    </row>
    <row r="8" spans="1:351" ht="26.25" x14ac:dyDescent="0.4">
      <c r="F8" s="5"/>
      <c r="G8" s="3"/>
      <c r="H8" s="69"/>
      <c r="I8" s="69"/>
      <c r="J8" s="69"/>
      <c r="K8" s="69"/>
    </row>
    <row r="9" spans="1:351" ht="28.35" customHeight="1" x14ac:dyDescent="0.4">
      <c r="F9" s="5"/>
      <c r="G9" s="3"/>
      <c r="H9" s="6"/>
      <c r="I9" s="6"/>
      <c r="J9" s="6"/>
      <c r="K9" s="6"/>
    </row>
    <row r="10" spans="1:351" ht="28.35" customHeight="1" x14ac:dyDescent="0.3">
      <c r="G10" s="3"/>
      <c r="H10" s="6"/>
      <c r="I10" s="6"/>
      <c r="J10" s="6"/>
      <c r="K10" s="6"/>
    </row>
    <row r="11" spans="1:351" ht="33" customHeight="1" x14ac:dyDescent="0.2">
      <c r="A11" s="68" t="s">
        <v>31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351" ht="17.2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</row>
    <row r="13" spans="1:351" s="11" customFormat="1" ht="155.25" customHeight="1" x14ac:dyDescent="0.35">
      <c r="A13" s="9" t="s">
        <v>0</v>
      </c>
      <c r="B13" s="9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78</v>
      </c>
      <c r="J13" s="9" t="s">
        <v>139</v>
      </c>
      <c r="K13" s="9" t="s">
        <v>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</row>
    <row r="14" spans="1:351" s="66" customFormat="1" ht="15.75" x14ac:dyDescent="0.25">
      <c r="A14" s="64"/>
      <c r="B14" s="64"/>
      <c r="C14" s="64"/>
      <c r="D14" s="64">
        <v>1</v>
      </c>
      <c r="E14" s="64">
        <v>2</v>
      </c>
      <c r="F14" s="64">
        <v>3</v>
      </c>
      <c r="G14" s="64">
        <v>4</v>
      </c>
      <c r="H14" s="64"/>
      <c r="I14" s="64"/>
      <c r="J14" s="64">
        <v>5</v>
      </c>
      <c r="K14" s="64">
        <v>6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</row>
    <row r="15" spans="1:351" s="14" customFormat="1" ht="35.1" customHeight="1" x14ac:dyDescent="0.35">
      <c r="A15" s="15" t="s">
        <v>44</v>
      </c>
      <c r="B15" s="15"/>
      <c r="C15" s="15"/>
      <c r="D15" s="28" t="s">
        <v>43</v>
      </c>
      <c r="E15" s="12"/>
      <c r="F15" s="12"/>
      <c r="G15" s="12"/>
      <c r="H15" s="16">
        <f>H16</f>
        <v>2007200</v>
      </c>
      <c r="I15" s="16">
        <f t="shared" ref="I15:J15" si="0">I16</f>
        <v>0</v>
      </c>
      <c r="J15" s="16">
        <f t="shared" si="0"/>
        <v>2007200</v>
      </c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</row>
    <row r="16" spans="1:351" s="14" customFormat="1" ht="78.599999999999994" customHeight="1" x14ac:dyDescent="0.35">
      <c r="A16" s="17" t="s">
        <v>66</v>
      </c>
      <c r="B16" s="17" t="s">
        <v>67</v>
      </c>
      <c r="C16" s="17" t="s">
        <v>71</v>
      </c>
      <c r="D16" s="18" t="s">
        <v>68</v>
      </c>
      <c r="E16" s="19" t="s">
        <v>69</v>
      </c>
      <c r="F16" s="12" t="s">
        <v>49</v>
      </c>
      <c r="G16" s="1">
        <v>4174146.72</v>
      </c>
      <c r="H16" s="1">
        <v>2007200</v>
      </c>
      <c r="I16" s="1"/>
      <c r="J16" s="1">
        <f>H16+I16</f>
        <v>2007200</v>
      </c>
      <c r="K16" s="12">
        <v>49.3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</row>
    <row r="17" spans="1:351" s="14" customFormat="1" ht="56.45" customHeight="1" x14ac:dyDescent="0.35">
      <c r="A17" s="9">
        <v>1210000</v>
      </c>
      <c r="B17" s="12"/>
      <c r="C17" s="12"/>
      <c r="D17" s="18" t="s">
        <v>73</v>
      </c>
      <c r="E17" s="12"/>
      <c r="F17" s="12"/>
      <c r="G17" s="12"/>
      <c r="H17" s="16">
        <f>H19+H35+H41+H44+H43</f>
        <v>28707582</v>
      </c>
      <c r="I17" s="16">
        <f>I19+I35+I41+I44+I43</f>
        <v>516486</v>
      </c>
      <c r="J17" s="16">
        <f>J19+J35+J41+J44+J43</f>
        <v>29224068</v>
      </c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</row>
    <row r="18" spans="1:351" s="25" customFormat="1" ht="31.5" customHeight="1" x14ac:dyDescent="0.35">
      <c r="A18" s="20"/>
      <c r="B18" s="21"/>
      <c r="C18" s="21"/>
      <c r="D18" s="22" t="s">
        <v>82</v>
      </c>
      <c r="E18" s="21"/>
      <c r="F18" s="21"/>
      <c r="G18" s="21"/>
      <c r="H18" s="23">
        <f>H45</f>
        <v>6362000</v>
      </c>
      <c r="I18" s="23">
        <f t="shared" ref="I18:J18" si="1">I45</f>
        <v>0</v>
      </c>
      <c r="J18" s="23">
        <f t="shared" si="1"/>
        <v>6362000</v>
      </c>
      <c r="K18" s="2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</row>
    <row r="19" spans="1:351" s="14" customFormat="1" ht="48" customHeight="1" x14ac:dyDescent="0.35">
      <c r="A19" s="9">
        <v>1217310</v>
      </c>
      <c r="B19" s="9">
        <v>7310</v>
      </c>
      <c r="C19" s="15" t="s">
        <v>11</v>
      </c>
      <c r="D19" s="18" t="s">
        <v>10</v>
      </c>
      <c r="E19" s="12"/>
      <c r="F19" s="12"/>
      <c r="G19" s="12"/>
      <c r="H19" s="16">
        <f>H20+H28</f>
        <v>4500860</v>
      </c>
      <c r="I19" s="16">
        <f t="shared" ref="I19:J19" si="2">I20+I28</f>
        <v>316486</v>
      </c>
      <c r="J19" s="16">
        <f t="shared" si="2"/>
        <v>4817346</v>
      </c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</row>
    <row r="20" spans="1:351" s="14" customFormat="1" ht="25.35" customHeight="1" x14ac:dyDescent="0.35">
      <c r="A20" s="12"/>
      <c r="B20" s="12"/>
      <c r="C20" s="12"/>
      <c r="D20" s="12"/>
      <c r="E20" s="26" t="s">
        <v>12</v>
      </c>
      <c r="F20" s="12"/>
      <c r="G20" s="12"/>
      <c r="H20" s="16">
        <f>SUM(H21:H27)</f>
        <v>3952023.4000000004</v>
      </c>
      <c r="I20" s="16">
        <f>SUM(I21:I27)</f>
        <v>0</v>
      </c>
      <c r="J20" s="16">
        <f>SUM(J21:J27)</f>
        <v>3952023.4000000004</v>
      </c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</row>
    <row r="21" spans="1:351" s="14" customFormat="1" ht="45" customHeight="1" x14ac:dyDescent="0.35">
      <c r="A21" s="12"/>
      <c r="B21" s="12"/>
      <c r="C21" s="12"/>
      <c r="D21" s="12"/>
      <c r="E21" s="19" t="s">
        <v>37</v>
      </c>
      <c r="F21" s="12" t="s">
        <v>52</v>
      </c>
      <c r="G21" s="12"/>
      <c r="H21" s="1">
        <f>1000000-850000+50000</f>
        <v>200000</v>
      </c>
      <c r="I21" s="1"/>
      <c r="J21" s="1">
        <f t="shared" ref="J21:J27" si="3">H21+I21</f>
        <v>200000</v>
      </c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</row>
    <row r="22" spans="1:351" s="14" customFormat="1" ht="65.099999999999994" customHeight="1" x14ac:dyDescent="0.35">
      <c r="A22" s="12"/>
      <c r="B22" s="12"/>
      <c r="C22" s="12"/>
      <c r="D22" s="12"/>
      <c r="E22" s="19" t="s">
        <v>86</v>
      </c>
      <c r="F22" s="12" t="s">
        <v>57</v>
      </c>
      <c r="G22" s="27">
        <v>15650149</v>
      </c>
      <c r="H22" s="1">
        <v>332716</v>
      </c>
      <c r="I22" s="1"/>
      <c r="J22" s="1">
        <f>I22+H22</f>
        <v>332716</v>
      </c>
      <c r="K22" s="12">
        <v>2.1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</row>
    <row r="23" spans="1:351" s="14" customFormat="1" ht="32.450000000000003" customHeight="1" x14ac:dyDescent="0.35">
      <c r="A23" s="12"/>
      <c r="B23" s="12"/>
      <c r="C23" s="12"/>
      <c r="D23" s="12"/>
      <c r="E23" s="19" t="s">
        <v>87</v>
      </c>
      <c r="F23" s="12">
        <v>2019</v>
      </c>
      <c r="G23" s="27">
        <v>1278000</v>
      </c>
      <c r="H23" s="1">
        <f>78000+300000+900000</f>
        <v>1278000</v>
      </c>
      <c r="I23" s="1"/>
      <c r="J23" s="1">
        <f>I23+H23</f>
        <v>1278000</v>
      </c>
      <c r="K23" s="60">
        <v>100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</row>
    <row r="24" spans="1:351" s="14" customFormat="1" ht="108.75" customHeight="1" x14ac:dyDescent="0.35">
      <c r="A24" s="12"/>
      <c r="B24" s="12"/>
      <c r="C24" s="12"/>
      <c r="D24" s="12"/>
      <c r="E24" s="19" t="s">
        <v>88</v>
      </c>
      <c r="F24" s="12" t="s">
        <v>57</v>
      </c>
      <c r="G24" s="27">
        <v>28890212</v>
      </c>
      <c r="H24" s="1">
        <v>480135</v>
      </c>
      <c r="I24" s="1"/>
      <c r="J24" s="1">
        <f>I24+H24</f>
        <v>480135</v>
      </c>
      <c r="K24" s="60">
        <v>1.7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</row>
    <row r="25" spans="1:351" s="14" customFormat="1" ht="69" customHeight="1" x14ac:dyDescent="0.35">
      <c r="A25" s="12"/>
      <c r="B25" s="12"/>
      <c r="C25" s="12"/>
      <c r="D25" s="12"/>
      <c r="E25" s="19" t="s">
        <v>74</v>
      </c>
      <c r="F25" s="12">
        <v>2019</v>
      </c>
      <c r="G25" s="27">
        <v>14087743</v>
      </c>
      <c r="H25" s="1">
        <f>7900000+1675458-9303827.6</f>
        <v>271630.40000000037</v>
      </c>
      <c r="I25" s="1"/>
      <c r="J25" s="1">
        <f t="shared" si="3"/>
        <v>271630.40000000037</v>
      </c>
      <c r="K25" s="60">
        <v>1.9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</row>
    <row r="26" spans="1:351" s="14" customFormat="1" ht="63" customHeight="1" x14ac:dyDescent="0.35">
      <c r="A26" s="12"/>
      <c r="B26" s="12"/>
      <c r="C26" s="12"/>
      <c r="D26" s="12"/>
      <c r="E26" s="19" t="s">
        <v>75</v>
      </c>
      <c r="F26" s="12">
        <v>2019</v>
      </c>
      <c r="G26" s="27">
        <v>2079542</v>
      </c>
      <c r="H26" s="1">
        <f>4000000-1920458-140000-950000</f>
        <v>989542</v>
      </c>
      <c r="I26" s="1"/>
      <c r="J26" s="1">
        <f t="shared" si="3"/>
        <v>989542</v>
      </c>
      <c r="K26" s="60">
        <v>100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</row>
    <row r="27" spans="1:351" s="14" customFormat="1" ht="43.35" customHeight="1" x14ac:dyDescent="0.35">
      <c r="A27" s="12"/>
      <c r="B27" s="12"/>
      <c r="C27" s="12"/>
      <c r="D27" s="12"/>
      <c r="E27" s="19" t="s">
        <v>45</v>
      </c>
      <c r="F27" s="12">
        <v>2019</v>
      </c>
      <c r="G27" s="27"/>
      <c r="H27" s="1">
        <v>400000</v>
      </c>
      <c r="I27" s="1"/>
      <c r="J27" s="1">
        <f t="shared" si="3"/>
        <v>400000</v>
      </c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</row>
    <row r="28" spans="1:351" s="14" customFormat="1" ht="23.45" customHeight="1" x14ac:dyDescent="0.35">
      <c r="A28" s="12"/>
      <c r="B28" s="12"/>
      <c r="C28" s="12"/>
      <c r="D28" s="12"/>
      <c r="E28" s="18" t="s">
        <v>38</v>
      </c>
      <c r="F28" s="12"/>
      <c r="G28" s="12"/>
      <c r="H28" s="16">
        <f>SUM(H29:H34)</f>
        <v>548836.6</v>
      </c>
      <c r="I28" s="16">
        <f>SUM(I29:I34)</f>
        <v>316486</v>
      </c>
      <c r="J28" s="16">
        <f>SUM(J29:J34)</f>
        <v>865322.6</v>
      </c>
      <c r="K28" s="1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</row>
    <row r="29" spans="1:351" s="14" customFormat="1" ht="78" customHeight="1" x14ac:dyDescent="0.35">
      <c r="A29" s="12"/>
      <c r="B29" s="12"/>
      <c r="C29" s="12"/>
      <c r="D29" s="12"/>
      <c r="E29" s="19" t="s">
        <v>113</v>
      </c>
      <c r="F29" s="12" t="s">
        <v>47</v>
      </c>
      <c r="G29" s="27">
        <v>693658</v>
      </c>
      <c r="H29" s="1">
        <v>8836.6</v>
      </c>
      <c r="I29" s="1"/>
      <c r="J29" s="1">
        <f>I29+H29</f>
        <v>8836.6</v>
      </c>
      <c r="K29" s="39">
        <v>95.3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</row>
    <row r="30" spans="1:351" s="14" customFormat="1" ht="71.25" customHeight="1" x14ac:dyDescent="0.35">
      <c r="A30" s="12"/>
      <c r="B30" s="12"/>
      <c r="C30" s="12"/>
      <c r="D30" s="12"/>
      <c r="E30" s="19" t="s">
        <v>137</v>
      </c>
      <c r="F30" s="12" t="s">
        <v>52</v>
      </c>
      <c r="G30" s="27"/>
      <c r="H30" s="1"/>
      <c r="I30" s="1">
        <v>316486</v>
      </c>
      <c r="J30" s="1">
        <f>I30+H30</f>
        <v>316486</v>
      </c>
      <c r="K30" s="39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</row>
    <row r="31" spans="1:351" s="14" customFormat="1" ht="52.5" customHeight="1" x14ac:dyDescent="0.35">
      <c r="A31" s="12"/>
      <c r="B31" s="12"/>
      <c r="C31" s="12"/>
      <c r="D31" s="12"/>
      <c r="E31" s="19" t="s">
        <v>123</v>
      </c>
      <c r="F31" s="12">
        <v>2019</v>
      </c>
      <c r="G31" s="27">
        <v>185250</v>
      </c>
      <c r="H31" s="1">
        <v>185250</v>
      </c>
      <c r="I31" s="1"/>
      <c r="J31" s="1">
        <f t="shared" ref="J31:J34" si="4">H31+I31</f>
        <v>185250</v>
      </c>
      <c r="K31" s="60">
        <v>100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</row>
    <row r="32" spans="1:351" s="14" customFormat="1" ht="53.25" customHeight="1" x14ac:dyDescent="0.35">
      <c r="A32" s="12"/>
      <c r="B32" s="12"/>
      <c r="C32" s="12"/>
      <c r="D32" s="12"/>
      <c r="E32" s="19" t="s">
        <v>122</v>
      </c>
      <c r="F32" s="12">
        <v>2019</v>
      </c>
      <c r="G32" s="27">
        <v>196250</v>
      </c>
      <c r="H32" s="1">
        <v>196250</v>
      </c>
      <c r="I32" s="1"/>
      <c r="J32" s="1">
        <f t="shared" si="4"/>
        <v>196250</v>
      </c>
      <c r="K32" s="60">
        <v>100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</row>
    <row r="33" spans="1:351" s="14" customFormat="1" ht="53.25" customHeight="1" x14ac:dyDescent="0.35">
      <c r="A33" s="12"/>
      <c r="B33" s="12"/>
      <c r="C33" s="12"/>
      <c r="D33" s="12"/>
      <c r="E33" s="19" t="s">
        <v>133</v>
      </c>
      <c r="F33" s="12">
        <v>2019</v>
      </c>
      <c r="G33" s="27">
        <v>136500</v>
      </c>
      <c r="H33" s="1">
        <v>136500</v>
      </c>
      <c r="I33" s="1"/>
      <c r="J33" s="1">
        <f t="shared" si="4"/>
        <v>136500</v>
      </c>
      <c r="K33" s="60">
        <v>100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</row>
    <row r="34" spans="1:351" s="14" customFormat="1" ht="54.75" customHeight="1" x14ac:dyDescent="0.35">
      <c r="A34" s="12"/>
      <c r="B34" s="12"/>
      <c r="C34" s="12"/>
      <c r="D34" s="12"/>
      <c r="E34" s="19" t="s">
        <v>132</v>
      </c>
      <c r="F34" s="12">
        <v>2019</v>
      </c>
      <c r="G34" s="27"/>
      <c r="H34" s="1">
        <v>22000</v>
      </c>
      <c r="I34" s="1"/>
      <c r="J34" s="1">
        <f t="shared" si="4"/>
        <v>22000</v>
      </c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</row>
    <row r="35" spans="1:351" s="14" customFormat="1" ht="59.45" customHeight="1" x14ac:dyDescent="0.35">
      <c r="A35" s="9">
        <v>1217330</v>
      </c>
      <c r="B35" s="9">
        <v>7330</v>
      </c>
      <c r="C35" s="15" t="s">
        <v>11</v>
      </c>
      <c r="D35" s="28" t="s">
        <v>79</v>
      </c>
      <c r="E35" s="19"/>
      <c r="F35" s="12"/>
      <c r="G35" s="12"/>
      <c r="H35" s="16">
        <f>H36</f>
        <v>2030753</v>
      </c>
      <c r="I35" s="16">
        <f t="shared" ref="I35:J35" si="5">I36</f>
        <v>1450000</v>
      </c>
      <c r="J35" s="16">
        <f t="shared" si="5"/>
        <v>3480753</v>
      </c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</row>
    <row r="36" spans="1:351" s="14" customFormat="1" ht="22.35" customHeight="1" x14ac:dyDescent="0.35">
      <c r="A36" s="9"/>
      <c r="B36" s="9"/>
      <c r="C36" s="15"/>
      <c r="D36" s="28"/>
      <c r="E36" s="26" t="s">
        <v>12</v>
      </c>
      <c r="F36" s="12"/>
      <c r="G36" s="12"/>
      <c r="H36" s="16">
        <f>SUM(H37:H40)</f>
        <v>2030753</v>
      </c>
      <c r="I36" s="16">
        <f t="shared" ref="I36:J36" si="6">SUM(I37:I40)</f>
        <v>1450000</v>
      </c>
      <c r="J36" s="16">
        <f t="shared" si="6"/>
        <v>3480753</v>
      </c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</row>
    <row r="37" spans="1:351" s="14" customFormat="1" ht="46.5" customHeight="1" x14ac:dyDescent="0.35">
      <c r="A37" s="9"/>
      <c r="B37" s="9"/>
      <c r="C37" s="15"/>
      <c r="D37" s="28"/>
      <c r="E37" s="19" t="s">
        <v>40</v>
      </c>
      <c r="F37" s="12" t="s">
        <v>47</v>
      </c>
      <c r="G37" s="27">
        <v>4794717</v>
      </c>
      <c r="H37" s="1">
        <v>1765753</v>
      </c>
      <c r="I37" s="1"/>
      <c r="J37" s="1">
        <f t="shared" ref="J37:J40" si="7">H37+I37</f>
        <v>1765753</v>
      </c>
      <c r="K37" s="60">
        <v>100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</row>
    <row r="38" spans="1:351" s="14" customFormat="1" ht="51" customHeight="1" x14ac:dyDescent="0.35">
      <c r="A38" s="9"/>
      <c r="B38" s="9"/>
      <c r="C38" s="15"/>
      <c r="D38" s="28"/>
      <c r="E38" s="19" t="s">
        <v>136</v>
      </c>
      <c r="F38" s="12" t="s">
        <v>49</v>
      </c>
      <c r="G38" s="27">
        <v>6472940</v>
      </c>
      <c r="H38" s="1"/>
      <c r="I38" s="1">
        <v>1450000</v>
      </c>
      <c r="J38" s="1">
        <f t="shared" si="7"/>
        <v>1450000</v>
      </c>
      <c r="K38" s="60">
        <v>27.4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</row>
    <row r="39" spans="1:351" s="14" customFormat="1" ht="48" customHeight="1" x14ac:dyDescent="0.35">
      <c r="A39" s="9"/>
      <c r="B39" s="9"/>
      <c r="C39" s="15"/>
      <c r="D39" s="28"/>
      <c r="E39" s="19" t="s">
        <v>130</v>
      </c>
      <c r="F39" s="12">
        <v>2019</v>
      </c>
      <c r="G39" s="27"/>
      <c r="H39" s="1">
        <v>65000</v>
      </c>
      <c r="I39" s="1"/>
      <c r="J39" s="1">
        <f t="shared" si="7"/>
        <v>65000</v>
      </c>
      <c r="K39" s="60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</row>
    <row r="40" spans="1:351" s="14" customFormat="1" ht="86.1" customHeight="1" x14ac:dyDescent="0.35">
      <c r="A40" s="9"/>
      <c r="B40" s="9"/>
      <c r="C40" s="15"/>
      <c r="D40" s="28"/>
      <c r="E40" s="19" t="s">
        <v>131</v>
      </c>
      <c r="F40" s="12">
        <v>2019</v>
      </c>
      <c r="G40" s="27">
        <v>200000</v>
      </c>
      <c r="H40" s="1">
        <v>200000</v>
      </c>
      <c r="I40" s="1"/>
      <c r="J40" s="1">
        <f t="shared" si="7"/>
        <v>200000</v>
      </c>
      <c r="K40" s="60">
        <v>100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</row>
    <row r="41" spans="1:351" s="14" customFormat="1" ht="70.5" customHeight="1" x14ac:dyDescent="0.35">
      <c r="A41" s="9">
        <v>1217340</v>
      </c>
      <c r="B41" s="9">
        <v>7340</v>
      </c>
      <c r="C41" s="15" t="s">
        <v>11</v>
      </c>
      <c r="D41" s="18" t="s">
        <v>29</v>
      </c>
      <c r="E41" s="19"/>
      <c r="F41" s="12"/>
      <c r="G41" s="12"/>
      <c r="H41" s="16">
        <f>H42</f>
        <v>3100000</v>
      </c>
      <c r="I41" s="16">
        <f t="shared" ref="I41:J41" si="8">I42</f>
        <v>-1250000</v>
      </c>
      <c r="J41" s="16">
        <f t="shared" si="8"/>
        <v>1850000</v>
      </c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</row>
    <row r="42" spans="1:351" s="14" customFormat="1" ht="54" customHeight="1" x14ac:dyDescent="0.35">
      <c r="A42" s="9"/>
      <c r="B42" s="9"/>
      <c r="C42" s="15"/>
      <c r="D42" s="28"/>
      <c r="E42" s="19" t="s">
        <v>41</v>
      </c>
      <c r="F42" s="12" t="s">
        <v>46</v>
      </c>
      <c r="G42" s="27">
        <v>13413540</v>
      </c>
      <c r="H42" s="1">
        <v>3100000</v>
      </c>
      <c r="I42" s="1">
        <v>-1250000</v>
      </c>
      <c r="J42" s="1">
        <f>H42+I42</f>
        <v>1850000</v>
      </c>
      <c r="K42" s="60">
        <v>29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</row>
    <row r="43" spans="1:351" s="14" customFormat="1" ht="64.5" customHeight="1" x14ac:dyDescent="0.35">
      <c r="A43" s="9">
        <v>1217361</v>
      </c>
      <c r="B43" s="9">
        <v>7361</v>
      </c>
      <c r="C43" s="15" t="s">
        <v>81</v>
      </c>
      <c r="D43" s="28" t="s">
        <v>93</v>
      </c>
      <c r="E43" s="19" t="s">
        <v>126</v>
      </c>
      <c r="F43" s="12" t="s">
        <v>46</v>
      </c>
      <c r="G43" s="27">
        <v>36282325</v>
      </c>
      <c r="H43" s="1">
        <v>12569763.43</v>
      </c>
      <c r="I43" s="1"/>
      <c r="J43" s="16">
        <f t="shared" ref="J43" si="9">H43+I43</f>
        <v>12569763.43</v>
      </c>
      <c r="K43" s="12">
        <v>40.200000000000003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</row>
    <row r="44" spans="1:351" s="14" customFormat="1" ht="79.349999999999994" customHeight="1" x14ac:dyDescent="0.35">
      <c r="A44" s="9">
        <v>1217363</v>
      </c>
      <c r="B44" s="9">
        <v>7363</v>
      </c>
      <c r="C44" s="15" t="s">
        <v>81</v>
      </c>
      <c r="D44" s="28" t="s">
        <v>80</v>
      </c>
      <c r="E44" s="19"/>
      <c r="F44" s="12"/>
      <c r="G44" s="27"/>
      <c r="H44" s="16">
        <f>H50+H52+H46+H48+H54</f>
        <v>6506205.5700000003</v>
      </c>
      <c r="I44" s="16">
        <f t="shared" ref="I44:J44" si="10">I50+I52+I46+I48+I54</f>
        <v>0</v>
      </c>
      <c r="J44" s="16">
        <f t="shared" si="10"/>
        <v>6506205.5700000003</v>
      </c>
      <c r="K44" s="1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</row>
    <row r="45" spans="1:351" s="11" customFormat="1" ht="27" customHeight="1" x14ac:dyDescent="0.35">
      <c r="A45" s="9"/>
      <c r="B45" s="9"/>
      <c r="C45" s="15"/>
      <c r="D45" s="22" t="s">
        <v>82</v>
      </c>
      <c r="E45" s="18"/>
      <c r="F45" s="9"/>
      <c r="G45" s="29"/>
      <c r="H45" s="23">
        <f>H47+H51+H53+H49+H55</f>
        <v>6362000</v>
      </c>
      <c r="I45" s="23">
        <f t="shared" ref="I45:J45" si="11">I47+I51+I53+I49+I55</f>
        <v>0</v>
      </c>
      <c r="J45" s="23">
        <f t="shared" si="11"/>
        <v>6362000</v>
      </c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</row>
    <row r="46" spans="1:351" s="11" customFormat="1" ht="40.5" x14ac:dyDescent="0.35">
      <c r="A46" s="9"/>
      <c r="B46" s="9"/>
      <c r="C46" s="15"/>
      <c r="D46" s="22"/>
      <c r="E46" s="19" t="s">
        <v>84</v>
      </c>
      <c r="F46" s="12">
        <v>2019</v>
      </c>
      <c r="G46" s="29"/>
      <c r="H46" s="1">
        <v>515000</v>
      </c>
      <c r="I46" s="1"/>
      <c r="J46" s="1">
        <f>I46+H46</f>
        <v>515000</v>
      </c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</row>
    <row r="47" spans="1:351" s="25" customFormat="1" ht="21.75" customHeight="1" x14ac:dyDescent="0.35">
      <c r="A47" s="21"/>
      <c r="B47" s="21"/>
      <c r="C47" s="30"/>
      <c r="D47" s="31" t="s">
        <v>82</v>
      </c>
      <c r="E47" s="31"/>
      <c r="F47" s="21"/>
      <c r="G47" s="32"/>
      <c r="H47" s="33">
        <v>500000</v>
      </c>
      <c r="I47" s="33"/>
      <c r="J47" s="33">
        <f>I47+H47</f>
        <v>500000</v>
      </c>
      <c r="K47" s="21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</row>
    <row r="48" spans="1:351" s="25" customFormat="1" ht="40.5" x14ac:dyDescent="0.35">
      <c r="A48" s="21"/>
      <c r="B48" s="21"/>
      <c r="C48" s="30"/>
      <c r="D48" s="31"/>
      <c r="E48" s="19" t="s">
        <v>85</v>
      </c>
      <c r="F48" s="12">
        <v>2019</v>
      </c>
      <c r="G48" s="32"/>
      <c r="H48" s="1">
        <v>365000</v>
      </c>
      <c r="I48" s="1"/>
      <c r="J48" s="1">
        <f>I48+H48</f>
        <v>365000</v>
      </c>
      <c r="K48" s="21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</row>
    <row r="49" spans="1:351" s="25" customFormat="1" ht="19.5" customHeight="1" x14ac:dyDescent="0.35">
      <c r="A49" s="21"/>
      <c r="B49" s="21"/>
      <c r="C49" s="30"/>
      <c r="D49" s="31" t="s">
        <v>82</v>
      </c>
      <c r="E49" s="31"/>
      <c r="F49" s="21"/>
      <c r="G49" s="32"/>
      <c r="H49" s="33">
        <v>365000</v>
      </c>
      <c r="I49" s="33"/>
      <c r="J49" s="33">
        <v>365000</v>
      </c>
      <c r="K49" s="21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</row>
    <row r="50" spans="1:351" s="14" customFormat="1" ht="95.1" customHeight="1" x14ac:dyDescent="0.35">
      <c r="A50" s="12"/>
      <c r="B50" s="12"/>
      <c r="C50" s="12"/>
      <c r="D50" s="12"/>
      <c r="E50" s="19" t="s">
        <v>70</v>
      </c>
      <c r="F50" s="12" t="s">
        <v>47</v>
      </c>
      <c r="G50" s="27">
        <v>18069199</v>
      </c>
      <c r="H50" s="1">
        <v>3320295.57</v>
      </c>
      <c r="I50" s="1"/>
      <c r="J50" s="1">
        <f t="shared" ref="J50" si="12">H50+I50</f>
        <v>3320295.57</v>
      </c>
      <c r="K50" s="12">
        <v>80.099999999999994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</row>
    <row r="51" spans="1:351" s="25" customFormat="1" ht="25.5" customHeight="1" x14ac:dyDescent="0.35">
      <c r="A51" s="21"/>
      <c r="B51" s="21"/>
      <c r="C51" s="21"/>
      <c r="D51" s="31" t="s">
        <v>82</v>
      </c>
      <c r="E51" s="31"/>
      <c r="F51" s="21"/>
      <c r="G51" s="32"/>
      <c r="H51" s="33">
        <v>3200000</v>
      </c>
      <c r="I51" s="33"/>
      <c r="J51" s="33">
        <f>I51+H51</f>
        <v>3200000</v>
      </c>
      <c r="K51" s="21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  <c r="JI51" s="24"/>
      <c r="JJ51" s="24"/>
      <c r="JK51" s="24"/>
      <c r="JL51" s="24"/>
      <c r="JM51" s="24"/>
      <c r="JN51" s="24"/>
      <c r="JO51" s="24"/>
      <c r="JP51" s="24"/>
      <c r="JQ51" s="24"/>
      <c r="JR51" s="24"/>
      <c r="JS51" s="24"/>
      <c r="JT51" s="24"/>
      <c r="JU51" s="24"/>
      <c r="JV51" s="24"/>
      <c r="JW51" s="24"/>
      <c r="JX51" s="24"/>
      <c r="JY51" s="24"/>
      <c r="JZ51" s="24"/>
      <c r="KA51" s="24"/>
      <c r="KB51" s="24"/>
      <c r="KC51" s="24"/>
      <c r="KD51" s="24"/>
      <c r="KE51" s="24"/>
      <c r="KF51" s="24"/>
      <c r="KG51" s="24"/>
      <c r="KH51" s="24"/>
      <c r="KI51" s="24"/>
      <c r="KJ51" s="24"/>
      <c r="KK51" s="24"/>
      <c r="KL51" s="24"/>
      <c r="KM51" s="24"/>
      <c r="KN51" s="24"/>
      <c r="KO51" s="24"/>
      <c r="KP51" s="24"/>
      <c r="KQ51" s="24"/>
      <c r="KR51" s="24"/>
      <c r="KS51" s="24"/>
      <c r="KT51" s="24"/>
      <c r="KU51" s="24"/>
      <c r="KV51" s="24"/>
      <c r="KW51" s="24"/>
      <c r="KX51" s="24"/>
      <c r="KY51" s="24"/>
      <c r="KZ51" s="24"/>
      <c r="LA51" s="24"/>
      <c r="LB51" s="24"/>
      <c r="LC51" s="24"/>
      <c r="LD51" s="24"/>
      <c r="LE51" s="24"/>
      <c r="LF51" s="24"/>
      <c r="LG51" s="24"/>
      <c r="LH51" s="24"/>
      <c r="LI51" s="24"/>
      <c r="LJ51" s="24"/>
      <c r="LK51" s="24"/>
      <c r="LL51" s="24"/>
      <c r="LM51" s="24"/>
      <c r="LN51" s="24"/>
      <c r="LO51" s="24"/>
      <c r="LP51" s="24"/>
      <c r="LQ51" s="24"/>
      <c r="LR51" s="24"/>
      <c r="LS51" s="24"/>
      <c r="LT51" s="24"/>
      <c r="LU51" s="24"/>
      <c r="LV51" s="24"/>
      <c r="LW51" s="24"/>
      <c r="LX51" s="24"/>
      <c r="LY51" s="24"/>
      <c r="LZ51" s="24"/>
      <c r="MA51" s="24"/>
      <c r="MB51" s="24"/>
      <c r="MC51" s="24"/>
      <c r="MD51" s="24"/>
      <c r="ME51" s="24"/>
      <c r="MF51" s="24"/>
      <c r="MG51" s="24"/>
      <c r="MH51" s="24"/>
      <c r="MI51" s="24"/>
      <c r="MJ51" s="24"/>
      <c r="MK51" s="24"/>
      <c r="ML51" s="24"/>
      <c r="MM51" s="24"/>
    </row>
    <row r="52" spans="1:351" s="25" customFormat="1" ht="40.5" x14ac:dyDescent="0.35">
      <c r="A52" s="21"/>
      <c r="B52" s="21"/>
      <c r="C52" s="21"/>
      <c r="D52" s="31"/>
      <c r="E52" s="19" t="s">
        <v>83</v>
      </c>
      <c r="F52" s="12">
        <v>2019</v>
      </c>
      <c r="G52" s="32"/>
      <c r="H52" s="1">
        <v>305910</v>
      </c>
      <c r="I52" s="1"/>
      <c r="J52" s="1">
        <f>I52+H52</f>
        <v>305910</v>
      </c>
      <c r="K52" s="21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  <c r="KR52" s="24"/>
      <c r="KS52" s="24"/>
      <c r="KT52" s="24"/>
      <c r="KU52" s="24"/>
      <c r="KV52" s="24"/>
      <c r="KW52" s="24"/>
      <c r="KX52" s="24"/>
      <c r="KY52" s="24"/>
      <c r="KZ52" s="24"/>
      <c r="LA52" s="24"/>
      <c r="LB52" s="24"/>
      <c r="LC52" s="24"/>
      <c r="LD52" s="24"/>
      <c r="LE52" s="24"/>
      <c r="LF52" s="24"/>
      <c r="LG52" s="24"/>
      <c r="LH52" s="24"/>
      <c r="LI52" s="24"/>
      <c r="LJ52" s="24"/>
      <c r="LK52" s="24"/>
      <c r="LL52" s="24"/>
      <c r="LM52" s="24"/>
      <c r="LN52" s="24"/>
      <c r="LO52" s="24"/>
      <c r="LP52" s="24"/>
      <c r="LQ52" s="24"/>
      <c r="LR52" s="24"/>
      <c r="LS52" s="24"/>
      <c r="LT52" s="24"/>
      <c r="LU52" s="24"/>
      <c r="LV52" s="24"/>
      <c r="LW52" s="24"/>
      <c r="LX52" s="24"/>
      <c r="LY52" s="24"/>
      <c r="LZ52" s="24"/>
      <c r="MA52" s="24"/>
      <c r="MB52" s="24"/>
      <c r="MC52" s="24"/>
      <c r="MD52" s="24"/>
      <c r="ME52" s="24"/>
      <c r="MF52" s="24"/>
      <c r="MG52" s="24"/>
      <c r="MH52" s="24"/>
      <c r="MI52" s="24"/>
      <c r="MJ52" s="24"/>
      <c r="MK52" s="24"/>
      <c r="ML52" s="24"/>
      <c r="MM52" s="24"/>
    </row>
    <row r="53" spans="1:351" s="25" customFormat="1" ht="24.75" customHeight="1" x14ac:dyDescent="0.35">
      <c r="A53" s="21"/>
      <c r="B53" s="21"/>
      <c r="C53" s="21"/>
      <c r="D53" s="31" t="s">
        <v>82</v>
      </c>
      <c r="E53" s="31"/>
      <c r="F53" s="21"/>
      <c r="G53" s="32"/>
      <c r="H53" s="33">
        <v>297000</v>
      </c>
      <c r="I53" s="33"/>
      <c r="J53" s="33">
        <f>I53+H53</f>
        <v>297000</v>
      </c>
      <c r="K53" s="21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  <c r="KR53" s="24"/>
      <c r="KS53" s="24"/>
      <c r="KT53" s="24"/>
      <c r="KU53" s="24"/>
      <c r="KV53" s="24"/>
      <c r="KW53" s="24"/>
      <c r="KX53" s="24"/>
      <c r="KY53" s="24"/>
      <c r="KZ53" s="24"/>
      <c r="LA53" s="24"/>
      <c r="LB53" s="24"/>
      <c r="LC53" s="24"/>
      <c r="LD53" s="24"/>
      <c r="LE53" s="24"/>
      <c r="LF53" s="24"/>
      <c r="LG53" s="24"/>
      <c r="LH53" s="24"/>
      <c r="LI53" s="24"/>
      <c r="LJ53" s="24"/>
      <c r="LK53" s="24"/>
      <c r="LL53" s="24"/>
      <c r="LM53" s="24"/>
      <c r="LN53" s="24"/>
      <c r="LO53" s="24"/>
      <c r="LP53" s="24"/>
      <c r="LQ53" s="24"/>
      <c r="LR53" s="24"/>
      <c r="LS53" s="24"/>
      <c r="LT53" s="24"/>
      <c r="LU53" s="24"/>
      <c r="LV53" s="24"/>
      <c r="LW53" s="24"/>
      <c r="LX53" s="24"/>
      <c r="LY53" s="24"/>
      <c r="LZ53" s="24"/>
      <c r="MA53" s="24"/>
      <c r="MB53" s="24"/>
      <c r="MC53" s="24"/>
      <c r="MD53" s="24"/>
      <c r="ME53" s="24"/>
      <c r="MF53" s="24"/>
      <c r="MG53" s="24"/>
      <c r="MH53" s="24"/>
      <c r="MI53" s="24"/>
      <c r="MJ53" s="24"/>
      <c r="MK53" s="24"/>
      <c r="ML53" s="24"/>
      <c r="MM53" s="24"/>
    </row>
    <row r="54" spans="1:351" s="25" customFormat="1" ht="60.75" customHeight="1" x14ac:dyDescent="0.35">
      <c r="A54" s="21"/>
      <c r="B54" s="21"/>
      <c r="C54" s="21"/>
      <c r="D54" s="31"/>
      <c r="E54" s="19" t="s">
        <v>126</v>
      </c>
      <c r="F54" s="12" t="s">
        <v>46</v>
      </c>
      <c r="G54" s="27">
        <v>36282325</v>
      </c>
      <c r="H54" s="1">
        <v>2000000</v>
      </c>
      <c r="I54" s="1"/>
      <c r="J54" s="1">
        <f>I54+H54</f>
        <v>2000000</v>
      </c>
      <c r="K54" s="12">
        <v>40.200000000000003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  <c r="JI54" s="24"/>
      <c r="JJ54" s="24"/>
      <c r="JK54" s="24"/>
      <c r="JL54" s="24"/>
      <c r="JM54" s="24"/>
      <c r="JN54" s="24"/>
      <c r="JO54" s="24"/>
      <c r="JP54" s="24"/>
      <c r="JQ54" s="24"/>
      <c r="JR54" s="24"/>
      <c r="JS54" s="24"/>
      <c r="JT54" s="24"/>
      <c r="JU54" s="24"/>
      <c r="JV54" s="24"/>
      <c r="JW54" s="24"/>
      <c r="JX54" s="24"/>
      <c r="JY54" s="24"/>
      <c r="JZ54" s="24"/>
      <c r="KA54" s="24"/>
      <c r="KB54" s="24"/>
      <c r="KC54" s="24"/>
      <c r="KD54" s="24"/>
      <c r="KE54" s="24"/>
      <c r="KF54" s="24"/>
      <c r="KG54" s="24"/>
      <c r="KH54" s="24"/>
      <c r="KI54" s="24"/>
      <c r="KJ54" s="24"/>
      <c r="KK54" s="24"/>
      <c r="KL54" s="24"/>
      <c r="KM54" s="24"/>
      <c r="KN54" s="24"/>
      <c r="KO54" s="24"/>
      <c r="KP54" s="24"/>
      <c r="KQ54" s="24"/>
      <c r="KR54" s="24"/>
      <c r="KS54" s="24"/>
      <c r="KT54" s="24"/>
      <c r="KU54" s="24"/>
      <c r="KV54" s="24"/>
      <c r="KW54" s="24"/>
      <c r="KX54" s="24"/>
      <c r="KY54" s="24"/>
      <c r="KZ54" s="24"/>
      <c r="LA54" s="24"/>
      <c r="LB54" s="24"/>
      <c r="LC54" s="24"/>
      <c r="LD54" s="24"/>
      <c r="LE54" s="24"/>
      <c r="LF54" s="24"/>
      <c r="LG54" s="24"/>
      <c r="LH54" s="24"/>
      <c r="LI54" s="24"/>
      <c r="LJ54" s="24"/>
      <c r="LK54" s="24"/>
      <c r="LL54" s="24"/>
      <c r="LM54" s="24"/>
      <c r="LN54" s="24"/>
      <c r="LO54" s="24"/>
      <c r="LP54" s="24"/>
      <c r="LQ54" s="24"/>
      <c r="LR54" s="24"/>
      <c r="LS54" s="24"/>
      <c r="LT54" s="24"/>
      <c r="LU54" s="24"/>
      <c r="LV54" s="24"/>
      <c r="LW54" s="24"/>
      <c r="LX54" s="24"/>
      <c r="LY54" s="24"/>
      <c r="LZ54" s="24"/>
      <c r="MA54" s="24"/>
      <c r="MB54" s="24"/>
      <c r="MC54" s="24"/>
      <c r="MD54" s="24"/>
      <c r="ME54" s="24"/>
      <c r="MF54" s="24"/>
      <c r="MG54" s="24"/>
      <c r="MH54" s="24"/>
      <c r="MI54" s="24"/>
      <c r="MJ54" s="24"/>
      <c r="MK54" s="24"/>
      <c r="ML54" s="24"/>
      <c r="MM54" s="24"/>
    </row>
    <row r="55" spans="1:351" s="25" customFormat="1" ht="22.5" customHeight="1" x14ac:dyDescent="0.35">
      <c r="A55" s="21"/>
      <c r="B55" s="21"/>
      <c r="C55" s="21"/>
      <c r="D55" s="31" t="s">
        <v>82</v>
      </c>
      <c r="E55" s="31"/>
      <c r="F55" s="21"/>
      <c r="G55" s="32"/>
      <c r="H55" s="33">
        <v>2000000</v>
      </c>
      <c r="I55" s="33"/>
      <c r="J55" s="33">
        <f>I55+H55</f>
        <v>2000000</v>
      </c>
      <c r="K55" s="21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</row>
    <row r="56" spans="1:351" s="35" customFormat="1" ht="65.45" customHeight="1" x14ac:dyDescent="0.2">
      <c r="A56" s="9">
        <v>1510000</v>
      </c>
      <c r="B56" s="12"/>
      <c r="C56" s="12"/>
      <c r="D56" s="18" t="s">
        <v>9</v>
      </c>
      <c r="E56" s="12"/>
      <c r="F56" s="1"/>
      <c r="G56" s="1"/>
      <c r="H56" s="16">
        <f>H58+H67+H78+H88+H91+H125+H124+H57</f>
        <v>126737122.8</v>
      </c>
      <c r="I56" s="16">
        <f>I58+I67+I78+I88+I91+I125+I124+I57</f>
        <v>-8106470.9499999993</v>
      </c>
      <c r="J56" s="16">
        <f>J58+J67+J78+J88+J91+J125+J124+J57</f>
        <v>118630651.84999999</v>
      </c>
      <c r="K56" s="16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</row>
    <row r="57" spans="1:351" s="35" customFormat="1" ht="134.25" customHeight="1" x14ac:dyDescent="0.2">
      <c r="A57" s="9">
        <v>1516083</v>
      </c>
      <c r="B57" s="9">
        <v>6083</v>
      </c>
      <c r="C57" s="15" t="s">
        <v>98</v>
      </c>
      <c r="D57" s="18" t="s">
        <v>109</v>
      </c>
      <c r="E57" s="19" t="s">
        <v>99</v>
      </c>
      <c r="F57" s="1" t="s">
        <v>52</v>
      </c>
      <c r="G57" s="1"/>
      <c r="H57" s="16">
        <v>300000</v>
      </c>
      <c r="I57" s="16"/>
      <c r="J57" s="16">
        <f>I57+H57</f>
        <v>300000</v>
      </c>
      <c r="K57" s="16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</row>
    <row r="58" spans="1:351" s="35" customFormat="1" ht="57" customHeight="1" x14ac:dyDescent="0.2">
      <c r="A58" s="9">
        <v>1517310</v>
      </c>
      <c r="B58" s="9">
        <v>7310</v>
      </c>
      <c r="C58" s="15" t="s">
        <v>11</v>
      </c>
      <c r="D58" s="18" t="s">
        <v>10</v>
      </c>
      <c r="E58" s="12"/>
      <c r="F58" s="1"/>
      <c r="G58" s="1"/>
      <c r="H58" s="16">
        <f>H59+H63</f>
        <v>6087965.7999999998</v>
      </c>
      <c r="I58" s="16">
        <f>I59+I63</f>
        <v>0</v>
      </c>
      <c r="J58" s="16">
        <f>J59+J63</f>
        <v>6087965.7999999998</v>
      </c>
      <c r="K58" s="16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</row>
    <row r="59" spans="1:351" s="35" customFormat="1" ht="27.6" customHeight="1" x14ac:dyDescent="0.2">
      <c r="A59" s="12"/>
      <c r="B59" s="12"/>
      <c r="C59" s="12"/>
      <c r="D59" s="9"/>
      <c r="E59" s="26" t="s">
        <v>12</v>
      </c>
      <c r="F59" s="1"/>
      <c r="G59" s="1"/>
      <c r="H59" s="16">
        <f>H60+H61+H62</f>
        <v>4000369.8</v>
      </c>
      <c r="I59" s="16">
        <f>I60+I61+I62</f>
        <v>200000</v>
      </c>
      <c r="J59" s="16">
        <f t="shared" ref="J59" si="13">J60+J61+J62</f>
        <v>4200369.8</v>
      </c>
      <c r="K59" s="12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</row>
    <row r="60" spans="1:351" s="35" customFormat="1" ht="39.6" customHeight="1" x14ac:dyDescent="0.2">
      <c r="A60" s="12"/>
      <c r="B60" s="12"/>
      <c r="C60" s="12"/>
      <c r="D60" s="12"/>
      <c r="E60" s="36" t="s">
        <v>13</v>
      </c>
      <c r="F60" s="1" t="s">
        <v>49</v>
      </c>
      <c r="G60" s="27">
        <v>15922519</v>
      </c>
      <c r="H60" s="1">
        <f>3000000-1000000+1000000</f>
        <v>3000000</v>
      </c>
      <c r="I60" s="1"/>
      <c r="J60" s="1">
        <f t="shared" ref="J60:J62" si="14">H60+I60</f>
        <v>3000000</v>
      </c>
      <c r="K60" s="60">
        <v>53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</row>
    <row r="61" spans="1:351" s="35" customFormat="1" ht="43.35" customHeight="1" x14ac:dyDescent="0.2">
      <c r="A61" s="12"/>
      <c r="B61" s="12"/>
      <c r="C61" s="12"/>
      <c r="D61" s="12"/>
      <c r="E61" s="36" t="s">
        <v>30</v>
      </c>
      <c r="F61" s="1" t="s">
        <v>54</v>
      </c>
      <c r="G61" s="27"/>
      <c r="H61" s="1">
        <f>7000000-6000000</f>
        <v>1000000</v>
      </c>
      <c r="I61" s="1">
        <v>200000</v>
      </c>
      <c r="J61" s="1">
        <f t="shared" si="14"/>
        <v>1200000</v>
      </c>
      <c r="K61" s="12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</row>
    <row r="62" spans="1:351" s="35" customFormat="1" ht="39" customHeight="1" x14ac:dyDescent="0.2">
      <c r="A62" s="12"/>
      <c r="B62" s="12"/>
      <c r="C62" s="12"/>
      <c r="D62" s="12"/>
      <c r="E62" s="36" t="s">
        <v>14</v>
      </c>
      <c r="F62" s="12">
        <v>2019</v>
      </c>
      <c r="G62" s="27"/>
      <c r="H62" s="1">
        <f>1000369.8-1000000</f>
        <v>369.80000000004657</v>
      </c>
      <c r="I62" s="1"/>
      <c r="J62" s="1">
        <f t="shared" si="14"/>
        <v>369.80000000004657</v>
      </c>
      <c r="K62" s="12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</row>
    <row r="63" spans="1:351" s="35" customFormat="1" ht="20.25" customHeight="1" x14ac:dyDescent="0.2">
      <c r="A63" s="12"/>
      <c r="B63" s="12"/>
      <c r="C63" s="12"/>
      <c r="D63" s="9"/>
      <c r="E63" s="18" t="s">
        <v>15</v>
      </c>
      <c r="F63" s="1"/>
      <c r="G63" s="27"/>
      <c r="H63" s="16">
        <f>H64+H65+H66</f>
        <v>2087596</v>
      </c>
      <c r="I63" s="16">
        <f>I64+I65+I66</f>
        <v>-200000</v>
      </c>
      <c r="J63" s="16">
        <f>J64+J65+J66</f>
        <v>1887596</v>
      </c>
      <c r="K63" s="12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</row>
    <row r="64" spans="1:351" s="35" customFormat="1" ht="27.75" customHeight="1" x14ac:dyDescent="0.2">
      <c r="A64" s="12"/>
      <c r="B64" s="12"/>
      <c r="C64" s="12"/>
      <c r="D64" s="9"/>
      <c r="E64" s="37" t="s">
        <v>16</v>
      </c>
      <c r="F64" s="1" t="s">
        <v>50</v>
      </c>
      <c r="G64" s="27">
        <v>16481572</v>
      </c>
      <c r="H64" s="1">
        <f>1000000-700000</f>
        <v>300000</v>
      </c>
      <c r="I64" s="1">
        <v>-200000</v>
      </c>
      <c r="J64" s="1">
        <f t="shared" ref="J64:J66" si="15">H64+I64</f>
        <v>100000</v>
      </c>
      <c r="K64" s="60">
        <v>31.8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</row>
    <row r="65" spans="1:351" s="35" customFormat="1" ht="66" customHeight="1" x14ac:dyDescent="0.2">
      <c r="A65" s="12"/>
      <c r="B65" s="12"/>
      <c r="C65" s="12"/>
      <c r="D65" s="9"/>
      <c r="E65" s="36" t="s">
        <v>55</v>
      </c>
      <c r="F65" s="12">
        <v>2019</v>
      </c>
      <c r="G65" s="27">
        <v>323596</v>
      </c>
      <c r="H65" s="1">
        <f>100000+223596</f>
        <v>323596</v>
      </c>
      <c r="I65" s="1"/>
      <c r="J65" s="1">
        <f t="shared" si="15"/>
        <v>323596</v>
      </c>
      <c r="K65" s="60">
        <v>100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</row>
    <row r="66" spans="1:351" s="35" customFormat="1" ht="62.1" customHeight="1" x14ac:dyDescent="0.2">
      <c r="A66" s="12"/>
      <c r="B66" s="12"/>
      <c r="C66" s="12"/>
      <c r="D66" s="9"/>
      <c r="E66" s="37" t="s">
        <v>125</v>
      </c>
      <c r="F66" s="12">
        <v>2019</v>
      </c>
      <c r="G66" s="1"/>
      <c r="H66" s="1">
        <v>1464000</v>
      </c>
      <c r="I66" s="1"/>
      <c r="J66" s="1">
        <f t="shared" si="15"/>
        <v>1464000</v>
      </c>
      <c r="K66" s="60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</row>
    <row r="67" spans="1:351" s="35" customFormat="1" ht="38.450000000000003" customHeight="1" x14ac:dyDescent="0.2">
      <c r="A67" s="9">
        <v>1517321</v>
      </c>
      <c r="B67" s="9">
        <v>7321</v>
      </c>
      <c r="C67" s="15" t="s">
        <v>11</v>
      </c>
      <c r="D67" s="28" t="s">
        <v>17</v>
      </c>
      <c r="E67" s="38"/>
      <c r="F67" s="1"/>
      <c r="G67" s="1"/>
      <c r="H67" s="16">
        <f>H68+H72</f>
        <v>10337803</v>
      </c>
      <c r="I67" s="16">
        <f>I68+I72</f>
        <v>-4500000</v>
      </c>
      <c r="J67" s="16">
        <f>J68+J72</f>
        <v>5837803</v>
      </c>
      <c r="K67" s="12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</row>
    <row r="68" spans="1:351" s="35" customFormat="1" ht="20.45" customHeight="1" x14ac:dyDescent="0.2">
      <c r="A68" s="12"/>
      <c r="B68" s="12"/>
      <c r="C68" s="12"/>
      <c r="D68" s="9"/>
      <c r="E68" s="26" t="s">
        <v>12</v>
      </c>
      <c r="F68" s="1"/>
      <c r="G68" s="1"/>
      <c r="H68" s="16">
        <f>H70+H69+H71</f>
        <v>6646543</v>
      </c>
      <c r="I68" s="16">
        <f t="shared" ref="I68:J68" si="16">I70+I69+I71</f>
        <v>-4500000</v>
      </c>
      <c r="J68" s="16">
        <f t="shared" si="16"/>
        <v>2146543</v>
      </c>
      <c r="K68" s="12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</row>
    <row r="69" spans="1:351" s="35" customFormat="1" ht="56.1" customHeight="1" x14ac:dyDescent="0.2">
      <c r="A69" s="12"/>
      <c r="B69" s="12"/>
      <c r="C69" s="12"/>
      <c r="D69" s="12"/>
      <c r="E69" s="37" t="s">
        <v>89</v>
      </c>
      <c r="F69" s="27" t="s">
        <v>56</v>
      </c>
      <c r="G69" s="27">
        <v>77987328</v>
      </c>
      <c r="H69" s="1">
        <v>5500000</v>
      </c>
      <c r="I69" s="1">
        <v>-4500000</v>
      </c>
      <c r="J69" s="1">
        <f t="shared" ref="J69:J71" si="17">H69+I69</f>
        <v>1000000</v>
      </c>
      <c r="K69" s="60">
        <v>1.3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  <c r="JV69" s="34"/>
      <c r="JW69" s="34"/>
      <c r="JX69" s="34"/>
      <c r="JY69" s="34"/>
      <c r="JZ69" s="34"/>
      <c r="KA69" s="34"/>
      <c r="KB69" s="34"/>
      <c r="KC69" s="34"/>
      <c r="KD69" s="34"/>
      <c r="KE69" s="34"/>
      <c r="KF69" s="34"/>
      <c r="KG69" s="34"/>
      <c r="KH69" s="34"/>
      <c r="KI69" s="34"/>
      <c r="KJ69" s="34"/>
      <c r="KK69" s="34"/>
      <c r="KL69" s="34"/>
      <c r="KM69" s="34"/>
      <c r="KN69" s="34"/>
      <c r="KO69" s="34"/>
      <c r="KP69" s="34"/>
      <c r="KQ69" s="34"/>
      <c r="KR69" s="34"/>
      <c r="KS69" s="34"/>
      <c r="KT69" s="34"/>
      <c r="KU69" s="34"/>
      <c r="KV69" s="34"/>
      <c r="KW69" s="34"/>
      <c r="KX69" s="34"/>
      <c r="KY69" s="34"/>
      <c r="KZ69" s="34"/>
      <c r="LA69" s="34"/>
      <c r="LB69" s="34"/>
      <c r="LC69" s="34"/>
      <c r="LD69" s="34"/>
      <c r="LE69" s="34"/>
      <c r="LF69" s="34"/>
      <c r="LG69" s="34"/>
      <c r="LH69" s="34"/>
      <c r="LI69" s="34"/>
      <c r="LJ69" s="34"/>
      <c r="LK69" s="34"/>
      <c r="LL69" s="34"/>
      <c r="LM69" s="34"/>
      <c r="LN69" s="34"/>
      <c r="LO69" s="34"/>
      <c r="LP69" s="34"/>
      <c r="LQ69" s="34"/>
      <c r="LR69" s="34"/>
      <c r="LS69" s="34"/>
      <c r="LT69" s="34"/>
      <c r="LU69" s="34"/>
      <c r="LV69" s="34"/>
      <c r="LW69" s="34"/>
      <c r="LX69" s="34"/>
      <c r="LY69" s="34"/>
      <c r="LZ69" s="34"/>
      <c r="MA69" s="34"/>
      <c r="MB69" s="34"/>
      <c r="MC69" s="34"/>
      <c r="MD69" s="34"/>
      <c r="ME69" s="34"/>
      <c r="MF69" s="34"/>
      <c r="MG69" s="34"/>
      <c r="MH69" s="34"/>
      <c r="MI69" s="34"/>
      <c r="MJ69" s="34"/>
      <c r="MK69" s="34"/>
      <c r="ML69" s="34"/>
      <c r="MM69" s="34"/>
    </row>
    <row r="70" spans="1:351" s="35" customFormat="1" ht="53.25" customHeight="1" x14ac:dyDescent="0.2">
      <c r="A70" s="12"/>
      <c r="B70" s="12"/>
      <c r="C70" s="12"/>
      <c r="D70" s="12"/>
      <c r="E70" s="37" t="s">
        <v>18</v>
      </c>
      <c r="F70" s="27" t="s">
        <v>57</v>
      </c>
      <c r="G70" s="1"/>
      <c r="H70" s="1">
        <f>2000000-1000000</f>
        <v>1000000</v>
      </c>
      <c r="I70" s="1"/>
      <c r="J70" s="1">
        <f t="shared" si="17"/>
        <v>1000000</v>
      </c>
      <c r="K70" s="12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</row>
    <row r="71" spans="1:351" s="35" customFormat="1" ht="72" customHeight="1" x14ac:dyDescent="0.2">
      <c r="A71" s="12"/>
      <c r="B71" s="12"/>
      <c r="C71" s="12"/>
      <c r="D71" s="12"/>
      <c r="E71" s="37" t="s">
        <v>90</v>
      </c>
      <c r="F71" s="12">
        <v>2019</v>
      </c>
      <c r="G71" s="27">
        <v>152562</v>
      </c>
      <c r="H71" s="1">
        <f>150000-3457</f>
        <v>146543</v>
      </c>
      <c r="I71" s="1"/>
      <c r="J71" s="1">
        <f t="shared" si="17"/>
        <v>146543</v>
      </c>
      <c r="K71" s="60">
        <v>99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</row>
    <row r="72" spans="1:351" s="35" customFormat="1" ht="36" customHeight="1" x14ac:dyDescent="0.2">
      <c r="A72" s="12"/>
      <c r="B72" s="12"/>
      <c r="C72" s="12"/>
      <c r="D72" s="9"/>
      <c r="E72" s="18" t="s">
        <v>15</v>
      </c>
      <c r="F72" s="1"/>
      <c r="G72" s="1"/>
      <c r="H72" s="16">
        <f>SUM(H73:H77)</f>
        <v>3691260</v>
      </c>
      <c r="I72" s="16">
        <f>SUM(I73:I77)</f>
        <v>0</v>
      </c>
      <c r="J72" s="16">
        <f>SUM(J73:J77)</f>
        <v>3691260</v>
      </c>
      <c r="K72" s="12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</row>
    <row r="73" spans="1:351" s="35" customFormat="1" ht="56.25" customHeight="1" x14ac:dyDescent="0.2">
      <c r="A73" s="12"/>
      <c r="B73" s="12"/>
      <c r="C73" s="12"/>
      <c r="D73" s="9"/>
      <c r="E73" s="36" t="s">
        <v>32</v>
      </c>
      <c r="F73" s="12">
        <v>2019</v>
      </c>
      <c r="G73" s="1"/>
      <c r="H73" s="1">
        <v>100000</v>
      </c>
      <c r="I73" s="1"/>
      <c r="J73" s="1">
        <f t="shared" ref="J73:J77" si="18">H73+I73</f>
        <v>100000</v>
      </c>
      <c r="K73" s="12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  <c r="JR73" s="34"/>
      <c r="JS73" s="34"/>
      <c r="JT73" s="34"/>
      <c r="JU73" s="34"/>
      <c r="JV73" s="34"/>
      <c r="JW73" s="34"/>
      <c r="JX73" s="34"/>
      <c r="JY73" s="34"/>
      <c r="JZ73" s="34"/>
      <c r="KA73" s="34"/>
      <c r="KB73" s="34"/>
      <c r="KC73" s="34"/>
      <c r="KD73" s="34"/>
      <c r="KE73" s="34"/>
      <c r="KF73" s="34"/>
      <c r="KG73" s="34"/>
      <c r="KH73" s="34"/>
      <c r="KI73" s="34"/>
      <c r="KJ73" s="34"/>
      <c r="KK73" s="34"/>
      <c r="KL73" s="34"/>
      <c r="KM73" s="34"/>
      <c r="KN73" s="34"/>
      <c r="KO73" s="34"/>
      <c r="KP73" s="34"/>
      <c r="KQ73" s="34"/>
      <c r="KR73" s="34"/>
      <c r="KS73" s="34"/>
      <c r="KT73" s="34"/>
      <c r="KU73" s="34"/>
      <c r="KV73" s="34"/>
      <c r="KW73" s="34"/>
      <c r="KX73" s="34"/>
      <c r="KY73" s="34"/>
      <c r="KZ73" s="34"/>
      <c r="LA73" s="34"/>
      <c r="LB73" s="34"/>
      <c r="LC73" s="34"/>
      <c r="LD73" s="34"/>
      <c r="LE73" s="34"/>
      <c r="LF73" s="34"/>
      <c r="LG73" s="34"/>
      <c r="LH73" s="34"/>
      <c r="LI73" s="34"/>
      <c r="LJ73" s="34"/>
      <c r="LK73" s="34"/>
      <c r="LL73" s="34"/>
      <c r="LM73" s="34"/>
      <c r="LN73" s="34"/>
      <c r="LO73" s="34"/>
      <c r="LP73" s="34"/>
      <c r="LQ73" s="34"/>
      <c r="LR73" s="34"/>
      <c r="LS73" s="34"/>
      <c r="LT73" s="34"/>
      <c r="LU73" s="34"/>
      <c r="LV73" s="34"/>
      <c r="LW73" s="34"/>
      <c r="LX73" s="34"/>
      <c r="LY73" s="34"/>
      <c r="LZ73" s="34"/>
      <c r="MA73" s="34"/>
      <c r="MB73" s="34"/>
      <c r="MC73" s="34"/>
      <c r="MD73" s="34"/>
      <c r="ME73" s="34"/>
      <c r="MF73" s="34"/>
      <c r="MG73" s="34"/>
      <c r="MH73" s="34"/>
      <c r="MI73" s="34"/>
      <c r="MJ73" s="34"/>
      <c r="MK73" s="34"/>
      <c r="ML73" s="34"/>
      <c r="MM73" s="34"/>
    </row>
    <row r="74" spans="1:351" s="35" customFormat="1" ht="54" customHeight="1" x14ac:dyDescent="0.2">
      <c r="A74" s="12"/>
      <c r="B74" s="12"/>
      <c r="C74" s="12"/>
      <c r="D74" s="9"/>
      <c r="E74" s="36" t="s">
        <v>19</v>
      </c>
      <c r="F74" s="1" t="s">
        <v>49</v>
      </c>
      <c r="G74" s="27">
        <v>7491775</v>
      </c>
      <c r="H74" s="1">
        <f>200000+1500000+500000</f>
        <v>2200000</v>
      </c>
      <c r="I74" s="1"/>
      <c r="J74" s="1">
        <f t="shared" si="18"/>
        <v>2200000</v>
      </c>
      <c r="K74" s="60">
        <v>32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</row>
    <row r="75" spans="1:351" s="35" customFormat="1" ht="61.5" customHeight="1" x14ac:dyDescent="0.2">
      <c r="A75" s="12"/>
      <c r="B75" s="12"/>
      <c r="C75" s="12"/>
      <c r="D75" s="9"/>
      <c r="E75" s="36" t="s">
        <v>95</v>
      </c>
      <c r="F75" s="1" t="s">
        <v>48</v>
      </c>
      <c r="G75" s="27">
        <v>1572186</v>
      </c>
      <c r="H75" s="1">
        <v>215940</v>
      </c>
      <c r="I75" s="1"/>
      <c r="J75" s="1">
        <f t="shared" si="18"/>
        <v>215940</v>
      </c>
      <c r="K75" s="60">
        <v>91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</row>
    <row r="76" spans="1:351" s="35" customFormat="1" ht="54" customHeight="1" x14ac:dyDescent="0.2">
      <c r="A76" s="12"/>
      <c r="B76" s="12"/>
      <c r="C76" s="12"/>
      <c r="D76" s="9"/>
      <c r="E76" s="36" t="s">
        <v>106</v>
      </c>
      <c r="F76" s="1" t="s">
        <v>52</v>
      </c>
      <c r="G76" s="1"/>
      <c r="H76" s="1">
        <v>220000</v>
      </c>
      <c r="I76" s="1"/>
      <c r="J76" s="1">
        <f t="shared" si="18"/>
        <v>220000</v>
      </c>
      <c r="K76" s="12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</row>
    <row r="77" spans="1:351" s="35" customFormat="1" ht="60" customHeight="1" x14ac:dyDescent="0.2">
      <c r="A77" s="12"/>
      <c r="B77" s="12"/>
      <c r="C77" s="12"/>
      <c r="D77" s="9"/>
      <c r="E77" s="36" t="s">
        <v>20</v>
      </c>
      <c r="F77" s="1" t="s">
        <v>48</v>
      </c>
      <c r="G77" s="1"/>
      <c r="H77" s="1">
        <f>1000000-44680</f>
        <v>955320</v>
      </c>
      <c r="I77" s="1"/>
      <c r="J77" s="1">
        <f t="shared" si="18"/>
        <v>955320</v>
      </c>
      <c r="K77" s="12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</row>
    <row r="78" spans="1:351" s="35" customFormat="1" ht="26.25" customHeight="1" x14ac:dyDescent="0.2">
      <c r="A78" s="9">
        <v>1517322</v>
      </c>
      <c r="B78" s="9">
        <v>7322</v>
      </c>
      <c r="C78" s="15" t="s">
        <v>11</v>
      </c>
      <c r="D78" s="28" t="s">
        <v>21</v>
      </c>
      <c r="E78" s="38"/>
      <c r="F78" s="1"/>
      <c r="G78" s="1"/>
      <c r="H78" s="16">
        <f>H81+H79</f>
        <v>7600000</v>
      </c>
      <c r="I78" s="16">
        <f t="shared" ref="I78:J78" si="19">I81+I79</f>
        <v>-180000</v>
      </c>
      <c r="J78" s="16">
        <f t="shared" si="19"/>
        <v>7420000</v>
      </c>
      <c r="K78" s="12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</row>
    <row r="79" spans="1:351" s="35" customFormat="1" ht="22.35" customHeight="1" x14ac:dyDescent="0.2">
      <c r="A79" s="9"/>
      <c r="B79" s="9"/>
      <c r="C79" s="15"/>
      <c r="D79" s="28"/>
      <c r="E79" s="26" t="s">
        <v>12</v>
      </c>
      <c r="F79" s="1"/>
      <c r="G79" s="1"/>
      <c r="H79" s="16">
        <f>H80</f>
        <v>300000</v>
      </c>
      <c r="I79" s="16">
        <f t="shared" ref="I79:J79" si="20">I80</f>
        <v>0</v>
      </c>
      <c r="J79" s="16">
        <f t="shared" si="20"/>
        <v>300000</v>
      </c>
      <c r="K79" s="12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</row>
    <row r="80" spans="1:351" s="35" customFormat="1" ht="44.25" customHeight="1" x14ac:dyDescent="0.2">
      <c r="A80" s="9"/>
      <c r="B80" s="9"/>
      <c r="C80" s="15"/>
      <c r="D80" s="28"/>
      <c r="E80" s="37" t="s">
        <v>96</v>
      </c>
      <c r="F80" s="1" t="s">
        <v>48</v>
      </c>
      <c r="G80" s="1"/>
      <c r="H80" s="1">
        <v>300000</v>
      </c>
      <c r="I80" s="1"/>
      <c r="J80" s="1">
        <f>I80+H80</f>
        <v>300000</v>
      </c>
      <c r="K80" s="12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</row>
    <row r="81" spans="1:351" s="35" customFormat="1" ht="28.5" customHeight="1" x14ac:dyDescent="0.2">
      <c r="A81" s="12"/>
      <c r="B81" s="12"/>
      <c r="C81" s="12"/>
      <c r="D81" s="9"/>
      <c r="E81" s="18" t="s">
        <v>15</v>
      </c>
      <c r="F81" s="1"/>
      <c r="G81" s="1"/>
      <c r="H81" s="16">
        <f>SUM(H82:H87)</f>
        <v>7300000</v>
      </c>
      <c r="I81" s="16">
        <f>SUM(I82:I87)</f>
        <v>-180000</v>
      </c>
      <c r="J81" s="16">
        <f>SUM(J82:J87)</f>
        <v>7120000</v>
      </c>
      <c r="K81" s="12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</row>
    <row r="82" spans="1:351" s="35" customFormat="1" ht="70.5" customHeight="1" x14ac:dyDescent="0.2">
      <c r="A82" s="12"/>
      <c r="B82" s="12"/>
      <c r="C82" s="12"/>
      <c r="D82" s="9"/>
      <c r="E82" s="37" t="s">
        <v>76</v>
      </c>
      <c r="F82" s="1" t="s">
        <v>52</v>
      </c>
      <c r="G82" s="1"/>
      <c r="H82" s="1">
        <v>100000</v>
      </c>
      <c r="I82" s="1"/>
      <c r="J82" s="1">
        <f t="shared" ref="J82:J87" si="21">H82+I82</f>
        <v>100000</v>
      </c>
      <c r="K82" s="12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</row>
    <row r="83" spans="1:351" s="35" customFormat="1" ht="69" customHeight="1" x14ac:dyDescent="0.2">
      <c r="A83" s="12"/>
      <c r="B83" s="12"/>
      <c r="C83" s="12"/>
      <c r="D83" s="9"/>
      <c r="E83" s="37" t="s">
        <v>107</v>
      </c>
      <c r="F83" s="12">
        <v>2019</v>
      </c>
      <c r="G83" s="27">
        <v>1596688</v>
      </c>
      <c r="H83" s="1">
        <v>1500000</v>
      </c>
      <c r="I83" s="1"/>
      <c r="J83" s="1">
        <f t="shared" si="21"/>
        <v>1500000</v>
      </c>
      <c r="K83" s="60">
        <v>94</v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  <c r="IW83" s="34"/>
      <c r="IX83" s="34"/>
      <c r="IY83" s="34"/>
      <c r="IZ83" s="34"/>
      <c r="JA83" s="34"/>
      <c r="JB83" s="34"/>
      <c r="JC83" s="34"/>
      <c r="JD83" s="34"/>
      <c r="JE83" s="34"/>
      <c r="JF83" s="34"/>
      <c r="JG83" s="34"/>
      <c r="JH83" s="34"/>
      <c r="JI83" s="34"/>
      <c r="JJ83" s="34"/>
      <c r="JK83" s="34"/>
      <c r="JL83" s="34"/>
      <c r="JM83" s="34"/>
      <c r="JN83" s="34"/>
      <c r="JO83" s="34"/>
      <c r="JP83" s="34"/>
      <c r="JQ83" s="34"/>
      <c r="JR83" s="34"/>
      <c r="JS83" s="34"/>
      <c r="JT83" s="34"/>
      <c r="JU83" s="34"/>
      <c r="JV83" s="34"/>
      <c r="JW83" s="34"/>
      <c r="JX83" s="34"/>
      <c r="JY83" s="34"/>
      <c r="JZ83" s="34"/>
      <c r="KA83" s="34"/>
      <c r="KB83" s="34"/>
      <c r="KC83" s="34"/>
      <c r="KD83" s="34"/>
      <c r="KE83" s="34"/>
      <c r="KF83" s="34"/>
      <c r="KG83" s="34"/>
      <c r="KH83" s="34"/>
      <c r="KI83" s="34"/>
      <c r="KJ83" s="34"/>
      <c r="KK83" s="34"/>
      <c r="KL83" s="34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  <c r="MI83" s="34"/>
      <c r="MJ83" s="34"/>
      <c r="MK83" s="34"/>
      <c r="ML83" s="34"/>
      <c r="MM83" s="34"/>
    </row>
    <row r="84" spans="1:351" s="35" customFormat="1" ht="76.5" customHeight="1" x14ac:dyDescent="0.2">
      <c r="A84" s="12"/>
      <c r="B84" s="12"/>
      <c r="C84" s="12"/>
      <c r="D84" s="9"/>
      <c r="E84" s="37" t="s">
        <v>77</v>
      </c>
      <c r="F84" s="12">
        <v>2019</v>
      </c>
      <c r="G84" s="27">
        <v>1499096</v>
      </c>
      <c r="H84" s="1">
        <f>100000+1500000</f>
        <v>1600000</v>
      </c>
      <c r="I84" s="1">
        <v>-215000</v>
      </c>
      <c r="J84" s="1">
        <f t="shared" si="21"/>
        <v>1385000</v>
      </c>
      <c r="K84" s="60">
        <v>100</v>
      </c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  <c r="KK84" s="34"/>
      <c r="KL84" s="34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  <c r="MI84" s="34"/>
      <c r="MJ84" s="34"/>
      <c r="MK84" s="34"/>
      <c r="ML84" s="34"/>
      <c r="MM84" s="34"/>
    </row>
    <row r="85" spans="1:351" s="35" customFormat="1" ht="46.35" customHeight="1" x14ac:dyDescent="0.2">
      <c r="A85" s="12"/>
      <c r="B85" s="12"/>
      <c r="C85" s="12"/>
      <c r="D85" s="9"/>
      <c r="E85" s="37" t="s">
        <v>33</v>
      </c>
      <c r="F85" s="39" t="s">
        <v>49</v>
      </c>
      <c r="G85" s="27">
        <v>16272770</v>
      </c>
      <c r="H85" s="1">
        <f>1000000-700000</f>
        <v>300000</v>
      </c>
      <c r="I85" s="1"/>
      <c r="J85" s="1">
        <f t="shared" si="21"/>
        <v>300000</v>
      </c>
      <c r="K85" s="60">
        <v>16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34"/>
      <c r="KR85" s="34"/>
      <c r="KS85" s="34"/>
      <c r="KT85" s="34"/>
      <c r="KU85" s="34"/>
      <c r="KV85" s="34"/>
      <c r="KW85" s="34"/>
      <c r="KX85" s="34"/>
      <c r="KY85" s="34"/>
      <c r="KZ85" s="34"/>
      <c r="LA85" s="34"/>
      <c r="LB85" s="34"/>
      <c r="LC85" s="34"/>
      <c r="LD85" s="34"/>
      <c r="LE85" s="34"/>
      <c r="LF85" s="34"/>
      <c r="LG85" s="34"/>
      <c r="LH85" s="34"/>
      <c r="LI85" s="34"/>
      <c r="LJ85" s="34"/>
      <c r="LK85" s="34"/>
      <c r="LL85" s="34"/>
      <c r="LM85" s="34"/>
      <c r="LN85" s="34"/>
      <c r="LO85" s="34"/>
      <c r="LP85" s="34"/>
      <c r="LQ85" s="34"/>
      <c r="LR85" s="34"/>
      <c r="LS85" s="34"/>
      <c r="LT85" s="34"/>
      <c r="LU85" s="34"/>
      <c r="LV85" s="34"/>
      <c r="LW85" s="34"/>
      <c r="LX85" s="34"/>
      <c r="LY85" s="34"/>
      <c r="LZ85" s="34"/>
      <c r="MA85" s="34"/>
      <c r="MB85" s="34"/>
      <c r="MC85" s="34"/>
      <c r="MD85" s="34"/>
      <c r="ME85" s="34"/>
      <c r="MF85" s="34"/>
      <c r="MG85" s="34"/>
      <c r="MH85" s="34"/>
      <c r="MI85" s="34"/>
      <c r="MJ85" s="34"/>
      <c r="MK85" s="34"/>
      <c r="ML85" s="34"/>
      <c r="MM85" s="34"/>
    </row>
    <row r="86" spans="1:351" s="35" customFormat="1" ht="46.35" customHeight="1" x14ac:dyDescent="0.2">
      <c r="A86" s="12"/>
      <c r="B86" s="12"/>
      <c r="C86" s="12"/>
      <c r="D86" s="9"/>
      <c r="E86" s="37" t="s">
        <v>116</v>
      </c>
      <c r="F86" s="12">
        <v>2019</v>
      </c>
      <c r="G86" s="27">
        <v>1501757</v>
      </c>
      <c r="H86" s="1">
        <f>900000+400000</f>
        <v>1300000</v>
      </c>
      <c r="I86" s="1">
        <v>35000</v>
      </c>
      <c r="J86" s="1">
        <f t="shared" si="21"/>
        <v>1335000</v>
      </c>
      <c r="K86" s="60">
        <v>100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4"/>
      <c r="JB86" s="34"/>
      <c r="JC86" s="34"/>
      <c r="JD86" s="34"/>
      <c r="JE86" s="34"/>
      <c r="JF86" s="34"/>
      <c r="JG86" s="34"/>
      <c r="JH86" s="34"/>
      <c r="JI86" s="34"/>
      <c r="JJ86" s="34"/>
      <c r="JK86" s="34"/>
      <c r="JL86" s="34"/>
      <c r="JM86" s="34"/>
      <c r="JN86" s="34"/>
      <c r="JO86" s="34"/>
      <c r="JP86" s="34"/>
      <c r="JQ86" s="34"/>
      <c r="JR86" s="34"/>
      <c r="JS86" s="34"/>
      <c r="JT86" s="34"/>
      <c r="JU86" s="34"/>
      <c r="JV86" s="34"/>
      <c r="JW86" s="34"/>
      <c r="JX86" s="34"/>
      <c r="JY86" s="34"/>
      <c r="JZ86" s="34"/>
      <c r="KA86" s="34"/>
      <c r="KB86" s="34"/>
      <c r="KC86" s="34"/>
      <c r="KD86" s="34"/>
      <c r="KE86" s="34"/>
      <c r="KF86" s="34"/>
      <c r="KG86" s="34"/>
      <c r="KH86" s="34"/>
      <c r="KI86" s="34"/>
      <c r="KJ86" s="34"/>
      <c r="KK86" s="34"/>
      <c r="KL86" s="34"/>
      <c r="KM86" s="34"/>
      <c r="KN86" s="34"/>
      <c r="KO86" s="34"/>
      <c r="KP86" s="34"/>
      <c r="KQ86" s="34"/>
      <c r="KR86" s="34"/>
      <c r="KS86" s="34"/>
      <c r="KT86" s="34"/>
      <c r="KU86" s="34"/>
      <c r="KV86" s="34"/>
      <c r="KW86" s="34"/>
      <c r="KX86" s="34"/>
      <c r="KY86" s="34"/>
      <c r="KZ86" s="34"/>
      <c r="LA86" s="34"/>
      <c r="LB86" s="34"/>
      <c r="LC86" s="34"/>
      <c r="LD86" s="34"/>
      <c r="LE86" s="34"/>
      <c r="LF86" s="34"/>
      <c r="LG86" s="34"/>
      <c r="LH86" s="34"/>
      <c r="LI86" s="34"/>
      <c r="LJ86" s="34"/>
      <c r="LK86" s="34"/>
      <c r="LL86" s="34"/>
      <c r="LM86" s="34"/>
      <c r="LN86" s="34"/>
      <c r="LO86" s="34"/>
      <c r="LP86" s="34"/>
      <c r="LQ86" s="34"/>
      <c r="LR86" s="34"/>
      <c r="LS86" s="34"/>
      <c r="LT86" s="34"/>
      <c r="LU86" s="34"/>
      <c r="LV86" s="34"/>
      <c r="LW86" s="34"/>
      <c r="LX86" s="34"/>
      <c r="LY86" s="34"/>
      <c r="LZ86" s="34"/>
      <c r="MA86" s="34"/>
      <c r="MB86" s="34"/>
      <c r="MC86" s="34"/>
      <c r="MD86" s="34"/>
      <c r="ME86" s="34"/>
      <c r="MF86" s="34"/>
      <c r="MG86" s="34"/>
      <c r="MH86" s="34"/>
      <c r="MI86" s="34"/>
      <c r="MJ86" s="34"/>
      <c r="MK86" s="34"/>
      <c r="ML86" s="34"/>
      <c r="MM86" s="34"/>
    </row>
    <row r="87" spans="1:351" s="35" customFormat="1" ht="48.6" customHeight="1" x14ac:dyDescent="0.2">
      <c r="A87" s="12"/>
      <c r="B87" s="12"/>
      <c r="C87" s="12"/>
      <c r="D87" s="9"/>
      <c r="E87" s="19" t="s">
        <v>34</v>
      </c>
      <c r="F87" s="1" t="s">
        <v>49</v>
      </c>
      <c r="G87" s="1"/>
      <c r="H87" s="1">
        <f>3000000-500000</f>
        <v>2500000</v>
      </c>
      <c r="I87" s="1"/>
      <c r="J87" s="1">
        <f t="shared" si="21"/>
        <v>2500000</v>
      </c>
      <c r="K87" s="12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  <c r="IW87" s="34"/>
      <c r="IX87" s="34"/>
      <c r="IY87" s="34"/>
      <c r="IZ87" s="34"/>
      <c r="JA87" s="34"/>
      <c r="JB87" s="34"/>
      <c r="JC87" s="34"/>
      <c r="JD87" s="34"/>
      <c r="JE87" s="34"/>
      <c r="JF87" s="34"/>
      <c r="JG87" s="34"/>
      <c r="JH87" s="34"/>
      <c r="JI87" s="34"/>
      <c r="JJ87" s="34"/>
      <c r="JK87" s="34"/>
      <c r="JL87" s="34"/>
      <c r="JM87" s="34"/>
      <c r="JN87" s="34"/>
      <c r="JO87" s="34"/>
      <c r="JP87" s="34"/>
      <c r="JQ87" s="34"/>
      <c r="JR87" s="34"/>
      <c r="JS87" s="34"/>
      <c r="JT87" s="34"/>
      <c r="JU87" s="34"/>
      <c r="JV87" s="34"/>
      <c r="JW87" s="34"/>
      <c r="JX87" s="34"/>
      <c r="JY87" s="34"/>
      <c r="JZ87" s="34"/>
      <c r="KA87" s="34"/>
      <c r="KB87" s="34"/>
      <c r="KC87" s="34"/>
      <c r="KD87" s="34"/>
      <c r="KE87" s="34"/>
      <c r="KF87" s="34"/>
      <c r="KG87" s="34"/>
      <c r="KH87" s="34"/>
      <c r="KI87" s="34"/>
      <c r="KJ87" s="34"/>
      <c r="KK87" s="34"/>
      <c r="KL87" s="34"/>
      <c r="KM87" s="34"/>
      <c r="KN87" s="34"/>
      <c r="KO87" s="34"/>
      <c r="KP87" s="34"/>
      <c r="KQ87" s="34"/>
      <c r="KR87" s="34"/>
      <c r="KS87" s="34"/>
      <c r="KT87" s="34"/>
      <c r="KU87" s="34"/>
      <c r="KV87" s="34"/>
      <c r="KW87" s="34"/>
      <c r="KX87" s="34"/>
      <c r="KY87" s="34"/>
      <c r="KZ87" s="34"/>
      <c r="LA87" s="34"/>
      <c r="LB87" s="34"/>
      <c r="LC87" s="34"/>
      <c r="LD87" s="34"/>
      <c r="LE87" s="34"/>
      <c r="LF87" s="34"/>
      <c r="LG87" s="34"/>
      <c r="LH87" s="34"/>
      <c r="LI87" s="34"/>
      <c r="LJ87" s="34"/>
      <c r="LK87" s="34"/>
      <c r="LL87" s="34"/>
      <c r="LM87" s="34"/>
      <c r="LN87" s="34"/>
      <c r="LO87" s="34"/>
      <c r="LP87" s="34"/>
      <c r="LQ87" s="34"/>
      <c r="LR87" s="34"/>
      <c r="LS87" s="34"/>
      <c r="LT87" s="34"/>
      <c r="LU87" s="34"/>
      <c r="LV87" s="34"/>
      <c r="LW87" s="34"/>
      <c r="LX87" s="34"/>
      <c r="LY87" s="34"/>
      <c r="LZ87" s="34"/>
      <c r="MA87" s="34"/>
      <c r="MB87" s="34"/>
      <c r="MC87" s="34"/>
      <c r="MD87" s="34"/>
      <c r="ME87" s="34"/>
      <c r="MF87" s="34"/>
      <c r="MG87" s="34"/>
      <c r="MH87" s="34"/>
      <c r="MI87" s="34"/>
      <c r="MJ87" s="34"/>
      <c r="MK87" s="34"/>
      <c r="ML87" s="34"/>
      <c r="MM87" s="34"/>
    </row>
    <row r="88" spans="1:351" s="35" customFormat="1" ht="61.35" customHeight="1" x14ac:dyDescent="0.2">
      <c r="A88" s="9">
        <v>1517325</v>
      </c>
      <c r="B88" s="9">
        <v>7325</v>
      </c>
      <c r="C88" s="15" t="s">
        <v>11</v>
      </c>
      <c r="D88" s="28" t="s">
        <v>22</v>
      </c>
      <c r="E88" s="28"/>
      <c r="F88" s="1"/>
      <c r="G88" s="1"/>
      <c r="H88" s="16">
        <f>H89</f>
        <v>1030651</v>
      </c>
      <c r="I88" s="16">
        <f t="shared" ref="I88:J88" si="22">I89</f>
        <v>-1000000</v>
      </c>
      <c r="J88" s="16">
        <f t="shared" si="22"/>
        <v>30651</v>
      </c>
      <c r="K88" s="12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  <c r="IW88" s="34"/>
      <c r="IX88" s="34"/>
      <c r="IY88" s="34"/>
      <c r="IZ88" s="34"/>
      <c r="JA88" s="34"/>
      <c r="JB88" s="34"/>
      <c r="JC88" s="34"/>
      <c r="JD88" s="34"/>
      <c r="JE88" s="34"/>
      <c r="JF88" s="34"/>
      <c r="JG88" s="34"/>
      <c r="JH88" s="34"/>
      <c r="JI88" s="34"/>
      <c r="JJ88" s="34"/>
      <c r="JK88" s="34"/>
      <c r="JL88" s="34"/>
      <c r="JM88" s="34"/>
      <c r="JN88" s="34"/>
      <c r="JO88" s="34"/>
      <c r="JP88" s="34"/>
      <c r="JQ88" s="34"/>
      <c r="JR88" s="34"/>
      <c r="JS88" s="34"/>
      <c r="JT88" s="34"/>
      <c r="JU88" s="34"/>
      <c r="JV88" s="34"/>
      <c r="JW88" s="34"/>
      <c r="JX88" s="34"/>
      <c r="JY88" s="34"/>
      <c r="JZ88" s="34"/>
      <c r="KA88" s="34"/>
      <c r="KB88" s="34"/>
      <c r="KC88" s="34"/>
      <c r="KD88" s="34"/>
      <c r="KE88" s="34"/>
      <c r="KF88" s="34"/>
      <c r="KG88" s="34"/>
      <c r="KH88" s="34"/>
      <c r="KI88" s="34"/>
      <c r="KJ88" s="34"/>
      <c r="KK88" s="34"/>
      <c r="KL88" s="34"/>
      <c r="KM88" s="34"/>
      <c r="KN88" s="34"/>
      <c r="KO88" s="34"/>
      <c r="KP88" s="34"/>
      <c r="KQ88" s="34"/>
      <c r="KR88" s="34"/>
      <c r="KS88" s="34"/>
      <c r="KT88" s="34"/>
      <c r="KU88" s="34"/>
      <c r="KV88" s="34"/>
      <c r="KW88" s="34"/>
      <c r="KX88" s="34"/>
      <c r="KY88" s="34"/>
      <c r="KZ88" s="34"/>
      <c r="LA88" s="34"/>
      <c r="LB88" s="34"/>
      <c r="LC88" s="34"/>
      <c r="LD88" s="34"/>
      <c r="LE88" s="34"/>
      <c r="LF88" s="34"/>
      <c r="LG88" s="34"/>
      <c r="LH88" s="34"/>
      <c r="LI88" s="34"/>
      <c r="LJ88" s="34"/>
      <c r="LK88" s="34"/>
      <c r="LL88" s="34"/>
      <c r="LM88" s="34"/>
      <c r="LN88" s="34"/>
      <c r="LO88" s="34"/>
      <c r="LP88" s="34"/>
      <c r="LQ88" s="34"/>
      <c r="LR88" s="34"/>
      <c r="LS88" s="34"/>
      <c r="LT88" s="34"/>
      <c r="LU88" s="34"/>
      <c r="LV88" s="34"/>
      <c r="LW88" s="34"/>
      <c r="LX88" s="34"/>
      <c r="LY88" s="34"/>
      <c r="LZ88" s="34"/>
      <c r="MA88" s="34"/>
      <c r="MB88" s="34"/>
      <c r="MC88" s="34"/>
      <c r="MD88" s="34"/>
      <c r="ME88" s="34"/>
      <c r="MF88" s="34"/>
      <c r="MG88" s="34"/>
      <c r="MH88" s="34"/>
      <c r="MI88" s="34"/>
      <c r="MJ88" s="34"/>
      <c r="MK88" s="34"/>
      <c r="ML88" s="34"/>
      <c r="MM88" s="34"/>
    </row>
    <row r="89" spans="1:351" s="35" customFormat="1" ht="37.35" customHeight="1" x14ac:dyDescent="0.2">
      <c r="A89" s="12"/>
      <c r="B89" s="12"/>
      <c r="C89" s="12"/>
      <c r="D89" s="9"/>
      <c r="E89" s="18" t="s">
        <v>15</v>
      </c>
      <c r="F89" s="1"/>
      <c r="G89" s="1"/>
      <c r="H89" s="16">
        <f>H90</f>
        <v>1030651</v>
      </c>
      <c r="I89" s="16">
        <f>I90</f>
        <v>-1000000</v>
      </c>
      <c r="J89" s="16">
        <f>J90</f>
        <v>30651</v>
      </c>
      <c r="K89" s="12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  <c r="JF89" s="34"/>
      <c r="JG89" s="34"/>
      <c r="JH89" s="34"/>
      <c r="JI89" s="34"/>
      <c r="JJ89" s="34"/>
      <c r="JK89" s="34"/>
      <c r="JL89" s="34"/>
      <c r="JM89" s="34"/>
      <c r="JN89" s="34"/>
      <c r="JO89" s="34"/>
      <c r="JP89" s="34"/>
      <c r="JQ89" s="34"/>
      <c r="JR89" s="34"/>
      <c r="JS89" s="34"/>
      <c r="JT89" s="34"/>
      <c r="JU89" s="34"/>
      <c r="JV89" s="34"/>
      <c r="JW89" s="34"/>
      <c r="JX89" s="34"/>
      <c r="JY89" s="34"/>
      <c r="JZ89" s="34"/>
      <c r="KA89" s="34"/>
      <c r="KB89" s="34"/>
      <c r="KC89" s="34"/>
      <c r="KD89" s="34"/>
      <c r="KE89" s="34"/>
      <c r="KF89" s="34"/>
      <c r="KG89" s="34"/>
      <c r="KH89" s="34"/>
      <c r="KI89" s="34"/>
      <c r="KJ89" s="34"/>
      <c r="KK89" s="34"/>
      <c r="KL89" s="34"/>
      <c r="KM89" s="34"/>
      <c r="KN89" s="34"/>
      <c r="KO89" s="34"/>
      <c r="KP89" s="34"/>
      <c r="KQ89" s="34"/>
      <c r="KR89" s="34"/>
      <c r="KS89" s="34"/>
      <c r="KT89" s="34"/>
      <c r="KU89" s="34"/>
      <c r="KV89" s="34"/>
      <c r="KW89" s="34"/>
      <c r="KX89" s="34"/>
      <c r="KY89" s="34"/>
      <c r="KZ89" s="34"/>
      <c r="LA89" s="34"/>
      <c r="LB89" s="34"/>
      <c r="LC89" s="34"/>
      <c r="LD89" s="34"/>
      <c r="LE89" s="34"/>
      <c r="LF89" s="34"/>
      <c r="LG89" s="34"/>
      <c r="LH89" s="34"/>
      <c r="LI89" s="34"/>
      <c r="LJ89" s="34"/>
      <c r="LK89" s="34"/>
      <c r="LL89" s="34"/>
      <c r="LM89" s="34"/>
      <c r="LN89" s="34"/>
      <c r="LO89" s="34"/>
      <c r="LP89" s="34"/>
      <c r="LQ89" s="34"/>
      <c r="LR89" s="34"/>
      <c r="LS89" s="34"/>
      <c r="LT89" s="34"/>
      <c r="LU89" s="34"/>
      <c r="LV89" s="34"/>
      <c r="LW89" s="34"/>
      <c r="LX89" s="34"/>
      <c r="LY89" s="34"/>
      <c r="LZ89" s="34"/>
      <c r="MA89" s="34"/>
      <c r="MB89" s="34"/>
      <c r="MC89" s="34"/>
      <c r="MD89" s="34"/>
      <c r="ME89" s="34"/>
      <c r="MF89" s="34"/>
      <c r="MG89" s="34"/>
      <c r="MH89" s="34"/>
      <c r="MI89" s="34"/>
      <c r="MJ89" s="34"/>
      <c r="MK89" s="34"/>
      <c r="ML89" s="34"/>
      <c r="MM89" s="34"/>
    </row>
    <row r="90" spans="1:351" s="35" customFormat="1" ht="29.25" customHeight="1" x14ac:dyDescent="0.2">
      <c r="A90" s="12"/>
      <c r="B90" s="12"/>
      <c r="C90" s="12"/>
      <c r="D90" s="9"/>
      <c r="E90" s="37" t="s">
        <v>108</v>
      </c>
      <c r="F90" s="27" t="s">
        <v>50</v>
      </c>
      <c r="G90" s="27">
        <v>33898627</v>
      </c>
      <c r="H90" s="1">
        <v>1030651</v>
      </c>
      <c r="I90" s="1">
        <v>-1000000</v>
      </c>
      <c r="J90" s="1">
        <f>H90+I90</f>
        <v>30651</v>
      </c>
      <c r="K90" s="60">
        <v>36</v>
      </c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  <c r="JF90" s="34"/>
      <c r="JG90" s="34"/>
      <c r="JH90" s="34"/>
      <c r="JI90" s="34"/>
      <c r="JJ90" s="34"/>
      <c r="JK90" s="34"/>
      <c r="JL90" s="34"/>
      <c r="JM90" s="34"/>
      <c r="JN90" s="34"/>
      <c r="JO90" s="34"/>
      <c r="JP90" s="34"/>
      <c r="JQ90" s="34"/>
      <c r="JR90" s="34"/>
      <c r="JS90" s="34"/>
      <c r="JT90" s="34"/>
      <c r="JU90" s="34"/>
      <c r="JV90" s="34"/>
      <c r="JW90" s="34"/>
      <c r="JX90" s="34"/>
      <c r="JY90" s="34"/>
      <c r="JZ90" s="34"/>
      <c r="KA90" s="34"/>
      <c r="KB90" s="34"/>
      <c r="KC90" s="34"/>
      <c r="KD90" s="34"/>
      <c r="KE90" s="34"/>
      <c r="KF90" s="34"/>
      <c r="KG90" s="34"/>
      <c r="KH90" s="34"/>
      <c r="KI90" s="34"/>
      <c r="KJ90" s="34"/>
      <c r="KK90" s="34"/>
      <c r="KL90" s="34"/>
      <c r="KM90" s="34"/>
      <c r="KN90" s="34"/>
      <c r="KO90" s="34"/>
      <c r="KP90" s="34"/>
      <c r="KQ90" s="34"/>
      <c r="KR90" s="34"/>
      <c r="KS90" s="34"/>
      <c r="KT90" s="34"/>
      <c r="KU90" s="34"/>
      <c r="KV90" s="34"/>
      <c r="KW90" s="34"/>
      <c r="KX90" s="34"/>
      <c r="KY90" s="34"/>
      <c r="KZ90" s="34"/>
      <c r="LA90" s="34"/>
      <c r="LB90" s="34"/>
      <c r="LC90" s="34"/>
      <c r="LD90" s="34"/>
      <c r="LE90" s="34"/>
      <c r="LF90" s="34"/>
      <c r="LG90" s="34"/>
      <c r="LH90" s="34"/>
      <c r="LI90" s="34"/>
      <c r="LJ90" s="34"/>
      <c r="LK90" s="34"/>
      <c r="LL90" s="34"/>
      <c r="LM90" s="34"/>
      <c r="LN90" s="34"/>
      <c r="LO90" s="34"/>
      <c r="LP90" s="34"/>
      <c r="LQ90" s="34"/>
      <c r="LR90" s="34"/>
      <c r="LS90" s="34"/>
      <c r="LT90" s="34"/>
      <c r="LU90" s="34"/>
      <c r="LV90" s="34"/>
      <c r="LW90" s="34"/>
      <c r="LX90" s="34"/>
      <c r="LY90" s="34"/>
      <c r="LZ90" s="34"/>
      <c r="MA90" s="34"/>
      <c r="MB90" s="34"/>
      <c r="MC90" s="34"/>
      <c r="MD90" s="34"/>
      <c r="ME90" s="34"/>
      <c r="MF90" s="34"/>
      <c r="MG90" s="34"/>
      <c r="MH90" s="34"/>
      <c r="MI90" s="34"/>
      <c r="MJ90" s="34"/>
      <c r="MK90" s="34"/>
      <c r="ML90" s="34"/>
      <c r="MM90" s="34"/>
    </row>
    <row r="91" spans="1:351" s="35" customFormat="1" ht="68.099999999999994" customHeight="1" x14ac:dyDescent="0.2">
      <c r="A91" s="9">
        <v>1517330</v>
      </c>
      <c r="B91" s="9">
        <v>7330</v>
      </c>
      <c r="C91" s="15" t="s">
        <v>11</v>
      </c>
      <c r="D91" s="28" t="s">
        <v>79</v>
      </c>
      <c r="E91" s="28"/>
      <c r="F91" s="1"/>
      <c r="G91" s="1"/>
      <c r="H91" s="16">
        <f>H92+H109</f>
        <v>34276476</v>
      </c>
      <c r="I91" s="16">
        <f>I92+I109</f>
        <v>4680000</v>
      </c>
      <c r="J91" s="16">
        <f>J92+J109</f>
        <v>38956476</v>
      </c>
      <c r="K91" s="12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</row>
    <row r="92" spans="1:351" s="35" customFormat="1" ht="19.350000000000001" customHeight="1" x14ac:dyDescent="0.2">
      <c r="A92" s="40"/>
      <c r="B92" s="40"/>
      <c r="C92" s="40"/>
      <c r="D92" s="9"/>
      <c r="E92" s="26" t="s">
        <v>12</v>
      </c>
      <c r="F92" s="41"/>
      <c r="G92" s="41"/>
      <c r="H92" s="16">
        <f>SUM(H93:H108)</f>
        <v>10155996</v>
      </c>
      <c r="I92" s="16">
        <f>SUM(I93:I108)</f>
        <v>0</v>
      </c>
      <c r="J92" s="16">
        <f>SUM(J93:J108)</f>
        <v>10155996</v>
      </c>
      <c r="K92" s="40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  <c r="JF92" s="34"/>
      <c r="JG92" s="34"/>
      <c r="JH92" s="34"/>
      <c r="JI92" s="34"/>
      <c r="JJ92" s="34"/>
      <c r="JK92" s="34"/>
      <c r="JL92" s="34"/>
      <c r="JM92" s="34"/>
      <c r="JN92" s="34"/>
      <c r="JO92" s="34"/>
      <c r="JP92" s="34"/>
      <c r="JQ92" s="34"/>
      <c r="JR92" s="34"/>
      <c r="JS92" s="34"/>
      <c r="JT92" s="34"/>
      <c r="JU92" s="34"/>
      <c r="JV92" s="34"/>
      <c r="JW92" s="34"/>
      <c r="JX92" s="34"/>
      <c r="JY92" s="34"/>
      <c r="JZ92" s="34"/>
      <c r="KA92" s="34"/>
      <c r="KB92" s="34"/>
      <c r="KC92" s="34"/>
      <c r="KD92" s="34"/>
      <c r="KE92" s="34"/>
      <c r="KF92" s="34"/>
      <c r="KG92" s="34"/>
      <c r="KH92" s="34"/>
      <c r="KI92" s="34"/>
      <c r="KJ92" s="34"/>
      <c r="KK92" s="34"/>
      <c r="KL92" s="34"/>
      <c r="KM92" s="34"/>
      <c r="KN92" s="34"/>
      <c r="KO92" s="34"/>
      <c r="KP92" s="34"/>
      <c r="KQ92" s="34"/>
      <c r="KR92" s="34"/>
      <c r="KS92" s="34"/>
      <c r="KT92" s="34"/>
      <c r="KU92" s="34"/>
      <c r="KV92" s="34"/>
      <c r="KW92" s="34"/>
      <c r="KX92" s="34"/>
      <c r="KY92" s="34"/>
      <c r="KZ92" s="34"/>
      <c r="LA92" s="34"/>
      <c r="LB92" s="34"/>
      <c r="LC92" s="34"/>
      <c r="LD92" s="34"/>
      <c r="LE92" s="34"/>
      <c r="LF92" s="34"/>
      <c r="LG92" s="34"/>
      <c r="LH92" s="34"/>
      <c r="LI92" s="34"/>
      <c r="LJ92" s="34"/>
      <c r="LK92" s="34"/>
      <c r="LL92" s="34"/>
      <c r="LM92" s="34"/>
      <c r="LN92" s="34"/>
      <c r="LO92" s="34"/>
      <c r="LP92" s="34"/>
      <c r="LQ92" s="34"/>
      <c r="LR92" s="34"/>
      <c r="LS92" s="34"/>
      <c r="LT92" s="34"/>
      <c r="LU92" s="34"/>
      <c r="LV92" s="34"/>
      <c r="LW92" s="34"/>
      <c r="LX92" s="34"/>
      <c r="LY92" s="34"/>
      <c r="LZ92" s="34"/>
      <c r="MA92" s="34"/>
      <c r="MB92" s="34"/>
      <c r="MC92" s="34"/>
      <c r="MD92" s="34"/>
      <c r="ME92" s="34"/>
      <c r="MF92" s="34"/>
      <c r="MG92" s="34"/>
      <c r="MH92" s="34"/>
      <c r="MI92" s="34"/>
      <c r="MJ92" s="34"/>
      <c r="MK92" s="34"/>
      <c r="ML92" s="34"/>
      <c r="MM92" s="34"/>
    </row>
    <row r="93" spans="1:351" s="35" customFormat="1" ht="36.6" customHeight="1" x14ac:dyDescent="0.2">
      <c r="A93" s="40"/>
      <c r="B93" s="40"/>
      <c r="C93" s="40"/>
      <c r="D93" s="9"/>
      <c r="E93" s="19" t="s">
        <v>23</v>
      </c>
      <c r="F93" s="27" t="s">
        <v>48</v>
      </c>
      <c r="G93" s="27"/>
      <c r="H93" s="1">
        <f>1500000-1300000</f>
        <v>200000</v>
      </c>
      <c r="I93" s="1"/>
      <c r="J93" s="1">
        <f t="shared" ref="J93:J102" si="23">H93+I93</f>
        <v>200000</v>
      </c>
      <c r="K93" s="39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  <c r="JF93" s="34"/>
      <c r="JG93" s="34"/>
      <c r="JH93" s="34"/>
      <c r="JI93" s="34"/>
      <c r="JJ93" s="34"/>
      <c r="JK93" s="34"/>
      <c r="JL93" s="34"/>
      <c r="JM93" s="34"/>
      <c r="JN93" s="34"/>
      <c r="JO93" s="34"/>
      <c r="JP93" s="34"/>
      <c r="JQ93" s="34"/>
      <c r="JR93" s="34"/>
      <c r="JS93" s="34"/>
      <c r="JT93" s="34"/>
      <c r="JU93" s="34"/>
      <c r="JV93" s="34"/>
      <c r="JW93" s="34"/>
      <c r="JX93" s="34"/>
      <c r="JY93" s="34"/>
      <c r="JZ93" s="34"/>
      <c r="KA93" s="34"/>
      <c r="KB93" s="34"/>
      <c r="KC93" s="34"/>
      <c r="KD93" s="34"/>
      <c r="KE93" s="34"/>
      <c r="KF93" s="34"/>
      <c r="KG93" s="34"/>
      <c r="KH93" s="34"/>
      <c r="KI93" s="34"/>
      <c r="KJ93" s="34"/>
      <c r="KK93" s="34"/>
      <c r="KL93" s="34"/>
      <c r="KM93" s="34"/>
      <c r="KN93" s="34"/>
      <c r="KO93" s="34"/>
      <c r="KP93" s="34"/>
      <c r="KQ93" s="34"/>
      <c r="KR93" s="34"/>
      <c r="KS93" s="34"/>
      <c r="KT93" s="34"/>
      <c r="KU93" s="34"/>
      <c r="KV93" s="34"/>
      <c r="KW93" s="34"/>
      <c r="KX93" s="34"/>
      <c r="KY93" s="34"/>
      <c r="KZ93" s="34"/>
      <c r="LA93" s="34"/>
      <c r="LB93" s="34"/>
      <c r="LC93" s="34"/>
      <c r="LD93" s="34"/>
      <c r="LE93" s="34"/>
      <c r="LF93" s="34"/>
      <c r="LG93" s="34"/>
      <c r="LH93" s="34"/>
      <c r="LI93" s="34"/>
      <c r="LJ93" s="34"/>
      <c r="LK93" s="34"/>
      <c r="LL93" s="34"/>
      <c r="LM93" s="34"/>
      <c r="LN93" s="34"/>
      <c r="LO93" s="34"/>
      <c r="LP93" s="34"/>
      <c r="LQ93" s="34"/>
      <c r="LR93" s="34"/>
      <c r="LS93" s="34"/>
      <c r="LT93" s="34"/>
      <c r="LU93" s="34"/>
      <c r="LV93" s="34"/>
      <c r="LW93" s="34"/>
      <c r="LX93" s="34"/>
      <c r="LY93" s="34"/>
      <c r="LZ93" s="34"/>
      <c r="MA93" s="34"/>
      <c r="MB93" s="34"/>
      <c r="MC93" s="34"/>
      <c r="MD93" s="34"/>
      <c r="ME93" s="34"/>
      <c r="MF93" s="34"/>
      <c r="MG93" s="34"/>
      <c r="MH93" s="34"/>
      <c r="MI93" s="34"/>
      <c r="MJ93" s="34"/>
      <c r="MK93" s="34"/>
      <c r="ML93" s="34"/>
      <c r="MM93" s="34"/>
    </row>
    <row r="94" spans="1:351" s="35" customFormat="1" ht="37.35" customHeight="1" x14ac:dyDescent="0.2">
      <c r="A94" s="40"/>
      <c r="B94" s="40"/>
      <c r="C94" s="40"/>
      <c r="D94" s="12"/>
      <c r="E94" s="37" t="s">
        <v>24</v>
      </c>
      <c r="F94" s="1" t="s">
        <v>50</v>
      </c>
      <c r="G94" s="27">
        <v>28556946</v>
      </c>
      <c r="H94" s="1">
        <f>4000000+1000000</f>
        <v>5000000</v>
      </c>
      <c r="I94" s="1"/>
      <c r="J94" s="1">
        <f t="shared" si="23"/>
        <v>5000000</v>
      </c>
      <c r="K94" s="39">
        <v>58</v>
      </c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  <c r="JF94" s="34"/>
      <c r="JG94" s="34"/>
      <c r="JH94" s="34"/>
      <c r="JI94" s="34"/>
      <c r="JJ94" s="34"/>
      <c r="JK94" s="34"/>
      <c r="JL94" s="34"/>
      <c r="JM94" s="34"/>
      <c r="JN94" s="34"/>
      <c r="JO94" s="34"/>
      <c r="JP94" s="34"/>
      <c r="JQ94" s="34"/>
      <c r="JR94" s="34"/>
      <c r="JS94" s="34"/>
      <c r="JT94" s="34"/>
      <c r="JU94" s="34"/>
      <c r="JV94" s="34"/>
      <c r="JW94" s="34"/>
      <c r="JX94" s="34"/>
      <c r="JY94" s="34"/>
      <c r="JZ94" s="34"/>
      <c r="KA94" s="34"/>
      <c r="KB94" s="34"/>
      <c r="KC94" s="34"/>
      <c r="KD94" s="34"/>
      <c r="KE94" s="34"/>
      <c r="KF94" s="34"/>
      <c r="KG94" s="34"/>
      <c r="KH94" s="34"/>
      <c r="KI94" s="34"/>
      <c r="KJ94" s="34"/>
      <c r="KK94" s="34"/>
      <c r="KL94" s="34"/>
      <c r="KM94" s="34"/>
      <c r="KN94" s="34"/>
      <c r="KO94" s="34"/>
      <c r="KP94" s="34"/>
      <c r="KQ94" s="34"/>
      <c r="KR94" s="34"/>
      <c r="KS94" s="34"/>
      <c r="KT94" s="34"/>
      <c r="KU94" s="34"/>
      <c r="KV94" s="34"/>
      <c r="KW94" s="34"/>
      <c r="KX94" s="34"/>
      <c r="KY94" s="34"/>
      <c r="KZ94" s="34"/>
      <c r="LA94" s="34"/>
      <c r="LB94" s="34"/>
      <c r="LC94" s="34"/>
      <c r="LD94" s="34"/>
      <c r="LE94" s="34"/>
      <c r="LF94" s="34"/>
      <c r="LG94" s="34"/>
      <c r="LH94" s="34"/>
      <c r="LI94" s="34"/>
      <c r="LJ94" s="34"/>
      <c r="LK94" s="34"/>
      <c r="LL94" s="34"/>
      <c r="LM94" s="34"/>
      <c r="LN94" s="34"/>
      <c r="LO94" s="34"/>
      <c r="LP94" s="34"/>
      <c r="LQ94" s="34"/>
      <c r="LR94" s="34"/>
      <c r="LS94" s="34"/>
      <c r="LT94" s="34"/>
      <c r="LU94" s="34"/>
      <c r="LV94" s="34"/>
      <c r="LW94" s="34"/>
      <c r="LX94" s="34"/>
      <c r="LY94" s="34"/>
      <c r="LZ94" s="34"/>
      <c r="MA94" s="34"/>
      <c r="MB94" s="34"/>
      <c r="MC94" s="34"/>
      <c r="MD94" s="34"/>
      <c r="ME94" s="34"/>
      <c r="MF94" s="34"/>
      <c r="MG94" s="34"/>
      <c r="MH94" s="34"/>
      <c r="MI94" s="34"/>
      <c r="MJ94" s="34"/>
      <c r="MK94" s="34"/>
      <c r="ML94" s="34"/>
      <c r="MM94" s="34"/>
    </row>
    <row r="95" spans="1:351" s="35" customFormat="1" ht="68.099999999999994" customHeight="1" x14ac:dyDescent="0.2">
      <c r="A95" s="40"/>
      <c r="B95" s="40"/>
      <c r="C95" s="40"/>
      <c r="D95" s="12"/>
      <c r="E95" s="19" t="s">
        <v>127</v>
      </c>
      <c r="F95" s="1" t="s">
        <v>57</v>
      </c>
      <c r="G95" s="27"/>
      <c r="H95" s="1">
        <v>1850000</v>
      </c>
      <c r="I95" s="1"/>
      <c r="J95" s="1">
        <f t="shared" si="23"/>
        <v>1850000</v>
      </c>
      <c r="K95" s="39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  <c r="JF95" s="34"/>
      <c r="JG95" s="34"/>
      <c r="JH95" s="34"/>
      <c r="JI95" s="34"/>
      <c r="JJ95" s="34"/>
      <c r="JK95" s="34"/>
      <c r="JL95" s="34"/>
      <c r="JM95" s="34"/>
      <c r="JN95" s="34"/>
      <c r="JO95" s="34"/>
      <c r="JP95" s="34"/>
      <c r="JQ95" s="34"/>
      <c r="JR95" s="34"/>
      <c r="JS95" s="34"/>
      <c r="JT95" s="34"/>
      <c r="JU95" s="34"/>
      <c r="JV95" s="34"/>
      <c r="JW95" s="34"/>
      <c r="JX95" s="34"/>
      <c r="JY95" s="34"/>
      <c r="JZ95" s="34"/>
      <c r="KA95" s="34"/>
      <c r="KB95" s="34"/>
      <c r="KC95" s="34"/>
      <c r="KD95" s="34"/>
      <c r="KE95" s="34"/>
      <c r="KF95" s="34"/>
      <c r="KG95" s="34"/>
      <c r="KH95" s="34"/>
      <c r="KI95" s="34"/>
      <c r="KJ95" s="34"/>
      <c r="KK95" s="34"/>
      <c r="KL95" s="34"/>
      <c r="KM95" s="34"/>
      <c r="KN95" s="34"/>
      <c r="KO95" s="34"/>
      <c r="KP95" s="34"/>
      <c r="KQ95" s="34"/>
      <c r="KR95" s="34"/>
      <c r="KS95" s="34"/>
      <c r="KT95" s="34"/>
      <c r="KU95" s="34"/>
      <c r="KV95" s="34"/>
      <c r="KW95" s="34"/>
      <c r="KX95" s="34"/>
      <c r="KY95" s="34"/>
      <c r="KZ95" s="34"/>
      <c r="LA95" s="34"/>
      <c r="LB95" s="34"/>
      <c r="LC95" s="34"/>
      <c r="LD95" s="34"/>
      <c r="LE95" s="34"/>
      <c r="LF95" s="34"/>
      <c r="LG95" s="34"/>
      <c r="LH95" s="34"/>
      <c r="LI95" s="34"/>
      <c r="LJ95" s="34"/>
      <c r="LK95" s="34"/>
      <c r="LL95" s="34"/>
      <c r="LM95" s="34"/>
      <c r="LN95" s="34"/>
      <c r="LO95" s="34"/>
      <c r="LP95" s="34"/>
      <c r="LQ95" s="34"/>
      <c r="LR95" s="34"/>
      <c r="LS95" s="34"/>
      <c r="LT95" s="34"/>
      <c r="LU95" s="34"/>
      <c r="LV95" s="34"/>
      <c r="LW95" s="34"/>
      <c r="LX95" s="34"/>
      <c r="LY95" s="34"/>
      <c r="LZ95" s="34"/>
      <c r="MA95" s="34"/>
      <c r="MB95" s="34"/>
      <c r="MC95" s="34"/>
      <c r="MD95" s="34"/>
      <c r="ME95" s="34"/>
      <c r="MF95" s="34"/>
      <c r="MG95" s="34"/>
      <c r="MH95" s="34"/>
      <c r="MI95" s="34"/>
      <c r="MJ95" s="34"/>
      <c r="MK95" s="34"/>
      <c r="ML95" s="34"/>
      <c r="MM95" s="34"/>
    </row>
    <row r="96" spans="1:351" s="35" customFormat="1" ht="43.35" customHeight="1" x14ac:dyDescent="0.2">
      <c r="A96" s="40"/>
      <c r="B96" s="40"/>
      <c r="C96" s="40"/>
      <c r="D96" s="12"/>
      <c r="E96" s="36" t="s">
        <v>111</v>
      </c>
      <c r="F96" s="42">
        <v>2019</v>
      </c>
      <c r="G96" s="27">
        <v>95761</v>
      </c>
      <c r="H96" s="1">
        <v>92000</v>
      </c>
      <c r="I96" s="1"/>
      <c r="J96" s="1">
        <f t="shared" si="23"/>
        <v>92000</v>
      </c>
      <c r="K96" s="39">
        <v>96</v>
      </c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  <c r="JF96" s="34"/>
      <c r="JG96" s="34"/>
      <c r="JH96" s="34"/>
      <c r="JI96" s="34"/>
      <c r="JJ96" s="34"/>
      <c r="JK96" s="34"/>
      <c r="JL96" s="34"/>
      <c r="JM96" s="34"/>
      <c r="JN96" s="34"/>
      <c r="JO96" s="34"/>
      <c r="JP96" s="34"/>
      <c r="JQ96" s="34"/>
      <c r="JR96" s="34"/>
      <c r="JS96" s="34"/>
      <c r="JT96" s="34"/>
      <c r="JU96" s="34"/>
      <c r="JV96" s="34"/>
      <c r="JW96" s="34"/>
      <c r="JX96" s="34"/>
      <c r="JY96" s="34"/>
      <c r="JZ96" s="34"/>
      <c r="KA96" s="34"/>
      <c r="KB96" s="34"/>
      <c r="KC96" s="34"/>
      <c r="KD96" s="34"/>
      <c r="KE96" s="34"/>
      <c r="KF96" s="34"/>
      <c r="KG96" s="34"/>
      <c r="KH96" s="34"/>
      <c r="KI96" s="34"/>
      <c r="KJ96" s="34"/>
      <c r="KK96" s="34"/>
      <c r="KL96" s="34"/>
      <c r="KM96" s="34"/>
      <c r="KN96" s="34"/>
      <c r="KO96" s="34"/>
      <c r="KP96" s="34"/>
      <c r="KQ96" s="34"/>
      <c r="KR96" s="34"/>
      <c r="KS96" s="34"/>
      <c r="KT96" s="34"/>
      <c r="KU96" s="34"/>
      <c r="KV96" s="34"/>
      <c r="KW96" s="34"/>
      <c r="KX96" s="34"/>
      <c r="KY96" s="34"/>
      <c r="KZ96" s="34"/>
      <c r="LA96" s="34"/>
      <c r="LB96" s="34"/>
      <c r="LC96" s="34"/>
      <c r="LD96" s="34"/>
      <c r="LE96" s="34"/>
      <c r="LF96" s="34"/>
      <c r="LG96" s="34"/>
      <c r="LH96" s="34"/>
      <c r="LI96" s="34"/>
      <c r="LJ96" s="34"/>
      <c r="LK96" s="34"/>
      <c r="LL96" s="34"/>
      <c r="LM96" s="34"/>
      <c r="LN96" s="34"/>
      <c r="LO96" s="34"/>
      <c r="LP96" s="34"/>
      <c r="LQ96" s="34"/>
      <c r="LR96" s="34"/>
      <c r="LS96" s="34"/>
      <c r="LT96" s="34"/>
      <c r="LU96" s="34"/>
      <c r="LV96" s="34"/>
      <c r="LW96" s="34"/>
      <c r="LX96" s="34"/>
      <c r="LY96" s="34"/>
      <c r="LZ96" s="34"/>
      <c r="MA96" s="34"/>
      <c r="MB96" s="34"/>
      <c r="MC96" s="34"/>
      <c r="MD96" s="34"/>
      <c r="ME96" s="34"/>
      <c r="MF96" s="34"/>
      <c r="MG96" s="34"/>
      <c r="MH96" s="34"/>
      <c r="MI96" s="34"/>
      <c r="MJ96" s="34"/>
      <c r="MK96" s="34"/>
      <c r="ML96" s="34"/>
      <c r="MM96" s="34"/>
    </row>
    <row r="97" spans="1:351" s="35" customFormat="1" ht="47.25" customHeight="1" x14ac:dyDescent="0.2">
      <c r="A97" s="40"/>
      <c r="B97" s="40"/>
      <c r="C97" s="40"/>
      <c r="D97" s="12"/>
      <c r="E97" s="36" t="s">
        <v>117</v>
      </c>
      <c r="F97" s="42">
        <v>2019</v>
      </c>
      <c r="G97" s="27"/>
      <c r="H97" s="1">
        <v>130000</v>
      </c>
      <c r="I97" s="1"/>
      <c r="J97" s="1">
        <f t="shared" si="23"/>
        <v>130000</v>
      </c>
      <c r="K97" s="39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  <c r="JF97" s="34"/>
      <c r="JG97" s="34"/>
      <c r="JH97" s="34"/>
      <c r="JI97" s="34"/>
      <c r="JJ97" s="34"/>
      <c r="JK97" s="34"/>
      <c r="JL97" s="34"/>
      <c r="JM97" s="34"/>
      <c r="JN97" s="34"/>
      <c r="JO97" s="34"/>
      <c r="JP97" s="34"/>
      <c r="JQ97" s="34"/>
      <c r="JR97" s="34"/>
      <c r="JS97" s="34"/>
      <c r="JT97" s="34"/>
      <c r="JU97" s="34"/>
      <c r="JV97" s="34"/>
      <c r="JW97" s="34"/>
      <c r="JX97" s="34"/>
      <c r="JY97" s="34"/>
      <c r="JZ97" s="34"/>
      <c r="KA97" s="34"/>
      <c r="KB97" s="34"/>
      <c r="KC97" s="34"/>
      <c r="KD97" s="34"/>
      <c r="KE97" s="34"/>
      <c r="KF97" s="34"/>
      <c r="KG97" s="34"/>
      <c r="KH97" s="34"/>
      <c r="KI97" s="34"/>
      <c r="KJ97" s="34"/>
      <c r="KK97" s="34"/>
      <c r="KL97" s="34"/>
      <c r="KM97" s="34"/>
      <c r="KN97" s="34"/>
      <c r="KO97" s="34"/>
      <c r="KP97" s="34"/>
      <c r="KQ97" s="34"/>
      <c r="KR97" s="34"/>
      <c r="KS97" s="34"/>
      <c r="KT97" s="34"/>
      <c r="KU97" s="34"/>
      <c r="KV97" s="34"/>
      <c r="KW97" s="34"/>
      <c r="KX97" s="34"/>
      <c r="KY97" s="34"/>
      <c r="KZ97" s="34"/>
      <c r="LA97" s="34"/>
      <c r="LB97" s="34"/>
      <c r="LC97" s="34"/>
      <c r="LD97" s="34"/>
      <c r="LE97" s="34"/>
      <c r="LF97" s="34"/>
      <c r="LG97" s="34"/>
      <c r="LH97" s="34"/>
      <c r="LI97" s="34"/>
      <c r="LJ97" s="34"/>
      <c r="LK97" s="34"/>
      <c r="LL97" s="34"/>
      <c r="LM97" s="34"/>
      <c r="LN97" s="34"/>
      <c r="LO97" s="34"/>
      <c r="LP97" s="34"/>
      <c r="LQ97" s="34"/>
      <c r="LR97" s="34"/>
      <c r="LS97" s="34"/>
      <c r="LT97" s="34"/>
      <c r="LU97" s="34"/>
      <c r="LV97" s="34"/>
      <c r="LW97" s="34"/>
      <c r="LX97" s="34"/>
      <c r="LY97" s="34"/>
      <c r="LZ97" s="34"/>
      <c r="MA97" s="34"/>
      <c r="MB97" s="34"/>
      <c r="MC97" s="34"/>
      <c r="MD97" s="34"/>
      <c r="ME97" s="34"/>
      <c r="MF97" s="34"/>
      <c r="MG97" s="34"/>
      <c r="MH97" s="34"/>
      <c r="MI97" s="34"/>
      <c r="MJ97" s="34"/>
      <c r="MK97" s="34"/>
      <c r="ML97" s="34"/>
      <c r="MM97" s="34"/>
    </row>
    <row r="98" spans="1:351" s="35" customFormat="1" ht="47.25" customHeight="1" x14ac:dyDescent="0.2">
      <c r="A98" s="40"/>
      <c r="B98" s="40"/>
      <c r="C98" s="40"/>
      <c r="D98" s="12"/>
      <c r="E98" s="36" t="s">
        <v>120</v>
      </c>
      <c r="F98" s="42">
        <v>2019</v>
      </c>
      <c r="G98" s="27"/>
      <c r="H98" s="1">
        <v>170457</v>
      </c>
      <c r="I98" s="1"/>
      <c r="J98" s="1">
        <f t="shared" si="23"/>
        <v>170457</v>
      </c>
      <c r="K98" s="39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</row>
    <row r="99" spans="1:351" s="35" customFormat="1" ht="43.5" customHeight="1" x14ac:dyDescent="0.2">
      <c r="A99" s="40"/>
      <c r="B99" s="40"/>
      <c r="C99" s="40"/>
      <c r="D99" s="12"/>
      <c r="E99" s="36" t="s">
        <v>112</v>
      </c>
      <c r="F99" s="42">
        <v>2019</v>
      </c>
      <c r="G99" s="27">
        <v>102782</v>
      </c>
      <c r="H99" s="1">
        <v>98765</v>
      </c>
      <c r="I99" s="1"/>
      <c r="J99" s="1">
        <f t="shared" si="23"/>
        <v>98765</v>
      </c>
      <c r="K99" s="39">
        <v>96</v>
      </c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  <c r="JF99" s="34"/>
      <c r="JG99" s="34"/>
      <c r="JH99" s="34"/>
      <c r="JI99" s="34"/>
      <c r="JJ99" s="34"/>
      <c r="JK99" s="34"/>
      <c r="JL99" s="34"/>
      <c r="JM99" s="34"/>
      <c r="JN99" s="34"/>
      <c r="JO99" s="34"/>
      <c r="JP99" s="34"/>
      <c r="JQ99" s="34"/>
      <c r="JR99" s="34"/>
      <c r="JS99" s="34"/>
      <c r="JT99" s="34"/>
      <c r="JU99" s="34"/>
      <c r="JV99" s="34"/>
      <c r="JW99" s="34"/>
      <c r="JX99" s="34"/>
      <c r="JY99" s="34"/>
      <c r="JZ99" s="34"/>
      <c r="KA99" s="34"/>
      <c r="KB99" s="34"/>
      <c r="KC99" s="34"/>
      <c r="KD99" s="34"/>
      <c r="KE99" s="34"/>
      <c r="KF99" s="34"/>
      <c r="KG99" s="34"/>
      <c r="KH99" s="34"/>
      <c r="KI99" s="34"/>
      <c r="KJ99" s="34"/>
      <c r="KK99" s="34"/>
      <c r="KL99" s="34"/>
      <c r="KM99" s="34"/>
      <c r="KN99" s="34"/>
      <c r="KO99" s="34"/>
      <c r="KP99" s="34"/>
      <c r="KQ99" s="34"/>
      <c r="KR99" s="34"/>
      <c r="KS99" s="34"/>
      <c r="KT99" s="34"/>
      <c r="KU99" s="34"/>
      <c r="KV99" s="34"/>
      <c r="KW99" s="34"/>
      <c r="KX99" s="34"/>
      <c r="KY99" s="34"/>
      <c r="KZ99" s="34"/>
      <c r="LA99" s="34"/>
      <c r="LB99" s="34"/>
      <c r="LC99" s="34"/>
      <c r="LD99" s="34"/>
      <c r="LE99" s="34"/>
      <c r="LF99" s="34"/>
      <c r="LG99" s="34"/>
      <c r="LH99" s="34"/>
      <c r="LI99" s="34"/>
      <c r="LJ99" s="34"/>
      <c r="LK99" s="34"/>
      <c r="LL99" s="34"/>
      <c r="LM99" s="34"/>
      <c r="LN99" s="34"/>
      <c r="LO99" s="34"/>
      <c r="LP99" s="34"/>
      <c r="LQ99" s="34"/>
      <c r="LR99" s="34"/>
      <c r="LS99" s="34"/>
      <c r="LT99" s="34"/>
      <c r="LU99" s="34"/>
      <c r="LV99" s="34"/>
      <c r="LW99" s="34"/>
      <c r="LX99" s="34"/>
      <c r="LY99" s="34"/>
      <c r="LZ99" s="34"/>
      <c r="MA99" s="34"/>
      <c r="MB99" s="34"/>
      <c r="MC99" s="34"/>
      <c r="MD99" s="34"/>
      <c r="ME99" s="34"/>
      <c r="MF99" s="34"/>
      <c r="MG99" s="34"/>
      <c r="MH99" s="34"/>
      <c r="MI99" s="34"/>
      <c r="MJ99" s="34"/>
      <c r="MK99" s="34"/>
      <c r="ML99" s="34"/>
      <c r="MM99" s="34"/>
    </row>
    <row r="100" spans="1:351" s="35" customFormat="1" ht="47.1" customHeight="1" x14ac:dyDescent="0.2">
      <c r="A100" s="40"/>
      <c r="B100" s="40"/>
      <c r="C100" s="40"/>
      <c r="D100" s="12"/>
      <c r="E100" s="36" t="s">
        <v>114</v>
      </c>
      <c r="F100" s="42">
        <v>2019</v>
      </c>
      <c r="G100" s="27"/>
      <c r="H100" s="1">
        <f>171000-167000</f>
        <v>4000</v>
      </c>
      <c r="I100" s="1"/>
      <c r="J100" s="1">
        <f>I100+H100</f>
        <v>4000</v>
      </c>
      <c r="K100" s="39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4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4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</row>
    <row r="101" spans="1:351" s="35" customFormat="1" ht="47.1" customHeight="1" x14ac:dyDescent="0.2">
      <c r="A101" s="40"/>
      <c r="B101" s="40"/>
      <c r="C101" s="40"/>
      <c r="D101" s="12"/>
      <c r="E101" s="36" t="s">
        <v>121</v>
      </c>
      <c r="F101" s="42">
        <v>2019</v>
      </c>
      <c r="G101" s="27"/>
      <c r="H101" s="1">
        <v>110000</v>
      </c>
      <c r="I101" s="1"/>
      <c r="J101" s="1">
        <f>I101+H101</f>
        <v>110000</v>
      </c>
      <c r="K101" s="39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  <c r="JF101" s="34"/>
      <c r="JG101" s="34"/>
      <c r="JH101" s="34"/>
      <c r="JI101" s="34"/>
      <c r="JJ101" s="34"/>
      <c r="JK101" s="34"/>
      <c r="JL101" s="34"/>
      <c r="JM101" s="34"/>
      <c r="JN101" s="34"/>
      <c r="JO101" s="34"/>
      <c r="JP101" s="34"/>
      <c r="JQ101" s="34"/>
      <c r="JR101" s="34"/>
      <c r="JS101" s="34"/>
      <c r="JT101" s="34"/>
      <c r="JU101" s="34"/>
      <c r="JV101" s="34"/>
      <c r="JW101" s="34"/>
      <c r="JX101" s="34"/>
      <c r="JY101" s="34"/>
      <c r="JZ101" s="34"/>
      <c r="KA101" s="34"/>
      <c r="KB101" s="34"/>
      <c r="KC101" s="34"/>
      <c r="KD101" s="34"/>
      <c r="KE101" s="34"/>
      <c r="KF101" s="34"/>
      <c r="KG101" s="34"/>
      <c r="KH101" s="34"/>
      <c r="KI101" s="34"/>
      <c r="KJ101" s="34"/>
      <c r="KK101" s="34"/>
      <c r="KL101" s="34"/>
      <c r="KM101" s="34"/>
      <c r="KN101" s="34"/>
      <c r="KO101" s="34"/>
      <c r="KP101" s="34"/>
      <c r="KQ101" s="34"/>
      <c r="KR101" s="34"/>
      <c r="KS101" s="34"/>
      <c r="KT101" s="34"/>
      <c r="KU101" s="34"/>
      <c r="KV101" s="34"/>
      <c r="KW101" s="34"/>
      <c r="KX101" s="34"/>
      <c r="KY101" s="34"/>
      <c r="KZ101" s="34"/>
      <c r="LA101" s="34"/>
      <c r="LB101" s="34"/>
      <c r="LC101" s="34"/>
      <c r="LD101" s="34"/>
      <c r="LE101" s="34"/>
      <c r="LF101" s="34"/>
      <c r="LG101" s="34"/>
      <c r="LH101" s="34"/>
      <c r="LI101" s="34"/>
      <c r="LJ101" s="34"/>
      <c r="LK101" s="34"/>
      <c r="LL101" s="34"/>
      <c r="LM101" s="34"/>
      <c r="LN101" s="34"/>
      <c r="LO101" s="34"/>
      <c r="LP101" s="34"/>
      <c r="LQ101" s="34"/>
      <c r="LR101" s="34"/>
      <c r="LS101" s="34"/>
      <c r="LT101" s="34"/>
      <c r="LU101" s="34"/>
      <c r="LV101" s="34"/>
      <c r="LW101" s="34"/>
      <c r="LX101" s="34"/>
      <c r="LY101" s="34"/>
      <c r="LZ101" s="34"/>
      <c r="MA101" s="34"/>
      <c r="MB101" s="34"/>
      <c r="MC101" s="34"/>
      <c r="MD101" s="34"/>
      <c r="ME101" s="34"/>
      <c r="MF101" s="34"/>
      <c r="MG101" s="34"/>
      <c r="MH101" s="34"/>
      <c r="MI101" s="34"/>
      <c r="MJ101" s="34"/>
      <c r="MK101" s="34"/>
      <c r="ML101" s="34"/>
      <c r="MM101" s="34"/>
    </row>
    <row r="102" spans="1:351" s="35" customFormat="1" ht="44.45" customHeight="1" x14ac:dyDescent="0.2">
      <c r="A102" s="40"/>
      <c r="B102" s="40"/>
      <c r="C102" s="40"/>
      <c r="D102" s="12"/>
      <c r="E102" s="36" t="s">
        <v>91</v>
      </c>
      <c r="F102" s="1" t="s">
        <v>48</v>
      </c>
      <c r="G102" s="27">
        <v>167618</v>
      </c>
      <c r="H102" s="1">
        <v>161733</v>
      </c>
      <c r="I102" s="1"/>
      <c r="J102" s="1">
        <f t="shared" si="23"/>
        <v>161733</v>
      </c>
      <c r="K102" s="39">
        <v>98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  <c r="IW102" s="34"/>
      <c r="IX102" s="34"/>
      <c r="IY102" s="34"/>
      <c r="IZ102" s="34"/>
      <c r="JA102" s="34"/>
      <c r="JB102" s="34"/>
      <c r="JC102" s="34"/>
      <c r="JD102" s="34"/>
      <c r="JE102" s="34"/>
      <c r="JF102" s="34"/>
      <c r="JG102" s="34"/>
      <c r="JH102" s="34"/>
      <c r="JI102" s="34"/>
      <c r="JJ102" s="34"/>
      <c r="JK102" s="34"/>
      <c r="JL102" s="34"/>
      <c r="JM102" s="34"/>
      <c r="JN102" s="34"/>
      <c r="JO102" s="34"/>
      <c r="JP102" s="34"/>
      <c r="JQ102" s="34"/>
      <c r="JR102" s="34"/>
      <c r="JS102" s="34"/>
      <c r="JT102" s="34"/>
      <c r="JU102" s="34"/>
      <c r="JV102" s="34"/>
      <c r="JW102" s="34"/>
      <c r="JX102" s="34"/>
      <c r="JY102" s="34"/>
      <c r="JZ102" s="34"/>
      <c r="KA102" s="34"/>
      <c r="KB102" s="34"/>
      <c r="KC102" s="34"/>
      <c r="KD102" s="34"/>
      <c r="KE102" s="34"/>
      <c r="KF102" s="34"/>
      <c r="KG102" s="34"/>
      <c r="KH102" s="34"/>
      <c r="KI102" s="34"/>
      <c r="KJ102" s="34"/>
      <c r="KK102" s="34"/>
      <c r="KL102" s="34"/>
      <c r="KM102" s="34"/>
      <c r="KN102" s="34"/>
      <c r="KO102" s="34"/>
      <c r="KP102" s="34"/>
      <c r="KQ102" s="34"/>
      <c r="KR102" s="34"/>
      <c r="KS102" s="34"/>
      <c r="KT102" s="34"/>
      <c r="KU102" s="34"/>
      <c r="KV102" s="34"/>
      <c r="KW102" s="34"/>
      <c r="KX102" s="34"/>
      <c r="KY102" s="34"/>
      <c r="KZ102" s="34"/>
      <c r="LA102" s="34"/>
      <c r="LB102" s="34"/>
      <c r="LC102" s="34"/>
      <c r="LD102" s="34"/>
      <c r="LE102" s="34"/>
      <c r="LF102" s="34"/>
      <c r="LG102" s="34"/>
      <c r="LH102" s="34"/>
      <c r="LI102" s="34"/>
      <c r="LJ102" s="34"/>
      <c r="LK102" s="34"/>
      <c r="LL102" s="34"/>
      <c r="LM102" s="34"/>
      <c r="LN102" s="34"/>
      <c r="LO102" s="34"/>
      <c r="LP102" s="34"/>
      <c r="LQ102" s="34"/>
      <c r="LR102" s="34"/>
      <c r="LS102" s="34"/>
      <c r="LT102" s="34"/>
      <c r="LU102" s="34"/>
      <c r="LV102" s="34"/>
      <c r="LW102" s="34"/>
      <c r="LX102" s="34"/>
      <c r="LY102" s="34"/>
      <c r="LZ102" s="34"/>
      <c r="MA102" s="34"/>
      <c r="MB102" s="34"/>
      <c r="MC102" s="34"/>
      <c r="MD102" s="34"/>
      <c r="ME102" s="34"/>
      <c r="MF102" s="34"/>
      <c r="MG102" s="34"/>
      <c r="MH102" s="34"/>
      <c r="MI102" s="34"/>
      <c r="MJ102" s="34"/>
      <c r="MK102" s="34"/>
      <c r="ML102" s="34"/>
      <c r="MM102" s="34"/>
    </row>
    <row r="103" spans="1:351" s="35" customFormat="1" ht="40.35" customHeight="1" x14ac:dyDescent="0.2">
      <c r="A103" s="40"/>
      <c r="B103" s="40"/>
      <c r="C103" s="40"/>
      <c r="D103" s="9"/>
      <c r="E103" s="37" t="s">
        <v>100</v>
      </c>
      <c r="F103" s="27" t="s">
        <v>48</v>
      </c>
      <c r="G103" s="27">
        <v>590105</v>
      </c>
      <c r="H103" s="1">
        <v>83465</v>
      </c>
      <c r="I103" s="1"/>
      <c r="J103" s="1">
        <f t="shared" ref="J103:J108" si="24">H103+I103</f>
        <v>83465</v>
      </c>
      <c r="K103" s="39">
        <v>95</v>
      </c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4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4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</row>
    <row r="104" spans="1:351" s="35" customFormat="1" ht="39" customHeight="1" x14ac:dyDescent="0.2">
      <c r="A104" s="40"/>
      <c r="B104" s="40"/>
      <c r="C104" s="40"/>
      <c r="D104" s="9"/>
      <c r="E104" s="37" t="s">
        <v>101</v>
      </c>
      <c r="F104" s="27" t="s">
        <v>48</v>
      </c>
      <c r="G104" s="27">
        <v>634164</v>
      </c>
      <c r="H104" s="1">
        <v>175501</v>
      </c>
      <c r="I104" s="1"/>
      <c r="J104" s="1">
        <f t="shared" si="24"/>
        <v>175501</v>
      </c>
      <c r="K104" s="39">
        <v>94</v>
      </c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4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4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</row>
    <row r="105" spans="1:351" s="35" customFormat="1" ht="26.45" customHeight="1" x14ac:dyDescent="0.2">
      <c r="A105" s="40"/>
      <c r="B105" s="40"/>
      <c r="C105" s="40"/>
      <c r="D105" s="9"/>
      <c r="E105" s="37" t="s">
        <v>102</v>
      </c>
      <c r="F105" s="27" t="s">
        <v>48</v>
      </c>
      <c r="G105" s="27">
        <v>471924</v>
      </c>
      <c r="H105" s="1">
        <f>178596+35</f>
        <v>178631</v>
      </c>
      <c r="I105" s="1"/>
      <c r="J105" s="1">
        <f t="shared" si="24"/>
        <v>178631</v>
      </c>
      <c r="K105" s="39">
        <v>87</v>
      </c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  <c r="IW105" s="34"/>
      <c r="IX105" s="34"/>
      <c r="IY105" s="34"/>
      <c r="IZ105" s="34"/>
      <c r="JA105" s="34"/>
      <c r="JB105" s="34"/>
      <c r="JC105" s="34"/>
      <c r="JD105" s="34"/>
      <c r="JE105" s="34"/>
      <c r="JF105" s="34"/>
      <c r="JG105" s="34"/>
      <c r="JH105" s="34"/>
      <c r="JI105" s="34"/>
      <c r="JJ105" s="34"/>
      <c r="JK105" s="34"/>
      <c r="JL105" s="34"/>
      <c r="JM105" s="34"/>
      <c r="JN105" s="34"/>
      <c r="JO105" s="34"/>
      <c r="JP105" s="34"/>
      <c r="JQ105" s="34"/>
      <c r="JR105" s="34"/>
      <c r="JS105" s="34"/>
      <c r="JT105" s="34"/>
      <c r="JU105" s="34"/>
      <c r="JV105" s="34"/>
      <c r="JW105" s="34"/>
      <c r="JX105" s="34"/>
      <c r="JY105" s="34"/>
      <c r="JZ105" s="34"/>
      <c r="KA105" s="34"/>
      <c r="KB105" s="34"/>
      <c r="KC105" s="34"/>
      <c r="KD105" s="34"/>
      <c r="KE105" s="34"/>
      <c r="KF105" s="34"/>
      <c r="KG105" s="34"/>
      <c r="KH105" s="34"/>
      <c r="KI105" s="34"/>
      <c r="KJ105" s="34"/>
      <c r="KK105" s="34"/>
      <c r="KL105" s="34"/>
      <c r="KM105" s="34"/>
      <c r="KN105" s="34"/>
      <c r="KO105" s="34"/>
      <c r="KP105" s="34"/>
      <c r="KQ105" s="34"/>
      <c r="KR105" s="34"/>
      <c r="KS105" s="34"/>
      <c r="KT105" s="34"/>
      <c r="KU105" s="34"/>
      <c r="KV105" s="34"/>
      <c r="KW105" s="34"/>
      <c r="KX105" s="34"/>
      <c r="KY105" s="34"/>
      <c r="KZ105" s="34"/>
      <c r="LA105" s="34"/>
      <c r="LB105" s="34"/>
      <c r="LC105" s="34"/>
      <c r="LD105" s="34"/>
      <c r="LE105" s="34"/>
      <c r="LF105" s="34"/>
      <c r="LG105" s="34"/>
      <c r="LH105" s="34"/>
      <c r="LI105" s="34"/>
      <c r="LJ105" s="34"/>
      <c r="LK105" s="34"/>
      <c r="LL105" s="34"/>
      <c r="LM105" s="34"/>
      <c r="LN105" s="34"/>
      <c r="LO105" s="34"/>
      <c r="LP105" s="34"/>
      <c r="LQ105" s="34"/>
      <c r="LR105" s="34"/>
      <c r="LS105" s="34"/>
      <c r="LT105" s="34"/>
      <c r="LU105" s="34"/>
      <c r="LV105" s="34"/>
      <c r="LW105" s="34"/>
      <c r="LX105" s="34"/>
      <c r="LY105" s="34"/>
      <c r="LZ105" s="34"/>
      <c r="MA105" s="34"/>
      <c r="MB105" s="34"/>
      <c r="MC105" s="34"/>
      <c r="MD105" s="34"/>
      <c r="ME105" s="34"/>
      <c r="MF105" s="34"/>
      <c r="MG105" s="34"/>
      <c r="MH105" s="34"/>
      <c r="MI105" s="34"/>
      <c r="MJ105" s="34"/>
      <c r="MK105" s="34"/>
      <c r="ML105" s="34"/>
      <c r="MM105" s="34"/>
    </row>
    <row r="106" spans="1:351" s="35" customFormat="1" ht="57.6" customHeight="1" x14ac:dyDescent="0.2">
      <c r="A106" s="40"/>
      <c r="B106" s="40"/>
      <c r="C106" s="40"/>
      <c r="D106" s="9"/>
      <c r="E106" s="37" t="s">
        <v>103</v>
      </c>
      <c r="F106" s="27" t="s">
        <v>48</v>
      </c>
      <c r="G106" s="27">
        <v>536948</v>
      </c>
      <c r="H106" s="1">
        <f>18724+220</f>
        <v>18944</v>
      </c>
      <c r="I106" s="1"/>
      <c r="J106" s="1">
        <f t="shared" si="24"/>
        <v>18944</v>
      </c>
      <c r="K106" s="39">
        <v>96</v>
      </c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  <c r="IW106" s="34"/>
      <c r="IX106" s="34"/>
      <c r="IY106" s="34"/>
      <c r="IZ106" s="34"/>
      <c r="JA106" s="34"/>
      <c r="JB106" s="34"/>
      <c r="JC106" s="34"/>
      <c r="JD106" s="34"/>
      <c r="JE106" s="34"/>
      <c r="JF106" s="34"/>
      <c r="JG106" s="34"/>
      <c r="JH106" s="34"/>
      <c r="JI106" s="34"/>
      <c r="JJ106" s="34"/>
      <c r="JK106" s="34"/>
      <c r="JL106" s="34"/>
      <c r="JM106" s="34"/>
      <c r="JN106" s="34"/>
      <c r="JO106" s="34"/>
      <c r="JP106" s="34"/>
      <c r="JQ106" s="34"/>
      <c r="JR106" s="34"/>
      <c r="JS106" s="34"/>
      <c r="JT106" s="34"/>
      <c r="JU106" s="34"/>
      <c r="JV106" s="34"/>
      <c r="JW106" s="34"/>
      <c r="JX106" s="34"/>
      <c r="JY106" s="34"/>
      <c r="JZ106" s="34"/>
      <c r="KA106" s="34"/>
      <c r="KB106" s="34"/>
      <c r="KC106" s="34"/>
      <c r="KD106" s="34"/>
      <c r="KE106" s="34"/>
      <c r="KF106" s="34"/>
      <c r="KG106" s="34"/>
      <c r="KH106" s="34"/>
      <c r="KI106" s="34"/>
      <c r="KJ106" s="34"/>
      <c r="KK106" s="34"/>
      <c r="KL106" s="34"/>
      <c r="KM106" s="34"/>
      <c r="KN106" s="34"/>
      <c r="KO106" s="34"/>
      <c r="KP106" s="34"/>
      <c r="KQ106" s="34"/>
      <c r="KR106" s="34"/>
      <c r="KS106" s="34"/>
      <c r="KT106" s="34"/>
      <c r="KU106" s="34"/>
      <c r="KV106" s="34"/>
      <c r="KW106" s="34"/>
      <c r="KX106" s="34"/>
      <c r="KY106" s="34"/>
      <c r="KZ106" s="34"/>
      <c r="LA106" s="34"/>
      <c r="LB106" s="34"/>
      <c r="LC106" s="34"/>
      <c r="LD106" s="34"/>
      <c r="LE106" s="34"/>
      <c r="LF106" s="34"/>
      <c r="LG106" s="34"/>
      <c r="LH106" s="34"/>
      <c r="LI106" s="34"/>
      <c r="LJ106" s="34"/>
      <c r="LK106" s="34"/>
      <c r="LL106" s="34"/>
      <c r="LM106" s="34"/>
      <c r="LN106" s="34"/>
      <c r="LO106" s="34"/>
      <c r="LP106" s="34"/>
      <c r="LQ106" s="34"/>
      <c r="LR106" s="34"/>
      <c r="LS106" s="34"/>
      <c r="LT106" s="34"/>
      <c r="LU106" s="34"/>
      <c r="LV106" s="34"/>
      <c r="LW106" s="34"/>
      <c r="LX106" s="34"/>
      <c r="LY106" s="34"/>
      <c r="LZ106" s="34"/>
      <c r="MA106" s="34"/>
      <c r="MB106" s="34"/>
      <c r="MC106" s="34"/>
      <c r="MD106" s="34"/>
      <c r="ME106" s="34"/>
      <c r="MF106" s="34"/>
      <c r="MG106" s="34"/>
      <c r="MH106" s="34"/>
      <c r="MI106" s="34"/>
      <c r="MJ106" s="34"/>
      <c r="MK106" s="34"/>
      <c r="ML106" s="34"/>
      <c r="MM106" s="34"/>
    </row>
    <row r="107" spans="1:351" s="35" customFormat="1" ht="44.25" customHeight="1" x14ac:dyDescent="0.2">
      <c r="A107" s="40"/>
      <c r="B107" s="40"/>
      <c r="C107" s="40"/>
      <c r="D107" s="9"/>
      <c r="E107" s="37" t="s">
        <v>104</v>
      </c>
      <c r="F107" s="27" t="s">
        <v>48</v>
      </c>
      <c r="G107" s="27">
        <v>1651333</v>
      </c>
      <c r="H107" s="1">
        <v>1276500</v>
      </c>
      <c r="I107" s="1"/>
      <c r="J107" s="1">
        <f t="shared" si="24"/>
        <v>1276500</v>
      </c>
      <c r="K107" s="39">
        <v>96</v>
      </c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</row>
    <row r="108" spans="1:351" s="35" customFormat="1" ht="27.6" customHeight="1" x14ac:dyDescent="0.2">
      <c r="A108" s="40"/>
      <c r="B108" s="40"/>
      <c r="C108" s="40"/>
      <c r="D108" s="9"/>
      <c r="E108" s="37" t="s">
        <v>105</v>
      </c>
      <c r="F108" s="27" t="s">
        <v>48</v>
      </c>
      <c r="G108" s="27">
        <v>1135462</v>
      </c>
      <c r="H108" s="1">
        <f>605000+1000</f>
        <v>606000</v>
      </c>
      <c r="I108" s="1"/>
      <c r="J108" s="1">
        <f t="shared" si="24"/>
        <v>606000</v>
      </c>
      <c r="K108" s="39">
        <v>88</v>
      </c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</row>
    <row r="109" spans="1:351" s="35" customFormat="1" ht="24.75" customHeight="1" x14ac:dyDescent="0.2">
      <c r="A109" s="40"/>
      <c r="B109" s="40"/>
      <c r="C109" s="40"/>
      <c r="D109" s="9"/>
      <c r="E109" s="18" t="s">
        <v>15</v>
      </c>
      <c r="F109" s="1"/>
      <c r="G109" s="27"/>
      <c r="H109" s="16">
        <f>SUM(H110:H123)</f>
        <v>24120480</v>
      </c>
      <c r="I109" s="16">
        <f>SUM(I110:I123)</f>
        <v>4680000</v>
      </c>
      <c r="J109" s="16">
        <f>SUM(J110:J123)</f>
        <v>28800480</v>
      </c>
      <c r="K109" s="39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</row>
    <row r="110" spans="1:351" s="35" customFormat="1" ht="45" customHeight="1" x14ac:dyDescent="0.2">
      <c r="A110" s="40"/>
      <c r="B110" s="40"/>
      <c r="C110" s="40"/>
      <c r="D110" s="9"/>
      <c r="E110" s="36" t="s">
        <v>35</v>
      </c>
      <c r="F110" s="12">
        <v>2019</v>
      </c>
      <c r="G110" s="27">
        <v>1488288</v>
      </c>
      <c r="H110" s="1">
        <f>1000000+336000+100000</f>
        <v>1436000</v>
      </c>
      <c r="I110" s="1"/>
      <c r="J110" s="1">
        <f t="shared" ref="J110:J123" si="25">H110+I110</f>
        <v>1436000</v>
      </c>
      <c r="K110" s="39">
        <v>90</v>
      </c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  <c r="KK110" s="34"/>
      <c r="KL110" s="34"/>
      <c r="KM110" s="34"/>
      <c r="KN110" s="34"/>
      <c r="KO110" s="34"/>
      <c r="KP110" s="34"/>
      <c r="KQ110" s="34"/>
      <c r="KR110" s="34"/>
      <c r="KS110" s="34"/>
      <c r="KT110" s="34"/>
      <c r="KU110" s="34"/>
      <c r="KV110" s="34"/>
      <c r="KW110" s="34"/>
      <c r="KX110" s="34"/>
      <c r="KY110" s="34"/>
      <c r="KZ110" s="34"/>
      <c r="LA110" s="34"/>
      <c r="LB110" s="34"/>
      <c r="LC110" s="34"/>
      <c r="LD110" s="34"/>
      <c r="LE110" s="34"/>
      <c r="LF110" s="34"/>
      <c r="LG110" s="34"/>
      <c r="LH110" s="34"/>
      <c r="LI110" s="34"/>
      <c r="LJ110" s="34"/>
      <c r="LK110" s="34"/>
      <c r="LL110" s="34"/>
      <c r="LM110" s="34"/>
      <c r="LN110" s="34"/>
      <c r="LO110" s="34"/>
      <c r="LP110" s="34"/>
      <c r="LQ110" s="34"/>
      <c r="LR110" s="34"/>
      <c r="LS110" s="34"/>
      <c r="LT110" s="34"/>
      <c r="LU110" s="34"/>
      <c r="LV110" s="34"/>
      <c r="LW110" s="34"/>
      <c r="LX110" s="34"/>
      <c r="LY110" s="34"/>
      <c r="LZ110" s="34"/>
      <c r="MA110" s="34"/>
      <c r="MB110" s="34"/>
      <c r="MC110" s="34"/>
      <c r="MD110" s="34"/>
      <c r="ME110" s="34"/>
      <c r="MF110" s="34"/>
      <c r="MG110" s="34"/>
      <c r="MH110" s="34"/>
      <c r="MI110" s="34"/>
      <c r="MJ110" s="34"/>
      <c r="MK110" s="34"/>
      <c r="ML110" s="34"/>
      <c r="MM110" s="34"/>
    </row>
    <row r="111" spans="1:351" s="35" customFormat="1" ht="48.75" customHeight="1" x14ac:dyDescent="0.2">
      <c r="A111" s="40"/>
      <c r="B111" s="40"/>
      <c r="C111" s="40"/>
      <c r="D111" s="9"/>
      <c r="E111" s="36" t="s">
        <v>92</v>
      </c>
      <c r="F111" s="12">
        <v>2019</v>
      </c>
      <c r="G111" s="27">
        <v>1478784</v>
      </c>
      <c r="H111" s="1">
        <v>1500000</v>
      </c>
      <c r="I111" s="1"/>
      <c r="J111" s="1">
        <f t="shared" si="25"/>
        <v>1500000</v>
      </c>
      <c r="K111" s="39">
        <v>100</v>
      </c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  <c r="JM111" s="34"/>
      <c r="JN111" s="34"/>
      <c r="JO111" s="34"/>
      <c r="JP111" s="34"/>
      <c r="JQ111" s="34"/>
      <c r="JR111" s="34"/>
      <c r="JS111" s="34"/>
      <c r="JT111" s="34"/>
      <c r="JU111" s="34"/>
      <c r="JV111" s="34"/>
      <c r="JW111" s="34"/>
      <c r="JX111" s="34"/>
      <c r="JY111" s="34"/>
      <c r="JZ111" s="34"/>
      <c r="KA111" s="34"/>
      <c r="KB111" s="34"/>
      <c r="KC111" s="34"/>
      <c r="KD111" s="34"/>
      <c r="KE111" s="34"/>
      <c r="KF111" s="34"/>
      <c r="KG111" s="34"/>
      <c r="KH111" s="34"/>
      <c r="KI111" s="34"/>
      <c r="KJ111" s="34"/>
      <c r="KK111" s="34"/>
      <c r="KL111" s="34"/>
      <c r="KM111" s="34"/>
      <c r="KN111" s="34"/>
      <c r="KO111" s="34"/>
      <c r="KP111" s="34"/>
      <c r="KQ111" s="34"/>
      <c r="KR111" s="34"/>
      <c r="KS111" s="34"/>
      <c r="KT111" s="34"/>
      <c r="KU111" s="34"/>
      <c r="KV111" s="34"/>
      <c r="KW111" s="34"/>
      <c r="KX111" s="34"/>
      <c r="KY111" s="34"/>
      <c r="KZ111" s="34"/>
      <c r="LA111" s="34"/>
      <c r="LB111" s="34"/>
      <c r="LC111" s="34"/>
      <c r="LD111" s="34"/>
      <c r="LE111" s="34"/>
      <c r="LF111" s="34"/>
      <c r="LG111" s="34"/>
      <c r="LH111" s="34"/>
      <c r="LI111" s="34"/>
      <c r="LJ111" s="34"/>
      <c r="LK111" s="34"/>
      <c r="LL111" s="34"/>
      <c r="LM111" s="34"/>
      <c r="LN111" s="34"/>
      <c r="LO111" s="34"/>
      <c r="LP111" s="34"/>
      <c r="LQ111" s="34"/>
      <c r="LR111" s="34"/>
      <c r="LS111" s="34"/>
      <c r="LT111" s="34"/>
      <c r="LU111" s="34"/>
      <c r="LV111" s="34"/>
      <c r="LW111" s="34"/>
      <c r="LX111" s="34"/>
      <c r="LY111" s="34"/>
      <c r="LZ111" s="34"/>
      <c r="MA111" s="34"/>
      <c r="MB111" s="34"/>
      <c r="MC111" s="34"/>
      <c r="MD111" s="34"/>
      <c r="ME111" s="34"/>
      <c r="MF111" s="34"/>
      <c r="MG111" s="34"/>
      <c r="MH111" s="34"/>
      <c r="MI111" s="34"/>
      <c r="MJ111" s="34"/>
      <c r="MK111" s="34"/>
      <c r="ML111" s="34"/>
      <c r="MM111" s="34"/>
    </row>
    <row r="112" spans="1:351" s="35" customFormat="1" ht="47.25" customHeight="1" x14ac:dyDescent="0.2">
      <c r="A112" s="40"/>
      <c r="B112" s="40"/>
      <c r="C112" s="40"/>
      <c r="D112" s="9"/>
      <c r="E112" s="36" t="s">
        <v>134</v>
      </c>
      <c r="F112" s="12"/>
      <c r="G112" s="27"/>
      <c r="H112" s="1">
        <v>500000</v>
      </c>
      <c r="I112" s="1"/>
      <c r="J112" s="1">
        <f t="shared" si="25"/>
        <v>500000</v>
      </c>
      <c r="K112" s="39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</row>
    <row r="113" spans="1:351" s="35" customFormat="1" ht="47.1" customHeight="1" x14ac:dyDescent="0.2">
      <c r="A113" s="40"/>
      <c r="B113" s="40"/>
      <c r="C113" s="40"/>
      <c r="D113" s="9"/>
      <c r="E113" s="36" t="s">
        <v>135</v>
      </c>
      <c r="F113" s="12">
        <v>2019</v>
      </c>
      <c r="G113" s="27"/>
      <c r="H113" s="1">
        <f>1000000+400000</f>
        <v>1400000</v>
      </c>
      <c r="I113" s="1"/>
      <c r="J113" s="1">
        <f t="shared" si="25"/>
        <v>1400000</v>
      </c>
      <c r="K113" s="39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</row>
    <row r="114" spans="1:351" s="35" customFormat="1" ht="40.35" customHeight="1" x14ac:dyDescent="0.2">
      <c r="A114" s="40"/>
      <c r="B114" s="40"/>
      <c r="C114" s="40"/>
      <c r="D114" s="9"/>
      <c r="E114" s="36" t="s">
        <v>36</v>
      </c>
      <c r="F114" s="27" t="s">
        <v>49</v>
      </c>
      <c r="G114" s="27">
        <v>4183025</v>
      </c>
      <c r="H114" s="1">
        <f>1000000+500000+500000+1000000</f>
        <v>3000000</v>
      </c>
      <c r="I114" s="1"/>
      <c r="J114" s="1">
        <f t="shared" si="25"/>
        <v>3000000</v>
      </c>
      <c r="K114" s="39">
        <v>50</v>
      </c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</row>
    <row r="115" spans="1:351" s="35" customFormat="1" ht="40.35" customHeight="1" x14ac:dyDescent="0.2">
      <c r="A115" s="40"/>
      <c r="B115" s="40"/>
      <c r="C115" s="40"/>
      <c r="D115" s="9"/>
      <c r="E115" s="36" t="s">
        <v>118</v>
      </c>
      <c r="F115" s="27" t="s">
        <v>52</v>
      </c>
      <c r="G115" s="27">
        <v>14274349</v>
      </c>
      <c r="H115" s="1">
        <v>7300000</v>
      </c>
      <c r="I115" s="1">
        <v>4500000</v>
      </c>
      <c r="J115" s="1">
        <f t="shared" si="25"/>
        <v>11800000</v>
      </c>
      <c r="K115" s="39">
        <v>83</v>
      </c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  <c r="JB115" s="34"/>
      <c r="JC115" s="34"/>
      <c r="JD115" s="34"/>
      <c r="JE115" s="34"/>
      <c r="JF115" s="34"/>
      <c r="JG115" s="34"/>
      <c r="JH115" s="34"/>
      <c r="JI115" s="34"/>
      <c r="JJ115" s="34"/>
      <c r="JK115" s="34"/>
      <c r="JL115" s="34"/>
      <c r="JM115" s="34"/>
      <c r="JN115" s="34"/>
      <c r="JO115" s="34"/>
      <c r="JP115" s="34"/>
      <c r="JQ115" s="34"/>
      <c r="JR115" s="34"/>
      <c r="JS115" s="34"/>
      <c r="JT115" s="34"/>
      <c r="JU115" s="34"/>
      <c r="JV115" s="34"/>
      <c r="JW115" s="34"/>
      <c r="JX115" s="34"/>
      <c r="JY115" s="34"/>
      <c r="JZ115" s="34"/>
      <c r="KA115" s="34"/>
      <c r="KB115" s="34"/>
      <c r="KC115" s="34"/>
      <c r="KD115" s="34"/>
      <c r="KE115" s="34"/>
      <c r="KF115" s="34"/>
      <c r="KG115" s="34"/>
      <c r="KH115" s="34"/>
      <c r="KI115" s="34"/>
      <c r="KJ115" s="34"/>
      <c r="KK115" s="34"/>
      <c r="KL115" s="34"/>
      <c r="KM115" s="34"/>
      <c r="KN115" s="34"/>
      <c r="KO115" s="34"/>
      <c r="KP115" s="34"/>
      <c r="KQ115" s="34"/>
      <c r="KR115" s="34"/>
      <c r="KS115" s="34"/>
      <c r="KT115" s="34"/>
      <c r="KU115" s="34"/>
      <c r="KV115" s="34"/>
      <c r="KW115" s="34"/>
      <c r="KX115" s="34"/>
      <c r="KY115" s="34"/>
      <c r="KZ115" s="34"/>
      <c r="LA115" s="34"/>
      <c r="LB115" s="34"/>
      <c r="LC115" s="34"/>
      <c r="LD115" s="34"/>
      <c r="LE115" s="34"/>
      <c r="LF115" s="34"/>
      <c r="LG115" s="34"/>
      <c r="LH115" s="34"/>
      <c r="LI115" s="34"/>
      <c r="LJ115" s="34"/>
      <c r="LK115" s="34"/>
      <c r="LL115" s="34"/>
      <c r="LM115" s="34"/>
      <c r="LN115" s="34"/>
      <c r="LO115" s="34"/>
      <c r="LP115" s="34"/>
      <c r="LQ115" s="34"/>
      <c r="LR115" s="34"/>
      <c r="LS115" s="34"/>
      <c r="LT115" s="34"/>
      <c r="LU115" s="34"/>
      <c r="LV115" s="34"/>
      <c r="LW115" s="34"/>
      <c r="LX115" s="34"/>
      <c r="LY115" s="34"/>
      <c r="LZ115" s="34"/>
      <c r="MA115" s="34"/>
      <c r="MB115" s="34"/>
      <c r="MC115" s="34"/>
      <c r="MD115" s="34"/>
      <c r="ME115" s="34"/>
      <c r="MF115" s="34"/>
      <c r="MG115" s="34"/>
      <c r="MH115" s="34"/>
      <c r="MI115" s="34"/>
      <c r="MJ115" s="34"/>
      <c r="MK115" s="34"/>
      <c r="ML115" s="34"/>
      <c r="MM115" s="34"/>
    </row>
    <row r="116" spans="1:351" s="35" customFormat="1" ht="40.35" customHeight="1" x14ac:dyDescent="0.2">
      <c r="A116" s="40"/>
      <c r="B116" s="40"/>
      <c r="C116" s="40"/>
      <c r="D116" s="9"/>
      <c r="E116" s="36" t="s">
        <v>115</v>
      </c>
      <c r="F116" s="27" t="s">
        <v>48</v>
      </c>
      <c r="G116" s="27">
        <v>2393868</v>
      </c>
      <c r="H116" s="1">
        <v>50000</v>
      </c>
      <c r="I116" s="1"/>
      <c r="J116" s="1">
        <f>I116+H116</f>
        <v>50000</v>
      </c>
      <c r="K116" s="39">
        <v>2</v>
      </c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  <c r="JB116" s="34"/>
      <c r="JC116" s="34"/>
      <c r="JD116" s="34"/>
      <c r="JE116" s="34"/>
      <c r="JF116" s="34"/>
      <c r="JG116" s="34"/>
      <c r="JH116" s="34"/>
      <c r="JI116" s="34"/>
      <c r="JJ116" s="34"/>
      <c r="JK116" s="34"/>
      <c r="JL116" s="34"/>
      <c r="JM116" s="34"/>
      <c r="JN116" s="34"/>
      <c r="JO116" s="34"/>
      <c r="JP116" s="34"/>
      <c r="JQ116" s="34"/>
      <c r="JR116" s="34"/>
      <c r="JS116" s="34"/>
      <c r="JT116" s="34"/>
      <c r="JU116" s="34"/>
      <c r="JV116" s="34"/>
      <c r="JW116" s="34"/>
      <c r="JX116" s="34"/>
      <c r="JY116" s="34"/>
      <c r="JZ116" s="34"/>
      <c r="KA116" s="34"/>
      <c r="KB116" s="34"/>
      <c r="KC116" s="34"/>
      <c r="KD116" s="34"/>
      <c r="KE116" s="34"/>
      <c r="KF116" s="34"/>
      <c r="KG116" s="34"/>
      <c r="KH116" s="34"/>
      <c r="KI116" s="34"/>
      <c r="KJ116" s="34"/>
      <c r="KK116" s="34"/>
      <c r="KL116" s="34"/>
      <c r="KM116" s="34"/>
      <c r="KN116" s="34"/>
      <c r="KO116" s="34"/>
      <c r="KP116" s="34"/>
      <c r="KQ116" s="34"/>
      <c r="KR116" s="34"/>
      <c r="KS116" s="34"/>
      <c r="KT116" s="34"/>
      <c r="KU116" s="34"/>
      <c r="KV116" s="34"/>
      <c r="KW116" s="34"/>
      <c r="KX116" s="34"/>
      <c r="KY116" s="34"/>
      <c r="KZ116" s="34"/>
      <c r="LA116" s="34"/>
      <c r="LB116" s="34"/>
      <c r="LC116" s="34"/>
      <c r="LD116" s="34"/>
      <c r="LE116" s="34"/>
      <c r="LF116" s="34"/>
      <c r="LG116" s="34"/>
      <c r="LH116" s="34"/>
      <c r="LI116" s="34"/>
      <c r="LJ116" s="34"/>
      <c r="LK116" s="34"/>
      <c r="LL116" s="34"/>
      <c r="LM116" s="34"/>
      <c r="LN116" s="34"/>
      <c r="LO116" s="34"/>
      <c r="LP116" s="34"/>
      <c r="LQ116" s="34"/>
      <c r="LR116" s="34"/>
      <c r="LS116" s="34"/>
      <c r="LT116" s="34"/>
      <c r="LU116" s="34"/>
      <c r="LV116" s="34"/>
      <c r="LW116" s="34"/>
      <c r="LX116" s="34"/>
      <c r="LY116" s="34"/>
      <c r="LZ116" s="34"/>
      <c r="MA116" s="34"/>
      <c r="MB116" s="34"/>
      <c r="MC116" s="34"/>
      <c r="MD116" s="34"/>
      <c r="ME116" s="34"/>
      <c r="MF116" s="34"/>
      <c r="MG116" s="34"/>
      <c r="MH116" s="34"/>
      <c r="MI116" s="34"/>
      <c r="MJ116" s="34"/>
      <c r="MK116" s="34"/>
      <c r="ML116" s="34"/>
      <c r="MM116" s="34"/>
    </row>
    <row r="117" spans="1:351" s="35" customFormat="1" ht="40.35" customHeight="1" x14ac:dyDescent="0.2">
      <c r="A117" s="40"/>
      <c r="B117" s="40"/>
      <c r="C117" s="40"/>
      <c r="D117" s="9"/>
      <c r="E117" s="36" t="s">
        <v>119</v>
      </c>
      <c r="F117" s="42">
        <v>2019</v>
      </c>
      <c r="G117" s="27"/>
      <c r="H117" s="1">
        <v>280000</v>
      </c>
      <c r="I117" s="1"/>
      <c r="J117" s="1">
        <f>I117+H117</f>
        <v>280000</v>
      </c>
      <c r="K117" s="39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  <c r="JB117" s="34"/>
      <c r="JC117" s="34"/>
      <c r="JD117" s="34"/>
      <c r="JE117" s="34"/>
      <c r="JF117" s="34"/>
      <c r="JG117" s="34"/>
      <c r="JH117" s="34"/>
      <c r="JI117" s="34"/>
      <c r="JJ117" s="34"/>
      <c r="JK117" s="34"/>
      <c r="JL117" s="34"/>
      <c r="JM117" s="34"/>
      <c r="JN117" s="34"/>
      <c r="JO117" s="34"/>
      <c r="JP117" s="34"/>
      <c r="JQ117" s="34"/>
      <c r="JR117" s="34"/>
      <c r="JS117" s="34"/>
      <c r="JT117" s="34"/>
      <c r="JU117" s="34"/>
      <c r="JV117" s="34"/>
      <c r="JW117" s="34"/>
      <c r="JX117" s="34"/>
      <c r="JY117" s="34"/>
      <c r="JZ117" s="34"/>
      <c r="KA117" s="34"/>
      <c r="KB117" s="34"/>
      <c r="KC117" s="34"/>
      <c r="KD117" s="34"/>
      <c r="KE117" s="34"/>
      <c r="KF117" s="34"/>
      <c r="KG117" s="34"/>
      <c r="KH117" s="34"/>
      <c r="KI117" s="34"/>
      <c r="KJ117" s="34"/>
      <c r="KK117" s="34"/>
      <c r="KL117" s="34"/>
      <c r="KM117" s="34"/>
      <c r="KN117" s="34"/>
      <c r="KO117" s="34"/>
      <c r="KP117" s="34"/>
      <c r="KQ117" s="34"/>
      <c r="KR117" s="34"/>
      <c r="KS117" s="34"/>
      <c r="KT117" s="34"/>
      <c r="KU117" s="34"/>
      <c r="KV117" s="34"/>
      <c r="KW117" s="34"/>
      <c r="KX117" s="34"/>
      <c r="KY117" s="34"/>
      <c r="KZ117" s="34"/>
      <c r="LA117" s="34"/>
      <c r="LB117" s="34"/>
      <c r="LC117" s="34"/>
      <c r="LD117" s="34"/>
      <c r="LE117" s="34"/>
      <c r="LF117" s="34"/>
      <c r="LG117" s="34"/>
      <c r="LH117" s="34"/>
      <c r="LI117" s="34"/>
      <c r="LJ117" s="34"/>
      <c r="LK117" s="34"/>
      <c r="LL117" s="34"/>
      <c r="LM117" s="34"/>
      <c r="LN117" s="34"/>
      <c r="LO117" s="34"/>
      <c r="LP117" s="34"/>
      <c r="LQ117" s="34"/>
      <c r="LR117" s="34"/>
      <c r="LS117" s="34"/>
      <c r="LT117" s="34"/>
      <c r="LU117" s="34"/>
      <c r="LV117" s="34"/>
      <c r="LW117" s="34"/>
      <c r="LX117" s="34"/>
      <c r="LY117" s="34"/>
      <c r="LZ117" s="34"/>
      <c r="MA117" s="34"/>
      <c r="MB117" s="34"/>
      <c r="MC117" s="34"/>
      <c r="MD117" s="34"/>
      <c r="ME117" s="34"/>
      <c r="MF117" s="34"/>
      <c r="MG117" s="34"/>
      <c r="MH117" s="34"/>
      <c r="MI117" s="34"/>
      <c r="MJ117" s="34"/>
      <c r="MK117" s="34"/>
      <c r="ML117" s="34"/>
      <c r="MM117" s="34"/>
    </row>
    <row r="118" spans="1:351" s="35" customFormat="1" ht="66" customHeight="1" x14ac:dyDescent="0.2">
      <c r="A118" s="40"/>
      <c r="B118" s="40"/>
      <c r="C118" s="40"/>
      <c r="D118" s="9"/>
      <c r="E118" s="36" t="s">
        <v>110</v>
      </c>
      <c r="F118" s="12">
        <v>2019</v>
      </c>
      <c r="G118" s="27"/>
      <c r="H118" s="1">
        <f>250000+400000</f>
        <v>650000</v>
      </c>
      <c r="I118" s="1"/>
      <c r="J118" s="1">
        <f t="shared" si="25"/>
        <v>650000</v>
      </c>
      <c r="K118" s="39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  <c r="JB118" s="34"/>
      <c r="JC118" s="34"/>
      <c r="JD118" s="34"/>
      <c r="JE118" s="34"/>
      <c r="JF118" s="34"/>
      <c r="JG118" s="34"/>
      <c r="JH118" s="34"/>
      <c r="JI118" s="34"/>
      <c r="JJ118" s="34"/>
      <c r="JK118" s="34"/>
      <c r="JL118" s="34"/>
      <c r="JM118" s="34"/>
      <c r="JN118" s="34"/>
      <c r="JO118" s="34"/>
      <c r="JP118" s="34"/>
      <c r="JQ118" s="34"/>
      <c r="JR118" s="34"/>
      <c r="JS118" s="34"/>
      <c r="JT118" s="34"/>
      <c r="JU118" s="34"/>
      <c r="JV118" s="34"/>
      <c r="JW118" s="34"/>
      <c r="JX118" s="34"/>
      <c r="JY118" s="34"/>
      <c r="JZ118" s="34"/>
      <c r="KA118" s="34"/>
      <c r="KB118" s="34"/>
      <c r="KC118" s="34"/>
      <c r="KD118" s="34"/>
      <c r="KE118" s="34"/>
      <c r="KF118" s="34"/>
      <c r="KG118" s="34"/>
      <c r="KH118" s="34"/>
      <c r="KI118" s="34"/>
      <c r="KJ118" s="34"/>
      <c r="KK118" s="34"/>
      <c r="KL118" s="34"/>
      <c r="KM118" s="34"/>
      <c r="KN118" s="34"/>
      <c r="KO118" s="34"/>
      <c r="KP118" s="34"/>
      <c r="KQ118" s="34"/>
      <c r="KR118" s="34"/>
      <c r="KS118" s="34"/>
      <c r="KT118" s="34"/>
      <c r="KU118" s="34"/>
      <c r="KV118" s="34"/>
      <c r="KW118" s="34"/>
      <c r="KX118" s="34"/>
      <c r="KY118" s="34"/>
      <c r="KZ118" s="34"/>
      <c r="LA118" s="34"/>
      <c r="LB118" s="34"/>
      <c r="LC118" s="34"/>
      <c r="LD118" s="34"/>
      <c r="LE118" s="34"/>
      <c r="LF118" s="34"/>
      <c r="LG118" s="34"/>
      <c r="LH118" s="34"/>
      <c r="LI118" s="34"/>
      <c r="LJ118" s="34"/>
      <c r="LK118" s="34"/>
      <c r="LL118" s="34"/>
      <c r="LM118" s="34"/>
      <c r="LN118" s="34"/>
      <c r="LO118" s="34"/>
      <c r="LP118" s="34"/>
      <c r="LQ118" s="34"/>
      <c r="LR118" s="34"/>
      <c r="LS118" s="34"/>
      <c r="LT118" s="34"/>
      <c r="LU118" s="34"/>
      <c r="LV118" s="34"/>
      <c r="LW118" s="34"/>
      <c r="LX118" s="34"/>
      <c r="LY118" s="34"/>
      <c r="LZ118" s="34"/>
      <c r="MA118" s="34"/>
      <c r="MB118" s="34"/>
      <c r="MC118" s="34"/>
      <c r="MD118" s="34"/>
      <c r="ME118" s="34"/>
      <c r="MF118" s="34"/>
      <c r="MG118" s="34"/>
      <c r="MH118" s="34"/>
      <c r="MI118" s="34"/>
      <c r="MJ118" s="34"/>
      <c r="MK118" s="34"/>
      <c r="ML118" s="34"/>
      <c r="MM118" s="34"/>
    </row>
    <row r="119" spans="1:351" s="35" customFormat="1" ht="40.35" customHeight="1" x14ac:dyDescent="0.2">
      <c r="A119" s="40"/>
      <c r="B119" s="40"/>
      <c r="C119" s="40"/>
      <c r="D119" s="9"/>
      <c r="E119" s="36" t="s">
        <v>25</v>
      </c>
      <c r="F119" s="12">
        <v>2019</v>
      </c>
      <c r="G119" s="27">
        <v>1516100</v>
      </c>
      <c r="H119" s="1">
        <v>700000</v>
      </c>
      <c r="I119" s="1">
        <v>180000</v>
      </c>
      <c r="J119" s="1">
        <f t="shared" si="25"/>
        <v>880000</v>
      </c>
      <c r="K119" s="39">
        <v>58</v>
      </c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  <c r="JB119" s="34"/>
      <c r="JC119" s="34"/>
      <c r="JD119" s="34"/>
      <c r="JE119" s="34"/>
      <c r="JF119" s="34"/>
      <c r="JG119" s="34"/>
      <c r="JH119" s="34"/>
      <c r="JI119" s="34"/>
      <c r="JJ119" s="34"/>
      <c r="JK119" s="34"/>
      <c r="JL119" s="34"/>
      <c r="JM119" s="34"/>
      <c r="JN119" s="34"/>
      <c r="JO119" s="34"/>
      <c r="JP119" s="34"/>
      <c r="JQ119" s="34"/>
      <c r="JR119" s="34"/>
      <c r="JS119" s="34"/>
      <c r="JT119" s="34"/>
      <c r="JU119" s="34"/>
      <c r="JV119" s="34"/>
      <c r="JW119" s="34"/>
      <c r="JX119" s="34"/>
      <c r="JY119" s="34"/>
      <c r="JZ119" s="34"/>
      <c r="KA119" s="34"/>
      <c r="KB119" s="34"/>
      <c r="KC119" s="34"/>
      <c r="KD119" s="34"/>
      <c r="KE119" s="34"/>
      <c r="KF119" s="34"/>
      <c r="KG119" s="34"/>
      <c r="KH119" s="34"/>
      <c r="KI119" s="34"/>
      <c r="KJ119" s="34"/>
      <c r="KK119" s="34"/>
      <c r="KL119" s="34"/>
      <c r="KM119" s="34"/>
      <c r="KN119" s="34"/>
      <c r="KO119" s="34"/>
      <c r="KP119" s="34"/>
      <c r="KQ119" s="34"/>
      <c r="KR119" s="34"/>
      <c r="KS119" s="34"/>
      <c r="KT119" s="34"/>
      <c r="KU119" s="34"/>
      <c r="KV119" s="34"/>
      <c r="KW119" s="34"/>
      <c r="KX119" s="34"/>
      <c r="KY119" s="34"/>
      <c r="KZ119" s="34"/>
      <c r="LA119" s="34"/>
      <c r="LB119" s="34"/>
      <c r="LC119" s="34"/>
      <c r="LD119" s="34"/>
      <c r="LE119" s="34"/>
      <c r="LF119" s="34"/>
      <c r="LG119" s="34"/>
      <c r="LH119" s="34"/>
      <c r="LI119" s="34"/>
      <c r="LJ119" s="34"/>
      <c r="LK119" s="34"/>
      <c r="LL119" s="34"/>
      <c r="LM119" s="34"/>
      <c r="LN119" s="34"/>
      <c r="LO119" s="34"/>
      <c r="LP119" s="34"/>
      <c r="LQ119" s="34"/>
      <c r="LR119" s="34"/>
      <c r="LS119" s="34"/>
      <c r="LT119" s="34"/>
      <c r="LU119" s="34"/>
      <c r="LV119" s="34"/>
      <c r="LW119" s="34"/>
      <c r="LX119" s="34"/>
      <c r="LY119" s="34"/>
      <c r="LZ119" s="34"/>
      <c r="MA119" s="34"/>
      <c r="MB119" s="34"/>
      <c r="MC119" s="34"/>
      <c r="MD119" s="34"/>
      <c r="ME119" s="34"/>
      <c r="MF119" s="34"/>
      <c r="MG119" s="34"/>
      <c r="MH119" s="34"/>
      <c r="MI119" s="34"/>
      <c r="MJ119" s="34"/>
      <c r="MK119" s="34"/>
      <c r="ML119" s="34"/>
      <c r="MM119" s="34"/>
    </row>
    <row r="120" spans="1:351" s="35" customFormat="1" ht="36" customHeight="1" x14ac:dyDescent="0.2">
      <c r="A120" s="40"/>
      <c r="B120" s="40"/>
      <c r="C120" s="40"/>
      <c r="D120" s="9"/>
      <c r="E120" s="36" t="s">
        <v>26</v>
      </c>
      <c r="F120" s="27" t="s">
        <v>50</v>
      </c>
      <c r="G120" s="27">
        <v>31834662</v>
      </c>
      <c r="H120" s="1">
        <f>10000000-2000000-1000000</f>
        <v>7000000</v>
      </c>
      <c r="I120" s="1"/>
      <c r="J120" s="1">
        <f t="shared" si="25"/>
        <v>7000000</v>
      </c>
      <c r="K120" s="39">
        <v>78</v>
      </c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  <c r="JB120" s="34"/>
      <c r="JC120" s="34"/>
      <c r="JD120" s="34"/>
      <c r="JE120" s="34"/>
      <c r="JF120" s="34"/>
      <c r="JG120" s="34"/>
      <c r="JH120" s="34"/>
      <c r="JI120" s="34"/>
      <c r="JJ120" s="34"/>
      <c r="JK120" s="34"/>
      <c r="JL120" s="34"/>
      <c r="JM120" s="34"/>
      <c r="JN120" s="34"/>
      <c r="JO120" s="34"/>
      <c r="JP120" s="34"/>
      <c r="JQ120" s="34"/>
      <c r="JR120" s="34"/>
      <c r="JS120" s="34"/>
      <c r="JT120" s="34"/>
      <c r="JU120" s="34"/>
      <c r="JV120" s="34"/>
      <c r="JW120" s="34"/>
      <c r="JX120" s="34"/>
      <c r="JY120" s="34"/>
      <c r="JZ120" s="34"/>
      <c r="KA120" s="34"/>
      <c r="KB120" s="34"/>
      <c r="KC120" s="34"/>
      <c r="KD120" s="34"/>
      <c r="KE120" s="34"/>
      <c r="KF120" s="34"/>
      <c r="KG120" s="34"/>
      <c r="KH120" s="34"/>
      <c r="KI120" s="34"/>
      <c r="KJ120" s="34"/>
      <c r="KK120" s="34"/>
      <c r="KL120" s="34"/>
      <c r="KM120" s="34"/>
      <c r="KN120" s="34"/>
      <c r="KO120" s="34"/>
      <c r="KP120" s="34"/>
      <c r="KQ120" s="34"/>
      <c r="KR120" s="34"/>
      <c r="KS120" s="34"/>
      <c r="KT120" s="34"/>
      <c r="KU120" s="34"/>
      <c r="KV120" s="34"/>
      <c r="KW120" s="34"/>
      <c r="KX120" s="34"/>
      <c r="KY120" s="34"/>
      <c r="KZ120" s="34"/>
      <c r="LA120" s="34"/>
      <c r="LB120" s="34"/>
      <c r="LC120" s="34"/>
      <c r="LD120" s="34"/>
      <c r="LE120" s="34"/>
      <c r="LF120" s="34"/>
      <c r="LG120" s="34"/>
      <c r="LH120" s="34"/>
      <c r="LI120" s="34"/>
      <c r="LJ120" s="34"/>
      <c r="LK120" s="34"/>
      <c r="LL120" s="34"/>
      <c r="LM120" s="34"/>
      <c r="LN120" s="34"/>
      <c r="LO120" s="34"/>
      <c r="LP120" s="34"/>
      <c r="LQ120" s="34"/>
      <c r="LR120" s="34"/>
      <c r="LS120" s="34"/>
      <c r="LT120" s="34"/>
      <c r="LU120" s="34"/>
      <c r="LV120" s="34"/>
      <c r="LW120" s="34"/>
      <c r="LX120" s="34"/>
      <c r="LY120" s="34"/>
      <c r="LZ120" s="34"/>
      <c r="MA120" s="34"/>
      <c r="MB120" s="34"/>
      <c r="MC120" s="34"/>
      <c r="MD120" s="34"/>
      <c r="ME120" s="34"/>
      <c r="MF120" s="34"/>
      <c r="MG120" s="34"/>
      <c r="MH120" s="34"/>
      <c r="MI120" s="34"/>
      <c r="MJ120" s="34"/>
      <c r="MK120" s="34"/>
      <c r="ML120" s="34"/>
      <c r="MM120" s="34"/>
    </row>
    <row r="121" spans="1:351" s="35" customFormat="1" ht="30.75" customHeight="1" x14ac:dyDescent="0.2">
      <c r="A121" s="40"/>
      <c r="B121" s="40"/>
      <c r="C121" s="40"/>
      <c r="D121" s="9"/>
      <c r="E121" s="37" t="s">
        <v>27</v>
      </c>
      <c r="F121" s="27" t="s">
        <v>50</v>
      </c>
      <c r="G121" s="27">
        <v>14670250</v>
      </c>
      <c r="H121" s="1">
        <f>1000000+6000000-6900000-15265-255-50000</f>
        <v>34480</v>
      </c>
      <c r="I121" s="1"/>
      <c r="J121" s="1">
        <f t="shared" si="25"/>
        <v>34480</v>
      </c>
      <c r="K121" s="39">
        <v>52</v>
      </c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  <c r="JB121" s="34"/>
      <c r="JC121" s="34"/>
      <c r="JD121" s="34"/>
      <c r="JE121" s="34"/>
      <c r="JF121" s="34"/>
      <c r="JG121" s="34"/>
      <c r="JH121" s="34"/>
      <c r="JI121" s="34"/>
      <c r="JJ121" s="34"/>
      <c r="JK121" s="34"/>
      <c r="JL121" s="34"/>
      <c r="JM121" s="34"/>
      <c r="JN121" s="34"/>
      <c r="JO121" s="34"/>
      <c r="JP121" s="34"/>
      <c r="JQ121" s="34"/>
      <c r="JR121" s="34"/>
      <c r="JS121" s="34"/>
      <c r="JT121" s="34"/>
      <c r="JU121" s="34"/>
      <c r="JV121" s="34"/>
      <c r="JW121" s="34"/>
      <c r="JX121" s="34"/>
      <c r="JY121" s="34"/>
      <c r="JZ121" s="34"/>
      <c r="KA121" s="34"/>
      <c r="KB121" s="34"/>
      <c r="KC121" s="34"/>
      <c r="KD121" s="34"/>
      <c r="KE121" s="34"/>
      <c r="KF121" s="34"/>
      <c r="KG121" s="34"/>
      <c r="KH121" s="34"/>
      <c r="KI121" s="34"/>
      <c r="KJ121" s="34"/>
      <c r="KK121" s="34"/>
      <c r="KL121" s="34"/>
      <c r="KM121" s="34"/>
      <c r="KN121" s="34"/>
      <c r="KO121" s="34"/>
      <c r="KP121" s="34"/>
      <c r="KQ121" s="34"/>
      <c r="KR121" s="34"/>
      <c r="KS121" s="34"/>
      <c r="KT121" s="34"/>
      <c r="KU121" s="34"/>
      <c r="KV121" s="34"/>
      <c r="KW121" s="34"/>
      <c r="KX121" s="34"/>
      <c r="KY121" s="34"/>
      <c r="KZ121" s="34"/>
      <c r="LA121" s="34"/>
      <c r="LB121" s="34"/>
      <c r="LC121" s="34"/>
      <c r="LD121" s="34"/>
      <c r="LE121" s="34"/>
      <c r="LF121" s="34"/>
      <c r="LG121" s="34"/>
      <c r="LH121" s="34"/>
      <c r="LI121" s="34"/>
      <c r="LJ121" s="34"/>
      <c r="LK121" s="34"/>
      <c r="LL121" s="34"/>
      <c r="LM121" s="34"/>
      <c r="LN121" s="34"/>
      <c r="LO121" s="34"/>
      <c r="LP121" s="34"/>
      <c r="LQ121" s="34"/>
      <c r="LR121" s="34"/>
      <c r="LS121" s="34"/>
      <c r="LT121" s="34"/>
      <c r="LU121" s="34"/>
      <c r="LV121" s="34"/>
      <c r="LW121" s="34"/>
      <c r="LX121" s="34"/>
      <c r="LY121" s="34"/>
      <c r="LZ121" s="34"/>
      <c r="MA121" s="34"/>
      <c r="MB121" s="34"/>
      <c r="MC121" s="34"/>
      <c r="MD121" s="34"/>
      <c r="ME121" s="34"/>
      <c r="MF121" s="34"/>
      <c r="MG121" s="34"/>
      <c r="MH121" s="34"/>
      <c r="MI121" s="34"/>
      <c r="MJ121" s="34"/>
      <c r="MK121" s="34"/>
      <c r="ML121" s="34"/>
      <c r="MM121" s="34"/>
    </row>
    <row r="122" spans="1:351" s="35" customFormat="1" ht="33" customHeight="1" x14ac:dyDescent="0.2">
      <c r="A122" s="40"/>
      <c r="B122" s="40"/>
      <c r="C122" s="40"/>
      <c r="D122" s="9"/>
      <c r="E122" s="37" t="s">
        <v>28</v>
      </c>
      <c r="F122" s="12">
        <v>2019</v>
      </c>
      <c r="G122" s="27"/>
      <c r="H122" s="1">
        <f>1000000+500000-1430000</f>
        <v>70000</v>
      </c>
      <c r="I122" s="1"/>
      <c r="J122" s="1">
        <f t="shared" si="25"/>
        <v>70000</v>
      </c>
      <c r="K122" s="39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  <c r="JB122" s="34"/>
      <c r="JC122" s="34"/>
      <c r="JD122" s="34"/>
      <c r="JE122" s="34"/>
      <c r="JF122" s="34"/>
      <c r="JG122" s="34"/>
      <c r="JH122" s="34"/>
      <c r="JI122" s="34"/>
      <c r="JJ122" s="34"/>
      <c r="JK122" s="34"/>
      <c r="JL122" s="34"/>
      <c r="JM122" s="34"/>
      <c r="JN122" s="34"/>
      <c r="JO122" s="34"/>
      <c r="JP122" s="34"/>
      <c r="JQ122" s="34"/>
      <c r="JR122" s="34"/>
      <c r="JS122" s="34"/>
      <c r="JT122" s="34"/>
      <c r="JU122" s="34"/>
      <c r="JV122" s="34"/>
      <c r="JW122" s="34"/>
      <c r="JX122" s="34"/>
      <c r="JY122" s="34"/>
      <c r="JZ122" s="34"/>
      <c r="KA122" s="34"/>
      <c r="KB122" s="34"/>
      <c r="KC122" s="34"/>
      <c r="KD122" s="34"/>
      <c r="KE122" s="34"/>
      <c r="KF122" s="34"/>
      <c r="KG122" s="34"/>
      <c r="KH122" s="34"/>
      <c r="KI122" s="34"/>
      <c r="KJ122" s="34"/>
      <c r="KK122" s="34"/>
      <c r="KL122" s="34"/>
      <c r="KM122" s="34"/>
      <c r="KN122" s="34"/>
      <c r="KO122" s="34"/>
      <c r="KP122" s="34"/>
      <c r="KQ122" s="34"/>
      <c r="KR122" s="34"/>
      <c r="KS122" s="34"/>
      <c r="KT122" s="34"/>
      <c r="KU122" s="34"/>
      <c r="KV122" s="34"/>
      <c r="KW122" s="34"/>
      <c r="KX122" s="34"/>
      <c r="KY122" s="34"/>
      <c r="KZ122" s="34"/>
      <c r="LA122" s="34"/>
      <c r="LB122" s="34"/>
      <c r="LC122" s="34"/>
      <c r="LD122" s="34"/>
      <c r="LE122" s="34"/>
      <c r="LF122" s="34"/>
      <c r="LG122" s="34"/>
      <c r="LH122" s="34"/>
      <c r="LI122" s="34"/>
      <c r="LJ122" s="34"/>
      <c r="LK122" s="34"/>
      <c r="LL122" s="34"/>
      <c r="LM122" s="34"/>
      <c r="LN122" s="34"/>
      <c r="LO122" s="34"/>
      <c r="LP122" s="34"/>
      <c r="LQ122" s="34"/>
      <c r="LR122" s="34"/>
      <c r="LS122" s="34"/>
      <c r="LT122" s="34"/>
      <c r="LU122" s="34"/>
      <c r="LV122" s="34"/>
      <c r="LW122" s="34"/>
      <c r="LX122" s="34"/>
      <c r="LY122" s="34"/>
      <c r="LZ122" s="34"/>
      <c r="MA122" s="34"/>
      <c r="MB122" s="34"/>
      <c r="MC122" s="34"/>
      <c r="MD122" s="34"/>
      <c r="ME122" s="34"/>
      <c r="MF122" s="34"/>
      <c r="MG122" s="34"/>
      <c r="MH122" s="34"/>
      <c r="MI122" s="34"/>
      <c r="MJ122" s="34"/>
      <c r="MK122" s="34"/>
      <c r="ML122" s="34"/>
      <c r="MM122" s="34"/>
    </row>
    <row r="123" spans="1:351" s="35" customFormat="1" ht="41.1" customHeight="1" x14ac:dyDescent="0.2">
      <c r="A123" s="40"/>
      <c r="B123" s="40"/>
      <c r="C123" s="40"/>
      <c r="D123" s="9"/>
      <c r="E123" s="37" t="s">
        <v>65</v>
      </c>
      <c r="F123" s="27" t="s">
        <v>48</v>
      </c>
      <c r="G123" s="27"/>
      <c r="H123" s="1">
        <f>2000000+2000000-2000000-1800000</f>
        <v>200000</v>
      </c>
      <c r="I123" s="1"/>
      <c r="J123" s="1">
        <f t="shared" si="25"/>
        <v>200000</v>
      </c>
      <c r="K123" s="39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  <c r="JB123" s="34"/>
      <c r="JC123" s="34"/>
      <c r="JD123" s="34"/>
      <c r="JE123" s="34"/>
      <c r="JF123" s="34"/>
      <c r="JG123" s="34"/>
      <c r="JH123" s="34"/>
      <c r="JI123" s="34"/>
      <c r="JJ123" s="34"/>
      <c r="JK123" s="34"/>
      <c r="JL123" s="34"/>
      <c r="JM123" s="34"/>
      <c r="JN123" s="34"/>
      <c r="JO123" s="34"/>
      <c r="JP123" s="34"/>
      <c r="JQ123" s="34"/>
      <c r="JR123" s="34"/>
      <c r="JS123" s="34"/>
      <c r="JT123" s="34"/>
      <c r="JU123" s="34"/>
      <c r="JV123" s="34"/>
      <c r="JW123" s="34"/>
      <c r="JX123" s="34"/>
      <c r="JY123" s="34"/>
      <c r="JZ123" s="34"/>
      <c r="KA123" s="34"/>
      <c r="KB123" s="34"/>
      <c r="KC123" s="34"/>
      <c r="KD123" s="34"/>
      <c r="KE123" s="34"/>
      <c r="KF123" s="34"/>
      <c r="KG123" s="34"/>
      <c r="KH123" s="34"/>
      <c r="KI123" s="34"/>
      <c r="KJ123" s="34"/>
      <c r="KK123" s="34"/>
      <c r="KL123" s="34"/>
      <c r="KM123" s="34"/>
      <c r="KN123" s="34"/>
      <c r="KO123" s="34"/>
      <c r="KP123" s="34"/>
      <c r="KQ123" s="34"/>
      <c r="KR123" s="34"/>
      <c r="KS123" s="34"/>
      <c r="KT123" s="34"/>
      <c r="KU123" s="34"/>
      <c r="KV123" s="34"/>
      <c r="KW123" s="34"/>
      <c r="KX123" s="34"/>
      <c r="KY123" s="34"/>
      <c r="KZ123" s="34"/>
      <c r="LA123" s="34"/>
      <c r="LB123" s="34"/>
      <c r="LC123" s="34"/>
      <c r="LD123" s="34"/>
      <c r="LE123" s="34"/>
      <c r="LF123" s="34"/>
      <c r="LG123" s="34"/>
      <c r="LH123" s="34"/>
      <c r="LI123" s="34"/>
      <c r="LJ123" s="34"/>
      <c r="LK123" s="34"/>
      <c r="LL123" s="34"/>
      <c r="LM123" s="34"/>
      <c r="LN123" s="34"/>
      <c r="LO123" s="34"/>
      <c r="LP123" s="34"/>
      <c r="LQ123" s="34"/>
      <c r="LR123" s="34"/>
      <c r="LS123" s="34"/>
      <c r="LT123" s="34"/>
      <c r="LU123" s="34"/>
      <c r="LV123" s="34"/>
      <c r="LW123" s="34"/>
      <c r="LX123" s="34"/>
      <c r="LY123" s="34"/>
      <c r="LZ123" s="34"/>
      <c r="MA123" s="34"/>
      <c r="MB123" s="34"/>
      <c r="MC123" s="34"/>
      <c r="MD123" s="34"/>
      <c r="ME123" s="34"/>
      <c r="MF123" s="34"/>
      <c r="MG123" s="34"/>
      <c r="MH123" s="34"/>
      <c r="MI123" s="34"/>
      <c r="MJ123" s="34"/>
      <c r="MK123" s="34"/>
      <c r="ML123" s="34"/>
      <c r="MM123" s="34"/>
    </row>
    <row r="124" spans="1:351" s="35" customFormat="1" ht="68.25" customHeight="1" x14ac:dyDescent="0.2">
      <c r="A124" s="9">
        <v>1517361</v>
      </c>
      <c r="B124" s="9">
        <v>7361</v>
      </c>
      <c r="C124" s="15" t="s">
        <v>81</v>
      </c>
      <c r="D124" s="28" t="s">
        <v>93</v>
      </c>
      <c r="E124" s="36" t="s">
        <v>94</v>
      </c>
      <c r="F124" s="27" t="s">
        <v>48</v>
      </c>
      <c r="G124" s="27">
        <v>1567405</v>
      </c>
      <c r="H124" s="16">
        <v>28000</v>
      </c>
      <c r="I124" s="16"/>
      <c r="J124" s="16">
        <f>I124+H124</f>
        <v>28000</v>
      </c>
      <c r="K124" s="39">
        <v>75</v>
      </c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  <c r="JB124" s="34"/>
      <c r="JC124" s="34"/>
      <c r="JD124" s="34"/>
      <c r="JE124" s="34"/>
      <c r="JF124" s="34"/>
      <c r="JG124" s="34"/>
      <c r="JH124" s="34"/>
      <c r="JI124" s="34"/>
      <c r="JJ124" s="34"/>
      <c r="JK124" s="34"/>
      <c r="JL124" s="34"/>
      <c r="JM124" s="34"/>
      <c r="JN124" s="34"/>
      <c r="JO124" s="34"/>
      <c r="JP124" s="34"/>
      <c r="JQ124" s="34"/>
      <c r="JR124" s="34"/>
      <c r="JS124" s="34"/>
      <c r="JT124" s="34"/>
      <c r="JU124" s="34"/>
      <c r="JV124" s="34"/>
      <c r="JW124" s="34"/>
      <c r="JX124" s="34"/>
      <c r="JY124" s="34"/>
      <c r="JZ124" s="34"/>
      <c r="KA124" s="34"/>
      <c r="KB124" s="34"/>
      <c r="KC124" s="34"/>
      <c r="KD124" s="34"/>
      <c r="KE124" s="34"/>
      <c r="KF124" s="34"/>
      <c r="KG124" s="34"/>
      <c r="KH124" s="34"/>
      <c r="KI124" s="34"/>
      <c r="KJ124" s="34"/>
      <c r="KK124" s="34"/>
      <c r="KL124" s="34"/>
      <c r="KM124" s="34"/>
      <c r="KN124" s="34"/>
      <c r="KO124" s="34"/>
      <c r="KP124" s="34"/>
      <c r="KQ124" s="34"/>
      <c r="KR124" s="34"/>
      <c r="KS124" s="34"/>
      <c r="KT124" s="34"/>
      <c r="KU124" s="34"/>
      <c r="KV124" s="34"/>
      <c r="KW124" s="34"/>
      <c r="KX124" s="34"/>
      <c r="KY124" s="34"/>
      <c r="KZ124" s="34"/>
      <c r="LA124" s="34"/>
      <c r="LB124" s="34"/>
      <c r="LC124" s="34"/>
      <c r="LD124" s="34"/>
      <c r="LE124" s="34"/>
      <c r="LF124" s="34"/>
      <c r="LG124" s="34"/>
      <c r="LH124" s="34"/>
      <c r="LI124" s="34"/>
      <c r="LJ124" s="34"/>
      <c r="LK124" s="34"/>
      <c r="LL124" s="34"/>
      <c r="LM124" s="34"/>
      <c r="LN124" s="34"/>
      <c r="LO124" s="34"/>
      <c r="LP124" s="34"/>
      <c r="LQ124" s="34"/>
      <c r="LR124" s="34"/>
      <c r="LS124" s="34"/>
      <c r="LT124" s="34"/>
      <c r="LU124" s="34"/>
      <c r="LV124" s="34"/>
      <c r="LW124" s="34"/>
      <c r="LX124" s="34"/>
      <c r="LY124" s="34"/>
      <c r="LZ124" s="34"/>
      <c r="MA124" s="34"/>
      <c r="MB124" s="34"/>
      <c r="MC124" s="34"/>
      <c r="MD124" s="34"/>
      <c r="ME124" s="34"/>
      <c r="MF124" s="34"/>
      <c r="MG124" s="34"/>
      <c r="MH124" s="34"/>
      <c r="MI124" s="34"/>
      <c r="MJ124" s="34"/>
      <c r="MK124" s="34"/>
      <c r="ML124" s="34"/>
      <c r="MM124" s="34"/>
    </row>
    <row r="125" spans="1:351" s="35" customFormat="1" ht="41.1" customHeight="1" x14ac:dyDescent="0.2">
      <c r="A125" s="9">
        <v>1517640</v>
      </c>
      <c r="B125" s="9">
        <v>7640</v>
      </c>
      <c r="C125" s="40"/>
      <c r="D125" s="28" t="s">
        <v>39</v>
      </c>
      <c r="E125" s="40"/>
      <c r="F125" s="1"/>
      <c r="G125" s="27"/>
      <c r="H125" s="16">
        <f>SUM(H126:H135)</f>
        <v>67076227</v>
      </c>
      <c r="I125" s="16">
        <f t="shared" ref="I125:J125" si="26">SUM(I126:I135)</f>
        <v>-7106470.9499999993</v>
      </c>
      <c r="J125" s="16">
        <f t="shared" si="26"/>
        <v>59969756.049999997</v>
      </c>
      <c r="K125" s="39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  <c r="JB125" s="34"/>
      <c r="JC125" s="34"/>
      <c r="JD125" s="34"/>
      <c r="JE125" s="34"/>
      <c r="JF125" s="34"/>
      <c r="JG125" s="34"/>
      <c r="JH125" s="34"/>
      <c r="JI125" s="34"/>
      <c r="JJ125" s="34"/>
      <c r="JK125" s="34"/>
      <c r="JL125" s="34"/>
      <c r="JM125" s="34"/>
      <c r="JN125" s="34"/>
      <c r="JO125" s="34"/>
      <c r="JP125" s="34"/>
      <c r="JQ125" s="34"/>
      <c r="JR125" s="34"/>
      <c r="JS125" s="34"/>
      <c r="JT125" s="34"/>
      <c r="JU125" s="34"/>
      <c r="JV125" s="34"/>
      <c r="JW125" s="34"/>
      <c r="JX125" s="34"/>
      <c r="JY125" s="34"/>
      <c r="JZ125" s="34"/>
      <c r="KA125" s="34"/>
      <c r="KB125" s="34"/>
      <c r="KC125" s="34"/>
      <c r="KD125" s="34"/>
      <c r="KE125" s="34"/>
      <c r="KF125" s="34"/>
      <c r="KG125" s="34"/>
      <c r="KH125" s="34"/>
      <c r="KI125" s="34"/>
      <c r="KJ125" s="34"/>
      <c r="KK125" s="34"/>
      <c r="KL125" s="34"/>
      <c r="KM125" s="34"/>
      <c r="KN125" s="34"/>
      <c r="KO125" s="34"/>
      <c r="KP125" s="34"/>
      <c r="KQ125" s="34"/>
      <c r="KR125" s="34"/>
      <c r="KS125" s="34"/>
      <c r="KT125" s="34"/>
      <c r="KU125" s="34"/>
      <c r="KV125" s="34"/>
      <c r="KW125" s="34"/>
      <c r="KX125" s="34"/>
      <c r="KY125" s="34"/>
      <c r="KZ125" s="34"/>
      <c r="LA125" s="34"/>
      <c r="LB125" s="34"/>
      <c r="LC125" s="34"/>
      <c r="LD125" s="34"/>
      <c r="LE125" s="34"/>
      <c r="LF125" s="34"/>
      <c r="LG125" s="34"/>
      <c r="LH125" s="34"/>
      <c r="LI125" s="34"/>
      <c r="LJ125" s="34"/>
      <c r="LK125" s="34"/>
      <c r="LL125" s="34"/>
      <c r="LM125" s="34"/>
      <c r="LN125" s="34"/>
      <c r="LO125" s="34"/>
      <c r="LP125" s="34"/>
      <c r="LQ125" s="34"/>
      <c r="LR125" s="34"/>
      <c r="LS125" s="34"/>
      <c r="LT125" s="34"/>
      <c r="LU125" s="34"/>
      <c r="LV125" s="34"/>
      <c r="LW125" s="34"/>
      <c r="LX125" s="34"/>
      <c r="LY125" s="34"/>
      <c r="LZ125" s="34"/>
      <c r="MA125" s="34"/>
      <c r="MB125" s="34"/>
      <c r="MC125" s="34"/>
      <c r="MD125" s="34"/>
      <c r="ME125" s="34"/>
      <c r="MF125" s="34"/>
      <c r="MG125" s="34"/>
      <c r="MH125" s="34"/>
      <c r="MI125" s="34"/>
      <c r="MJ125" s="34"/>
      <c r="MK125" s="34"/>
      <c r="ML125" s="34"/>
      <c r="MM125" s="34"/>
    </row>
    <row r="126" spans="1:351" s="35" customFormat="1" ht="82.35" customHeight="1" x14ac:dyDescent="0.2">
      <c r="A126" s="40"/>
      <c r="B126" s="40"/>
      <c r="C126" s="40"/>
      <c r="D126" s="40"/>
      <c r="E126" s="36" t="s">
        <v>72</v>
      </c>
      <c r="F126" s="1" t="s">
        <v>52</v>
      </c>
      <c r="G126" s="27"/>
      <c r="H126" s="1">
        <f>9618700+48093527</f>
        <v>57712227</v>
      </c>
      <c r="I126" s="1">
        <v>-9106470.9499999993</v>
      </c>
      <c r="J126" s="1">
        <f t="shared" ref="J126:J135" si="27">H126+I126</f>
        <v>48605756.049999997</v>
      </c>
      <c r="K126" s="61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  <c r="JB126" s="34"/>
      <c r="JC126" s="34"/>
      <c r="JD126" s="34"/>
      <c r="JE126" s="34"/>
      <c r="JF126" s="34"/>
      <c r="JG126" s="34"/>
      <c r="JH126" s="34"/>
      <c r="JI126" s="34"/>
      <c r="JJ126" s="34"/>
      <c r="JK126" s="34"/>
      <c r="JL126" s="34"/>
      <c r="JM126" s="34"/>
      <c r="JN126" s="34"/>
      <c r="JO126" s="34"/>
      <c r="JP126" s="34"/>
      <c r="JQ126" s="34"/>
      <c r="JR126" s="34"/>
      <c r="JS126" s="34"/>
      <c r="JT126" s="34"/>
      <c r="JU126" s="34"/>
      <c r="JV126" s="34"/>
      <c r="JW126" s="34"/>
      <c r="JX126" s="34"/>
      <c r="JY126" s="34"/>
      <c r="JZ126" s="34"/>
      <c r="KA126" s="34"/>
      <c r="KB126" s="34"/>
      <c r="KC126" s="34"/>
      <c r="KD126" s="34"/>
      <c r="KE126" s="34"/>
      <c r="KF126" s="34"/>
      <c r="KG126" s="34"/>
      <c r="KH126" s="34"/>
      <c r="KI126" s="34"/>
      <c r="KJ126" s="34"/>
      <c r="KK126" s="34"/>
      <c r="KL126" s="34"/>
      <c r="KM126" s="34"/>
      <c r="KN126" s="34"/>
      <c r="KO126" s="34"/>
      <c r="KP126" s="34"/>
      <c r="KQ126" s="34"/>
      <c r="KR126" s="34"/>
      <c r="KS126" s="34"/>
      <c r="KT126" s="34"/>
      <c r="KU126" s="34"/>
      <c r="KV126" s="34"/>
      <c r="KW126" s="34"/>
      <c r="KX126" s="34"/>
      <c r="KY126" s="34"/>
      <c r="KZ126" s="34"/>
      <c r="LA126" s="34"/>
      <c r="LB126" s="34"/>
      <c r="LC126" s="34"/>
      <c r="LD126" s="34"/>
      <c r="LE126" s="34"/>
      <c r="LF126" s="34"/>
      <c r="LG126" s="34"/>
      <c r="LH126" s="34"/>
      <c r="LI126" s="34"/>
      <c r="LJ126" s="34"/>
      <c r="LK126" s="34"/>
      <c r="LL126" s="34"/>
      <c r="LM126" s="34"/>
      <c r="LN126" s="34"/>
      <c r="LO126" s="34"/>
      <c r="LP126" s="34"/>
      <c r="LQ126" s="34"/>
      <c r="LR126" s="34"/>
      <c r="LS126" s="34"/>
      <c r="LT126" s="34"/>
      <c r="LU126" s="34"/>
      <c r="LV126" s="34"/>
      <c r="LW126" s="34"/>
      <c r="LX126" s="34"/>
      <c r="LY126" s="34"/>
      <c r="LZ126" s="34"/>
      <c r="MA126" s="34"/>
      <c r="MB126" s="34"/>
      <c r="MC126" s="34"/>
      <c r="MD126" s="34"/>
      <c r="ME126" s="34"/>
      <c r="MF126" s="34"/>
      <c r="MG126" s="34"/>
      <c r="MH126" s="34"/>
      <c r="MI126" s="34"/>
      <c r="MJ126" s="34"/>
      <c r="MK126" s="34"/>
      <c r="ML126" s="34"/>
      <c r="MM126" s="34"/>
    </row>
    <row r="127" spans="1:351" s="35" customFormat="1" ht="62.1" customHeight="1" x14ac:dyDescent="0.2">
      <c r="A127" s="40"/>
      <c r="B127" s="40"/>
      <c r="C127" s="40"/>
      <c r="D127" s="40"/>
      <c r="E127" s="36" t="s">
        <v>58</v>
      </c>
      <c r="F127" s="1" t="s">
        <v>49</v>
      </c>
      <c r="G127" s="27"/>
      <c r="H127" s="1">
        <v>738060</v>
      </c>
      <c r="I127" s="1"/>
      <c r="J127" s="1">
        <f t="shared" si="27"/>
        <v>738060</v>
      </c>
      <c r="K127" s="62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  <c r="JB127" s="34"/>
      <c r="JC127" s="34"/>
      <c r="JD127" s="34"/>
      <c r="JE127" s="34"/>
      <c r="JF127" s="34"/>
      <c r="JG127" s="34"/>
      <c r="JH127" s="34"/>
      <c r="JI127" s="34"/>
      <c r="JJ127" s="34"/>
      <c r="JK127" s="34"/>
      <c r="JL127" s="34"/>
      <c r="JM127" s="34"/>
      <c r="JN127" s="34"/>
      <c r="JO127" s="34"/>
      <c r="JP127" s="34"/>
      <c r="JQ127" s="34"/>
      <c r="JR127" s="34"/>
      <c r="JS127" s="34"/>
      <c r="JT127" s="34"/>
      <c r="JU127" s="34"/>
      <c r="JV127" s="34"/>
      <c r="JW127" s="34"/>
      <c r="JX127" s="34"/>
      <c r="JY127" s="34"/>
      <c r="JZ127" s="34"/>
      <c r="KA127" s="34"/>
      <c r="KB127" s="34"/>
      <c r="KC127" s="34"/>
      <c r="KD127" s="34"/>
      <c r="KE127" s="34"/>
      <c r="KF127" s="34"/>
      <c r="KG127" s="34"/>
      <c r="KH127" s="34"/>
      <c r="KI127" s="34"/>
      <c r="KJ127" s="34"/>
      <c r="KK127" s="34"/>
      <c r="KL127" s="34"/>
      <c r="KM127" s="34"/>
      <c r="KN127" s="34"/>
      <c r="KO127" s="34"/>
      <c r="KP127" s="34"/>
      <c r="KQ127" s="34"/>
      <c r="KR127" s="34"/>
      <c r="KS127" s="34"/>
      <c r="KT127" s="34"/>
      <c r="KU127" s="34"/>
      <c r="KV127" s="34"/>
      <c r="KW127" s="34"/>
      <c r="KX127" s="34"/>
      <c r="KY127" s="34"/>
      <c r="KZ127" s="34"/>
      <c r="LA127" s="34"/>
      <c r="LB127" s="34"/>
      <c r="LC127" s="34"/>
      <c r="LD127" s="34"/>
      <c r="LE127" s="34"/>
      <c r="LF127" s="34"/>
      <c r="LG127" s="34"/>
      <c r="LH127" s="34"/>
      <c r="LI127" s="34"/>
      <c r="LJ127" s="34"/>
      <c r="LK127" s="34"/>
      <c r="LL127" s="34"/>
      <c r="LM127" s="34"/>
      <c r="LN127" s="34"/>
      <c r="LO127" s="34"/>
      <c r="LP127" s="34"/>
      <c r="LQ127" s="34"/>
      <c r="LR127" s="34"/>
      <c r="LS127" s="34"/>
      <c r="LT127" s="34"/>
      <c r="LU127" s="34"/>
      <c r="LV127" s="34"/>
      <c r="LW127" s="34"/>
      <c r="LX127" s="34"/>
      <c r="LY127" s="34"/>
      <c r="LZ127" s="34"/>
      <c r="MA127" s="34"/>
      <c r="MB127" s="34"/>
      <c r="MC127" s="34"/>
      <c r="MD127" s="34"/>
      <c r="ME127" s="34"/>
      <c r="MF127" s="34"/>
      <c r="MG127" s="34"/>
      <c r="MH127" s="34"/>
      <c r="MI127" s="34"/>
      <c r="MJ127" s="34"/>
      <c r="MK127" s="34"/>
      <c r="ML127" s="34"/>
      <c r="MM127" s="34"/>
    </row>
    <row r="128" spans="1:351" s="35" customFormat="1" ht="62.1" customHeight="1" x14ac:dyDescent="0.2">
      <c r="A128" s="40"/>
      <c r="B128" s="40"/>
      <c r="C128" s="40"/>
      <c r="D128" s="40"/>
      <c r="E128" s="36" t="s">
        <v>59</v>
      </c>
      <c r="F128" s="1" t="s">
        <v>49</v>
      </c>
      <c r="G128" s="27"/>
      <c r="H128" s="1">
        <v>643580</v>
      </c>
      <c r="I128" s="1"/>
      <c r="J128" s="1">
        <f t="shared" si="27"/>
        <v>643580</v>
      </c>
      <c r="K128" s="62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  <c r="JB128" s="34"/>
      <c r="JC128" s="34"/>
      <c r="JD128" s="34"/>
      <c r="JE128" s="34"/>
      <c r="JF128" s="34"/>
      <c r="JG128" s="34"/>
      <c r="JH128" s="34"/>
      <c r="JI128" s="34"/>
      <c r="JJ128" s="34"/>
      <c r="JK128" s="34"/>
      <c r="JL128" s="34"/>
      <c r="JM128" s="34"/>
      <c r="JN128" s="34"/>
      <c r="JO128" s="34"/>
      <c r="JP128" s="34"/>
      <c r="JQ128" s="34"/>
      <c r="JR128" s="34"/>
      <c r="JS128" s="34"/>
      <c r="JT128" s="34"/>
      <c r="JU128" s="34"/>
      <c r="JV128" s="34"/>
      <c r="JW128" s="34"/>
      <c r="JX128" s="34"/>
      <c r="JY128" s="34"/>
      <c r="JZ128" s="34"/>
      <c r="KA128" s="34"/>
      <c r="KB128" s="34"/>
      <c r="KC128" s="34"/>
      <c r="KD128" s="34"/>
      <c r="KE128" s="34"/>
      <c r="KF128" s="34"/>
      <c r="KG128" s="34"/>
      <c r="KH128" s="34"/>
      <c r="KI128" s="34"/>
      <c r="KJ128" s="34"/>
      <c r="KK128" s="34"/>
      <c r="KL128" s="34"/>
      <c r="KM128" s="34"/>
      <c r="KN128" s="34"/>
      <c r="KO128" s="34"/>
      <c r="KP128" s="34"/>
      <c r="KQ128" s="34"/>
      <c r="KR128" s="34"/>
      <c r="KS128" s="34"/>
      <c r="KT128" s="34"/>
      <c r="KU128" s="34"/>
      <c r="KV128" s="34"/>
      <c r="KW128" s="34"/>
      <c r="KX128" s="34"/>
      <c r="KY128" s="34"/>
      <c r="KZ128" s="34"/>
      <c r="LA128" s="34"/>
      <c r="LB128" s="34"/>
      <c r="LC128" s="34"/>
      <c r="LD128" s="34"/>
      <c r="LE128" s="34"/>
      <c r="LF128" s="34"/>
      <c r="LG128" s="34"/>
      <c r="LH128" s="34"/>
      <c r="LI128" s="34"/>
      <c r="LJ128" s="34"/>
      <c r="LK128" s="34"/>
      <c r="LL128" s="34"/>
      <c r="LM128" s="34"/>
      <c r="LN128" s="34"/>
      <c r="LO128" s="34"/>
      <c r="LP128" s="34"/>
      <c r="LQ128" s="34"/>
      <c r="LR128" s="34"/>
      <c r="LS128" s="34"/>
      <c r="LT128" s="34"/>
      <c r="LU128" s="34"/>
      <c r="LV128" s="34"/>
      <c r="LW128" s="34"/>
      <c r="LX128" s="34"/>
      <c r="LY128" s="34"/>
      <c r="LZ128" s="34"/>
      <c r="MA128" s="34"/>
      <c r="MB128" s="34"/>
      <c r="MC128" s="34"/>
      <c r="MD128" s="34"/>
      <c r="ME128" s="34"/>
      <c r="MF128" s="34"/>
      <c r="MG128" s="34"/>
      <c r="MH128" s="34"/>
      <c r="MI128" s="34"/>
      <c r="MJ128" s="34"/>
      <c r="MK128" s="34"/>
      <c r="ML128" s="34"/>
      <c r="MM128" s="34"/>
    </row>
    <row r="129" spans="1:351" s="14" customFormat="1" ht="54" customHeight="1" x14ac:dyDescent="0.35">
      <c r="A129" s="43"/>
      <c r="B129" s="43"/>
      <c r="C129" s="43"/>
      <c r="D129" s="43"/>
      <c r="E129" s="36" t="s">
        <v>60</v>
      </c>
      <c r="F129" s="1" t="s">
        <v>49</v>
      </c>
      <c r="G129" s="43"/>
      <c r="H129" s="1">
        <v>327860</v>
      </c>
      <c r="I129" s="1"/>
      <c r="J129" s="1">
        <f t="shared" si="27"/>
        <v>327860</v>
      </c>
      <c r="K129" s="62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</row>
    <row r="130" spans="1:351" s="14" customFormat="1" ht="48" customHeight="1" x14ac:dyDescent="0.35">
      <c r="A130" s="43"/>
      <c r="B130" s="43"/>
      <c r="C130" s="43"/>
      <c r="D130" s="43"/>
      <c r="E130" s="36" t="s">
        <v>61</v>
      </c>
      <c r="F130" s="27" t="s">
        <v>50</v>
      </c>
      <c r="G130" s="27">
        <v>25179181</v>
      </c>
      <c r="H130" s="1">
        <f>5000000-2000000+2000000</f>
        <v>5000000</v>
      </c>
      <c r="I130" s="1">
        <v>2000000</v>
      </c>
      <c r="J130" s="1">
        <f t="shared" si="27"/>
        <v>7000000</v>
      </c>
      <c r="K130" s="39">
        <v>75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</row>
    <row r="131" spans="1:351" s="14" customFormat="1" ht="36" customHeight="1" x14ac:dyDescent="0.35">
      <c r="A131" s="43"/>
      <c r="B131" s="43"/>
      <c r="C131" s="43"/>
      <c r="D131" s="43"/>
      <c r="E131" s="36" t="s">
        <v>62</v>
      </c>
      <c r="F131" s="27" t="s">
        <v>53</v>
      </c>
      <c r="G131" s="27">
        <v>5382485</v>
      </c>
      <c r="H131" s="1">
        <v>1000000</v>
      </c>
      <c r="I131" s="1"/>
      <c r="J131" s="1">
        <f t="shared" si="27"/>
        <v>1000000</v>
      </c>
      <c r="K131" s="39">
        <v>83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</row>
    <row r="132" spans="1:351" s="14" customFormat="1" ht="44.25" customHeight="1" x14ac:dyDescent="0.35">
      <c r="A132" s="43"/>
      <c r="B132" s="43"/>
      <c r="C132" s="43"/>
      <c r="D132" s="43"/>
      <c r="E132" s="36" t="s">
        <v>97</v>
      </c>
      <c r="F132" s="27" t="s">
        <v>47</v>
      </c>
      <c r="G132" s="27">
        <v>9999558</v>
      </c>
      <c r="H132" s="1">
        <v>154500</v>
      </c>
      <c r="I132" s="1"/>
      <c r="J132" s="1">
        <f t="shared" si="27"/>
        <v>154500</v>
      </c>
      <c r="K132" s="39">
        <v>64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</row>
    <row r="133" spans="1:351" s="14" customFormat="1" ht="61.5" customHeight="1" x14ac:dyDescent="0.35">
      <c r="A133" s="43"/>
      <c r="B133" s="43"/>
      <c r="C133" s="43"/>
      <c r="D133" s="43"/>
      <c r="E133" s="36" t="s">
        <v>124</v>
      </c>
      <c r="F133" s="27" t="s">
        <v>52</v>
      </c>
      <c r="G133" s="27"/>
      <c r="H133" s="1">
        <v>500000</v>
      </c>
      <c r="I133" s="1"/>
      <c r="J133" s="1">
        <f t="shared" si="27"/>
        <v>500000</v>
      </c>
      <c r="K133" s="39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</row>
    <row r="134" spans="1:351" s="14" customFormat="1" ht="112.5" customHeight="1" x14ac:dyDescent="0.35">
      <c r="A134" s="43"/>
      <c r="B134" s="43"/>
      <c r="C134" s="43"/>
      <c r="D134" s="43"/>
      <c r="E134" s="36" t="s">
        <v>63</v>
      </c>
      <c r="F134" s="27" t="s">
        <v>51</v>
      </c>
      <c r="G134" s="27">
        <v>1422026</v>
      </c>
      <c r="H134" s="1">
        <v>500000</v>
      </c>
      <c r="I134" s="1"/>
      <c r="J134" s="1">
        <f t="shared" si="27"/>
        <v>500000</v>
      </c>
      <c r="K134" s="39">
        <v>83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</row>
    <row r="135" spans="1:351" s="14" customFormat="1" ht="132.75" customHeight="1" x14ac:dyDescent="0.35">
      <c r="A135" s="43"/>
      <c r="B135" s="43"/>
      <c r="C135" s="43"/>
      <c r="D135" s="43"/>
      <c r="E135" s="36" t="s">
        <v>64</v>
      </c>
      <c r="F135" s="27" t="s">
        <v>51</v>
      </c>
      <c r="G135" s="27">
        <v>1328224</v>
      </c>
      <c r="H135" s="1">
        <v>500000</v>
      </c>
      <c r="I135" s="1"/>
      <c r="J135" s="1">
        <f t="shared" si="27"/>
        <v>500000</v>
      </c>
      <c r="K135" s="39">
        <v>98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</row>
    <row r="136" spans="1:351" s="14" customFormat="1" ht="26.1" customHeight="1" x14ac:dyDescent="0.35">
      <c r="A136" s="44"/>
      <c r="B136" s="44"/>
      <c r="C136" s="44"/>
      <c r="D136" s="18" t="s">
        <v>42</v>
      </c>
      <c r="E136" s="43"/>
      <c r="F136" s="43"/>
      <c r="G136" s="43"/>
      <c r="H136" s="16">
        <f>H15+H17+H56</f>
        <v>157451904.80000001</v>
      </c>
      <c r="I136" s="16">
        <f t="shared" ref="I136:J136" si="28">I15+I17+I56</f>
        <v>-7589984.9499999993</v>
      </c>
      <c r="J136" s="16">
        <f t="shared" si="28"/>
        <v>149861919.84999999</v>
      </c>
      <c r="K136" s="4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</row>
    <row r="137" spans="1:351" s="45" customFormat="1" ht="26.1" customHeight="1" x14ac:dyDescent="0.35">
      <c r="D137" s="22" t="s">
        <v>82</v>
      </c>
      <c r="H137" s="23">
        <f>H18</f>
        <v>6362000</v>
      </c>
      <c r="I137" s="23">
        <f t="shared" ref="I137:J137" si="29">I18</f>
        <v>0</v>
      </c>
      <c r="J137" s="23">
        <f t="shared" si="29"/>
        <v>6362000</v>
      </c>
      <c r="K137" s="63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</row>
    <row r="138" spans="1:351" s="4" customFormat="1" x14ac:dyDescent="0.2">
      <c r="K138" s="47"/>
    </row>
    <row r="139" spans="1:351" s="4" customFormat="1" ht="46.5" customHeight="1" x14ac:dyDescent="0.2">
      <c r="K139" s="47"/>
    </row>
    <row r="140" spans="1:351" s="4" customFormat="1" x14ac:dyDescent="0.2">
      <c r="K140" s="47"/>
    </row>
    <row r="141" spans="1:351" s="4" customFormat="1" x14ac:dyDescent="0.2">
      <c r="K141" s="47"/>
    </row>
    <row r="144" spans="1:351" s="49" customFormat="1" ht="27.75" x14ac:dyDescent="0.4">
      <c r="A144" s="48"/>
      <c r="B144" s="48"/>
      <c r="C144" s="48"/>
      <c r="D144" s="48" t="s">
        <v>128</v>
      </c>
      <c r="E144" s="48"/>
      <c r="H144" s="50"/>
      <c r="I144" s="50"/>
      <c r="J144" s="50" t="s">
        <v>129</v>
      </c>
      <c r="K144" s="50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1"/>
      <c r="FX144" s="51"/>
      <c r="FY144" s="51"/>
      <c r="FZ144" s="51"/>
      <c r="GA144" s="51"/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1"/>
      <c r="GR144" s="51"/>
      <c r="GS144" s="51"/>
      <c r="GT144" s="51"/>
      <c r="GU144" s="51"/>
      <c r="GV144" s="51"/>
      <c r="GW144" s="51"/>
      <c r="GX144" s="51"/>
      <c r="GY144" s="51"/>
      <c r="GZ144" s="51"/>
      <c r="HA144" s="51"/>
      <c r="HB144" s="51"/>
      <c r="HC144" s="51"/>
      <c r="HD144" s="51"/>
      <c r="HE144" s="51"/>
      <c r="HF144" s="51"/>
      <c r="HG144" s="51"/>
      <c r="HH144" s="51"/>
      <c r="HI144" s="51"/>
      <c r="HJ144" s="51"/>
      <c r="HK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1"/>
      <c r="IS144" s="51"/>
      <c r="IT144" s="51"/>
      <c r="IU144" s="51"/>
      <c r="IV144" s="51"/>
      <c r="IW144" s="51"/>
      <c r="IX144" s="51"/>
      <c r="IY144" s="51"/>
      <c r="IZ144" s="51"/>
      <c r="JA144" s="51"/>
      <c r="JB144" s="51"/>
      <c r="JC144" s="51"/>
      <c r="JD144" s="51"/>
      <c r="JE144" s="51"/>
      <c r="JF144" s="51"/>
      <c r="JG144" s="51"/>
      <c r="JH144" s="51"/>
      <c r="JI144" s="51"/>
      <c r="JJ144" s="51"/>
      <c r="JK144" s="51"/>
      <c r="JL144" s="51"/>
      <c r="JM144" s="51"/>
      <c r="JN144" s="51"/>
      <c r="JO144" s="51"/>
      <c r="JP144" s="51"/>
      <c r="JQ144" s="51"/>
      <c r="JR144" s="51"/>
      <c r="JS144" s="51"/>
      <c r="JT144" s="51"/>
      <c r="JU144" s="51"/>
      <c r="JV144" s="51"/>
      <c r="JW144" s="51"/>
      <c r="JX144" s="51"/>
      <c r="JY144" s="51"/>
      <c r="JZ144" s="51"/>
      <c r="KA144" s="51"/>
      <c r="KB144" s="51"/>
      <c r="KC144" s="51"/>
      <c r="KD144" s="51"/>
      <c r="KE144" s="51"/>
      <c r="KF144" s="51"/>
      <c r="KG144" s="51"/>
      <c r="KH144" s="51"/>
      <c r="KI144" s="51"/>
      <c r="KJ144" s="51"/>
      <c r="KK144" s="51"/>
      <c r="KL144" s="51"/>
      <c r="KM144" s="51"/>
      <c r="KN144" s="51"/>
      <c r="KO144" s="51"/>
      <c r="KP144" s="51"/>
      <c r="KQ144" s="51"/>
      <c r="KR144" s="51"/>
      <c r="KS144" s="51"/>
      <c r="KT144" s="51"/>
      <c r="KU144" s="51"/>
      <c r="KV144" s="51"/>
      <c r="KW144" s="51"/>
      <c r="KX144" s="51"/>
      <c r="KY144" s="51"/>
      <c r="KZ144" s="51"/>
      <c r="LA144" s="51"/>
      <c r="LB144" s="51"/>
      <c r="LC144" s="51"/>
      <c r="LD144" s="51"/>
      <c r="LE144" s="51"/>
      <c r="LF144" s="51"/>
      <c r="LG144" s="51"/>
      <c r="LH144" s="51"/>
      <c r="LI144" s="51"/>
      <c r="LJ144" s="51"/>
      <c r="LK144" s="51"/>
      <c r="LL144" s="51"/>
      <c r="LM144" s="51"/>
      <c r="LN144" s="51"/>
      <c r="LO144" s="51"/>
      <c r="LP144" s="51"/>
      <c r="LQ144" s="51"/>
      <c r="LR144" s="51"/>
      <c r="LS144" s="51"/>
      <c r="LT144" s="51"/>
      <c r="LU144" s="51"/>
      <c r="LV144" s="51"/>
      <c r="LW144" s="51"/>
      <c r="LX144" s="51"/>
      <c r="LY144" s="51"/>
      <c r="LZ144" s="51"/>
      <c r="MA144" s="51"/>
      <c r="MB144" s="51"/>
      <c r="MC144" s="51"/>
      <c r="MD144" s="51"/>
      <c r="ME144" s="51"/>
      <c r="MF144" s="51"/>
      <c r="MG144" s="51"/>
      <c r="MH144" s="51"/>
      <c r="MI144" s="51"/>
      <c r="MJ144" s="51"/>
      <c r="MK144" s="51"/>
      <c r="ML144" s="51"/>
      <c r="MM144" s="51"/>
    </row>
    <row r="145" spans="1:351" s="54" customFormat="1" ht="30.75" customHeight="1" x14ac:dyDescent="0.3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52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53"/>
      <c r="IZ145" s="53"/>
      <c r="JA145" s="53"/>
      <c r="JB145" s="53"/>
      <c r="JC145" s="53"/>
      <c r="JD145" s="53"/>
      <c r="JE145" s="53"/>
      <c r="JF145" s="53"/>
      <c r="JG145" s="53"/>
      <c r="JH145" s="53"/>
      <c r="JI145" s="53"/>
      <c r="JJ145" s="53"/>
      <c r="JK145" s="53"/>
      <c r="JL145" s="53"/>
      <c r="JM145" s="53"/>
      <c r="JN145" s="53"/>
      <c r="JO145" s="53"/>
      <c r="JP145" s="53"/>
      <c r="JQ145" s="53"/>
      <c r="JR145" s="53"/>
      <c r="JS145" s="53"/>
      <c r="JT145" s="53"/>
      <c r="JU145" s="53"/>
      <c r="JV145" s="53"/>
      <c r="JW145" s="53"/>
      <c r="JX145" s="53"/>
      <c r="JY145" s="53"/>
      <c r="JZ145" s="53"/>
      <c r="KA145" s="53"/>
      <c r="KB145" s="53"/>
      <c r="KC145" s="53"/>
      <c r="KD145" s="53"/>
      <c r="KE145" s="53"/>
      <c r="KF145" s="53"/>
      <c r="KG145" s="53"/>
      <c r="KH145" s="53"/>
      <c r="KI145" s="53"/>
      <c r="KJ145" s="53"/>
      <c r="KK145" s="53"/>
      <c r="KL145" s="53"/>
      <c r="KM145" s="53"/>
      <c r="KN145" s="53"/>
      <c r="KO145" s="53"/>
      <c r="KP145" s="53"/>
      <c r="KQ145" s="53"/>
      <c r="KR145" s="53"/>
      <c r="KS145" s="53"/>
      <c r="KT145" s="53"/>
      <c r="KU145" s="53"/>
      <c r="KV145" s="53"/>
      <c r="KW145" s="53"/>
      <c r="KX145" s="53"/>
      <c r="KY145" s="53"/>
      <c r="KZ145" s="53"/>
      <c r="LA145" s="53"/>
      <c r="LB145" s="53"/>
      <c r="LC145" s="53"/>
      <c r="LD145" s="53"/>
      <c r="LE145" s="53"/>
      <c r="LF145" s="53"/>
      <c r="LG145" s="53"/>
      <c r="LH145" s="53"/>
      <c r="LI145" s="53"/>
      <c r="LJ145" s="53"/>
      <c r="LK145" s="53"/>
      <c r="LL145" s="53"/>
      <c r="LM145" s="53"/>
      <c r="LN145" s="53"/>
      <c r="LO145" s="53"/>
      <c r="LP145" s="53"/>
      <c r="LQ145" s="53"/>
      <c r="LR145" s="53"/>
      <c r="LS145" s="53"/>
      <c r="LT145" s="53"/>
      <c r="LU145" s="53"/>
      <c r="LV145" s="53"/>
      <c r="LW145" s="53"/>
      <c r="LX145" s="53"/>
      <c r="LY145" s="53"/>
      <c r="LZ145" s="53"/>
      <c r="MA145" s="53"/>
      <c r="MB145" s="53"/>
      <c r="MC145" s="53"/>
      <c r="MD145" s="53"/>
      <c r="ME145" s="53"/>
      <c r="MF145" s="53"/>
      <c r="MG145" s="53"/>
      <c r="MH145" s="53"/>
      <c r="MI145" s="53"/>
      <c r="MJ145" s="53"/>
      <c r="MK145" s="53"/>
      <c r="ML145" s="53"/>
      <c r="MM145" s="53"/>
    </row>
    <row r="146" spans="1:351" s="54" customFormat="1" ht="18.75" x14ac:dyDescent="0.3">
      <c r="A146" s="55"/>
      <c r="B146" s="53"/>
      <c r="C146" s="56"/>
      <c r="D146" s="57" t="s">
        <v>138</v>
      </c>
      <c r="H146" s="58"/>
      <c r="I146" s="58"/>
      <c r="J146" s="58"/>
      <c r="K146" s="59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  <c r="IX146" s="53"/>
      <c r="IY146" s="53"/>
      <c r="IZ146" s="53"/>
      <c r="JA146" s="53"/>
      <c r="JB146" s="53"/>
      <c r="JC146" s="53"/>
      <c r="JD146" s="53"/>
      <c r="JE146" s="53"/>
      <c r="JF146" s="53"/>
      <c r="JG146" s="53"/>
      <c r="JH146" s="53"/>
      <c r="JI146" s="53"/>
      <c r="JJ146" s="53"/>
      <c r="JK146" s="53"/>
      <c r="JL146" s="53"/>
      <c r="JM146" s="53"/>
      <c r="JN146" s="53"/>
      <c r="JO146" s="53"/>
      <c r="JP146" s="53"/>
      <c r="JQ146" s="53"/>
      <c r="JR146" s="53"/>
      <c r="JS146" s="53"/>
      <c r="JT146" s="53"/>
      <c r="JU146" s="53"/>
      <c r="JV146" s="53"/>
      <c r="JW146" s="53"/>
      <c r="JX146" s="53"/>
      <c r="JY146" s="53"/>
      <c r="JZ146" s="53"/>
      <c r="KA146" s="53"/>
      <c r="KB146" s="53"/>
      <c r="KC146" s="53"/>
      <c r="KD146" s="53"/>
      <c r="KE146" s="53"/>
      <c r="KF146" s="53"/>
      <c r="KG146" s="53"/>
      <c r="KH146" s="53"/>
      <c r="KI146" s="53"/>
      <c r="KJ146" s="53"/>
      <c r="KK146" s="53"/>
      <c r="KL146" s="53"/>
      <c r="KM146" s="53"/>
      <c r="KN146" s="53"/>
      <c r="KO146" s="53"/>
      <c r="KP146" s="53"/>
      <c r="KQ146" s="53"/>
      <c r="KR146" s="53"/>
      <c r="KS146" s="53"/>
      <c r="KT146" s="53"/>
      <c r="KU146" s="53"/>
      <c r="KV146" s="53"/>
      <c r="KW146" s="53"/>
      <c r="KX146" s="53"/>
      <c r="KY146" s="53"/>
      <c r="KZ146" s="53"/>
      <c r="LA146" s="53"/>
      <c r="LB146" s="53"/>
      <c r="LC146" s="53"/>
      <c r="LD146" s="53"/>
      <c r="LE146" s="53"/>
      <c r="LF146" s="53"/>
      <c r="LG146" s="53"/>
      <c r="LH146" s="53"/>
      <c r="LI146" s="53"/>
      <c r="LJ146" s="53"/>
      <c r="LK146" s="53"/>
      <c r="LL146" s="53"/>
      <c r="LM146" s="53"/>
      <c r="LN146" s="53"/>
      <c r="LO146" s="53"/>
      <c r="LP146" s="53"/>
      <c r="LQ146" s="53"/>
      <c r="LR146" s="53"/>
      <c r="LS146" s="53"/>
      <c r="LT146" s="53"/>
      <c r="LU146" s="53"/>
      <c r="LV146" s="53"/>
      <c r="LW146" s="53"/>
      <c r="LX146" s="53"/>
      <c r="LY146" s="53"/>
      <c r="LZ146" s="53"/>
      <c r="MA146" s="53"/>
      <c r="MB146" s="53"/>
      <c r="MC146" s="53"/>
      <c r="MD146" s="53"/>
      <c r="ME146" s="53"/>
      <c r="MF146" s="53"/>
      <c r="MG146" s="53"/>
      <c r="MH146" s="53"/>
      <c r="MI146" s="53"/>
      <c r="MJ146" s="53"/>
      <c r="MK146" s="53"/>
      <c r="ML146" s="53"/>
      <c r="MM146" s="53"/>
    </row>
    <row r="147" spans="1:351" ht="36" customHeight="1" x14ac:dyDescent="0.2">
      <c r="A147" s="67"/>
      <c r="B147" s="67"/>
      <c r="C147" s="67"/>
      <c r="D147" s="2" t="s">
        <v>140</v>
      </c>
    </row>
  </sheetData>
  <mergeCells count="10">
    <mergeCell ref="A147:C147"/>
    <mergeCell ref="A11:K11"/>
    <mergeCell ref="H8:K8"/>
    <mergeCell ref="F1:K1"/>
    <mergeCell ref="F2:K2"/>
    <mergeCell ref="F3:K3"/>
    <mergeCell ref="F4:K4"/>
    <mergeCell ref="F5:K5"/>
    <mergeCell ref="F6:K6"/>
    <mergeCell ref="F7:K7"/>
  </mergeCells>
  <printOptions horizontalCentered="1"/>
  <pageMargins left="0.39370078740157483" right="0.39370078740157483" top="1.1811023622047245" bottom="0.51181102362204722" header="0.31496062992125984" footer="0.31496062992125984"/>
  <pageSetup paperSize="9" scale="60" fitToHeight="12" orientation="landscape" useFirstPageNumber="1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2019-09-19T15:54:28Z</cp:lastPrinted>
  <dcterms:created xsi:type="dcterms:W3CDTF">2018-10-18T06:20:50Z</dcterms:created>
  <dcterms:modified xsi:type="dcterms:W3CDTF">2019-09-19T15:54:31Z</dcterms:modified>
</cp:coreProperties>
</file>