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(с)'!$A$1:$G$198</definedName>
  </definedNames>
  <calcPr fullCalcOnLoad="1"/>
</workbook>
</file>

<file path=xl/sharedStrings.xml><?xml version="1.0" encoding="utf-8"?>
<sst xmlns="http://schemas.openxmlformats.org/spreadsheetml/2006/main" count="235" uniqueCount="230">
  <si>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</si>
  <si>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</si>
  <si>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</si>
  <si>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</si>
  <si>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</si>
  <si>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</si>
  <si>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</si>
  <si>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</si>
  <si>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</si>
  <si>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</si>
  <si>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</si>
  <si>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</si>
  <si>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</si>
  <si>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</si>
  <si>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</si>
  <si>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</si>
  <si>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</si>
  <si>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</si>
  <si>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</si>
  <si>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</si>
  <si>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</si>
  <si>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</si>
  <si>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</si>
  <si>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</si>
  <si>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</si>
  <si>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</si>
  <si>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</si>
  <si>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</si>
  <si>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</si>
  <si>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</si>
  <si>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</si>
  <si>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</si>
  <si>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</si>
  <si>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</si>
  <si>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</si>
  <si>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</si>
  <si>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</si>
  <si>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</si>
  <si>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</si>
  <si>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</si>
  <si>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</si>
  <si>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</si>
  <si>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</si>
  <si>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</si>
  <si>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</si>
  <si>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</si>
  <si>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</si>
  <si>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</si>
  <si>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</si>
  <si>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</si>
  <si>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</si>
  <si>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</si>
  <si>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</si>
  <si>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</si>
  <si>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</si>
  <si>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</si>
  <si>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</si>
  <si>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</si>
  <si>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</si>
  <si>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</si>
  <si>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</si>
  <si>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</si>
  <si>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</si>
  <si>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</si>
  <si>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</si>
  <si>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</si>
  <si>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</si>
  <si>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</si>
  <si>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</si>
  <si>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</si>
  <si>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</si>
  <si>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</si>
  <si>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</si>
  <si>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</si>
  <si>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</si>
  <si>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</si>
  <si>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</si>
  <si>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</si>
  <si>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</si>
  <si>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</si>
  <si>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</si>
  <si>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</si>
  <si>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</si>
  <si>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</si>
  <si>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</si>
  <si>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</si>
  <si>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</si>
  <si>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</si>
  <si>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</si>
  <si>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</si>
  <si>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</si>
  <si>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</si>
  <si>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</si>
  <si>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</si>
  <si>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</si>
  <si>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</si>
  <si>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</si>
  <si>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</si>
  <si>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</si>
  <si>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</si>
  <si>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</si>
  <si>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</si>
  <si>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</si>
  <si>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</si>
  <si>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</si>
  <si>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</si>
  <si>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</si>
  <si>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</si>
  <si>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</si>
  <si>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</si>
  <si>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</si>
  <si>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</si>
  <si>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</si>
  <si>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</si>
  <si>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</si>
  <si>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</si>
  <si>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</si>
  <si>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</si>
  <si>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</si>
  <si>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</si>
  <si>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</si>
  <si>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</si>
  <si>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</si>
  <si>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</si>
  <si>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</si>
  <si>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</si>
  <si>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</si>
  <si>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</si>
  <si>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</si>
  <si>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</si>
  <si>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</si>
  <si>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</si>
  <si>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</si>
  <si>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</si>
  <si>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</si>
  <si>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</si>
  <si>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</si>
  <si>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</si>
  <si>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</si>
  <si>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</si>
  <si>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</si>
  <si>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</si>
  <si>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</si>
  <si>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</si>
  <si>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</si>
  <si>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</si>
  <si>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</si>
  <si>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</si>
  <si>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</si>
  <si>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</si>
  <si>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</si>
  <si>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</si>
  <si>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</si>
  <si>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</si>
  <si>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</si>
  <si>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</si>
  <si>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</si>
  <si>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</si>
  <si>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</si>
  <si>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</si>
  <si>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</si>
  <si>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</si>
  <si>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</si>
  <si>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</si>
  <si>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</si>
  <si>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</si>
  <si>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</si>
  <si>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</si>
  <si>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</si>
  <si>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</si>
  <si>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</si>
  <si>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</si>
  <si>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</si>
  <si>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</si>
  <si>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</si>
  <si>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</si>
  <si>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</si>
  <si>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</si>
  <si>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</si>
  <si>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Доходи міського бюджету на 2019 рік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</si>
  <si>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</si>
  <si>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</si>
  <si>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</si>
  <si>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</si>
  <si>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</si>
  <si>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</si>
  <si>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</si>
  <si>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</si>
  <si>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</si>
  <si>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</si>
  <si>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</si>
  <si>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</si>
  <si>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</si>
  <si>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</si>
  <si>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</si>
  <si>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</si>
  <si>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</si>
  <si>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</si>
  <si>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</si>
  <si>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</si>
  <si>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</si>
  <si>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</si>
  <si>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для учнів спеціальних класів</t>
    </r>
  </si>
  <si>
    <r>
      <t xml:space="preserve">на оплату за проведення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і придбання спеціальних засобів корекції </t>
    </r>
    <r>
      <rPr>
        <sz val="11"/>
        <color indexed="10"/>
        <rFont val="Times New Roman"/>
        <family val="1"/>
      </rPr>
      <t>для учнів інклюзивних класів</t>
    </r>
  </si>
  <si>
    <r>
      <t xml:space="preserve">на оплату за проведення (надання)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(послуг) в інклюзивних групах </t>
    </r>
    <r>
      <rPr>
        <sz val="11"/>
        <color indexed="10"/>
        <rFont val="Times New Roman"/>
        <family val="1"/>
      </rPr>
      <t xml:space="preserve">закладів дошкільної освіти </t>
    </r>
  </si>
  <si>
    <t>Надходження коштів від відшкодування втрат сільськогосподарського і лісогосподарського виробництва</t>
  </si>
  <si>
    <t xml:space="preserve">                     Додаток № 1</t>
  </si>
  <si>
    <t>до      рішення    Сумської    міської     ради</t>
  </si>
  <si>
    <t xml:space="preserve">«Про     внесення     змін     та    доповнень </t>
  </si>
  <si>
    <t>до міського бюджету м. Суми на 2019 рік»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</si>
  <si>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</si>
  <si>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</si>
  <si>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</t>
    </r>
    <r>
      <rPr>
        <sz val="11"/>
        <color indexed="10"/>
        <rFont val="Times New Roman"/>
        <family val="1"/>
      </rPr>
      <t>психофізичного розвитку</t>
    </r>
    <r>
      <rPr>
        <sz val="11"/>
        <rFont val="Times New Roman"/>
        <family val="1"/>
      </rPr>
      <t xml:space="preserve"> у спеціальних групах </t>
    </r>
    <r>
      <rPr>
        <sz val="11"/>
        <color indexed="10"/>
        <rFont val="Times New Roman"/>
        <family val="1"/>
      </rPr>
      <t>(заклади дошкільної освіти)</t>
    </r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</si>
  <si>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</t>
    </r>
    <r>
      <rPr>
        <sz val="11"/>
        <color indexed="10"/>
        <rFont val="Times New Roman"/>
        <family val="1"/>
      </rPr>
      <t>психофізичного розвитку</t>
    </r>
    <r>
      <rPr>
        <sz val="11"/>
        <rFont val="Times New Roman"/>
        <family val="1"/>
      </rPr>
      <t xml:space="preserve"> у спеціальних групах </t>
    </r>
    <r>
      <rPr>
        <sz val="11"/>
        <color indexed="10"/>
        <rFont val="Times New Roman"/>
        <family val="1"/>
      </rPr>
      <t>(заклади професійно-технічної освіти)</t>
    </r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</si>
  <si>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псохофізичного розвитку в інклюзивних класах закладів загальної середньої освіти</t>
    </r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</si>
  <si>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</si>
  <si>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</si>
  <si>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</si>
  <si>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</si>
  <si>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на оплату праці з нарахуваннями педагогічних працівників приватного закладу загальної середньої освіти</t>
  </si>
  <si>
    <t>Сумський міський голова</t>
  </si>
  <si>
    <t>О.М. Лисенко</t>
  </si>
  <si>
    <t>________________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</si>
  <si>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</si>
  <si>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придбання послуг з доступу до Інтернету закладів загальної середньої освіти (видатки розвитку)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</si>
  <si>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</si>
  <si>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</si>
  <si>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</si>
  <si>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від  18   вересня  2019   року  №  5672 - МР</t>
  </si>
  <si>
    <t>Виконавець: Липова С.А.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</si>
</sst>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67" fillId="55" borderId="0" xfId="0" applyFont="1" applyFill="1" applyAlignment="1">
      <alignment vertical="center" textRotation="180"/>
    </xf>
    <xf numFmtId="0" fontId="67" fillId="55" borderId="20" xfId="0" applyFont="1" applyFill="1" applyBorder="1" applyAlignment="1">
      <alignment vertical="center" textRotation="180"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67" fillId="55" borderId="0" xfId="0" applyFont="1" applyFill="1" applyBorder="1" applyAlignment="1">
      <alignment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67" fillId="55" borderId="0" xfId="0" applyFont="1" applyFill="1" applyAlignment="1">
      <alignment horizontal="center" vertical="center" textRotation="180"/>
    </xf>
    <xf numFmtId="0" fontId="29" fillId="55" borderId="21" xfId="0" applyNumberFormat="1" applyFont="1" applyFill="1" applyBorder="1" applyAlignment="1" applyProtection="1">
      <alignment horizontal="center" vertical="center" wrapText="1"/>
      <protection/>
    </xf>
    <xf numFmtId="0" fontId="29" fillId="55" borderId="22" xfId="0" applyNumberFormat="1" applyFont="1" applyFill="1" applyBorder="1" applyAlignment="1" applyProtection="1">
      <alignment horizontal="center" vertical="center" wrapText="1"/>
      <protection/>
    </xf>
    <xf numFmtId="0" fontId="0" fillId="55" borderId="21" xfId="0" applyFill="1" applyBorder="1" applyAlignment="1">
      <alignment vertical="top" wrapText="1"/>
    </xf>
    <xf numFmtId="0" fontId="0" fillId="55" borderId="22" xfId="0" applyFill="1" applyBorder="1" applyAlignment="1">
      <alignment vertical="top" wrapText="1"/>
    </xf>
    <xf numFmtId="0" fontId="0" fillId="55" borderId="17" xfId="0" applyFill="1" applyBorder="1" applyAlignment="1">
      <alignment vertical="top" wrapText="1"/>
    </xf>
    <xf numFmtId="0" fontId="29" fillId="55" borderId="22" xfId="0" applyNumberFormat="1" applyFont="1" applyFill="1" applyBorder="1" applyAlignment="1" applyProtection="1">
      <alignment vertical="top" wrapText="1"/>
      <protection/>
    </xf>
    <xf numFmtId="0" fontId="29" fillId="55" borderId="23" xfId="0" applyNumberFormat="1" applyFont="1" applyFill="1" applyBorder="1" applyAlignment="1" applyProtection="1">
      <alignment vertical="center" wrapText="1"/>
      <protection/>
    </xf>
    <xf numFmtId="0" fontId="68" fillId="55" borderId="0" xfId="0" applyFont="1" applyFill="1" applyAlignment="1">
      <alignment vertical="center" textRotation="180"/>
    </xf>
    <xf numFmtId="0" fontId="67" fillId="55" borderId="0" xfId="0" applyFont="1" applyFill="1" applyBorder="1" applyAlignment="1">
      <alignment horizontal="center" vertical="center" textRotation="180"/>
    </xf>
    <xf numFmtId="0" fontId="67" fillId="55" borderId="20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223"/>
  <sheetViews>
    <sheetView showGridLines="0" showZeros="0" tabSelected="1" view="pageBreakPreview" zoomScaleNormal="70" zoomScaleSheetLayoutView="100" workbookViewId="0" topLeftCell="A8">
      <pane xSplit="2" ySplit="5" topLeftCell="C186" activePane="bottomRight" state="frozen"/>
      <selection pane="topLeft" activeCell="A8" sqref="A8"/>
      <selection pane="topRight" activeCell="C8" sqref="C8"/>
      <selection pane="bottomLeft" activeCell="A13" sqref="A13"/>
      <selection pane="bottomRight" activeCell="A197" sqref="A197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81" hidden="1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93" t="s">
        <v>206</v>
      </c>
      <c r="E1" s="93"/>
      <c r="G1" s="74"/>
    </row>
    <row r="2" spans="4:7" ht="18.75" customHeight="1">
      <c r="D2" s="12" t="s">
        <v>207</v>
      </c>
      <c r="E2" s="13"/>
      <c r="G2" s="74"/>
    </row>
    <row r="3" spans="4:7" ht="18.75" customHeight="1">
      <c r="D3" s="12" t="s">
        <v>208</v>
      </c>
      <c r="E3" s="13"/>
      <c r="G3" s="74"/>
    </row>
    <row r="4" spans="4:7" ht="18.75" customHeight="1">
      <c r="D4" s="12" t="s">
        <v>209</v>
      </c>
      <c r="E4" s="13"/>
      <c r="G4" s="74"/>
    </row>
    <row r="5" spans="4:7" ht="18.75" customHeight="1">
      <c r="D5" s="12" t="s">
        <v>228</v>
      </c>
      <c r="E5" s="13"/>
      <c r="G5" s="74"/>
    </row>
    <row r="6" spans="4:7" ht="18.75" customHeight="1">
      <c r="D6" s="12"/>
      <c r="E6" s="13"/>
      <c r="G6" s="74"/>
    </row>
    <row r="7" spans="3:7" ht="15">
      <c r="C7" s="26"/>
      <c r="G7" s="74"/>
    </row>
    <row r="8" spans="1:7" ht="19.5">
      <c r="A8" s="94" t="s">
        <v>179</v>
      </c>
      <c r="B8" s="94"/>
      <c r="C8" s="94"/>
      <c r="D8" s="94"/>
      <c r="E8" s="94"/>
      <c r="F8" s="94"/>
      <c r="G8" s="74"/>
    </row>
    <row r="9" spans="2:6" ht="15">
      <c r="B9" s="27"/>
      <c r="C9" s="27"/>
      <c r="D9" s="27"/>
      <c r="E9" s="27"/>
      <c r="F9" s="28" t="s">
        <v>22</v>
      </c>
    </row>
    <row r="10" spans="1:7" ht="21.75" customHeight="1">
      <c r="A10" s="95" t="s">
        <v>0</v>
      </c>
      <c r="B10" s="92" t="s">
        <v>181</v>
      </c>
      <c r="C10" s="92" t="s">
        <v>174</v>
      </c>
      <c r="D10" s="96" t="s">
        <v>14</v>
      </c>
      <c r="E10" s="92" t="s">
        <v>15</v>
      </c>
      <c r="F10" s="92"/>
      <c r="G10" s="91">
        <v>5</v>
      </c>
    </row>
    <row r="11" spans="1:7" ht="35.25" customHeight="1">
      <c r="A11" s="95"/>
      <c r="B11" s="92"/>
      <c r="C11" s="92"/>
      <c r="D11" s="97"/>
      <c r="E11" s="79" t="s">
        <v>174</v>
      </c>
      <c r="F11" s="18" t="s">
        <v>175</v>
      </c>
      <c r="G11" s="91"/>
    </row>
    <row r="12" spans="1:253" s="20" customFormat="1" ht="17.25" customHeight="1">
      <c r="A12" s="80">
        <v>1</v>
      </c>
      <c r="B12" s="79">
        <v>2</v>
      </c>
      <c r="C12" s="79">
        <v>3</v>
      </c>
      <c r="D12" s="79">
        <v>4</v>
      </c>
      <c r="E12" s="79">
        <v>5</v>
      </c>
      <c r="F12" s="79">
        <v>6</v>
      </c>
      <c r="G12" s="91"/>
      <c r="H12" s="19"/>
      <c r="I12" s="19"/>
      <c r="J12" s="19"/>
      <c r="K12" s="19"/>
      <c r="L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3" s="25" customFormat="1" ht="13.5">
      <c r="A13" s="80">
        <v>10000000</v>
      </c>
      <c r="B13" s="21" t="s">
        <v>2</v>
      </c>
      <c r="C13" s="22">
        <f>D13+E13</f>
        <v>1813456800</v>
      </c>
      <c r="D13" s="23">
        <f>D14+D23++D29+D35+D54</f>
        <v>1809075900</v>
      </c>
      <c r="E13" s="23">
        <f>E14+E23++E29+E35+E54</f>
        <v>4380900</v>
      </c>
      <c r="F13" s="23">
        <f>F14+F23++F29+F35+F54</f>
        <v>0</v>
      </c>
      <c r="G13" s="91"/>
      <c r="H13" s="24"/>
      <c r="I13" s="24"/>
      <c r="J13" s="24"/>
      <c r="K13" s="24"/>
      <c r="L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6" customFormat="1" ht="27.75">
      <c r="A14" s="2">
        <v>11000000</v>
      </c>
      <c r="B14" s="9" t="s">
        <v>3</v>
      </c>
      <c r="C14" s="4">
        <f aca="true" t="shared" si="0" ref="C14:C96">D14+E14</f>
        <v>1255700300</v>
      </c>
      <c r="D14" s="1">
        <f>D15+D20</f>
        <v>1255700300</v>
      </c>
      <c r="E14" s="1"/>
      <c r="F14" s="1"/>
      <c r="G14" s="91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3.5">
      <c r="A15" s="2">
        <v>11010000</v>
      </c>
      <c r="B15" s="9" t="s">
        <v>120</v>
      </c>
      <c r="C15" s="4">
        <f t="shared" si="0"/>
        <v>1255258600</v>
      </c>
      <c r="D15" s="4">
        <f>D16+D17+D18+D19</f>
        <v>1255258600</v>
      </c>
      <c r="E15" s="1"/>
      <c r="F15" s="1"/>
      <c r="G15" s="91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2">
      <c r="A16" s="2">
        <v>11010100</v>
      </c>
      <c r="B16" s="9" t="s">
        <v>18</v>
      </c>
      <c r="C16" s="1">
        <f t="shared" si="0"/>
        <v>1117190900</v>
      </c>
      <c r="D16" s="1">
        <v>1117190900</v>
      </c>
      <c r="E16" s="1"/>
      <c r="F16" s="1"/>
      <c r="G16" s="91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69.75">
      <c r="A17" s="2">
        <v>11010200</v>
      </c>
      <c r="B17" s="9" t="s">
        <v>19</v>
      </c>
      <c r="C17" s="4">
        <f t="shared" si="0"/>
        <v>81032000</v>
      </c>
      <c r="D17" s="1">
        <v>81032000</v>
      </c>
      <c r="E17" s="1"/>
      <c r="F17" s="1"/>
      <c r="G17" s="91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29795400</v>
      </c>
      <c r="D18" s="1">
        <v>29795400</v>
      </c>
      <c r="E18" s="1"/>
      <c r="F18" s="1"/>
      <c r="G18" s="91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27240300</v>
      </c>
      <c r="D19" s="1">
        <v>27240300</v>
      </c>
      <c r="E19" s="1"/>
      <c r="F19" s="1"/>
      <c r="G19" s="91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3.5">
      <c r="A20" s="2">
        <v>11020000</v>
      </c>
      <c r="B20" s="9" t="s">
        <v>4</v>
      </c>
      <c r="C20" s="4">
        <f t="shared" si="0"/>
        <v>441700</v>
      </c>
      <c r="D20" s="4">
        <f>D21+D22</f>
        <v>441700</v>
      </c>
      <c r="E20" s="4"/>
      <c r="F20" s="4"/>
      <c r="G20" s="91"/>
    </row>
    <row r="21" spans="1:253" s="6" customFormat="1" ht="27.75">
      <c r="A21" s="2">
        <v>11020200</v>
      </c>
      <c r="B21" s="9" t="s">
        <v>23</v>
      </c>
      <c r="C21" s="4">
        <f t="shared" si="0"/>
        <v>441700</v>
      </c>
      <c r="D21" s="1">
        <v>441700</v>
      </c>
      <c r="E21" s="1"/>
      <c r="F21" s="1"/>
      <c r="G21" s="91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 customHeight="1" hidden="1">
      <c r="A22" s="2">
        <v>11023200</v>
      </c>
      <c r="B22" s="9" t="s">
        <v>24</v>
      </c>
      <c r="C22" s="4">
        <f t="shared" si="0"/>
        <v>0</v>
      </c>
      <c r="D22" s="1"/>
      <c r="E22" s="1"/>
      <c r="F22" s="1"/>
      <c r="G22" s="75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27.75">
      <c r="A23" s="2">
        <v>13000000</v>
      </c>
      <c r="B23" s="9" t="s">
        <v>25</v>
      </c>
      <c r="C23" s="4">
        <f t="shared" si="0"/>
        <v>263700</v>
      </c>
      <c r="D23" s="1">
        <f>D24+D26</f>
        <v>263700</v>
      </c>
      <c r="E23" s="1"/>
      <c r="F23" s="1"/>
      <c r="G23" s="91">
        <v>6</v>
      </c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6.5" customHeight="1">
      <c r="A24" s="2">
        <v>13010000</v>
      </c>
      <c r="B24" s="9" t="s">
        <v>26</v>
      </c>
      <c r="C24" s="4">
        <f t="shared" si="0"/>
        <v>62100</v>
      </c>
      <c r="D24" s="1">
        <f>D25</f>
        <v>62100</v>
      </c>
      <c r="E24" s="1"/>
      <c r="F24" s="1"/>
      <c r="G24" s="91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60.75" customHeight="1">
      <c r="A25" s="2">
        <v>13010200</v>
      </c>
      <c r="B25" s="9" t="s">
        <v>27</v>
      </c>
      <c r="C25" s="4">
        <f t="shared" si="0"/>
        <v>62100</v>
      </c>
      <c r="D25" s="1">
        <v>62100</v>
      </c>
      <c r="E25" s="1"/>
      <c r="F25" s="1"/>
      <c r="G25" s="91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3.5">
      <c r="A26" s="2">
        <v>13030000</v>
      </c>
      <c r="B26" s="9" t="s">
        <v>28</v>
      </c>
      <c r="C26" s="4">
        <f t="shared" si="0"/>
        <v>201600</v>
      </c>
      <c r="D26" s="1">
        <f>D28+D27</f>
        <v>201600</v>
      </c>
      <c r="E26" s="1"/>
      <c r="F26" s="1"/>
      <c r="G26" s="91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27.75">
      <c r="A27" s="2">
        <v>13030100</v>
      </c>
      <c r="B27" s="9" t="s">
        <v>176</v>
      </c>
      <c r="C27" s="4">
        <f t="shared" si="0"/>
        <v>166600</v>
      </c>
      <c r="D27" s="1">
        <v>166600</v>
      </c>
      <c r="E27" s="1"/>
      <c r="F27" s="1"/>
      <c r="G27" s="91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5.25" customHeight="1">
      <c r="A28" s="2">
        <v>13030200</v>
      </c>
      <c r="B28" s="9" t="s">
        <v>29</v>
      </c>
      <c r="C28" s="4">
        <f t="shared" si="0"/>
        <v>35000</v>
      </c>
      <c r="D28" s="1">
        <v>35000</v>
      </c>
      <c r="E28" s="1"/>
      <c r="F28" s="1"/>
      <c r="G28" s="91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3.5">
      <c r="A29" s="2">
        <v>14000000</v>
      </c>
      <c r="B29" s="9" t="s">
        <v>10</v>
      </c>
      <c r="C29" s="4">
        <f>D29+E29</f>
        <v>150545000</v>
      </c>
      <c r="D29" s="1">
        <f>D34+D31+D33</f>
        <v>150545000</v>
      </c>
      <c r="E29" s="1"/>
      <c r="F29" s="1"/>
      <c r="G29" s="91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31.5" customHeight="1">
      <c r="A30" s="2">
        <v>14020000</v>
      </c>
      <c r="B30" s="9" t="s">
        <v>140</v>
      </c>
      <c r="C30" s="4">
        <f>C31</f>
        <v>12980000</v>
      </c>
      <c r="D30" s="4">
        <f>D31</f>
        <v>12980000</v>
      </c>
      <c r="E30" s="1"/>
      <c r="F30" s="1"/>
      <c r="G30" s="91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">
      <c r="A31" s="2">
        <v>14021900</v>
      </c>
      <c r="B31" s="29" t="s">
        <v>137</v>
      </c>
      <c r="C31" s="4">
        <f t="shared" si="0"/>
        <v>12980000</v>
      </c>
      <c r="D31" s="1">
        <v>12980000</v>
      </c>
      <c r="E31" s="1"/>
      <c r="F31" s="1"/>
      <c r="G31" s="91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32" customFormat="1" ht="27.75">
      <c r="A32" s="30">
        <v>14030000</v>
      </c>
      <c r="B32" s="9" t="s">
        <v>139</v>
      </c>
      <c r="C32" s="4">
        <f>C33</f>
        <v>56565000</v>
      </c>
      <c r="D32" s="1">
        <f>D33</f>
        <v>56565000</v>
      </c>
      <c r="E32" s="1"/>
      <c r="F32" s="1"/>
      <c r="G32" s="91"/>
      <c r="H32" s="31"/>
      <c r="I32" s="31"/>
      <c r="J32" s="31"/>
      <c r="K32" s="31"/>
      <c r="L32" s="31"/>
      <c r="IK32" s="31"/>
      <c r="IL32" s="31"/>
      <c r="IM32" s="31"/>
      <c r="IN32" s="31"/>
      <c r="IO32" s="31"/>
      <c r="IP32" s="31"/>
      <c r="IQ32" s="31"/>
      <c r="IR32" s="31"/>
      <c r="IS32" s="31"/>
    </row>
    <row r="33" spans="1:253" s="6" customFormat="1" ht="15">
      <c r="A33" s="2">
        <v>14031900</v>
      </c>
      <c r="B33" s="29" t="s">
        <v>137</v>
      </c>
      <c r="C33" s="4">
        <f t="shared" si="0"/>
        <v>56565000</v>
      </c>
      <c r="D33" s="1">
        <v>56565000</v>
      </c>
      <c r="E33" s="1"/>
      <c r="F33" s="1"/>
      <c r="G33" s="91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3.75" customHeight="1">
      <c r="A34" s="2">
        <v>14040000</v>
      </c>
      <c r="B34" s="9" t="s">
        <v>30</v>
      </c>
      <c r="C34" s="4">
        <f t="shared" si="0"/>
        <v>81000000</v>
      </c>
      <c r="D34" s="1">
        <v>81000000</v>
      </c>
      <c r="E34" s="1"/>
      <c r="F34" s="1"/>
      <c r="G34" s="91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3.5">
      <c r="A35" s="2">
        <v>18000000</v>
      </c>
      <c r="B35" s="9" t="s">
        <v>121</v>
      </c>
      <c r="C35" s="4">
        <f t="shared" si="0"/>
        <v>402566900</v>
      </c>
      <c r="D35" s="1">
        <f>D36+D47+D50</f>
        <v>402566900</v>
      </c>
      <c r="E35" s="1"/>
      <c r="F35" s="1"/>
      <c r="G35" s="91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3.5">
      <c r="A36" s="2" t="s">
        <v>31</v>
      </c>
      <c r="B36" s="9" t="s">
        <v>122</v>
      </c>
      <c r="C36" s="4">
        <f t="shared" si="0"/>
        <v>190721200</v>
      </c>
      <c r="D36" s="1">
        <f>D37+D38+D40+D41+D42+D43+D44+D45+D46+D39</f>
        <v>190721200</v>
      </c>
      <c r="E36" s="1"/>
      <c r="F36" s="1"/>
      <c r="G36" s="91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47.25" customHeight="1">
      <c r="A37" s="2" t="s">
        <v>32</v>
      </c>
      <c r="B37" s="9" t="s">
        <v>34</v>
      </c>
      <c r="C37" s="4">
        <f t="shared" si="0"/>
        <v>169500</v>
      </c>
      <c r="D37" s="1">
        <v>169500</v>
      </c>
      <c r="E37" s="1"/>
      <c r="F37" s="1"/>
      <c r="G37" s="91"/>
      <c r="H37" s="33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9.75" customHeight="1">
      <c r="A38" s="2" t="s">
        <v>33</v>
      </c>
      <c r="B38" s="9" t="s">
        <v>35</v>
      </c>
      <c r="C38" s="4">
        <f t="shared" si="0"/>
        <v>2541100</v>
      </c>
      <c r="D38" s="1">
        <v>2541100</v>
      </c>
      <c r="E38" s="1"/>
      <c r="F38" s="1"/>
      <c r="G38" s="91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5" customHeight="1">
      <c r="A39" s="2" t="s">
        <v>36</v>
      </c>
      <c r="B39" s="9" t="s">
        <v>38</v>
      </c>
      <c r="C39" s="4">
        <f t="shared" si="0"/>
        <v>1163000</v>
      </c>
      <c r="D39" s="1">
        <v>1163000</v>
      </c>
      <c r="E39" s="1"/>
      <c r="F39" s="1"/>
      <c r="G39" s="91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8" customHeight="1">
      <c r="A40" s="2" t="s">
        <v>37</v>
      </c>
      <c r="B40" s="9" t="s">
        <v>39</v>
      </c>
      <c r="C40" s="4">
        <f t="shared" si="0"/>
        <v>6143100</v>
      </c>
      <c r="D40" s="1">
        <v>6143100</v>
      </c>
      <c r="E40" s="1"/>
      <c r="F40" s="1"/>
      <c r="G40" s="91">
        <v>7</v>
      </c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3.5">
      <c r="A41" s="2">
        <v>18010500</v>
      </c>
      <c r="B41" s="9" t="s">
        <v>40</v>
      </c>
      <c r="C41" s="4">
        <f t="shared" si="0"/>
        <v>63795600</v>
      </c>
      <c r="D41" s="1">
        <v>63795600</v>
      </c>
      <c r="E41" s="1"/>
      <c r="F41" s="1"/>
      <c r="G41" s="91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3.5">
      <c r="A42" s="2">
        <v>18010600</v>
      </c>
      <c r="B42" s="9" t="s">
        <v>41</v>
      </c>
      <c r="C42" s="4">
        <f t="shared" si="0"/>
        <v>94546900</v>
      </c>
      <c r="D42" s="1">
        <v>94546900</v>
      </c>
      <c r="E42" s="1"/>
      <c r="F42" s="1"/>
      <c r="G42" s="91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3.5">
      <c r="A43" s="2">
        <v>18010700</v>
      </c>
      <c r="B43" s="9" t="s">
        <v>42</v>
      </c>
      <c r="C43" s="4">
        <f t="shared" si="0"/>
        <v>6992100</v>
      </c>
      <c r="D43" s="1">
        <v>6992100</v>
      </c>
      <c r="E43" s="1"/>
      <c r="F43" s="1"/>
      <c r="G43" s="91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7.25" customHeight="1">
      <c r="A44" s="2">
        <v>18010900</v>
      </c>
      <c r="B44" s="9" t="s">
        <v>43</v>
      </c>
      <c r="C44" s="4">
        <f t="shared" si="0"/>
        <v>14165400</v>
      </c>
      <c r="D44" s="1">
        <v>14165400</v>
      </c>
      <c r="E44" s="1"/>
      <c r="F44" s="1"/>
      <c r="G44" s="91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5" customHeight="1">
      <c r="A45" s="2">
        <v>18011000</v>
      </c>
      <c r="B45" s="9" t="s">
        <v>44</v>
      </c>
      <c r="C45" s="4">
        <f t="shared" si="0"/>
        <v>575000</v>
      </c>
      <c r="D45" s="1">
        <v>575000</v>
      </c>
      <c r="E45" s="1"/>
      <c r="F45" s="1"/>
      <c r="G45" s="91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18011100</v>
      </c>
      <c r="B46" s="9" t="s">
        <v>45</v>
      </c>
      <c r="C46" s="4">
        <f t="shared" si="0"/>
        <v>629500</v>
      </c>
      <c r="D46" s="1">
        <v>629500</v>
      </c>
      <c r="E46" s="1"/>
      <c r="F46" s="1"/>
      <c r="G46" s="91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3.5">
      <c r="A47" s="2">
        <v>18030000</v>
      </c>
      <c r="B47" s="9" t="s">
        <v>48</v>
      </c>
      <c r="C47" s="4">
        <f t="shared" si="0"/>
        <v>265300</v>
      </c>
      <c r="D47" s="1">
        <f>D48+D49</f>
        <v>265300</v>
      </c>
      <c r="E47" s="1"/>
      <c r="F47" s="1"/>
      <c r="G47" s="91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7.25" customHeight="1">
      <c r="A48" s="2">
        <v>18030100</v>
      </c>
      <c r="B48" s="9" t="s">
        <v>46</v>
      </c>
      <c r="C48" s="4">
        <f t="shared" si="0"/>
        <v>180400</v>
      </c>
      <c r="D48" s="1">
        <v>180400</v>
      </c>
      <c r="E48" s="1"/>
      <c r="F48" s="1"/>
      <c r="G48" s="91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.75" customHeight="1">
      <c r="A49" s="2">
        <v>18030200</v>
      </c>
      <c r="B49" s="9" t="s">
        <v>47</v>
      </c>
      <c r="C49" s="4">
        <f t="shared" si="0"/>
        <v>84900</v>
      </c>
      <c r="D49" s="1">
        <v>84900</v>
      </c>
      <c r="E49" s="1"/>
      <c r="F49" s="1"/>
      <c r="G49" s="91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3.5">
      <c r="A50" s="2" t="s">
        <v>49</v>
      </c>
      <c r="B50" s="9" t="s">
        <v>50</v>
      </c>
      <c r="C50" s="4">
        <f>D50+E50</f>
        <v>211580400</v>
      </c>
      <c r="D50" s="1">
        <f>D51+D52+D53</f>
        <v>211580400</v>
      </c>
      <c r="E50" s="1"/>
      <c r="F50" s="1"/>
      <c r="G50" s="91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3.5">
      <c r="A51" s="2" t="s">
        <v>51</v>
      </c>
      <c r="B51" s="9" t="s">
        <v>52</v>
      </c>
      <c r="C51" s="4">
        <f t="shared" si="0"/>
        <v>43316400</v>
      </c>
      <c r="D51" s="1">
        <v>43316400</v>
      </c>
      <c r="E51" s="1"/>
      <c r="F51" s="1"/>
      <c r="G51" s="91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3.5">
      <c r="A52" s="2" t="s">
        <v>53</v>
      </c>
      <c r="B52" s="9" t="s">
        <v>54</v>
      </c>
      <c r="C52" s="4">
        <f t="shared" si="0"/>
        <v>168031100</v>
      </c>
      <c r="D52" s="1">
        <v>168031100</v>
      </c>
      <c r="E52" s="1"/>
      <c r="F52" s="1"/>
      <c r="G52" s="91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60.75" customHeight="1">
      <c r="A53" s="2">
        <v>18050500</v>
      </c>
      <c r="B53" s="9" t="s">
        <v>123</v>
      </c>
      <c r="C53" s="4">
        <f t="shared" si="0"/>
        <v>232900</v>
      </c>
      <c r="D53" s="1">
        <v>232900</v>
      </c>
      <c r="E53" s="1"/>
      <c r="F53" s="1"/>
      <c r="G53" s="91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3.5">
      <c r="A54" s="2">
        <v>19000000</v>
      </c>
      <c r="B54" s="9" t="s">
        <v>5</v>
      </c>
      <c r="C54" s="4">
        <f t="shared" si="0"/>
        <v>4380900</v>
      </c>
      <c r="D54" s="1">
        <f>D55</f>
        <v>0</v>
      </c>
      <c r="E54" s="1">
        <f>E55</f>
        <v>4380900</v>
      </c>
      <c r="F54" s="1"/>
      <c r="G54" s="91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3.5">
      <c r="A55" s="2" t="s">
        <v>55</v>
      </c>
      <c r="B55" s="9" t="s">
        <v>56</v>
      </c>
      <c r="C55" s="4">
        <f t="shared" si="0"/>
        <v>4380900</v>
      </c>
      <c r="D55" s="1">
        <f>D56+D57+D58</f>
        <v>0</v>
      </c>
      <c r="E55" s="1">
        <f>E56+E57+E58</f>
        <v>4380900</v>
      </c>
      <c r="F55" s="1"/>
      <c r="G55" s="91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65.25" customHeight="1">
      <c r="A56" s="2" t="s">
        <v>57</v>
      </c>
      <c r="B56" s="9" t="s">
        <v>193</v>
      </c>
      <c r="C56" s="4">
        <f t="shared" si="0"/>
        <v>3143500</v>
      </c>
      <c r="D56" s="1"/>
      <c r="E56" s="1">
        <v>3143500</v>
      </c>
      <c r="F56" s="1"/>
      <c r="G56" s="91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27.75">
      <c r="A57" s="2">
        <v>19010200</v>
      </c>
      <c r="B57" s="9" t="s">
        <v>58</v>
      </c>
      <c r="C57" s="4">
        <f t="shared" si="0"/>
        <v>274600</v>
      </c>
      <c r="D57" s="1"/>
      <c r="E57" s="1">
        <v>274600</v>
      </c>
      <c r="F57" s="1"/>
      <c r="G57" s="91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48.75" customHeight="1">
      <c r="A58" s="2">
        <v>19010300</v>
      </c>
      <c r="B58" s="9" t="s">
        <v>59</v>
      </c>
      <c r="C58" s="4">
        <f t="shared" si="0"/>
        <v>962800</v>
      </c>
      <c r="D58" s="1"/>
      <c r="E58" s="1">
        <v>962800</v>
      </c>
      <c r="F58" s="1"/>
      <c r="G58" s="91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35" customFormat="1" ht="23.25" customHeight="1">
      <c r="A59" s="80">
        <v>20000000</v>
      </c>
      <c r="B59" s="21" t="s">
        <v>6</v>
      </c>
      <c r="C59" s="17">
        <f t="shared" si="0"/>
        <v>158852835</v>
      </c>
      <c r="D59" s="23">
        <f>D60+D71+D84+D96</f>
        <v>54463900</v>
      </c>
      <c r="E59" s="23">
        <f>E86+E95+E96+E92+E60</f>
        <v>104388935</v>
      </c>
      <c r="F59" s="23">
        <f>F86+F95+F96+F92</f>
        <v>3336587</v>
      </c>
      <c r="G59" s="91"/>
      <c r="H59" s="34"/>
      <c r="I59" s="34"/>
      <c r="J59" s="34"/>
      <c r="K59" s="34"/>
      <c r="L59" s="34"/>
      <c r="IK59" s="34"/>
      <c r="IL59" s="34"/>
      <c r="IM59" s="34"/>
      <c r="IN59" s="34"/>
      <c r="IO59" s="34"/>
      <c r="IP59" s="34"/>
      <c r="IQ59" s="34"/>
      <c r="IR59" s="34"/>
      <c r="IS59" s="34"/>
    </row>
    <row r="60" spans="1:253" s="6" customFormat="1" ht="20.25" customHeight="1">
      <c r="A60" s="2">
        <v>21000000</v>
      </c>
      <c r="B60" s="9" t="s">
        <v>7</v>
      </c>
      <c r="C60" s="4">
        <f t="shared" si="0"/>
        <v>7562060</v>
      </c>
      <c r="D60" s="1">
        <f>D61+D64+D63</f>
        <v>7525700</v>
      </c>
      <c r="E60" s="1">
        <f>E70</f>
        <v>36360</v>
      </c>
      <c r="F60" s="1"/>
      <c r="G60" s="91">
        <v>8</v>
      </c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84" customHeight="1">
      <c r="A61" s="2" t="s">
        <v>60</v>
      </c>
      <c r="B61" s="9" t="s">
        <v>152</v>
      </c>
      <c r="C61" s="4">
        <f t="shared" si="0"/>
        <v>65400</v>
      </c>
      <c r="D61" s="1">
        <f>D62</f>
        <v>65400</v>
      </c>
      <c r="E61" s="1"/>
      <c r="F61" s="1"/>
      <c r="G61" s="91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47.25" customHeight="1">
      <c r="A62" s="2" t="s">
        <v>61</v>
      </c>
      <c r="B62" s="9" t="s">
        <v>62</v>
      </c>
      <c r="C62" s="4">
        <f t="shared" si="0"/>
        <v>65400</v>
      </c>
      <c r="D62" s="1">
        <v>65400</v>
      </c>
      <c r="E62" s="1"/>
      <c r="F62" s="1"/>
      <c r="G62" s="91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" customHeight="1">
      <c r="A63" s="2">
        <v>21050000</v>
      </c>
      <c r="B63" s="9" t="s">
        <v>132</v>
      </c>
      <c r="C63" s="4">
        <f t="shared" si="0"/>
        <v>6000000</v>
      </c>
      <c r="D63" s="1">
        <v>6000000</v>
      </c>
      <c r="E63" s="1"/>
      <c r="F63" s="1"/>
      <c r="G63" s="91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3.5">
      <c r="A64" s="2" t="s">
        <v>63</v>
      </c>
      <c r="B64" s="9" t="s">
        <v>64</v>
      </c>
      <c r="C64" s="4">
        <f t="shared" si="0"/>
        <v>1460300</v>
      </c>
      <c r="D64" s="1">
        <f>D67+D66+D65+D68+D69</f>
        <v>1460300</v>
      </c>
      <c r="E64" s="1"/>
      <c r="F64" s="1"/>
      <c r="G64" s="91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5" customHeight="1" hidden="1">
      <c r="A65" s="2">
        <v>21080500</v>
      </c>
      <c r="B65" s="9" t="s">
        <v>68</v>
      </c>
      <c r="C65" s="4">
        <f t="shared" si="0"/>
        <v>0</v>
      </c>
      <c r="D65" s="1"/>
      <c r="E65" s="1"/>
      <c r="F65" s="1"/>
      <c r="G65" s="91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63.75" customHeight="1" hidden="1">
      <c r="A66" s="2">
        <v>21080900</v>
      </c>
      <c r="B66" s="9" t="s">
        <v>65</v>
      </c>
      <c r="C66" s="4">
        <f t="shared" si="0"/>
        <v>0</v>
      </c>
      <c r="D66" s="1"/>
      <c r="E66" s="1"/>
      <c r="F66" s="1"/>
      <c r="G66" s="91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3.5">
      <c r="A67" s="2" t="s">
        <v>66</v>
      </c>
      <c r="B67" s="9" t="s">
        <v>67</v>
      </c>
      <c r="C67" s="4">
        <f t="shared" si="0"/>
        <v>1002000</v>
      </c>
      <c r="D67" s="1">
        <v>1002000</v>
      </c>
      <c r="E67" s="1"/>
      <c r="F67" s="1"/>
      <c r="G67" s="91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2">
      <c r="A68" s="2">
        <v>21081500</v>
      </c>
      <c r="B68" s="9" t="s">
        <v>131</v>
      </c>
      <c r="C68" s="4">
        <f t="shared" si="0"/>
        <v>450000</v>
      </c>
      <c r="D68" s="1">
        <v>450000</v>
      </c>
      <c r="E68" s="1"/>
      <c r="F68" s="1"/>
      <c r="G68" s="91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13.5">
      <c r="A69" s="2">
        <v>21081700</v>
      </c>
      <c r="B69" s="9" t="s">
        <v>169</v>
      </c>
      <c r="C69" s="4">
        <f t="shared" si="0"/>
        <v>8300</v>
      </c>
      <c r="D69" s="1">
        <v>8300</v>
      </c>
      <c r="E69" s="1"/>
      <c r="F69" s="1"/>
      <c r="G69" s="91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36" customHeight="1">
      <c r="A70" s="2">
        <v>21110000</v>
      </c>
      <c r="B70" s="9" t="s">
        <v>205</v>
      </c>
      <c r="C70" s="4">
        <f t="shared" si="0"/>
        <v>36360</v>
      </c>
      <c r="D70" s="1"/>
      <c r="E70" s="1">
        <v>36360</v>
      </c>
      <c r="F70" s="1"/>
      <c r="G70" s="91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27.75">
      <c r="A71" s="2">
        <v>22000000</v>
      </c>
      <c r="B71" s="9" t="s">
        <v>8</v>
      </c>
      <c r="C71" s="4">
        <f>D71+E71</f>
        <v>44244500</v>
      </c>
      <c r="D71" s="1">
        <f>D77+D79+D72</f>
        <v>44244500</v>
      </c>
      <c r="E71" s="1"/>
      <c r="F71" s="1"/>
      <c r="G71" s="91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18" customHeight="1">
      <c r="A72" s="36" t="s">
        <v>126</v>
      </c>
      <c r="B72" s="9" t="s">
        <v>127</v>
      </c>
      <c r="C72" s="4">
        <f>C74+C73+C75+C76</f>
        <v>23764500</v>
      </c>
      <c r="D72" s="1">
        <f>D74+D73+D75+D76</f>
        <v>23764500</v>
      </c>
      <c r="E72" s="1"/>
      <c r="F72" s="1"/>
      <c r="G72" s="91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44.25" customHeight="1">
      <c r="A73" s="36">
        <v>22010300</v>
      </c>
      <c r="B73" s="3" t="s">
        <v>133</v>
      </c>
      <c r="C73" s="4">
        <f>D73+E73</f>
        <v>806600</v>
      </c>
      <c r="D73" s="1">
        <v>806600</v>
      </c>
      <c r="E73" s="1"/>
      <c r="F73" s="1"/>
      <c r="G73" s="91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24" customHeight="1">
      <c r="A74" s="2">
        <v>22012500</v>
      </c>
      <c r="B74" s="9" t="s">
        <v>128</v>
      </c>
      <c r="C74" s="4">
        <f>D74+E74</f>
        <v>20895900</v>
      </c>
      <c r="D74" s="1">
        <v>20895900</v>
      </c>
      <c r="E74" s="1"/>
      <c r="F74" s="1"/>
      <c r="G74" s="91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35.25" customHeight="1">
      <c r="A75" s="2">
        <v>22012600</v>
      </c>
      <c r="B75" s="3" t="s">
        <v>134</v>
      </c>
      <c r="C75" s="4">
        <f>D75+E75</f>
        <v>1962000</v>
      </c>
      <c r="D75" s="1">
        <v>1962000</v>
      </c>
      <c r="E75" s="1"/>
      <c r="F75" s="1"/>
      <c r="G75" s="91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90" customHeight="1">
      <c r="A76" s="2">
        <v>22012900</v>
      </c>
      <c r="B76" s="3" t="s">
        <v>135</v>
      </c>
      <c r="C76" s="4">
        <f>D76+E76</f>
        <v>100000</v>
      </c>
      <c r="D76" s="1">
        <v>100000</v>
      </c>
      <c r="E76" s="1"/>
      <c r="F76" s="1"/>
      <c r="G76" s="91">
        <v>9</v>
      </c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33" customHeight="1">
      <c r="A77" s="2" t="s">
        <v>69</v>
      </c>
      <c r="B77" s="9" t="s">
        <v>70</v>
      </c>
      <c r="C77" s="4">
        <f t="shared" si="0"/>
        <v>20000000</v>
      </c>
      <c r="D77" s="1">
        <f>D78</f>
        <v>20000000</v>
      </c>
      <c r="E77" s="1"/>
      <c r="F77" s="1"/>
      <c r="G77" s="91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48.75" customHeight="1">
      <c r="A78" s="2" t="s">
        <v>71</v>
      </c>
      <c r="B78" s="9" t="s">
        <v>72</v>
      </c>
      <c r="C78" s="4">
        <f t="shared" si="0"/>
        <v>20000000</v>
      </c>
      <c r="D78" s="1">
        <v>20000000</v>
      </c>
      <c r="E78" s="1"/>
      <c r="F78" s="1"/>
      <c r="G78" s="91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13.5">
      <c r="A79" s="2" t="s">
        <v>73</v>
      </c>
      <c r="B79" s="9" t="s">
        <v>74</v>
      </c>
      <c r="C79" s="4">
        <f>C80+C81+C82+C83</f>
        <v>480000</v>
      </c>
      <c r="D79" s="4">
        <f>D80+D81+D82+D83</f>
        <v>480000</v>
      </c>
      <c r="E79" s="1"/>
      <c r="F79" s="1"/>
      <c r="G79" s="91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45" customHeight="1">
      <c r="A80" s="2" t="s">
        <v>75</v>
      </c>
      <c r="B80" s="9" t="s">
        <v>76</v>
      </c>
      <c r="C80" s="4">
        <f t="shared" si="0"/>
        <v>250000</v>
      </c>
      <c r="D80" s="1">
        <v>250000</v>
      </c>
      <c r="E80" s="1"/>
      <c r="F80" s="1"/>
      <c r="G80" s="91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22.5" customHeight="1" hidden="1">
      <c r="A81" s="2">
        <v>22090200</v>
      </c>
      <c r="B81" s="9" t="s">
        <v>129</v>
      </c>
      <c r="C81" s="4">
        <f t="shared" si="0"/>
        <v>0</v>
      </c>
      <c r="D81" s="1"/>
      <c r="E81" s="1"/>
      <c r="F81" s="1"/>
      <c r="G81" s="91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45" customHeight="1" hidden="1">
      <c r="A82" s="2">
        <v>22090300</v>
      </c>
      <c r="B82" s="9" t="s">
        <v>130</v>
      </c>
      <c r="C82" s="4">
        <f t="shared" si="0"/>
        <v>0</v>
      </c>
      <c r="D82" s="1"/>
      <c r="E82" s="1"/>
      <c r="F82" s="1"/>
      <c r="G82" s="91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45" customHeight="1">
      <c r="A83" s="2" t="s">
        <v>77</v>
      </c>
      <c r="B83" s="9" t="s">
        <v>78</v>
      </c>
      <c r="C83" s="4">
        <f t="shared" si="0"/>
        <v>230000</v>
      </c>
      <c r="D83" s="1">
        <v>230000</v>
      </c>
      <c r="E83" s="1"/>
      <c r="F83" s="1"/>
      <c r="G83" s="91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15" customHeight="1">
      <c r="A84" s="2">
        <v>24000000</v>
      </c>
      <c r="B84" s="9" t="s">
        <v>11</v>
      </c>
      <c r="C84" s="4">
        <f t="shared" si="0"/>
        <v>6354506</v>
      </c>
      <c r="D84" s="1">
        <f>D85+D86</f>
        <v>2693700</v>
      </c>
      <c r="E84" s="1">
        <f>E86+E92+E95</f>
        <v>3660806</v>
      </c>
      <c r="F84" s="1">
        <f>F95+F92</f>
        <v>3336587</v>
      </c>
      <c r="G84" s="91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48.75" customHeight="1" hidden="1">
      <c r="A85" s="2" t="s">
        <v>79</v>
      </c>
      <c r="B85" s="9" t="s">
        <v>80</v>
      </c>
      <c r="C85" s="4">
        <f t="shared" si="0"/>
        <v>0</v>
      </c>
      <c r="D85" s="1"/>
      <c r="E85" s="1"/>
      <c r="F85" s="1"/>
      <c r="G85" s="91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3.5">
      <c r="A86" s="2" t="s">
        <v>81</v>
      </c>
      <c r="B86" s="9" t="s">
        <v>64</v>
      </c>
      <c r="C86" s="4">
        <f t="shared" si="0"/>
        <v>2993700</v>
      </c>
      <c r="D86" s="1">
        <f>D87+D88+D90+D89+D91</f>
        <v>2693700</v>
      </c>
      <c r="E86" s="1">
        <f>E88+E90</f>
        <v>300000</v>
      </c>
      <c r="F86" s="1"/>
      <c r="G86" s="91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13.5">
      <c r="A87" s="2" t="s">
        <v>82</v>
      </c>
      <c r="B87" s="9" t="s">
        <v>64</v>
      </c>
      <c r="C87" s="4">
        <f t="shared" si="0"/>
        <v>2693700</v>
      </c>
      <c r="D87" s="1">
        <v>2693700</v>
      </c>
      <c r="E87" s="1"/>
      <c r="F87" s="1"/>
      <c r="G87" s="91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27.75">
      <c r="A88" s="2">
        <v>24061600</v>
      </c>
      <c r="B88" s="9" t="s">
        <v>83</v>
      </c>
      <c r="C88" s="4">
        <f t="shared" si="0"/>
        <v>250000</v>
      </c>
      <c r="D88" s="1"/>
      <c r="E88" s="1">
        <v>250000</v>
      </c>
      <c r="F88" s="1"/>
      <c r="G88" s="91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60" customHeight="1" hidden="1">
      <c r="A89" s="2">
        <v>24061900</v>
      </c>
      <c r="B89" s="9" t="s">
        <v>170</v>
      </c>
      <c r="C89" s="4">
        <f>D89+E89</f>
        <v>0</v>
      </c>
      <c r="D89" s="1"/>
      <c r="E89" s="1"/>
      <c r="F89" s="1"/>
      <c r="G89" s="91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45" customHeight="1">
      <c r="A90" s="2" t="s">
        <v>84</v>
      </c>
      <c r="B90" s="9" t="s">
        <v>85</v>
      </c>
      <c r="C90" s="4">
        <f t="shared" si="0"/>
        <v>50000</v>
      </c>
      <c r="D90" s="1"/>
      <c r="E90" s="1">
        <v>50000</v>
      </c>
      <c r="F90" s="1"/>
      <c r="G90" s="91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26" customHeight="1" hidden="1">
      <c r="A91" s="2">
        <v>24062200</v>
      </c>
      <c r="B91" s="9" t="s">
        <v>171</v>
      </c>
      <c r="C91" s="4">
        <f t="shared" si="0"/>
        <v>0</v>
      </c>
      <c r="D91" s="1"/>
      <c r="E91" s="1"/>
      <c r="F91" s="1"/>
      <c r="G91" s="91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18.75" customHeight="1">
      <c r="A92" s="2" t="s">
        <v>86</v>
      </c>
      <c r="B92" s="3" t="s">
        <v>87</v>
      </c>
      <c r="C92" s="4">
        <f t="shared" si="0"/>
        <v>46419</v>
      </c>
      <c r="D92" s="1">
        <f>D94</f>
        <v>0</v>
      </c>
      <c r="E92" s="1">
        <f>E94+E93</f>
        <v>46419</v>
      </c>
      <c r="F92" s="1">
        <f>F93</f>
        <v>22200</v>
      </c>
      <c r="G92" s="91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30" customHeight="1">
      <c r="A93" s="2">
        <v>24110600</v>
      </c>
      <c r="B93" s="9" t="s">
        <v>125</v>
      </c>
      <c r="C93" s="4">
        <f t="shared" si="0"/>
        <v>22200</v>
      </c>
      <c r="D93" s="1"/>
      <c r="E93" s="1">
        <v>22200</v>
      </c>
      <c r="F93" s="1">
        <f>E93</f>
        <v>22200</v>
      </c>
      <c r="G93" s="91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60" customHeight="1">
      <c r="A94" s="2" t="s">
        <v>88</v>
      </c>
      <c r="B94" s="9" t="s">
        <v>89</v>
      </c>
      <c r="C94" s="4">
        <f t="shared" si="0"/>
        <v>24219</v>
      </c>
      <c r="D94" s="1"/>
      <c r="E94" s="1">
        <v>24219</v>
      </c>
      <c r="F94" s="1"/>
      <c r="G94" s="91">
        <v>10</v>
      </c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27.75">
      <c r="A95" s="2">
        <v>24170000</v>
      </c>
      <c r="B95" s="9" t="s">
        <v>90</v>
      </c>
      <c r="C95" s="4">
        <f t="shared" si="0"/>
        <v>3314387</v>
      </c>
      <c r="D95" s="4"/>
      <c r="E95" s="4">
        <f>1700000+1614387</f>
        <v>3314387</v>
      </c>
      <c r="F95" s="4">
        <f>E95</f>
        <v>3314387</v>
      </c>
      <c r="G95" s="91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13.5">
      <c r="A96" s="2">
        <v>25000000</v>
      </c>
      <c r="B96" s="9" t="s">
        <v>16</v>
      </c>
      <c r="C96" s="4">
        <f t="shared" si="0"/>
        <v>100691769</v>
      </c>
      <c r="D96" s="4"/>
      <c r="E96" s="4">
        <f>E97+E102</f>
        <v>100691769</v>
      </c>
      <c r="F96" s="4"/>
      <c r="G96" s="91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2.25" customHeight="1">
      <c r="A97" s="2" t="s">
        <v>91</v>
      </c>
      <c r="B97" s="9" t="s">
        <v>92</v>
      </c>
      <c r="C97" s="4">
        <f aca="true" t="shared" si="1" ref="C97:C113">D97+E97</f>
        <v>65885725</v>
      </c>
      <c r="D97" s="4"/>
      <c r="E97" s="4">
        <f>E98+E99+E100+E101</f>
        <v>65885725</v>
      </c>
      <c r="F97" s="4"/>
      <c r="G97" s="91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31.5" customHeight="1">
      <c r="A98" s="2" t="s">
        <v>93</v>
      </c>
      <c r="B98" s="9" t="s">
        <v>94</v>
      </c>
      <c r="C98" s="4">
        <f t="shared" si="1"/>
        <v>57494323</v>
      </c>
      <c r="D98" s="4"/>
      <c r="E98" s="4">
        <v>57494323</v>
      </c>
      <c r="F98" s="4"/>
      <c r="G98" s="91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27.75">
      <c r="A99" s="2" t="s">
        <v>95</v>
      </c>
      <c r="B99" s="9" t="s">
        <v>96</v>
      </c>
      <c r="C99" s="4">
        <f t="shared" si="1"/>
        <v>8045065</v>
      </c>
      <c r="D99" s="4"/>
      <c r="E99" s="4">
        <v>8045065</v>
      </c>
      <c r="F99" s="4"/>
      <c r="G99" s="91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15" customHeight="1">
      <c r="A100" s="2" t="s">
        <v>97</v>
      </c>
      <c r="B100" s="9" t="s">
        <v>98</v>
      </c>
      <c r="C100" s="4">
        <f t="shared" si="1"/>
        <v>221630</v>
      </c>
      <c r="D100" s="4"/>
      <c r="E100" s="4">
        <v>221630</v>
      </c>
      <c r="F100" s="4"/>
      <c r="G100" s="91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30" customHeight="1">
      <c r="A101" s="2" t="s">
        <v>99</v>
      </c>
      <c r="B101" s="9" t="s">
        <v>100</v>
      </c>
      <c r="C101" s="4">
        <f t="shared" si="1"/>
        <v>124707</v>
      </c>
      <c r="D101" s="4"/>
      <c r="E101" s="4">
        <v>124707</v>
      </c>
      <c r="F101" s="4"/>
      <c r="G101" s="91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18" customHeight="1">
      <c r="A102" s="36" t="s">
        <v>101</v>
      </c>
      <c r="B102" s="37" t="s">
        <v>102</v>
      </c>
      <c r="C102" s="4">
        <f t="shared" si="1"/>
        <v>34806044</v>
      </c>
      <c r="D102" s="4"/>
      <c r="E102" s="4">
        <f>E104+E103</f>
        <v>34806044</v>
      </c>
      <c r="F102" s="4"/>
      <c r="G102" s="91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18" customHeight="1">
      <c r="A103" s="71">
        <v>25020100</v>
      </c>
      <c r="B103" s="37" t="s">
        <v>180</v>
      </c>
      <c r="C103" s="4">
        <f t="shared" si="1"/>
        <v>30943453</v>
      </c>
      <c r="D103" s="4"/>
      <c r="E103" s="4">
        <v>30943453</v>
      </c>
      <c r="F103" s="4"/>
      <c r="G103" s="91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96.75" customHeight="1">
      <c r="A104" s="2" t="s">
        <v>103</v>
      </c>
      <c r="B104" s="9" t="s">
        <v>104</v>
      </c>
      <c r="C104" s="4">
        <f t="shared" si="1"/>
        <v>3862591</v>
      </c>
      <c r="D104" s="4"/>
      <c r="E104" s="4">
        <v>3862591</v>
      </c>
      <c r="F104" s="4"/>
      <c r="G104" s="91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35" customFormat="1" ht="13.5">
      <c r="A105" s="80">
        <v>30000000</v>
      </c>
      <c r="B105" s="21" t="s">
        <v>12</v>
      </c>
      <c r="C105" s="17">
        <f t="shared" si="1"/>
        <v>4660446</v>
      </c>
      <c r="D105" s="17">
        <f>D106</f>
        <v>5000</v>
      </c>
      <c r="E105" s="17">
        <f>E110+E111</f>
        <v>4655446</v>
      </c>
      <c r="F105" s="17">
        <f>F110+F111</f>
        <v>4655446</v>
      </c>
      <c r="G105" s="91"/>
      <c r="H105" s="34"/>
      <c r="I105" s="34"/>
      <c r="J105" s="34"/>
      <c r="K105" s="34"/>
      <c r="L105" s="34"/>
      <c r="IK105" s="34"/>
      <c r="IL105" s="34"/>
      <c r="IM105" s="34"/>
      <c r="IN105" s="34"/>
      <c r="IO105" s="34"/>
      <c r="IP105" s="34"/>
      <c r="IQ105" s="34"/>
      <c r="IR105" s="34"/>
      <c r="IS105" s="34"/>
    </row>
    <row r="106" spans="1:253" s="6" customFormat="1" ht="13.5">
      <c r="A106" s="2">
        <v>31000000</v>
      </c>
      <c r="B106" s="9" t="s">
        <v>13</v>
      </c>
      <c r="C106" s="4">
        <f t="shared" si="1"/>
        <v>3710446</v>
      </c>
      <c r="D106" s="1">
        <f>D107+D109</f>
        <v>5000</v>
      </c>
      <c r="E106" s="1">
        <f>E110</f>
        <v>3705446</v>
      </c>
      <c r="F106" s="1">
        <f>F110</f>
        <v>3705446</v>
      </c>
      <c r="G106" s="91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69.75" customHeight="1" hidden="1">
      <c r="A107" s="2" t="s">
        <v>105</v>
      </c>
      <c r="B107" s="9" t="s">
        <v>106</v>
      </c>
      <c r="C107" s="4">
        <f t="shared" si="1"/>
        <v>0</v>
      </c>
      <c r="D107" s="1">
        <f>D108</f>
        <v>0</v>
      </c>
      <c r="E107" s="1"/>
      <c r="F107" s="1"/>
      <c r="G107" s="91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57.75" customHeight="1" hidden="1">
      <c r="A108" s="2" t="s">
        <v>107</v>
      </c>
      <c r="B108" s="9" t="s">
        <v>108</v>
      </c>
      <c r="C108" s="4">
        <f t="shared" si="1"/>
        <v>0</v>
      </c>
      <c r="D108" s="1"/>
      <c r="E108" s="1"/>
      <c r="F108" s="1"/>
      <c r="G108" s="91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27.75">
      <c r="A109" s="2" t="s">
        <v>109</v>
      </c>
      <c r="B109" s="9" t="s">
        <v>110</v>
      </c>
      <c r="C109" s="4">
        <f t="shared" si="1"/>
        <v>5000</v>
      </c>
      <c r="D109" s="1">
        <v>5000</v>
      </c>
      <c r="E109" s="1"/>
      <c r="F109" s="1"/>
      <c r="G109" s="91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39" customFormat="1" ht="42">
      <c r="A110" s="2" t="s">
        <v>111</v>
      </c>
      <c r="B110" s="9" t="s">
        <v>112</v>
      </c>
      <c r="C110" s="4">
        <f t="shared" si="1"/>
        <v>3705446</v>
      </c>
      <c r="D110" s="1"/>
      <c r="E110" s="1">
        <f>1000000+1000000+764000+400000+450000+91446</f>
        <v>3705446</v>
      </c>
      <c r="F110" s="1">
        <f>E110</f>
        <v>3705446</v>
      </c>
      <c r="G110" s="91"/>
      <c r="H110" s="38"/>
      <c r="I110" s="38"/>
      <c r="J110" s="38"/>
      <c r="K110" s="38"/>
      <c r="L110" s="38"/>
      <c r="IK110" s="38"/>
      <c r="IL110" s="38"/>
      <c r="IM110" s="38"/>
      <c r="IN110" s="38"/>
      <c r="IO110" s="38"/>
      <c r="IP110" s="38"/>
      <c r="IQ110" s="38"/>
      <c r="IR110" s="38"/>
      <c r="IS110" s="38"/>
    </row>
    <row r="111" spans="1:253" s="6" customFormat="1" ht="18" customHeight="1">
      <c r="A111" s="15">
        <v>33000000</v>
      </c>
      <c r="B111" s="40" t="s">
        <v>124</v>
      </c>
      <c r="C111" s="7">
        <f t="shared" si="1"/>
        <v>950000</v>
      </c>
      <c r="D111" s="8"/>
      <c r="E111" s="8">
        <f>E112</f>
        <v>950000</v>
      </c>
      <c r="F111" s="8">
        <f>F112</f>
        <v>950000</v>
      </c>
      <c r="G111" s="91">
        <v>11</v>
      </c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13.5" customHeight="1">
      <c r="A112" s="2" t="s">
        <v>113</v>
      </c>
      <c r="B112" s="9" t="s">
        <v>114</v>
      </c>
      <c r="C112" s="4">
        <f t="shared" si="1"/>
        <v>950000</v>
      </c>
      <c r="D112" s="1"/>
      <c r="E112" s="1">
        <f>E113</f>
        <v>950000</v>
      </c>
      <c r="F112" s="1">
        <f>F113</f>
        <v>950000</v>
      </c>
      <c r="G112" s="91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6" customFormat="1" ht="69.75" customHeight="1">
      <c r="A113" s="2" t="s">
        <v>115</v>
      </c>
      <c r="B113" s="9" t="s">
        <v>116</v>
      </c>
      <c r="C113" s="4">
        <f t="shared" si="1"/>
        <v>950000</v>
      </c>
      <c r="D113" s="1"/>
      <c r="E113" s="1">
        <v>950000</v>
      </c>
      <c r="F113" s="1">
        <f>E113</f>
        <v>950000</v>
      </c>
      <c r="G113" s="91"/>
      <c r="H113" s="5"/>
      <c r="I113" s="5"/>
      <c r="J113" s="5"/>
      <c r="K113" s="5"/>
      <c r="L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35" customFormat="1" ht="15" customHeight="1">
      <c r="A114" s="41">
        <v>50000000</v>
      </c>
      <c r="B114" s="42" t="s">
        <v>9</v>
      </c>
      <c r="C114" s="43">
        <f aca="true" t="shared" si="2" ref="C114:C123">D114+E114</f>
        <v>1564800</v>
      </c>
      <c r="D114" s="8"/>
      <c r="E114" s="16">
        <f>E115</f>
        <v>1564800</v>
      </c>
      <c r="F114" s="44"/>
      <c r="G114" s="91"/>
      <c r="H114" s="34"/>
      <c r="I114" s="34"/>
      <c r="J114" s="34"/>
      <c r="K114" s="34"/>
      <c r="L114" s="34"/>
      <c r="IK114" s="34"/>
      <c r="IL114" s="34"/>
      <c r="IM114" s="34"/>
      <c r="IN114" s="34"/>
      <c r="IO114" s="34"/>
      <c r="IP114" s="34"/>
      <c r="IQ114" s="34"/>
      <c r="IR114" s="34"/>
      <c r="IS114" s="34"/>
    </row>
    <row r="115" spans="1:253" s="35" customFormat="1" ht="18.75" customHeight="1">
      <c r="A115" s="45" t="s">
        <v>117</v>
      </c>
      <c r="B115" s="21" t="s">
        <v>118</v>
      </c>
      <c r="C115" s="17">
        <f t="shared" si="2"/>
        <v>1564800</v>
      </c>
      <c r="D115" s="46"/>
      <c r="E115" s="47">
        <f>E116</f>
        <v>1564800</v>
      </c>
      <c r="F115" s="46"/>
      <c r="G115" s="91"/>
      <c r="H115" s="34"/>
      <c r="I115" s="34"/>
      <c r="J115" s="34"/>
      <c r="K115" s="34"/>
      <c r="L115" s="34"/>
      <c r="IK115" s="34"/>
      <c r="IL115" s="34"/>
      <c r="IM115" s="34"/>
      <c r="IN115" s="34"/>
      <c r="IO115" s="34"/>
      <c r="IP115" s="34"/>
      <c r="IQ115" s="34"/>
      <c r="IR115" s="34"/>
      <c r="IS115" s="34"/>
    </row>
    <row r="116" spans="1:253" s="35" customFormat="1" ht="48" customHeight="1">
      <c r="A116" s="2">
        <v>50110000</v>
      </c>
      <c r="B116" s="48" t="s">
        <v>119</v>
      </c>
      <c r="C116" s="4">
        <f t="shared" si="2"/>
        <v>1564800</v>
      </c>
      <c r="D116" s="49"/>
      <c r="E116" s="1">
        <f>1414464+135000+15336</f>
        <v>1564800</v>
      </c>
      <c r="F116" s="49"/>
      <c r="G116" s="91"/>
      <c r="H116" s="34"/>
      <c r="I116" s="34"/>
      <c r="J116" s="34"/>
      <c r="K116" s="34"/>
      <c r="L116" s="34"/>
      <c r="IK116" s="34"/>
      <c r="IL116" s="34"/>
      <c r="IM116" s="34"/>
      <c r="IN116" s="34"/>
      <c r="IO116" s="34"/>
      <c r="IP116" s="34"/>
      <c r="IQ116" s="34"/>
      <c r="IR116" s="34"/>
      <c r="IS116" s="34"/>
    </row>
    <row r="117" spans="1:253" s="53" customFormat="1" ht="34.5" customHeight="1">
      <c r="A117" s="50"/>
      <c r="B117" s="51" t="s">
        <v>177</v>
      </c>
      <c r="C117" s="17">
        <f t="shared" si="2"/>
        <v>1978534881</v>
      </c>
      <c r="D117" s="23">
        <f>D105+D59+D13</f>
        <v>1863544800</v>
      </c>
      <c r="E117" s="23">
        <f>E105+E59+E13+E114</f>
        <v>114990081</v>
      </c>
      <c r="F117" s="23">
        <f>F105+F59+F13</f>
        <v>7992033</v>
      </c>
      <c r="G117" s="91"/>
      <c r="H117" s="52"/>
      <c r="I117" s="52"/>
      <c r="J117" s="52"/>
      <c r="K117" s="52"/>
      <c r="L117" s="52"/>
      <c r="IK117" s="52"/>
      <c r="IL117" s="52"/>
      <c r="IM117" s="52"/>
      <c r="IN117" s="52"/>
      <c r="IO117" s="52"/>
      <c r="IP117" s="52"/>
      <c r="IQ117" s="52"/>
      <c r="IR117" s="52"/>
      <c r="IS117" s="52"/>
    </row>
    <row r="118" spans="1:253" s="57" customFormat="1" ht="13.5" customHeight="1">
      <c r="A118" s="50">
        <v>40000000</v>
      </c>
      <c r="B118" s="54" t="s">
        <v>1</v>
      </c>
      <c r="C118" s="17">
        <f t="shared" si="2"/>
        <v>1154501112.1100001</v>
      </c>
      <c r="D118" s="23">
        <f>D119</f>
        <v>1095621112.1100001</v>
      </c>
      <c r="E118" s="23">
        <f>E186+E119</f>
        <v>58880000</v>
      </c>
      <c r="F118" s="23">
        <f>F119</f>
        <v>4120000</v>
      </c>
      <c r="G118" s="91"/>
      <c r="H118" s="55"/>
      <c r="I118" s="56"/>
      <c r="J118" s="56"/>
      <c r="K118" s="56"/>
      <c r="L118" s="56"/>
      <c r="IK118" s="56"/>
      <c r="IL118" s="56"/>
      <c r="IM118" s="56"/>
      <c r="IN118" s="56"/>
      <c r="IO118" s="56"/>
      <c r="IP118" s="56"/>
      <c r="IQ118" s="56"/>
      <c r="IR118" s="56"/>
      <c r="IS118" s="56"/>
    </row>
    <row r="119" spans="1:253" s="53" customFormat="1" ht="13.5">
      <c r="A119" s="50">
        <v>41000000</v>
      </c>
      <c r="B119" s="51" t="s">
        <v>17</v>
      </c>
      <c r="C119" s="17">
        <f t="shared" si="2"/>
        <v>1148741112.1100001</v>
      </c>
      <c r="D119" s="23">
        <f>D120+D127+D125</f>
        <v>1095621112.1100001</v>
      </c>
      <c r="E119" s="23">
        <f>E120+E127+E125</f>
        <v>53120000</v>
      </c>
      <c r="F119" s="23">
        <f>F120+F127+F125</f>
        <v>4120000</v>
      </c>
      <c r="G119" s="91"/>
      <c r="H119" s="52"/>
      <c r="I119" s="52"/>
      <c r="J119" s="52"/>
      <c r="K119" s="52"/>
      <c r="L119" s="52"/>
      <c r="IK119" s="52"/>
      <c r="IL119" s="52"/>
      <c r="IM119" s="52"/>
      <c r="IN119" s="52"/>
      <c r="IO119" s="52"/>
      <c r="IP119" s="52"/>
      <c r="IQ119" s="52"/>
      <c r="IR119" s="52"/>
      <c r="IS119" s="52"/>
    </row>
    <row r="120" spans="1:253" s="53" customFormat="1" ht="20.25" customHeight="1">
      <c r="A120" s="50">
        <v>41030000</v>
      </c>
      <c r="B120" s="51" t="s">
        <v>153</v>
      </c>
      <c r="C120" s="17">
        <f t="shared" si="2"/>
        <v>542526000</v>
      </c>
      <c r="D120" s="23">
        <f>D122+D123+D121+D124</f>
        <v>542526000</v>
      </c>
      <c r="E120" s="23">
        <f>E122+E123</f>
        <v>0</v>
      </c>
      <c r="F120" s="23"/>
      <c r="G120" s="91"/>
      <c r="H120" s="52"/>
      <c r="I120" s="52"/>
      <c r="J120" s="52"/>
      <c r="K120" s="52"/>
      <c r="L120" s="52"/>
      <c r="IK120" s="52"/>
      <c r="IL120" s="52"/>
      <c r="IM120" s="52"/>
      <c r="IN120" s="52"/>
      <c r="IO120" s="52"/>
      <c r="IP120" s="52"/>
      <c r="IQ120" s="52"/>
      <c r="IR120" s="52"/>
      <c r="IS120" s="52"/>
    </row>
    <row r="121" spans="1:253" s="32" customFormat="1" ht="45.75" customHeight="1">
      <c r="A121" s="30">
        <v>41033800</v>
      </c>
      <c r="B121" s="9" t="s">
        <v>162</v>
      </c>
      <c r="C121" s="4">
        <f t="shared" si="2"/>
        <v>896000</v>
      </c>
      <c r="D121" s="1">
        <v>896000</v>
      </c>
      <c r="E121" s="1"/>
      <c r="F121" s="1"/>
      <c r="G121" s="91"/>
      <c r="H121" s="31"/>
      <c r="I121" s="31"/>
      <c r="J121" s="31"/>
      <c r="K121" s="31"/>
      <c r="L121" s="31"/>
      <c r="IK121" s="31"/>
      <c r="IL121" s="31"/>
      <c r="IM121" s="31"/>
      <c r="IN121" s="31"/>
      <c r="IO121" s="31"/>
      <c r="IP121" s="31"/>
      <c r="IQ121" s="31"/>
      <c r="IR121" s="31"/>
      <c r="IS121" s="31"/>
    </row>
    <row r="122" spans="1:253" s="6" customFormat="1" ht="28.5" customHeight="1">
      <c r="A122" s="2">
        <v>41033900</v>
      </c>
      <c r="B122" s="9" t="s">
        <v>136</v>
      </c>
      <c r="C122" s="4">
        <f t="shared" si="2"/>
        <v>311100800</v>
      </c>
      <c r="D122" s="1">
        <f>313500000-2399200</f>
        <v>311100800</v>
      </c>
      <c r="E122" s="1"/>
      <c r="F122" s="1"/>
      <c r="G122" s="91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6" customFormat="1" ht="28.5" customHeight="1">
      <c r="A123" s="2">
        <v>41034200</v>
      </c>
      <c r="B123" s="9" t="s">
        <v>138</v>
      </c>
      <c r="C123" s="4">
        <f t="shared" si="2"/>
        <v>194686900</v>
      </c>
      <c r="D123" s="1">
        <f>194686700+200</f>
        <v>194686900</v>
      </c>
      <c r="E123" s="1"/>
      <c r="F123" s="1"/>
      <c r="G123" s="91"/>
      <c r="H123" s="5"/>
      <c r="I123" s="5"/>
      <c r="J123" s="5"/>
      <c r="K123" s="5"/>
      <c r="L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6" customFormat="1" ht="42" customHeight="1">
      <c r="A124" s="2">
        <v>41034500</v>
      </c>
      <c r="B124" s="9" t="s">
        <v>167</v>
      </c>
      <c r="C124" s="4">
        <f>D124</f>
        <v>35842300</v>
      </c>
      <c r="D124" s="1">
        <f>17573300+9184000+9085000</f>
        <v>35842300</v>
      </c>
      <c r="E124" s="1"/>
      <c r="F124" s="1"/>
      <c r="G124" s="91"/>
      <c r="H124" s="5"/>
      <c r="I124" s="5"/>
      <c r="J124" s="5"/>
      <c r="K124" s="5"/>
      <c r="L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s="53" customFormat="1" ht="13.5">
      <c r="A125" s="50">
        <v>41040000</v>
      </c>
      <c r="B125" s="51" t="s">
        <v>149</v>
      </c>
      <c r="C125" s="17">
        <f>D125</f>
        <v>3581630</v>
      </c>
      <c r="D125" s="23">
        <f>D126</f>
        <v>3581630</v>
      </c>
      <c r="E125" s="23"/>
      <c r="F125" s="23"/>
      <c r="G125" s="91"/>
      <c r="H125" s="52"/>
      <c r="I125" s="52"/>
      <c r="J125" s="52"/>
      <c r="K125" s="52"/>
      <c r="L125" s="52"/>
      <c r="IK125" s="52"/>
      <c r="IL125" s="52"/>
      <c r="IM125" s="52"/>
      <c r="IN125" s="52"/>
      <c r="IO125" s="52"/>
      <c r="IP125" s="52"/>
      <c r="IQ125" s="52"/>
      <c r="IR125" s="52"/>
      <c r="IS125" s="52"/>
    </row>
    <row r="126" spans="1:253" s="32" customFormat="1" ht="60" customHeight="1">
      <c r="A126" s="30">
        <v>41040200</v>
      </c>
      <c r="B126" s="9" t="s">
        <v>141</v>
      </c>
      <c r="C126" s="4">
        <f>D126</f>
        <v>3581630</v>
      </c>
      <c r="D126" s="1">
        <f>3474230+107400</f>
        <v>3581630</v>
      </c>
      <c r="E126" s="1"/>
      <c r="F126" s="1"/>
      <c r="G126" s="91"/>
      <c r="H126" s="31"/>
      <c r="I126" s="31"/>
      <c r="J126" s="31"/>
      <c r="K126" s="31"/>
      <c r="L126" s="31"/>
      <c r="IK126" s="31"/>
      <c r="IL126" s="31"/>
      <c r="IM126" s="31"/>
      <c r="IN126" s="31"/>
      <c r="IO126" s="31"/>
      <c r="IP126" s="31"/>
      <c r="IQ126" s="31"/>
      <c r="IR126" s="31"/>
      <c r="IS126" s="31"/>
    </row>
    <row r="127" spans="1:253" s="53" customFormat="1" ht="27.75">
      <c r="A127" s="50">
        <v>41050000</v>
      </c>
      <c r="B127" s="51" t="s">
        <v>142</v>
      </c>
      <c r="C127" s="17">
        <f aca="true" t="shared" si="3" ref="C127:C163">D127+E127</f>
        <v>602633482.11</v>
      </c>
      <c r="D127" s="23">
        <f>D128+D129+D130+D134+D155+D162+D166+D165+D138+D144+D182+D164+D151+D131+D132+D133+D135+D136+D183+D184</f>
        <v>549513482.11</v>
      </c>
      <c r="E127" s="23">
        <f>E128+E129+E130+E134+E155+E162+E166+E165+E138+E144+E182+E164+E163</f>
        <v>53120000</v>
      </c>
      <c r="F127" s="23">
        <f>F178+F138+F179</f>
        <v>4120000</v>
      </c>
      <c r="G127" s="91">
        <v>12</v>
      </c>
      <c r="H127" s="52"/>
      <c r="I127" s="52"/>
      <c r="J127" s="52"/>
      <c r="K127" s="52"/>
      <c r="L127" s="52"/>
      <c r="IK127" s="52"/>
      <c r="IL127" s="52"/>
      <c r="IM127" s="52"/>
      <c r="IN127" s="52"/>
      <c r="IO127" s="52"/>
      <c r="IP127" s="52"/>
      <c r="IQ127" s="52"/>
      <c r="IR127" s="52"/>
      <c r="IS127" s="52"/>
    </row>
    <row r="128" spans="1:253" s="6" customFormat="1" ht="184.5" customHeight="1">
      <c r="A128" s="2">
        <v>41050100</v>
      </c>
      <c r="B128" s="9" t="s">
        <v>194</v>
      </c>
      <c r="C128" s="4">
        <f t="shared" si="3"/>
        <v>165698795</v>
      </c>
      <c r="D128" s="1">
        <f>283223940-118925145+1400000</f>
        <v>165698795</v>
      </c>
      <c r="E128" s="1"/>
      <c r="F128" s="1"/>
      <c r="G128" s="91"/>
      <c r="H128" s="5"/>
      <c r="I128" s="5"/>
      <c r="J128" s="5"/>
      <c r="K128" s="5"/>
      <c r="L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6" customFormat="1" ht="63.75" customHeight="1">
      <c r="A129" s="2">
        <v>41050200</v>
      </c>
      <c r="B129" s="9" t="s">
        <v>143</v>
      </c>
      <c r="C129" s="4">
        <f t="shared" si="3"/>
        <v>352400</v>
      </c>
      <c r="D129" s="1">
        <v>352400</v>
      </c>
      <c r="E129" s="1"/>
      <c r="F129" s="1"/>
      <c r="G129" s="91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6" customFormat="1" ht="174" customHeight="1">
      <c r="A130" s="2">
        <v>41050300</v>
      </c>
      <c r="B130" s="3" t="s">
        <v>151</v>
      </c>
      <c r="C130" s="4">
        <f t="shared" si="3"/>
        <v>339093600</v>
      </c>
      <c r="D130" s="1">
        <v>339093600</v>
      </c>
      <c r="E130" s="1"/>
      <c r="F130" s="1"/>
      <c r="G130" s="91"/>
      <c r="H130" s="5"/>
      <c r="I130" s="5"/>
      <c r="J130" s="5"/>
      <c r="K130" s="5"/>
      <c r="L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6" customFormat="1" ht="231" customHeight="1">
      <c r="A131" s="2">
        <v>41050400</v>
      </c>
      <c r="B131" s="3" t="s">
        <v>227</v>
      </c>
      <c r="C131" s="4">
        <f t="shared" si="3"/>
        <v>1805663.23</v>
      </c>
      <c r="D131" s="1">
        <v>1805663.23</v>
      </c>
      <c r="E131" s="1"/>
      <c r="F131" s="1"/>
      <c r="G131" s="75"/>
      <c r="H131" s="5"/>
      <c r="I131" s="5"/>
      <c r="J131" s="5"/>
      <c r="K131" s="5"/>
      <c r="L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s="6" customFormat="1" ht="200.25" customHeight="1">
      <c r="A132" s="2">
        <v>41050500</v>
      </c>
      <c r="B132" s="3" t="s">
        <v>226</v>
      </c>
      <c r="C132" s="4">
        <f t="shared" si="3"/>
        <v>1462158</v>
      </c>
      <c r="D132" s="1">
        <v>1462158</v>
      </c>
      <c r="E132" s="1"/>
      <c r="F132" s="1"/>
      <c r="G132" s="75"/>
      <c r="H132" s="5"/>
      <c r="I132" s="5"/>
      <c r="J132" s="5"/>
      <c r="K132" s="5"/>
      <c r="L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6" customFormat="1" ht="189" customHeight="1" hidden="1">
      <c r="A133" s="2">
        <v>41050600</v>
      </c>
      <c r="B133" s="3" t="s">
        <v>172</v>
      </c>
      <c r="C133" s="4">
        <f t="shared" si="3"/>
        <v>0</v>
      </c>
      <c r="D133" s="1"/>
      <c r="E133" s="1"/>
      <c r="F133" s="1"/>
      <c r="G133" s="75"/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6" customFormat="1" ht="159" customHeight="1">
      <c r="A134" s="2">
        <v>41050700</v>
      </c>
      <c r="B134" s="9" t="s">
        <v>195</v>
      </c>
      <c r="C134" s="4">
        <f t="shared" si="3"/>
        <v>3600900</v>
      </c>
      <c r="D134" s="1">
        <v>3600900</v>
      </c>
      <c r="E134" s="1"/>
      <c r="F134" s="1"/>
      <c r="G134" s="91">
        <v>13</v>
      </c>
      <c r="H134" s="5"/>
      <c r="I134" s="5"/>
      <c r="J134" s="5"/>
      <c r="K134" s="5"/>
      <c r="L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s="6" customFormat="1" ht="72" customHeight="1" hidden="1">
      <c r="A135" s="2">
        <v>41050900</v>
      </c>
      <c r="B135" s="73" t="s">
        <v>168</v>
      </c>
      <c r="C135" s="4">
        <f t="shared" si="3"/>
        <v>0</v>
      </c>
      <c r="D135" s="1"/>
      <c r="E135" s="1"/>
      <c r="F135" s="1"/>
      <c r="G135" s="91"/>
      <c r="H135" s="5"/>
      <c r="I135" s="5"/>
      <c r="J135" s="5"/>
      <c r="K135" s="5"/>
      <c r="L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6" customFormat="1" ht="49.5" customHeight="1">
      <c r="A136" s="2">
        <v>41051000</v>
      </c>
      <c r="B136" s="73" t="s">
        <v>185</v>
      </c>
      <c r="C136" s="4">
        <f t="shared" si="3"/>
        <v>2383120</v>
      </c>
      <c r="D136" s="1">
        <f>D137</f>
        <v>2383120</v>
      </c>
      <c r="E136" s="1"/>
      <c r="F136" s="1"/>
      <c r="G136" s="91"/>
      <c r="H136" s="5"/>
      <c r="I136" s="5"/>
      <c r="J136" s="5"/>
      <c r="K136" s="5"/>
      <c r="L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s="6" customFormat="1" ht="49.5" customHeight="1" hidden="1">
      <c r="A137" s="2"/>
      <c r="B137" s="73" t="s">
        <v>219</v>
      </c>
      <c r="C137" s="4">
        <f t="shared" si="3"/>
        <v>2383120</v>
      </c>
      <c r="D137" s="1">
        <f>1178720+1204400</f>
        <v>2383120</v>
      </c>
      <c r="E137" s="1"/>
      <c r="F137" s="1"/>
      <c r="G137" s="91"/>
      <c r="H137" s="5"/>
      <c r="I137" s="5"/>
      <c r="J137" s="5"/>
      <c r="K137" s="5"/>
      <c r="L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s="6" customFormat="1" ht="43.5" customHeight="1">
      <c r="A138" s="2">
        <v>41051100</v>
      </c>
      <c r="B138" s="73" t="s">
        <v>196</v>
      </c>
      <c r="C138" s="4">
        <f t="shared" si="3"/>
        <v>6540088</v>
      </c>
      <c r="D138" s="1">
        <f>D142+D143+D139+D141+D140</f>
        <v>2724088</v>
      </c>
      <c r="E138" s="1">
        <f>E142+E143+E139+E141</f>
        <v>3816000</v>
      </c>
      <c r="F138" s="1">
        <f>F142+F143+F139+F141</f>
        <v>3816000</v>
      </c>
      <c r="G138" s="91"/>
      <c r="H138" s="5"/>
      <c r="I138" s="5"/>
      <c r="J138" s="5"/>
      <c r="K138" s="5"/>
      <c r="L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6" customFormat="1" ht="51" customHeight="1" hidden="1">
      <c r="A139" s="82"/>
      <c r="B139" s="73" t="s">
        <v>211</v>
      </c>
      <c r="C139" s="4">
        <f t="shared" si="3"/>
        <v>6387425</v>
      </c>
      <c r="D139" s="1">
        <f>622000+1801100+148325</f>
        <v>2571425</v>
      </c>
      <c r="E139" s="1">
        <f>3528000+288000</f>
        <v>3816000</v>
      </c>
      <c r="F139" s="1">
        <f>E139</f>
        <v>3816000</v>
      </c>
      <c r="G139" s="91"/>
      <c r="H139" s="5"/>
      <c r="I139" s="5"/>
      <c r="J139" s="5"/>
      <c r="K139" s="5"/>
      <c r="L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s="6" customFormat="1" ht="54.75" customHeight="1" hidden="1">
      <c r="A140" s="83"/>
      <c r="B140" s="73" t="s">
        <v>197</v>
      </c>
      <c r="C140" s="4">
        <f t="shared" si="3"/>
        <v>152663</v>
      </c>
      <c r="D140" s="1">
        <v>152663</v>
      </c>
      <c r="E140" s="1"/>
      <c r="F140" s="1"/>
      <c r="G140" s="91"/>
      <c r="H140" s="5"/>
      <c r="I140" s="5"/>
      <c r="J140" s="5"/>
      <c r="K140" s="5"/>
      <c r="L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s="6" customFormat="1" ht="79.5" customHeight="1" hidden="1">
      <c r="A141" s="83"/>
      <c r="B141" s="73" t="s">
        <v>163</v>
      </c>
      <c r="C141" s="4">
        <f t="shared" si="3"/>
        <v>0</v>
      </c>
      <c r="D141" s="1"/>
      <c r="E141" s="1"/>
      <c r="F141" s="1"/>
      <c r="G141" s="91"/>
      <c r="H141" s="5"/>
      <c r="I141" s="5"/>
      <c r="J141" s="5"/>
      <c r="K141" s="5"/>
      <c r="L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6" customFormat="1" ht="56.25" customHeight="1" hidden="1">
      <c r="A142" s="83"/>
      <c r="B142" s="73" t="s">
        <v>156</v>
      </c>
      <c r="C142" s="4">
        <f t="shared" si="3"/>
        <v>0</v>
      </c>
      <c r="D142" s="1"/>
      <c r="E142" s="1"/>
      <c r="F142" s="1"/>
      <c r="G142" s="91"/>
      <c r="H142" s="5"/>
      <c r="I142" s="5"/>
      <c r="J142" s="5"/>
      <c r="K142" s="5"/>
      <c r="L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6" customFormat="1" ht="43.5" customHeight="1" hidden="1">
      <c r="A143" s="15"/>
      <c r="B143" s="73" t="s">
        <v>160</v>
      </c>
      <c r="C143" s="4">
        <f t="shared" si="3"/>
        <v>0</v>
      </c>
      <c r="D143" s="1"/>
      <c r="E143" s="1"/>
      <c r="F143" s="1"/>
      <c r="G143" s="91"/>
      <c r="H143" s="5"/>
      <c r="I143" s="5"/>
      <c r="J143" s="5"/>
      <c r="K143" s="5"/>
      <c r="L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s="6" customFormat="1" ht="55.5" customHeight="1">
      <c r="A144" s="2">
        <v>41051200</v>
      </c>
      <c r="B144" s="73" t="s">
        <v>186</v>
      </c>
      <c r="C144" s="4">
        <f t="shared" si="3"/>
        <v>1814729</v>
      </c>
      <c r="D144" s="1">
        <f>D145+D146+D148+D149+D150+D147</f>
        <v>1814729</v>
      </c>
      <c r="E144" s="1"/>
      <c r="F144" s="1"/>
      <c r="G144" s="91"/>
      <c r="H144" s="5"/>
      <c r="I144" s="5"/>
      <c r="J144" s="5"/>
      <c r="K144" s="5"/>
      <c r="L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s="6" customFormat="1" ht="42" customHeight="1" hidden="1">
      <c r="A145" s="82"/>
      <c r="B145" s="73" t="s">
        <v>203</v>
      </c>
      <c r="C145" s="4">
        <f t="shared" si="3"/>
        <v>842946</v>
      </c>
      <c r="D145" s="1">
        <f>1033063-190117</f>
        <v>842946</v>
      </c>
      <c r="E145" s="1"/>
      <c r="F145" s="1"/>
      <c r="G145" s="91"/>
      <c r="H145" s="5"/>
      <c r="I145" s="5"/>
      <c r="J145" s="5"/>
      <c r="K145" s="5"/>
      <c r="L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s="6" customFormat="1" ht="27.75" customHeight="1" hidden="1">
      <c r="A146" s="83"/>
      <c r="B146" s="73" t="s">
        <v>202</v>
      </c>
      <c r="C146" s="4">
        <f t="shared" si="3"/>
        <v>108000</v>
      </c>
      <c r="D146" s="1">
        <f>134786+233926-260712</f>
        <v>108000</v>
      </c>
      <c r="E146" s="1"/>
      <c r="F146" s="1"/>
      <c r="G146" s="91"/>
      <c r="H146" s="5"/>
      <c r="I146" s="5"/>
      <c r="J146" s="5"/>
      <c r="K146" s="5"/>
      <c r="L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s="6" customFormat="1" ht="42" hidden="1">
      <c r="A147" s="83"/>
      <c r="B147" s="73" t="s">
        <v>214</v>
      </c>
      <c r="C147" s="4">
        <f t="shared" si="3"/>
        <v>260712</v>
      </c>
      <c r="D147" s="1">
        <f>260712</f>
        <v>260712</v>
      </c>
      <c r="E147" s="1"/>
      <c r="F147" s="1"/>
      <c r="G147" s="91"/>
      <c r="H147" s="5"/>
      <c r="I147" s="5"/>
      <c r="J147" s="5"/>
      <c r="K147" s="5"/>
      <c r="L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s="6" customFormat="1" ht="33" customHeight="1" hidden="1">
      <c r="A148" s="83"/>
      <c r="B148" s="73" t="s">
        <v>204</v>
      </c>
      <c r="C148" s="4">
        <f t="shared" si="3"/>
        <v>44000</v>
      </c>
      <c r="D148" s="1">
        <v>44000</v>
      </c>
      <c r="E148" s="1"/>
      <c r="F148" s="1"/>
      <c r="G148" s="91"/>
      <c r="H148" s="5"/>
      <c r="I148" s="5"/>
      <c r="J148" s="5"/>
      <c r="K148" s="5"/>
      <c r="L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6" customFormat="1" ht="40.5" customHeight="1" hidden="1">
      <c r="A149" s="83"/>
      <c r="B149" s="73" t="s">
        <v>212</v>
      </c>
      <c r="C149" s="4">
        <f t="shared" si="3"/>
        <v>24000</v>
      </c>
      <c r="D149" s="1">
        <v>24000</v>
      </c>
      <c r="E149" s="1"/>
      <c r="F149" s="1"/>
      <c r="G149" s="91"/>
      <c r="H149" s="5"/>
      <c r="I149" s="5"/>
      <c r="J149" s="5"/>
      <c r="K149" s="5"/>
      <c r="L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6" customFormat="1" ht="44.25" customHeight="1" hidden="1">
      <c r="A150" s="15"/>
      <c r="B150" s="73" t="s">
        <v>213</v>
      </c>
      <c r="C150" s="4">
        <f t="shared" si="3"/>
        <v>535071</v>
      </c>
      <c r="D150" s="1">
        <v>535071</v>
      </c>
      <c r="E150" s="1"/>
      <c r="F150" s="1"/>
      <c r="G150" s="91"/>
      <c r="H150" s="5"/>
      <c r="I150" s="5"/>
      <c r="J150" s="5"/>
      <c r="K150" s="5"/>
      <c r="L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s="6" customFormat="1" ht="62.25" customHeight="1">
      <c r="A151" s="2">
        <v>41051400</v>
      </c>
      <c r="B151" s="73" t="s">
        <v>200</v>
      </c>
      <c r="C151" s="4">
        <f t="shared" si="3"/>
        <v>4956663</v>
      </c>
      <c r="D151" s="1">
        <f>D152+D153+D154</f>
        <v>4956663</v>
      </c>
      <c r="E151" s="1"/>
      <c r="F151" s="1"/>
      <c r="G151" s="91"/>
      <c r="H151" s="5"/>
      <c r="I151" s="5"/>
      <c r="J151" s="5"/>
      <c r="K151" s="5"/>
      <c r="L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6" customFormat="1" ht="61.5" customHeight="1" hidden="1">
      <c r="A152" s="2"/>
      <c r="B152" s="73" t="s">
        <v>215</v>
      </c>
      <c r="C152" s="4">
        <f t="shared" si="3"/>
        <v>1264105</v>
      </c>
      <c r="D152" s="1">
        <v>1264105</v>
      </c>
      <c r="E152" s="1"/>
      <c r="F152" s="1"/>
      <c r="G152" s="91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6" customFormat="1" ht="27.75" customHeight="1" hidden="1">
      <c r="A153" s="83"/>
      <c r="B153" s="73" t="s">
        <v>164</v>
      </c>
      <c r="C153" s="4">
        <f t="shared" si="3"/>
        <v>2954121</v>
      </c>
      <c r="D153" s="1">
        <v>2954121</v>
      </c>
      <c r="E153" s="1"/>
      <c r="F153" s="1"/>
      <c r="G153" s="91"/>
      <c r="H153" s="5"/>
      <c r="I153" s="5"/>
      <c r="J153" s="5"/>
      <c r="K153" s="5"/>
      <c r="L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6" customFormat="1" ht="48" customHeight="1" hidden="1">
      <c r="A154" s="15"/>
      <c r="B154" s="73" t="s">
        <v>201</v>
      </c>
      <c r="C154" s="4">
        <f t="shared" si="3"/>
        <v>738437</v>
      </c>
      <c r="D154" s="1">
        <v>738437</v>
      </c>
      <c r="E154" s="1"/>
      <c r="F154" s="1"/>
      <c r="G154" s="91"/>
      <c r="H154" s="5"/>
      <c r="I154" s="5"/>
      <c r="J154" s="5"/>
      <c r="K154" s="5"/>
      <c r="L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6" customFormat="1" ht="45.75" customHeight="1">
      <c r="A155" s="15">
        <v>41051500</v>
      </c>
      <c r="B155" s="73" t="s">
        <v>187</v>
      </c>
      <c r="C155" s="4">
        <f t="shared" si="3"/>
        <v>16886130</v>
      </c>
      <c r="D155" s="1">
        <f>D156+D160+D161</f>
        <v>16886130</v>
      </c>
      <c r="E155" s="1"/>
      <c r="F155" s="1"/>
      <c r="G155" s="91"/>
      <c r="H155" s="5"/>
      <c r="I155" s="5"/>
      <c r="J155" s="5"/>
      <c r="K155" s="5"/>
      <c r="L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6" customFormat="1" ht="20.25" customHeight="1" hidden="1">
      <c r="A156" s="84"/>
      <c r="B156" s="73" t="s">
        <v>158</v>
      </c>
      <c r="C156" s="4">
        <f t="shared" si="3"/>
        <v>15695230</v>
      </c>
      <c r="D156" s="1">
        <f>D157+D158+D159</f>
        <v>15695230</v>
      </c>
      <c r="E156" s="1"/>
      <c r="F156" s="1"/>
      <c r="G156" s="91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6" customFormat="1" ht="32.25" customHeight="1" hidden="1">
      <c r="A157" s="85"/>
      <c r="B157" s="73" t="s">
        <v>144</v>
      </c>
      <c r="C157" s="4">
        <f t="shared" si="3"/>
        <v>10489630</v>
      </c>
      <c r="D157" s="1">
        <v>10489630</v>
      </c>
      <c r="E157" s="1"/>
      <c r="F157" s="1"/>
      <c r="G157" s="91"/>
      <c r="H157" s="5"/>
      <c r="I157" s="5"/>
      <c r="J157" s="5"/>
      <c r="K157" s="5"/>
      <c r="L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6" customFormat="1" ht="30.75" customHeight="1" hidden="1">
      <c r="A158" s="85"/>
      <c r="B158" s="73" t="s">
        <v>145</v>
      </c>
      <c r="C158" s="4">
        <f t="shared" si="3"/>
        <v>4580500</v>
      </c>
      <c r="D158" s="1">
        <v>4580500</v>
      </c>
      <c r="E158" s="1"/>
      <c r="F158" s="1"/>
      <c r="G158" s="91"/>
      <c r="H158" s="5"/>
      <c r="I158" s="5"/>
      <c r="J158" s="5"/>
      <c r="K158" s="5"/>
      <c r="L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6" customFormat="1" ht="30.75" customHeight="1" hidden="1">
      <c r="A159" s="85"/>
      <c r="B159" s="73" t="s">
        <v>210</v>
      </c>
      <c r="C159" s="4">
        <f t="shared" si="3"/>
        <v>625100</v>
      </c>
      <c r="D159" s="1">
        <v>625100</v>
      </c>
      <c r="E159" s="1"/>
      <c r="F159" s="1"/>
      <c r="G159" s="91"/>
      <c r="H159" s="5"/>
      <c r="I159" s="5"/>
      <c r="J159" s="5"/>
      <c r="K159" s="5"/>
      <c r="L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6" customFormat="1" ht="90" customHeight="1" hidden="1">
      <c r="A160" s="85"/>
      <c r="B160" s="73" t="s">
        <v>198</v>
      </c>
      <c r="C160" s="4">
        <f t="shared" si="3"/>
        <v>400000</v>
      </c>
      <c r="D160" s="1">
        <v>400000</v>
      </c>
      <c r="E160" s="1"/>
      <c r="F160" s="1"/>
      <c r="G160" s="91"/>
      <c r="H160" s="5"/>
      <c r="I160" s="5"/>
      <c r="J160" s="5"/>
      <c r="K160" s="5"/>
      <c r="L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6" customFormat="1" ht="58.5" customHeight="1" hidden="1">
      <c r="A161" s="86"/>
      <c r="B161" s="73" t="s">
        <v>199</v>
      </c>
      <c r="C161" s="4">
        <f t="shared" si="3"/>
        <v>790900</v>
      </c>
      <c r="D161" s="1">
        <v>790900</v>
      </c>
      <c r="E161" s="1"/>
      <c r="F161" s="1"/>
      <c r="G161" s="91"/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6" customFormat="1" ht="53.25" customHeight="1">
      <c r="A162" s="15">
        <v>41052000</v>
      </c>
      <c r="B162" s="9" t="s">
        <v>146</v>
      </c>
      <c r="C162" s="4">
        <f t="shared" si="3"/>
        <v>1456300</v>
      </c>
      <c r="D162" s="1">
        <f>1465420-9120</f>
        <v>1456300</v>
      </c>
      <c r="E162" s="1"/>
      <c r="F162" s="1"/>
      <c r="G162" s="91"/>
      <c r="H162" s="5"/>
      <c r="I162" s="5"/>
      <c r="J162" s="5"/>
      <c r="K162" s="5"/>
      <c r="L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6" customFormat="1" ht="90" customHeight="1">
      <c r="A163" s="15">
        <v>41052600</v>
      </c>
      <c r="B163" s="9" t="s">
        <v>166</v>
      </c>
      <c r="C163" s="4">
        <f t="shared" si="3"/>
        <v>49000000</v>
      </c>
      <c r="D163" s="1"/>
      <c r="E163" s="1">
        <v>49000000</v>
      </c>
      <c r="F163" s="1"/>
      <c r="G163" s="91"/>
      <c r="H163" s="5"/>
      <c r="I163" s="5"/>
      <c r="J163" s="5"/>
      <c r="K163" s="5"/>
      <c r="L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6" customFormat="1" ht="195" customHeight="1" hidden="1">
      <c r="A164" s="15">
        <v>41052900</v>
      </c>
      <c r="B164" s="9" t="s">
        <v>161</v>
      </c>
      <c r="C164" s="4"/>
      <c r="D164" s="1"/>
      <c r="E164" s="1"/>
      <c r="F164" s="1"/>
      <c r="G164" s="91"/>
      <c r="H164" s="5"/>
      <c r="I164" s="5"/>
      <c r="J164" s="5"/>
      <c r="K164" s="5"/>
      <c r="L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s="6" customFormat="1" ht="45.75" customHeight="1">
      <c r="A165" s="2">
        <v>41053300</v>
      </c>
      <c r="B165" s="9" t="s">
        <v>150</v>
      </c>
      <c r="C165" s="4">
        <f>D165+E165</f>
        <v>339090</v>
      </c>
      <c r="D165" s="1">
        <f>37510+5000+188450+80000+28130</f>
        <v>339090</v>
      </c>
      <c r="E165" s="1"/>
      <c r="F165" s="1"/>
      <c r="G165" s="91"/>
      <c r="H165" s="5"/>
      <c r="I165" s="5"/>
      <c r="J165" s="5"/>
      <c r="K165" s="5"/>
      <c r="L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s="6" customFormat="1" ht="19.5" customHeight="1">
      <c r="A166" s="2">
        <v>41053900</v>
      </c>
      <c r="B166" s="9" t="s">
        <v>188</v>
      </c>
      <c r="C166" s="4">
        <f>D166+E166</f>
        <v>6370486.88</v>
      </c>
      <c r="D166" s="1">
        <f>D167+D180</f>
        <v>6066486.88</v>
      </c>
      <c r="E166" s="1">
        <f>E167</f>
        <v>304000</v>
      </c>
      <c r="F166" s="1">
        <f>E166</f>
        <v>304000</v>
      </c>
      <c r="G166" s="91"/>
      <c r="H166" s="5"/>
      <c r="I166" s="5"/>
      <c r="J166" s="5"/>
      <c r="K166" s="5"/>
      <c r="L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6" customFormat="1" ht="19.5" customHeight="1" hidden="1">
      <c r="A167" s="82"/>
      <c r="B167" s="73" t="s">
        <v>158</v>
      </c>
      <c r="C167" s="4">
        <f>D167+E167</f>
        <v>6149583.88</v>
      </c>
      <c r="D167" s="1">
        <f>D168+D169+D170+D171+D172+D173+D174+D175+D176+D179+D178+D177</f>
        <v>5845583.88</v>
      </c>
      <c r="E167" s="1">
        <f>E178+E179</f>
        <v>304000</v>
      </c>
      <c r="F167" s="1">
        <f>E167</f>
        <v>304000</v>
      </c>
      <c r="G167" s="75"/>
      <c r="H167" s="5"/>
      <c r="I167" s="5"/>
      <c r="J167" s="5"/>
      <c r="K167" s="5"/>
      <c r="L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6" customFormat="1" ht="99" customHeight="1" hidden="1">
      <c r="A168" s="83"/>
      <c r="B168" s="73" t="s">
        <v>173</v>
      </c>
      <c r="C168" s="4">
        <f aca="true" t="shared" si="4" ref="C168:C182">D168+E168</f>
        <v>1025579.31</v>
      </c>
      <c r="D168" s="1">
        <f>61200+1000000-35620.69</f>
        <v>1025579.31</v>
      </c>
      <c r="E168" s="1"/>
      <c r="F168" s="1"/>
      <c r="G168" s="75"/>
      <c r="H168" s="5"/>
      <c r="I168" s="5"/>
      <c r="J168" s="5"/>
      <c r="K168" s="5"/>
      <c r="L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6" customFormat="1" ht="30.75" customHeight="1" hidden="1">
      <c r="A169" s="83"/>
      <c r="B169" s="73" t="s">
        <v>159</v>
      </c>
      <c r="C169" s="4">
        <f t="shared" si="4"/>
        <v>432853.57000000007</v>
      </c>
      <c r="D169" s="1">
        <f>19700+144346.67+200000+68806.9</f>
        <v>432853.57000000007</v>
      </c>
      <c r="E169" s="1"/>
      <c r="F169" s="1"/>
      <c r="G169" s="75"/>
      <c r="H169" s="5"/>
      <c r="I169" s="5"/>
      <c r="J169" s="5"/>
      <c r="K169" s="5"/>
      <c r="L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6" customFormat="1" ht="78.75" customHeight="1" hidden="1">
      <c r="A170" s="83"/>
      <c r="B170" s="73" t="s">
        <v>189</v>
      </c>
      <c r="C170" s="4">
        <f t="shared" si="4"/>
        <v>317300</v>
      </c>
      <c r="D170" s="1">
        <v>317300</v>
      </c>
      <c r="E170" s="1"/>
      <c r="F170" s="1"/>
      <c r="G170" s="75"/>
      <c r="H170" s="5"/>
      <c r="I170" s="5"/>
      <c r="J170" s="5"/>
      <c r="K170" s="5"/>
      <c r="L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6" customFormat="1" ht="20.25" customHeight="1" hidden="1">
      <c r="A171" s="83"/>
      <c r="B171" s="73" t="s">
        <v>190</v>
      </c>
      <c r="C171" s="4">
        <f t="shared" si="4"/>
        <v>680</v>
      </c>
      <c r="D171" s="1">
        <v>680</v>
      </c>
      <c r="E171" s="1"/>
      <c r="F171" s="1"/>
      <c r="G171" s="75"/>
      <c r="H171" s="5"/>
      <c r="I171" s="5"/>
      <c r="J171" s="5"/>
      <c r="K171" s="5"/>
      <c r="L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6" customFormat="1" ht="34.5" customHeight="1" hidden="1">
      <c r="A172" s="83"/>
      <c r="B172" s="73" t="s">
        <v>147</v>
      </c>
      <c r="C172" s="4">
        <f t="shared" si="4"/>
        <v>686000</v>
      </c>
      <c r="D172" s="1">
        <v>686000</v>
      </c>
      <c r="E172" s="1"/>
      <c r="F172" s="1"/>
      <c r="G172" s="75">
        <v>18</v>
      </c>
      <c r="H172" s="5"/>
      <c r="I172" s="5"/>
      <c r="J172" s="5"/>
      <c r="K172" s="5"/>
      <c r="L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s="6" customFormat="1" ht="23.25" customHeight="1" hidden="1">
      <c r="A173" s="83"/>
      <c r="B173" s="73" t="s">
        <v>148</v>
      </c>
      <c r="C173" s="4">
        <f t="shared" si="4"/>
        <v>215500</v>
      </c>
      <c r="D173" s="1">
        <v>215500</v>
      </c>
      <c r="E173" s="1"/>
      <c r="F173" s="1"/>
      <c r="G173" s="75"/>
      <c r="H173" s="5"/>
      <c r="I173" s="5"/>
      <c r="J173" s="5"/>
      <c r="K173" s="5"/>
      <c r="L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s="6" customFormat="1" ht="51" customHeight="1" hidden="1">
      <c r="A174" s="83"/>
      <c r="B174" s="73" t="s">
        <v>191</v>
      </c>
      <c r="C174" s="4">
        <f t="shared" si="4"/>
        <v>205040</v>
      </c>
      <c r="D174" s="1">
        <v>205040</v>
      </c>
      <c r="E174" s="1"/>
      <c r="F174" s="1"/>
      <c r="G174" s="75"/>
      <c r="H174" s="5"/>
      <c r="I174" s="5"/>
      <c r="J174" s="5"/>
      <c r="K174" s="5"/>
      <c r="L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s="6" customFormat="1" ht="42" customHeight="1" hidden="1">
      <c r="A175" s="15"/>
      <c r="B175" s="73" t="s">
        <v>192</v>
      </c>
      <c r="C175" s="4">
        <f t="shared" si="4"/>
        <v>28800</v>
      </c>
      <c r="D175" s="1">
        <f>25600+3200</f>
        <v>28800</v>
      </c>
      <c r="E175" s="1"/>
      <c r="F175" s="1"/>
      <c r="G175" s="75"/>
      <c r="H175" s="5"/>
      <c r="I175" s="5"/>
      <c r="J175" s="5"/>
      <c r="K175" s="5"/>
      <c r="L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s="6" customFormat="1" ht="65.25" customHeight="1" hidden="1">
      <c r="A176" s="87"/>
      <c r="B176" s="73" t="s">
        <v>154</v>
      </c>
      <c r="C176" s="4">
        <f t="shared" si="4"/>
        <v>2588854</v>
      </c>
      <c r="D176" s="1">
        <v>2588854</v>
      </c>
      <c r="E176" s="1"/>
      <c r="F176" s="1"/>
      <c r="G176" s="75"/>
      <c r="H176" s="5"/>
      <c r="I176" s="5"/>
      <c r="J176" s="5"/>
      <c r="K176" s="5"/>
      <c r="L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s="6" customFormat="1" ht="65.25" customHeight="1" hidden="1">
      <c r="A177" s="87"/>
      <c r="B177" s="88" t="s">
        <v>216</v>
      </c>
      <c r="C177" s="4">
        <f t="shared" si="4"/>
        <v>5000</v>
      </c>
      <c r="D177" s="8">
        <v>5000</v>
      </c>
      <c r="E177" s="8"/>
      <c r="F177" s="8"/>
      <c r="G177" s="75"/>
      <c r="H177" s="5"/>
      <c r="I177" s="5"/>
      <c r="J177" s="5"/>
      <c r="K177" s="5"/>
      <c r="L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s="6" customFormat="1" ht="30" customHeight="1" hidden="1">
      <c r="A178" s="87"/>
      <c r="B178" s="88" t="s">
        <v>155</v>
      </c>
      <c r="C178" s="4">
        <f t="shared" si="4"/>
        <v>0</v>
      </c>
      <c r="D178" s="8"/>
      <c r="E178" s="8"/>
      <c r="F178" s="8">
        <f>E178</f>
        <v>0</v>
      </c>
      <c r="G178" s="75"/>
      <c r="H178" s="5"/>
      <c r="I178" s="5"/>
      <c r="J178" s="5"/>
      <c r="K178" s="5"/>
      <c r="L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s="6" customFormat="1" ht="31.5" customHeight="1" hidden="1">
      <c r="A179" s="15"/>
      <c r="B179" s="73" t="s">
        <v>165</v>
      </c>
      <c r="C179" s="4">
        <f t="shared" si="4"/>
        <v>643977</v>
      </c>
      <c r="D179" s="1">
        <f>274977+65000</f>
        <v>339977</v>
      </c>
      <c r="E179" s="1">
        <v>304000</v>
      </c>
      <c r="F179" s="1">
        <f>E179</f>
        <v>304000</v>
      </c>
      <c r="G179" s="75"/>
      <c r="H179" s="5"/>
      <c r="I179" s="5"/>
      <c r="J179" s="5"/>
      <c r="K179" s="5"/>
      <c r="L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s="6" customFormat="1" ht="31.5" customHeight="1" hidden="1">
      <c r="A180" s="15"/>
      <c r="B180" s="73" t="s">
        <v>217</v>
      </c>
      <c r="C180" s="4">
        <f t="shared" si="4"/>
        <v>220903</v>
      </c>
      <c r="D180" s="1">
        <f>D181</f>
        <v>220903</v>
      </c>
      <c r="E180" s="1"/>
      <c r="F180" s="1"/>
      <c r="G180" s="78"/>
      <c r="H180" s="5"/>
      <c r="I180" s="5"/>
      <c r="J180" s="5"/>
      <c r="K180" s="5"/>
      <c r="L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s="6" customFormat="1" ht="31.5" customHeight="1" hidden="1">
      <c r="A181" s="15"/>
      <c r="B181" s="73" t="s">
        <v>218</v>
      </c>
      <c r="C181" s="4">
        <f t="shared" si="4"/>
        <v>220903</v>
      </c>
      <c r="D181" s="1">
        <v>220903</v>
      </c>
      <c r="E181" s="1"/>
      <c r="F181" s="1"/>
      <c r="G181" s="78"/>
      <c r="H181" s="5"/>
      <c r="I181" s="5"/>
      <c r="J181" s="5"/>
      <c r="K181" s="5"/>
      <c r="L181" s="5"/>
      <c r="IK181" s="5"/>
      <c r="IL181" s="5"/>
      <c r="IM181" s="5"/>
      <c r="IN181" s="5"/>
      <c r="IO181" s="5"/>
      <c r="IP181" s="5"/>
      <c r="IQ181" s="5"/>
      <c r="IR181" s="5"/>
      <c r="IS181" s="5"/>
    </row>
    <row r="182" spans="1:253" s="6" customFormat="1" ht="58.5" customHeight="1" hidden="1">
      <c r="A182" s="15">
        <v>41054100</v>
      </c>
      <c r="B182" s="9" t="s">
        <v>157</v>
      </c>
      <c r="C182" s="4">
        <f t="shared" si="4"/>
        <v>0</v>
      </c>
      <c r="D182" s="1"/>
      <c r="E182" s="1"/>
      <c r="F182" s="1"/>
      <c r="G182" s="78"/>
      <c r="H182" s="5"/>
      <c r="I182" s="5"/>
      <c r="J182" s="5"/>
      <c r="K182" s="5"/>
      <c r="L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s="6" customFormat="1" ht="202.5" customHeight="1">
      <c r="A183" s="15">
        <v>41054200</v>
      </c>
      <c r="B183" s="9" t="s">
        <v>225</v>
      </c>
      <c r="C183" s="4">
        <f aca="true" t="shared" si="5" ref="C183:C188">D183+E183</f>
        <v>823359</v>
      </c>
      <c r="D183" s="1">
        <v>823359</v>
      </c>
      <c r="E183" s="1"/>
      <c r="F183" s="1"/>
      <c r="G183" s="78"/>
      <c r="H183" s="5"/>
      <c r="I183" s="5"/>
      <c r="J183" s="5"/>
      <c r="K183" s="5"/>
      <c r="L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s="6" customFormat="1" ht="58.5" customHeight="1">
      <c r="A184" s="15">
        <v>41054300</v>
      </c>
      <c r="B184" s="9" t="s">
        <v>223</v>
      </c>
      <c r="C184" s="4">
        <f t="shared" si="5"/>
        <v>50000</v>
      </c>
      <c r="D184" s="1">
        <f>D185</f>
        <v>50000</v>
      </c>
      <c r="E184" s="1"/>
      <c r="F184" s="1"/>
      <c r="G184" s="78"/>
      <c r="H184" s="5"/>
      <c r="I184" s="5"/>
      <c r="J184" s="5"/>
      <c r="K184" s="5"/>
      <c r="L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s="6" customFormat="1" ht="27.75" hidden="1">
      <c r="A185" s="15"/>
      <c r="B185" s="9" t="s">
        <v>224</v>
      </c>
      <c r="C185" s="4">
        <f t="shared" si="5"/>
        <v>50000</v>
      </c>
      <c r="D185" s="1">
        <v>50000</v>
      </c>
      <c r="E185" s="1"/>
      <c r="F185" s="1"/>
      <c r="G185" s="78"/>
      <c r="H185" s="5"/>
      <c r="I185" s="5"/>
      <c r="J185" s="5"/>
      <c r="K185" s="5"/>
      <c r="L185" s="5"/>
      <c r="IK185" s="5"/>
      <c r="IL185" s="5"/>
      <c r="IM185" s="5"/>
      <c r="IN185" s="5"/>
      <c r="IO185" s="5"/>
      <c r="IP185" s="5"/>
      <c r="IQ185" s="5"/>
      <c r="IR185" s="5"/>
      <c r="IS185" s="5"/>
    </row>
    <row r="186" spans="1:253" s="53" customFormat="1" ht="31.5" customHeight="1">
      <c r="A186" s="72">
        <v>42000000</v>
      </c>
      <c r="B186" s="51" t="s">
        <v>182</v>
      </c>
      <c r="C186" s="17">
        <f t="shared" si="5"/>
        <v>5760000</v>
      </c>
      <c r="D186" s="23"/>
      <c r="E186" s="23">
        <f>E187</f>
        <v>5760000</v>
      </c>
      <c r="F186" s="23"/>
      <c r="G186" s="90">
        <v>14</v>
      </c>
      <c r="H186" s="52"/>
      <c r="I186" s="52"/>
      <c r="J186" s="52"/>
      <c r="K186" s="52"/>
      <c r="L186" s="52"/>
      <c r="IK186" s="52"/>
      <c r="IL186" s="52"/>
      <c r="IM186" s="52"/>
      <c r="IN186" s="52"/>
      <c r="IO186" s="52"/>
      <c r="IP186" s="52"/>
      <c r="IQ186" s="52"/>
      <c r="IR186" s="52"/>
      <c r="IS186" s="52"/>
    </row>
    <row r="187" spans="1:253" s="6" customFormat="1" ht="19.5" customHeight="1">
      <c r="A187" s="15" t="s">
        <v>183</v>
      </c>
      <c r="B187" s="9" t="s">
        <v>184</v>
      </c>
      <c r="C187" s="4">
        <f t="shared" si="5"/>
        <v>5760000</v>
      </c>
      <c r="D187" s="1"/>
      <c r="E187" s="1">
        <v>5760000</v>
      </c>
      <c r="F187" s="1"/>
      <c r="G187" s="90"/>
      <c r="H187" s="5"/>
      <c r="I187" s="5"/>
      <c r="J187" s="5"/>
      <c r="K187" s="5"/>
      <c r="L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s="64" customFormat="1" ht="15">
      <c r="A188" s="58"/>
      <c r="B188" s="59" t="s">
        <v>178</v>
      </c>
      <c r="C188" s="60">
        <f t="shared" si="5"/>
        <v>3133035993.11</v>
      </c>
      <c r="D188" s="61">
        <f>D117+D118</f>
        <v>2959165912.11</v>
      </c>
      <c r="E188" s="61">
        <f>E117+E118</f>
        <v>173870081</v>
      </c>
      <c r="F188" s="61">
        <f>F117+F118</f>
        <v>12112033</v>
      </c>
      <c r="G188" s="90"/>
      <c r="H188" s="62"/>
      <c r="I188" s="62"/>
      <c r="J188" s="63"/>
      <c r="K188" s="63"/>
      <c r="L188" s="63"/>
      <c r="IK188" s="63"/>
      <c r="IL188" s="63"/>
      <c r="IM188" s="63"/>
      <c r="IN188" s="63"/>
      <c r="IO188" s="63"/>
      <c r="IP188" s="63"/>
      <c r="IQ188" s="63"/>
      <c r="IR188" s="63"/>
      <c r="IS188" s="63"/>
    </row>
    <row r="189" spans="1:253" s="64" customFormat="1" ht="15">
      <c r="A189" s="65"/>
      <c r="B189" s="70"/>
      <c r="C189" s="66"/>
      <c r="D189" s="67"/>
      <c r="E189" s="67"/>
      <c r="F189" s="67"/>
      <c r="G189" s="90"/>
      <c r="H189" s="62"/>
      <c r="I189" s="62"/>
      <c r="J189" s="63"/>
      <c r="K189" s="63"/>
      <c r="L189" s="63"/>
      <c r="IK189" s="63"/>
      <c r="IL189" s="63"/>
      <c r="IM189" s="63"/>
      <c r="IN189" s="63"/>
      <c r="IO189" s="63"/>
      <c r="IP189" s="63"/>
      <c r="IQ189" s="63"/>
      <c r="IR189" s="63"/>
      <c r="IS189" s="63"/>
    </row>
    <row r="190" spans="1:253" s="64" customFormat="1" ht="15">
      <c r="A190" s="65"/>
      <c r="B190" s="70"/>
      <c r="C190" s="66"/>
      <c r="D190" s="67"/>
      <c r="E190" s="67"/>
      <c r="F190" s="67"/>
      <c r="G190" s="90"/>
      <c r="H190" s="62"/>
      <c r="I190" s="62"/>
      <c r="J190" s="63"/>
      <c r="K190" s="63"/>
      <c r="L190" s="63"/>
      <c r="IK190" s="63"/>
      <c r="IL190" s="63"/>
      <c r="IM190" s="63"/>
      <c r="IN190" s="63"/>
      <c r="IO190" s="63"/>
      <c r="IP190" s="63"/>
      <c r="IQ190" s="63"/>
      <c r="IR190" s="63"/>
      <c r="IS190" s="63"/>
    </row>
    <row r="191" spans="1:253" s="64" customFormat="1" ht="15">
      <c r="A191" s="65"/>
      <c r="B191" s="70"/>
      <c r="C191" s="66"/>
      <c r="D191" s="67"/>
      <c r="E191" s="67"/>
      <c r="F191" s="67"/>
      <c r="G191" s="90"/>
      <c r="H191" s="62"/>
      <c r="I191" s="62"/>
      <c r="J191" s="63"/>
      <c r="K191" s="63"/>
      <c r="L191" s="63"/>
      <c r="IK191" s="63"/>
      <c r="IL191" s="63"/>
      <c r="IM191" s="63"/>
      <c r="IN191" s="63"/>
      <c r="IO191" s="63"/>
      <c r="IP191" s="63"/>
      <c r="IQ191" s="63"/>
      <c r="IR191" s="63"/>
      <c r="IS191" s="63"/>
    </row>
    <row r="192" spans="1:253" s="64" customFormat="1" ht="15">
      <c r="A192" s="65"/>
      <c r="B192" s="70"/>
      <c r="C192" s="66"/>
      <c r="D192" s="67"/>
      <c r="E192" s="67"/>
      <c r="F192" s="67"/>
      <c r="G192" s="90"/>
      <c r="H192" s="62"/>
      <c r="I192" s="62"/>
      <c r="J192" s="63"/>
      <c r="K192" s="63"/>
      <c r="L192" s="63"/>
      <c r="IK192" s="63"/>
      <c r="IL192" s="63"/>
      <c r="IM192" s="63"/>
      <c r="IN192" s="63"/>
      <c r="IO192" s="63"/>
      <c r="IP192" s="63"/>
      <c r="IQ192" s="63"/>
      <c r="IR192" s="63"/>
      <c r="IS192" s="63"/>
    </row>
    <row r="193" spans="1:253" s="64" customFormat="1" ht="15" hidden="1">
      <c r="A193" s="65"/>
      <c r="B193" s="70"/>
      <c r="C193" s="66"/>
      <c r="D193" s="67"/>
      <c r="E193" s="67"/>
      <c r="F193" s="67"/>
      <c r="G193" s="90"/>
      <c r="H193" s="62"/>
      <c r="I193" s="62"/>
      <c r="J193" s="63"/>
      <c r="K193" s="63"/>
      <c r="L193" s="63"/>
      <c r="IK193" s="63"/>
      <c r="IL193" s="63"/>
      <c r="IM193" s="63"/>
      <c r="IN193" s="63"/>
      <c r="IO193" s="63"/>
      <c r="IP193" s="63"/>
      <c r="IQ193" s="63"/>
      <c r="IR193" s="63"/>
      <c r="IS193" s="63"/>
    </row>
    <row r="194" spans="1:253" s="76" customFormat="1" ht="18.75" customHeight="1">
      <c r="A194" s="76" t="s">
        <v>220</v>
      </c>
      <c r="B194" s="77"/>
      <c r="C194" s="77"/>
      <c r="D194" s="77"/>
      <c r="E194" s="77" t="s">
        <v>221</v>
      </c>
      <c r="F194" s="77"/>
      <c r="G194" s="90"/>
      <c r="H194" s="77"/>
      <c r="I194" s="77"/>
      <c r="J194" s="77"/>
      <c r="K194" s="77"/>
      <c r="L194" s="77"/>
      <c r="IK194" s="77"/>
      <c r="IL194" s="77"/>
      <c r="IM194" s="77"/>
      <c r="IN194" s="77"/>
      <c r="IO194" s="77"/>
      <c r="IP194" s="77"/>
      <c r="IQ194" s="77"/>
      <c r="IR194" s="77"/>
      <c r="IS194" s="77"/>
    </row>
    <row r="195" spans="2:253" s="76" customFormat="1" ht="15" customHeight="1">
      <c r="B195" s="77"/>
      <c r="C195" s="77"/>
      <c r="D195" s="77"/>
      <c r="E195" s="77"/>
      <c r="F195" s="77"/>
      <c r="G195" s="90"/>
      <c r="H195" s="77"/>
      <c r="I195" s="77"/>
      <c r="J195" s="77"/>
      <c r="K195" s="77"/>
      <c r="L195" s="77"/>
      <c r="IK195" s="77"/>
      <c r="IL195" s="77"/>
      <c r="IM195" s="77"/>
      <c r="IN195" s="77"/>
      <c r="IO195" s="77"/>
      <c r="IP195" s="77"/>
      <c r="IQ195" s="77"/>
      <c r="IR195" s="77"/>
      <c r="IS195" s="77"/>
    </row>
    <row r="196" spans="1:253" s="69" customFormat="1" ht="17.25" customHeight="1">
      <c r="A196" s="68" t="s">
        <v>229</v>
      </c>
      <c r="B196" s="68"/>
      <c r="C196" s="68"/>
      <c r="D196" s="68"/>
      <c r="E196" s="68"/>
      <c r="F196" s="68"/>
      <c r="G196" s="90"/>
      <c r="H196" s="68"/>
      <c r="I196" s="68"/>
      <c r="J196" s="68"/>
      <c r="K196" s="68"/>
      <c r="L196" s="68"/>
      <c r="IK196" s="68"/>
      <c r="IL196" s="68"/>
      <c r="IM196" s="68"/>
      <c r="IN196" s="68"/>
      <c r="IO196" s="68"/>
      <c r="IP196" s="68"/>
      <c r="IQ196" s="68"/>
      <c r="IR196" s="68"/>
      <c r="IS196" s="68"/>
    </row>
    <row r="197" spans="1:253" s="69" customFormat="1" ht="17.25" customHeight="1">
      <c r="A197" s="68"/>
      <c r="B197" s="68"/>
      <c r="C197" s="68"/>
      <c r="D197" s="68"/>
      <c r="E197" s="68"/>
      <c r="F197" s="68"/>
      <c r="G197" s="90"/>
      <c r="H197" s="68"/>
      <c r="I197" s="68"/>
      <c r="J197" s="68"/>
      <c r="K197" s="68"/>
      <c r="L197" s="68"/>
      <c r="IK197" s="68"/>
      <c r="IL197" s="68"/>
      <c r="IM197" s="68"/>
      <c r="IN197" s="68"/>
      <c r="IO197" s="68"/>
      <c r="IP197" s="68"/>
      <c r="IQ197" s="68"/>
      <c r="IR197" s="68"/>
      <c r="IS197" s="68"/>
    </row>
    <row r="198" spans="2:7" ht="15" customHeight="1">
      <c r="B198" s="11" t="s">
        <v>222</v>
      </c>
      <c r="G198" s="90"/>
    </row>
    <row r="199" ht="15" customHeight="1">
      <c r="G199" s="89"/>
    </row>
    <row r="200" ht="15" customHeight="1">
      <c r="G200" s="89"/>
    </row>
    <row r="201" ht="13.5">
      <c r="G201" s="74"/>
    </row>
    <row r="202" ht="13.5">
      <c r="G202" s="74"/>
    </row>
    <row r="203" ht="13.5">
      <c r="G203" s="74"/>
    </row>
    <row r="204" ht="13.5">
      <c r="G204" s="74"/>
    </row>
    <row r="205" ht="13.5">
      <c r="G205" s="74"/>
    </row>
    <row r="206" ht="13.5">
      <c r="G206" s="74"/>
    </row>
    <row r="207" ht="13.5">
      <c r="G207" s="74"/>
    </row>
    <row r="208" ht="13.5">
      <c r="G208" s="74"/>
    </row>
    <row r="209" ht="13.5">
      <c r="G209" s="74"/>
    </row>
    <row r="210" ht="13.5">
      <c r="G210" s="74"/>
    </row>
    <row r="211" ht="13.5">
      <c r="G211" s="74"/>
    </row>
    <row r="212" ht="13.5">
      <c r="G212" s="74"/>
    </row>
    <row r="213" ht="13.5">
      <c r="G213" s="74"/>
    </row>
    <row r="214" ht="13.5">
      <c r="G214" s="74"/>
    </row>
    <row r="215" ht="13.5">
      <c r="G215" s="74"/>
    </row>
    <row r="216" ht="13.5">
      <c r="G216" s="74"/>
    </row>
    <row r="217" ht="13.5">
      <c r="G217" s="74"/>
    </row>
    <row r="218" ht="13.5">
      <c r="G218" s="74"/>
    </row>
    <row r="219" ht="13.5">
      <c r="G219" s="74"/>
    </row>
    <row r="220" ht="13.5">
      <c r="G220" s="74"/>
    </row>
    <row r="221" ht="13.5">
      <c r="G221" s="74"/>
    </row>
    <row r="222" ht="13.5">
      <c r="G222" s="74"/>
    </row>
    <row r="223" ht="13.5">
      <c r="G223" s="74"/>
    </row>
  </sheetData>
  <sheetProtection/>
  <mergeCells count="17">
    <mergeCell ref="G134:G166"/>
    <mergeCell ref="G23:G39"/>
    <mergeCell ref="G40:G59"/>
    <mergeCell ref="G60:G75"/>
    <mergeCell ref="G76:G93"/>
    <mergeCell ref="G94:G110"/>
    <mergeCell ref="G111:G126"/>
    <mergeCell ref="G186:G198"/>
    <mergeCell ref="G10:G21"/>
    <mergeCell ref="G127:G130"/>
    <mergeCell ref="E10:F10"/>
    <mergeCell ref="D1:E1"/>
    <mergeCell ref="A8:F8"/>
    <mergeCell ref="A10:A11"/>
    <mergeCell ref="B10:B11"/>
    <mergeCell ref="C10:C11"/>
    <mergeCell ref="D10:D11"/>
  </mergeCells>
  <printOptions horizontalCentered="1"/>
  <pageMargins left="0.5905511811023623" right="0.1968503937007874" top="1.1811023622047245" bottom="0.5905511811023623" header="0.7480314960629921" footer="0.2362204724409449"/>
  <pageSetup fitToHeight="14" fitToWidth="1" horizontalDpi="600" verticalDpi="600" orientation="landscape" paperSize="9" r:id="rId1"/>
  <headerFooter alignWithMargins="0">
    <oddHeader>&amp;R
</oddHeader>
    <oddFooter>&amp;RСторінка &amp;P</oddFooter>
  </headerFooter>
  <rowBreaks count="2" manualBreakCount="2">
    <brk id="124" max="6" man="1"/>
    <brk id="1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2019-09-02T05:00:35Z</cp:lastPrinted>
  <dcterms:created xsi:type="dcterms:W3CDTF">2014-01-17T10:52:16Z</dcterms:created>
  <dcterms:modified xsi:type="dcterms:W3CDTF">2019-09-18T13:58:17Z</dcterms:modified>
  <cp:category/>
  <cp:version/>
  <cp:contentType/>
  <cp:contentStatus/>
</cp:coreProperties>
</file>