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Бюджет розвитку\05 травень\"/>
    </mc:Choice>
  </mc:AlternateContent>
  <bookViews>
    <workbookView xWindow="0" yWindow="650" windowWidth="15300" windowHeight="6880"/>
  </bookViews>
  <sheets>
    <sheet name="дод 6 (с)" sheetId="7" r:id="rId1"/>
  </sheets>
  <definedNames>
    <definedName name="_xlnm.Print_Titles" localSheetId="0">'дод 6 (с)'!$11:$11</definedName>
    <definedName name="_xlnm.Print_Area" localSheetId="0">'дод 6 (с)'!$A$1:$K$143</definedName>
  </definedNames>
  <calcPr calcId="162913"/>
</workbook>
</file>

<file path=xl/calcChain.xml><?xml version="1.0" encoding="utf-8"?>
<calcChain xmlns="http://schemas.openxmlformats.org/spreadsheetml/2006/main">
  <c r="I100" i="7" l="1"/>
  <c r="I90" i="7" l="1"/>
  <c r="J100" i="7"/>
  <c r="I27" i="7" l="1"/>
  <c r="H27" i="7"/>
  <c r="J33" i="7"/>
  <c r="I32" i="7"/>
  <c r="J97" i="7"/>
  <c r="J115" i="7"/>
  <c r="J113" i="7"/>
  <c r="J111" i="7"/>
  <c r="J96" i="7"/>
  <c r="J83" i="7"/>
  <c r="J30" i="7" l="1"/>
  <c r="J27" i="7" s="1"/>
  <c r="J31" i="7"/>
  <c r="J32" i="7"/>
  <c r="H119" i="7" l="1"/>
  <c r="H112" i="7"/>
  <c r="H109" i="7"/>
  <c r="H107" i="7"/>
  <c r="H105" i="7"/>
  <c r="H104" i="7"/>
  <c r="H88" i="7"/>
  <c r="H70" i="7"/>
  <c r="I60" i="7"/>
  <c r="H62" i="7"/>
  <c r="H61" i="7"/>
  <c r="H60" i="7" s="1"/>
  <c r="H59" i="7"/>
  <c r="I108" i="7" l="1"/>
  <c r="J114" i="7"/>
  <c r="I34" i="7"/>
  <c r="J99" i="7"/>
  <c r="J28" i="7" l="1"/>
  <c r="H121" i="7" l="1"/>
  <c r="H57" i="7"/>
  <c r="H35" i="7"/>
  <c r="J98" i="7" l="1"/>
  <c r="J95" i="7"/>
  <c r="H42" i="7" l="1"/>
  <c r="I42" i="7"/>
  <c r="H43" i="7"/>
  <c r="I43" i="7"/>
  <c r="H36" i="7" l="1"/>
  <c r="H34" i="7" s="1"/>
  <c r="H120" i="7"/>
  <c r="H118" i="7"/>
  <c r="H94" i="7"/>
  <c r="H81" i="7"/>
  <c r="I64" i="7"/>
  <c r="H64" i="7"/>
  <c r="H25" i="7"/>
  <c r="H24" i="7"/>
  <c r="H20" i="7"/>
  <c r="H17" i="7" l="1"/>
  <c r="H136" i="7" s="1"/>
  <c r="J116" i="7" l="1"/>
  <c r="H90" i="7" l="1"/>
  <c r="J102" i="7"/>
  <c r="J103" i="7"/>
  <c r="J104" i="7"/>
  <c r="J105" i="7"/>
  <c r="J106" i="7"/>
  <c r="J107" i="7"/>
  <c r="J54" i="7"/>
  <c r="J132" i="7"/>
  <c r="J73" i="7"/>
  <c r="I86" i="7"/>
  <c r="J88" i="7"/>
  <c r="I78" i="7"/>
  <c r="H78" i="7"/>
  <c r="J80" i="7"/>
  <c r="I76" i="7"/>
  <c r="H76" i="7"/>
  <c r="J77" i="7"/>
  <c r="J76" i="7" s="1"/>
  <c r="J72" i="7"/>
  <c r="J124" i="7"/>
  <c r="J110" i="7"/>
  <c r="J101" i="7"/>
  <c r="I68" i="7"/>
  <c r="H75" i="7" l="1"/>
  <c r="I75" i="7"/>
  <c r="J67" i="7"/>
  <c r="J65" i="7" l="1"/>
  <c r="I19" i="7"/>
  <c r="J23" i="7"/>
  <c r="J22" i="7"/>
  <c r="J21" i="7"/>
  <c r="I17" i="7"/>
  <c r="I136" i="7" s="1"/>
  <c r="J46" i="7"/>
  <c r="J45" i="7"/>
  <c r="J44" i="7"/>
  <c r="J51" i="7"/>
  <c r="J50" i="7"/>
  <c r="J49" i="7"/>
  <c r="J43" i="7" l="1"/>
  <c r="J17" i="7" s="1"/>
  <c r="J136" i="7" s="1"/>
  <c r="J48" i="7"/>
  <c r="J42" i="7" s="1"/>
  <c r="J134" i="7" l="1"/>
  <c r="J133" i="7"/>
  <c r="J131" i="7"/>
  <c r="J129" i="7"/>
  <c r="J128" i="7"/>
  <c r="J127" i="7"/>
  <c r="J123" i="7"/>
  <c r="J122" i="7" s="1"/>
  <c r="J121" i="7"/>
  <c r="J120" i="7"/>
  <c r="J117" i="7"/>
  <c r="J112" i="7"/>
  <c r="J109" i="7"/>
  <c r="J94" i="7"/>
  <c r="J93" i="7"/>
  <c r="J92" i="7"/>
  <c r="J91" i="7"/>
  <c r="J84" i="7"/>
  <c r="J82" i="7"/>
  <c r="J81" i="7"/>
  <c r="J79" i="7"/>
  <c r="J74" i="7"/>
  <c r="J71" i="7"/>
  <c r="J69" i="7"/>
  <c r="J66" i="7"/>
  <c r="J64" i="7" s="1"/>
  <c r="J62" i="7"/>
  <c r="J61" i="7"/>
  <c r="J59" i="7"/>
  <c r="J41" i="7"/>
  <c r="J40" i="7" s="1"/>
  <c r="J39" i="7"/>
  <c r="J36" i="7"/>
  <c r="J29" i="7"/>
  <c r="J26" i="7"/>
  <c r="J25" i="7"/>
  <c r="J24" i="7"/>
  <c r="J14" i="7"/>
  <c r="J13" i="7" s="1"/>
  <c r="J12" i="7" s="1"/>
  <c r="I125" i="7"/>
  <c r="I122" i="7"/>
  <c r="I85" i="7"/>
  <c r="I63" i="7"/>
  <c r="I56" i="7"/>
  <c r="I40" i="7"/>
  <c r="I38" i="7"/>
  <c r="I37" i="7" s="1"/>
  <c r="I13" i="7"/>
  <c r="I12" i="7" s="1"/>
  <c r="J60" i="7" l="1"/>
  <c r="J90" i="7"/>
  <c r="I55" i="7"/>
  <c r="J78" i="7"/>
  <c r="J75" i="7" s="1"/>
  <c r="I89" i="7"/>
  <c r="I18" i="7"/>
  <c r="I16" i="7" s="1"/>
  <c r="I15" i="7" s="1"/>
  <c r="H40" i="7"/>
  <c r="I53" i="7" l="1"/>
  <c r="I52" i="7" s="1"/>
  <c r="I135" i="7" l="1"/>
  <c r="J70" i="7"/>
  <c r="J68" i="7" s="1"/>
  <c r="H68" i="7"/>
  <c r="H87" i="7"/>
  <c r="J118" i="7" l="1"/>
  <c r="J87" i="7"/>
  <c r="H86" i="7"/>
  <c r="J35" i="7"/>
  <c r="J34" i="7" s="1"/>
  <c r="J86" i="7" l="1"/>
  <c r="J85" i="7" s="1"/>
  <c r="H126" i="7"/>
  <c r="J126" i="7" s="1"/>
  <c r="H130" i="7" l="1"/>
  <c r="H122" i="7"/>
  <c r="H108" i="7"/>
  <c r="H85" i="7"/>
  <c r="H58" i="7"/>
  <c r="J58" i="7" s="1"/>
  <c r="J57" i="7"/>
  <c r="H19" i="7"/>
  <c r="H13" i="7"/>
  <c r="H12" i="7" s="1"/>
  <c r="J63" i="7" l="1"/>
  <c r="J56" i="7"/>
  <c r="J55" i="7" s="1"/>
  <c r="J20" i="7"/>
  <c r="J119" i="7"/>
  <c r="H125" i="7"/>
  <c r="J130" i="7"/>
  <c r="J125" i="7" s="1"/>
  <c r="H38" i="7"/>
  <c r="H37" i="7" s="1"/>
  <c r="J38" i="7"/>
  <c r="J37" i="7" s="1"/>
  <c r="H56" i="7"/>
  <c r="H55" i="7" s="1"/>
  <c r="H89" i="7"/>
  <c r="H63" i="7"/>
  <c r="H18" i="7"/>
  <c r="H53" i="7" l="1"/>
  <c r="J108" i="7"/>
  <c r="J89" i="7" s="1"/>
  <c r="J19" i="7"/>
  <c r="J18" i="7" s="1"/>
  <c r="J16" i="7" s="1"/>
  <c r="J15" i="7" s="1"/>
  <c r="H16" i="7"/>
  <c r="H15" i="7" s="1"/>
  <c r="J53" i="7" l="1"/>
  <c r="J52" i="7" s="1"/>
  <c r="H135" i="7"/>
  <c r="H52" i="7"/>
  <c r="J135" i="7" l="1"/>
</calcChain>
</file>

<file path=xl/sharedStrings.xml><?xml version="1.0" encoding="utf-8"?>
<sst xmlns="http://schemas.openxmlformats.org/spreadsheetml/2006/main" count="221" uniqueCount="149">
  <si>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</si>
  <si>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</si>
  <si>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</si>
  <si>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</si>
  <si>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</si>
  <si>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</si>
  <si>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</si>
  <si>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</si>
  <si>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</si>
  <si>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</si>
  <si>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</si>
  <si>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</si>
  <si>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</si>
  <si>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</si>
  <si>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</si>
  <si>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</si>
  <si>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</si>
  <si>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</si>
  <si>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</si>
  <si>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</si>
  <si>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</si>
  <si>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</si>
  <si>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</si>
  <si>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</si>
  <si>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</si>
  <si>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</si>
  <si>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</si>
  <si>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</si>
  <si>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</si>
  <si>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</si>
  <si>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</si>
  <si>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</si>
  <si>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</si>
  <si>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</si>
  <si>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</si>
  <si>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</si>
  <si>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</si>
  <si>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</si>
  <si>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</si>
  <si>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</si>
  <si>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</si>
  <si>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</si>
  <si>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</si>
  <si>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</si>
  <si>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</si>
  <si>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</si>
  <si>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</si>
  <si>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</si>
  <si>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</si>
  <si>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</si>
  <si>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</si>
  <si>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</si>
  <si>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</si>
  <si>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</si>
  <si>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</si>
  <si>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</si>
  <si>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</si>
  <si>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</si>
  <si>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</si>
  <si>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</si>
  <si>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</si>
  <si>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</si>
  <si>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</si>
  <si>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</si>
  <si>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</si>
  <si>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</si>
  <si>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</si>
  <si>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</si>
  <si>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</si>
  <si>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</si>
  <si>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</si>
  <si>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</si>
  <si>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</si>
  <si>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</si>
  <si>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</si>
  <si>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</si>
  <si>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</si>
  <si>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</si>
  <si>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</si>
  <si>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</si>
  <si>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</si>
  <si>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</si>
  <si>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</si>
  <si>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</si>
  <si>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</si>
  <si>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</si>
  <si>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</si>
  <si>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</si>
  <si>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</si>
  <si>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</si>
  <si>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</si>
  <si>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</si>
  <si>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</si>
  <si>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</si>
  <si>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</si>
  <si>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</si>
  <si>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</si>
  <si>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</si>
  <si>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</si>
  <si>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</si>
  <si>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</si>
  <si>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</si>
  <si>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</si>
  <si>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</si>
  <si>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</si>
  <si>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</si>
  <si>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</si>
  <si>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</si>
  <si>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</si>
  <si>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</si>
  <si>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</si>
  <si>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</si>
  <si>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</si>
  <si>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</si>
  <si>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</si>
  <si>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</si>
  <si>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</si>
  <si>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</si>
  <si>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</si>
  <si>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</si>
  <si>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</si>
  <si>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</si>
  <si>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</si>
  <si>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</si>
  <si>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</si>
  <si>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</si>
  <si>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</si>
  <si>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</si>
  <si>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</si>
  <si>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</si>
  <si>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до   рішення   Сумської    міської   ради</t>
  </si>
  <si>
    <t xml:space="preserve">«Про   внесення   змін  та  доповнень до </t>
  </si>
  <si>
    <t>міського  бюджету  м. Суми на 2019 рік»</t>
  </si>
  <si>
    <t>Виконавець: Липова С.А.</t>
  </si>
  <si>
    <t xml:space="preserve"> Додаток № 6</t>
  </si>
  <si>
    <t xml:space="preserve">Влаштування пандусу до житлового будинку по вул. Івана Сірка, 15 </t>
  </si>
  <si>
    <t>Влаштування пандусу до житлового будинку по вул. Глінки, 11</t>
  </si>
  <si>
    <t>Влаштування пандусу до житлового будинку по пр. М. Лушпи, 11 п.3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</si>
  <si>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</si>
  <si>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</si>
  <si>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</si>
  <si>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</si>
  <si>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</si>
  <si>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</si>
  <si>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Влаштування пандусу до житлового будинку по пр. М. Лушпи, 29 п.4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</si>
  <si>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</si>
  <si>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</si>
  <si>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О.М. Лисенко</t>
  </si>
  <si>
    <t>від 05 червня  2019  року   № 5117 -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</si>
</sst>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9" fillId="2" borderId="0" xfId="0" applyNumberFormat="1" applyFont="1" applyFill="1" applyAlignment="1" applyProtection="1"/>
    <xf numFmtId="0" fontId="19" fillId="2" borderId="0" xfId="0" applyNumberFormat="1" applyFont="1" applyFill="1" applyAlignment="1" applyProtection="1">
      <alignment horizontal="left"/>
    </xf>
    <xf numFmtId="0" fontId="18" fillId="2" borderId="0" xfId="0" applyNumberFormat="1" applyFont="1" applyFill="1" applyAlignment="1" applyProtection="1"/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0" xfId="0" applyFont="1" applyFill="1"/>
    <xf numFmtId="0" fontId="11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5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4" fontId="2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7" fillId="2" borderId="0" xfId="0" applyFont="1" applyFill="1" applyAlignment="1">
      <alignment vertical="center" wrapText="1"/>
    </xf>
    <xf numFmtId="0" fontId="0" fillId="2" borderId="2" xfId="0" applyFill="1" applyBorder="1"/>
    <xf numFmtId="0" fontId="14" fillId="2" borderId="2" xfId="0" applyFont="1" applyFill="1" applyBorder="1" applyAlignment="1">
      <alignment horizontal="left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4" fontId="29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/>
    <xf numFmtId="4" fontId="19" fillId="2" borderId="0" xfId="0" applyNumberFormat="1" applyFont="1" applyFill="1" applyAlignment="1" applyProtection="1"/>
    <xf numFmtId="0" fontId="19" fillId="2" borderId="0" xfId="0" applyFont="1" applyFill="1" applyAlignment="1">
      <alignment vertical="top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center"/>
    </xf>
    <xf numFmtId="1" fontId="24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 textRotation="180"/>
    </xf>
    <xf numFmtId="0" fontId="19" fillId="2" borderId="0" xfId="0" applyFont="1" applyFill="1" applyAlignment="1">
      <alignment horizontal="center"/>
    </xf>
    <xf numFmtId="0" fontId="19" fillId="2" borderId="0" xfId="0" applyNumberFormat="1" applyFont="1" applyFill="1" applyAlignment="1" applyProtection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Alignment="1" applyProtection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9" fillId="2" borderId="0" xfId="0" applyNumberFormat="1" applyFont="1" applyFill="1" applyAlignment="1" applyProtection="1">
      <alignment horizontal="left"/>
    </xf>
    <xf numFmtId="0" fontId="19" fillId="2" borderId="0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2"/>
  <sheetViews>
    <sheetView showZeros="0" tabSelected="1" view="pageBreakPreview" topLeftCell="A133" zoomScale="80" zoomScaleNormal="100" zoomScaleSheetLayoutView="80" workbookViewId="0">
      <selection activeCell="H140" sqref="H140:K140"/>
    </sheetView>
  </sheetViews>
  <sheetFormatPr defaultColWidth="8.8984375" defaultRowHeight="13" x14ac:dyDescent="0.3"/>
  <cols>
    <col min="1" max="1" width="10.59765625" style="4" customWidth="1"/>
    <col min="2" max="2" width="10.69921875" style="4" customWidth="1"/>
    <col min="3" max="3" width="10.59765625" style="4" customWidth="1"/>
    <col min="4" max="4" width="38.59765625" style="4" customWidth="1"/>
    <col min="5" max="5" width="38.296875" style="4" customWidth="1"/>
    <col min="6" max="6" width="11.69921875" style="4" customWidth="1"/>
    <col min="7" max="7" width="12.59765625" style="4" customWidth="1"/>
    <col min="8" max="10" width="16.69921875" style="4" customWidth="1"/>
    <col min="11" max="11" width="14.3984375" style="4" customWidth="1"/>
    <col min="12" max="16384" width="8.8984375" style="4"/>
  </cols>
  <sheetData>
    <row r="1" spans="1:11" ht="18" customHeight="1" x14ac:dyDescent="0.4">
      <c r="G1" s="5"/>
      <c r="H1" s="86" t="s">
        <v>134</v>
      </c>
      <c r="I1" s="86"/>
      <c r="J1" s="86"/>
      <c r="K1" s="86"/>
    </row>
    <row r="2" spans="1:11" ht="18" x14ac:dyDescent="0.4">
      <c r="G2" s="5"/>
      <c r="H2" s="86" t="s">
        <v>130</v>
      </c>
      <c r="I2" s="86"/>
      <c r="J2" s="86"/>
      <c r="K2" s="86"/>
    </row>
    <row r="3" spans="1:11" ht="18" x14ac:dyDescent="0.4">
      <c r="G3" s="5"/>
      <c r="H3" s="86" t="s">
        <v>131</v>
      </c>
      <c r="I3" s="86"/>
      <c r="J3" s="86"/>
      <c r="K3" s="86"/>
    </row>
    <row r="4" spans="1:11" ht="18" x14ac:dyDescent="0.4">
      <c r="G4" s="5"/>
      <c r="H4" s="86" t="s">
        <v>132</v>
      </c>
      <c r="I4" s="86"/>
      <c r="J4" s="86"/>
      <c r="K4" s="86"/>
    </row>
    <row r="5" spans="1:11" ht="18" x14ac:dyDescent="0.4">
      <c r="F5" s="84"/>
      <c r="G5" s="84"/>
      <c r="H5" s="86" t="s">
        <v>148</v>
      </c>
      <c r="I5" s="86"/>
      <c r="J5" s="86"/>
      <c r="K5" s="86"/>
    </row>
    <row r="6" spans="1:11" ht="18" x14ac:dyDescent="0.35">
      <c r="F6" s="84"/>
      <c r="G6" s="84"/>
      <c r="H6" s="84"/>
      <c r="I6" s="6"/>
      <c r="J6" s="6"/>
      <c r="K6" s="6"/>
    </row>
    <row r="7" spans="1:11" ht="28.25" customHeight="1" x14ac:dyDescent="0.35">
      <c r="G7" s="7"/>
      <c r="H7" s="7"/>
      <c r="I7" s="7"/>
      <c r="J7" s="7"/>
      <c r="K7" s="7"/>
    </row>
    <row r="8" spans="1:11" ht="33" customHeight="1" x14ac:dyDescent="0.3">
      <c r="A8" s="85" t="s">
        <v>34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7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9" t="s">
        <v>87</v>
      </c>
    </row>
    <row r="10" spans="1:11" ht="80.400000000000006" customHeight="1" x14ac:dyDescent="0.3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1" t="s">
        <v>7</v>
      </c>
      <c r="I10" s="11" t="s">
        <v>91</v>
      </c>
      <c r="J10" s="11" t="s">
        <v>92</v>
      </c>
      <c r="K10" s="10" t="s">
        <v>8</v>
      </c>
    </row>
    <row r="11" spans="1:11" s="12" customFormat="1" ht="13.75" x14ac:dyDescent="0.3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s="12" customFormat="1" ht="44.4" customHeight="1" x14ac:dyDescent="0.3">
      <c r="A12" s="13" t="s">
        <v>49</v>
      </c>
      <c r="B12" s="1"/>
      <c r="C12" s="1"/>
      <c r="D12" s="14" t="s">
        <v>50</v>
      </c>
      <c r="E12" s="1"/>
      <c r="F12" s="1"/>
      <c r="G12" s="1"/>
      <c r="H12" s="15">
        <f>H13</f>
        <v>2007200</v>
      </c>
      <c r="I12" s="15">
        <f t="shared" ref="I12:J13" si="0">I13</f>
        <v>0</v>
      </c>
      <c r="J12" s="15">
        <f t="shared" si="0"/>
        <v>2007200</v>
      </c>
      <c r="K12" s="1"/>
    </row>
    <row r="13" spans="1:11" s="12" customFormat="1" ht="35" customHeight="1" x14ac:dyDescent="0.3">
      <c r="A13" s="16" t="s">
        <v>51</v>
      </c>
      <c r="B13" s="16"/>
      <c r="C13" s="16"/>
      <c r="D13" s="17" t="s">
        <v>50</v>
      </c>
      <c r="E13" s="1"/>
      <c r="F13" s="1"/>
      <c r="G13" s="1"/>
      <c r="H13" s="18">
        <f>H14</f>
        <v>2007200</v>
      </c>
      <c r="I13" s="18">
        <f t="shared" si="0"/>
        <v>0</v>
      </c>
      <c r="J13" s="18">
        <f t="shared" si="0"/>
        <v>2007200</v>
      </c>
      <c r="K13" s="1"/>
    </row>
    <row r="14" spans="1:11" s="12" customFormat="1" ht="78.650000000000006" customHeight="1" x14ac:dyDescent="0.3">
      <c r="A14" s="19" t="s">
        <v>76</v>
      </c>
      <c r="B14" s="19" t="s">
        <v>77</v>
      </c>
      <c r="C14" s="19" t="s">
        <v>81</v>
      </c>
      <c r="D14" s="14" t="s">
        <v>78</v>
      </c>
      <c r="E14" s="20" t="s">
        <v>79</v>
      </c>
      <c r="F14" s="1" t="s">
        <v>57</v>
      </c>
      <c r="G14" s="1"/>
      <c r="H14" s="21">
        <v>2007200</v>
      </c>
      <c r="I14" s="21"/>
      <c r="J14" s="21">
        <f>H14+I14</f>
        <v>2007200</v>
      </c>
      <c r="K14" s="13"/>
    </row>
    <row r="15" spans="1:11" s="12" customFormat="1" ht="43.25" customHeight="1" x14ac:dyDescent="0.3">
      <c r="A15" s="13">
        <v>1200000</v>
      </c>
      <c r="B15" s="1"/>
      <c r="C15" s="1"/>
      <c r="D15" s="14" t="s">
        <v>83</v>
      </c>
      <c r="E15" s="1"/>
      <c r="F15" s="1"/>
      <c r="G15" s="1"/>
      <c r="H15" s="15">
        <f>H16</f>
        <v>35596409.600000001</v>
      </c>
      <c r="I15" s="15">
        <f t="shared" ref="I15:J15" si="1">I16</f>
        <v>-140000</v>
      </c>
      <c r="J15" s="15">
        <f t="shared" si="1"/>
        <v>35456409.600000001</v>
      </c>
      <c r="K15" s="1"/>
    </row>
    <row r="16" spans="1:11" s="25" customFormat="1" ht="56.4" customHeight="1" x14ac:dyDescent="0.3">
      <c r="A16" s="22">
        <v>1210000</v>
      </c>
      <c r="B16" s="23"/>
      <c r="C16" s="23"/>
      <c r="D16" s="24" t="s">
        <v>83</v>
      </c>
      <c r="E16" s="23"/>
      <c r="F16" s="23"/>
      <c r="G16" s="23"/>
      <c r="H16" s="18">
        <f>H18+H37+H40+H42</f>
        <v>35596409.600000001</v>
      </c>
      <c r="I16" s="18">
        <f>I18+I37+I40+I42</f>
        <v>-140000</v>
      </c>
      <c r="J16" s="18">
        <f>J18+J37+J40+J42</f>
        <v>35456409.600000001</v>
      </c>
      <c r="K16" s="23"/>
    </row>
    <row r="17" spans="1:11" s="25" customFormat="1" ht="23.4" customHeight="1" x14ac:dyDescent="0.3">
      <c r="A17" s="22"/>
      <c r="B17" s="23"/>
      <c r="C17" s="23"/>
      <c r="D17" s="26" t="s">
        <v>96</v>
      </c>
      <c r="E17" s="23"/>
      <c r="F17" s="23"/>
      <c r="G17" s="23"/>
      <c r="H17" s="18">
        <f>H43</f>
        <v>4362000</v>
      </c>
      <c r="I17" s="18">
        <f t="shared" ref="I17:J17" si="2">I43</f>
        <v>0</v>
      </c>
      <c r="J17" s="18">
        <f t="shared" si="2"/>
        <v>4362000</v>
      </c>
      <c r="K17" s="23"/>
    </row>
    <row r="18" spans="1:11" s="12" customFormat="1" ht="48" customHeight="1" x14ac:dyDescent="0.3">
      <c r="A18" s="13">
        <v>1217310</v>
      </c>
      <c r="B18" s="13">
        <v>7310</v>
      </c>
      <c r="C18" s="27" t="s">
        <v>11</v>
      </c>
      <c r="D18" s="14" t="s">
        <v>10</v>
      </c>
      <c r="E18" s="1"/>
      <c r="F18" s="1"/>
      <c r="G18" s="1"/>
      <c r="H18" s="15">
        <f>H19+H34+H27</f>
        <v>26224451.030000001</v>
      </c>
      <c r="I18" s="15">
        <f t="shared" ref="I18:J18" si="3">I19+I34+I27</f>
        <v>-140000</v>
      </c>
      <c r="J18" s="15">
        <f t="shared" si="3"/>
        <v>26084451.030000001</v>
      </c>
      <c r="K18" s="1"/>
    </row>
    <row r="19" spans="1:11" s="12" customFormat="1" ht="25.25" customHeight="1" x14ac:dyDescent="0.3">
      <c r="A19" s="1"/>
      <c r="B19" s="1"/>
      <c r="C19" s="1"/>
      <c r="D19" s="1"/>
      <c r="E19" s="28" t="s">
        <v>12</v>
      </c>
      <c r="F19" s="1"/>
      <c r="G19" s="1"/>
      <c r="H19" s="15">
        <f>SUM(H20:H26)</f>
        <v>13145851</v>
      </c>
      <c r="I19" s="15">
        <f>SUM(I20:I26)</f>
        <v>-140000</v>
      </c>
      <c r="J19" s="15">
        <f>SUM(J20:J26)</f>
        <v>13005851</v>
      </c>
      <c r="K19" s="1"/>
    </row>
    <row r="20" spans="1:11" s="12" customFormat="1" ht="45" customHeight="1" x14ac:dyDescent="0.3">
      <c r="A20" s="1"/>
      <c r="B20" s="1"/>
      <c r="C20" s="1"/>
      <c r="D20" s="1"/>
      <c r="E20" s="2" t="s">
        <v>41</v>
      </c>
      <c r="F20" s="1" t="s">
        <v>60</v>
      </c>
      <c r="G20" s="1"/>
      <c r="H20" s="3">
        <f>1000000-850000+50000</f>
        <v>200000</v>
      </c>
      <c r="I20" s="3"/>
      <c r="J20" s="21">
        <f t="shared" ref="J20:J26" si="4">H20+I20</f>
        <v>200000</v>
      </c>
      <c r="K20" s="1"/>
    </row>
    <row r="21" spans="1:11" s="12" customFormat="1" ht="65" customHeight="1" x14ac:dyDescent="0.3">
      <c r="A21" s="1"/>
      <c r="B21" s="1"/>
      <c r="C21" s="1"/>
      <c r="D21" s="1"/>
      <c r="E21" s="2" t="s">
        <v>100</v>
      </c>
      <c r="F21" s="1" t="s">
        <v>65</v>
      </c>
      <c r="G21" s="29">
        <v>15650149</v>
      </c>
      <c r="H21" s="3">
        <v>332716</v>
      </c>
      <c r="I21" s="3"/>
      <c r="J21" s="21">
        <f>I21+H21</f>
        <v>332716</v>
      </c>
      <c r="K21" s="1">
        <v>2.1</v>
      </c>
    </row>
    <row r="22" spans="1:11" s="12" customFormat="1" ht="32.4" customHeight="1" x14ac:dyDescent="0.3">
      <c r="A22" s="1"/>
      <c r="B22" s="1"/>
      <c r="C22" s="1"/>
      <c r="D22" s="1"/>
      <c r="E22" s="2" t="s">
        <v>101</v>
      </c>
      <c r="F22" s="1">
        <v>2019</v>
      </c>
      <c r="G22" s="29">
        <v>1300000</v>
      </c>
      <c r="H22" s="3">
        <v>78000</v>
      </c>
      <c r="I22" s="3"/>
      <c r="J22" s="21">
        <f>I22+H22</f>
        <v>78000</v>
      </c>
      <c r="K22" s="87">
        <v>6</v>
      </c>
    </row>
    <row r="23" spans="1:11" s="12" customFormat="1" ht="89.4" customHeight="1" x14ac:dyDescent="0.3">
      <c r="A23" s="1"/>
      <c r="B23" s="1"/>
      <c r="C23" s="1"/>
      <c r="D23" s="1"/>
      <c r="E23" s="2" t="s">
        <v>102</v>
      </c>
      <c r="F23" s="1" t="s">
        <v>65</v>
      </c>
      <c r="G23" s="29">
        <v>28890212</v>
      </c>
      <c r="H23" s="3">
        <v>480135</v>
      </c>
      <c r="I23" s="3"/>
      <c r="J23" s="21">
        <f>I23+H23</f>
        <v>480135</v>
      </c>
      <c r="K23" s="87">
        <v>1.7</v>
      </c>
    </row>
    <row r="24" spans="1:11" s="12" customFormat="1" ht="69" customHeight="1" x14ac:dyDescent="0.3">
      <c r="A24" s="1"/>
      <c r="B24" s="1"/>
      <c r="C24" s="1"/>
      <c r="D24" s="1"/>
      <c r="E24" s="2" t="s">
        <v>85</v>
      </c>
      <c r="F24" s="1">
        <v>2019</v>
      </c>
      <c r="G24" s="29">
        <v>14087743</v>
      </c>
      <c r="H24" s="21">
        <f>7900000+1675458</f>
        <v>9575458</v>
      </c>
      <c r="I24" s="21"/>
      <c r="J24" s="21">
        <f t="shared" si="4"/>
        <v>9575458</v>
      </c>
      <c r="K24" s="87">
        <v>68</v>
      </c>
    </row>
    <row r="25" spans="1:11" s="12" customFormat="1" ht="63" customHeight="1" x14ac:dyDescent="0.3">
      <c r="A25" s="1"/>
      <c r="B25" s="1"/>
      <c r="C25" s="1"/>
      <c r="D25" s="1"/>
      <c r="E25" s="2" t="s">
        <v>86</v>
      </c>
      <c r="F25" s="1">
        <v>2019</v>
      </c>
      <c r="G25" s="29">
        <v>2079542</v>
      </c>
      <c r="H25" s="21">
        <f>4000000-1920458</f>
        <v>2079542</v>
      </c>
      <c r="I25" s="21">
        <v>-140000</v>
      </c>
      <c r="J25" s="21">
        <f t="shared" si="4"/>
        <v>1939542</v>
      </c>
      <c r="K25" s="87">
        <v>100</v>
      </c>
    </row>
    <row r="26" spans="1:11" s="12" customFormat="1" ht="43.25" customHeight="1" x14ac:dyDescent="0.3">
      <c r="A26" s="1"/>
      <c r="B26" s="1"/>
      <c r="C26" s="1"/>
      <c r="D26" s="1"/>
      <c r="E26" s="2" t="s">
        <v>52</v>
      </c>
      <c r="F26" s="1">
        <v>2019</v>
      </c>
      <c r="G26" s="30"/>
      <c r="H26" s="3">
        <v>400000</v>
      </c>
      <c r="I26" s="3"/>
      <c r="J26" s="21">
        <f t="shared" si="4"/>
        <v>400000</v>
      </c>
      <c r="K26" s="1"/>
    </row>
    <row r="27" spans="1:11" s="12" customFormat="1" ht="23.4" customHeight="1" x14ac:dyDescent="0.3">
      <c r="A27" s="1"/>
      <c r="B27" s="1"/>
      <c r="C27" s="1"/>
      <c r="D27" s="1"/>
      <c r="E27" s="31" t="s">
        <v>42</v>
      </c>
      <c r="F27" s="1"/>
      <c r="G27" s="1"/>
      <c r="H27" s="15">
        <f>SUM(H28:H33)</f>
        <v>508836.6</v>
      </c>
      <c r="I27" s="15">
        <f t="shared" ref="I27:J27" si="5">SUM(I28:I33)</f>
        <v>0</v>
      </c>
      <c r="J27" s="15">
        <f t="shared" si="5"/>
        <v>508836.6</v>
      </c>
      <c r="K27" s="3"/>
    </row>
    <row r="28" spans="1:11" s="12" customFormat="1" ht="54" customHeight="1" x14ac:dyDescent="0.3">
      <c r="A28" s="1"/>
      <c r="B28" s="1"/>
      <c r="C28" s="1"/>
      <c r="D28" s="1"/>
      <c r="E28" s="2" t="s">
        <v>127</v>
      </c>
      <c r="F28" s="1" t="s">
        <v>55</v>
      </c>
      <c r="G28" s="29">
        <v>693658</v>
      </c>
      <c r="H28" s="3">
        <v>8836.6</v>
      </c>
      <c r="I28" s="21"/>
      <c r="J28" s="21">
        <f>I28+H28</f>
        <v>8836.6</v>
      </c>
      <c r="K28" s="32">
        <v>95.3</v>
      </c>
    </row>
    <row r="29" spans="1:11" s="12" customFormat="1" ht="39.65" customHeight="1" x14ac:dyDescent="0.3">
      <c r="A29" s="1"/>
      <c r="B29" s="1"/>
      <c r="C29" s="1"/>
      <c r="D29" s="1"/>
      <c r="E29" s="2" t="s">
        <v>45</v>
      </c>
      <c r="F29" s="1">
        <v>2019</v>
      </c>
      <c r="G29" s="30"/>
      <c r="H29" s="21">
        <v>500000</v>
      </c>
      <c r="I29" s="21">
        <v>-500000</v>
      </c>
      <c r="J29" s="21">
        <f>H29+I29</f>
        <v>0</v>
      </c>
      <c r="K29" s="1"/>
    </row>
    <row r="30" spans="1:11" s="12" customFormat="1" ht="39.65" customHeight="1" x14ac:dyDescent="0.3">
      <c r="A30" s="1"/>
      <c r="B30" s="1"/>
      <c r="C30" s="1"/>
      <c r="D30" s="1"/>
      <c r="E30" s="2" t="s">
        <v>135</v>
      </c>
      <c r="F30" s="34">
        <v>2019</v>
      </c>
      <c r="G30" s="30"/>
      <c r="H30" s="21"/>
      <c r="I30" s="21">
        <v>132548</v>
      </c>
      <c r="J30" s="21">
        <f t="shared" ref="J30:J33" si="6">H30+I30</f>
        <v>132548</v>
      </c>
      <c r="K30" s="1"/>
    </row>
    <row r="31" spans="1:11" s="12" customFormat="1" ht="39.65" customHeight="1" x14ac:dyDescent="0.3">
      <c r="A31" s="1"/>
      <c r="B31" s="1"/>
      <c r="C31" s="1"/>
      <c r="D31" s="1"/>
      <c r="E31" s="2" t="s">
        <v>136</v>
      </c>
      <c r="F31" s="34">
        <v>2019</v>
      </c>
      <c r="G31" s="30"/>
      <c r="H31" s="21"/>
      <c r="I31" s="21">
        <v>230675</v>
      </c>
      <c r="J31" s="21">
        <f t="shared" si="6"/>
        <v>230675</v>
      </c>
      <c r="K31" s="1"/>
    </row>
    <row r="32" spans="1:11" s="12" customFormat="1" ht="39.65" customHeight="1" x14ac:dyDescent="0.3">
      <c r="A32" s="1"/>
      <c r="B32" s="1"/>
      <c r="C32" s="1"/>
      <c r="D32" s="1"/>
      <c r="E32" s="2" t="s">
        <v>137</v>
      </c>
      <c r="F32" s="34">
        <v>2019</v>
      </c>
      <c r="G32" s="30"/>
      <c r="H32" s="21"/>
      <c r="I32" s="21">
        <f>136777-22000</f>
        <v>114777</v>
      </c>
      <c r="J32" s="21">
        <f t="shared" si="6"/>
        <v>114777</v>
      </c>
      <c r="K32" s="1"/>
    </row>
    <row r="33" spans="1:11" s="12" customFormat="1" ht="39.65" customHeight="1" x14ac:dyDescent="0.3">
      <c r="A33" s="1"/>
      <c r="B33" s="1"/>
      <c r="C33" s="1"/>
      <c r="D33" s="1"/>
      <c r="E33" s="2" t="s">
        <v>144</v>
      </c>
      <c r="F33" s="34">
        <v>2019</v>
      </c>
      <c r="G33" s="30"/>
      <c r="H33" s="21"/>
      <c r="I33" s="21">
        <v>22000</v>
      </c>
      <c r="J33" s="21">
        <f t="shared" si="6"/>
        <v>22000</v>
      </c>
      <c r="K33" s="1"/>
    </row>
    <row r="34" spans="1:11" s="12" customFormat="1" ht="19.25" customHeight="1" x14ac:dyDescent="0.3">
      <c r="A34" s="1"/>
      <c r="B34" s="1"/>
      <c r="C34" s="1"/>
      <c r="D34" s="1"/>
      <c r="E34" s="14" t="s">
        <v>43</v>
      </c>
      <c r="F34" s="1"/>
      <c r="G34" s="1"/>
      <c r="H34" s="15">
        <f>SUM(H35:H36)</f>
        <v>12569763.43</v>
      </c>
      <c r="I34" s="15">
        <f>SUM(I35:I36)</f>
        <v>0</v>
      </c>
      <c r="J34" s="15">
        <f>SUM(J35:J36)</f>
        <v>12569763.43</v>
      </c>
      <c r="K34" s="1"/>
    </row>
    <row r="35" spans="1:11" s="12" customFormat="1" ht="53" customHeight="1" x14ac:dyDescent="0.3">
      <c r="A35" s="1"/>
      <c r="B35" s="1"/>
      <c r="C35" s="1"/>
      <c r="D35" s="1"/>
      <c r="E35" s="2" t="s">
        <v>40</v>
      </c>
      <c r="F35" s="1" t="s">
        <v>53</v>
      </c>
      <c r="G35" s="29">
        <v>12333420</v>
      </c>
      <c r="H35" s="3">
        <f>3000000+598000-300000</f>
        <v>3298000</v>
      </c>
      <c r="I35" s="3">
        <v>-3298000</v>
      </c>
      <c r="J35" s="21">
        <f t="shared" ref="J35:J36" si="7">H35+I35</f>
        <v>0</v>
      </c>
      <c r="K35" s="1">
        <v>26.7</v>
      </c>
    </row>
    <row r="36" spans="1:11" s="12" customFormat="1" ht="50.4" customHeight="1" x14ac:dyDescent="0.3">
      <c r="A36" s="1"/>
      <c r="B36" s="1"/>
      <c r="C36" s="1"/>
      <c r="D36" s="1"/>
      <c r="E36" s="2" t="s">
        <v>84</v>
      </c>
      <c r="F36" s="1" t="s">
        <v>54</v>
      </c>
      <c r="G36" s="29">
        <v>36282325</v>
      </c>
      <c r="H36" s="3">
        <f>3000000+6271763.43</f>
        <v>9271763.4299999997</v>
      </c>
      <c r="I36" s="3">
        <v>3298000</v>
      </c>
      <c r="J36" s="21">
        <f t="shared" si="7"/>
        <v>12569763.43</v>
      </c>
      <c r="K36" s="1">
        <v>35.799999999999997</v>
      </c>
    </row>
    <row r="37" spans="1:11" s="12" customFormat="1" ht="59.4" customHeight="1" x14ac:dyDescent="0.3">
      <c r="A37" s="13">
        <v>1217330</v>
      </c>
      <c r="B37" s="13">
        <v>7330</v>
      </c>
      <c r="C37" s="27" t="s">
        <v>11</v>
      </c>
      <c r="D37" s="33" t="s">
        <v>93</v>
      </c>
      <c r="E37" s="2"/>
      <c r="F37" s="1"/>
      <c r="G37" s="1"/>
      <c r="H37" s="15">
        <f>H38</f>
        <v>1765753</v>
      </c>
      <c r="I37" s="15">
        <f t="shared" ref="I37:J37" si="8">I38</f>
        <v>0</v>
      </c>
      <c r="J37" s="15">
        <f t="shared" si="8"/>
        <v>1765753</v>
      </c>
      <c r="K37" s="1"/>
    </row>
    <row r="38" spans="1:11" s="12" customFormat="1" ht="22.25" customHeight="1" x14ac:dyDescent="0.3">
      <c r="A38" s="13"/>
      <c r="B38" s="13"/>
      <c r="C38" s="27"/>
      <c r="D38" s="33"/>
      <c r="E38" s="28" t="s">
        <v>12</v>
      </c>
      <c r="F38" s="1"/>
      <c r="G38" s="1"/>
      <c r="H38" s="15">
        <f>SUM(H39:H39)</f>
        <v>1765753</v>
      </c>
      <c r="I38" s="15">
        <f>SUM(I39:I39)</f>
        <v>0</v>
      </c>
      <c r="J38" s="15">
        <f>SUM(J39:J39)</f>
        <v>1765753</v>
      </c>
      <c r="K38" s="1"/>
    </row>
    <row r="39" spans="1:11" s="12" customFormat="1" ht="33" customHeight="1" x14ac:dyDescent="0.3">
      <c r="A39" s="13"/>
      <c r="B39" s="13"/>
      <c r="C39" s="27"/>
      <c r="D39" s="33"/>
      <c r="E39" s="2" t="s">
        <v>46</v>
      </c>
      <c r="F39" s="1" t="s">
        <v>55</v>
      </c>
      <c r="G39" s="29">
        <v>4794717</v>
      </c>
      <c r="H39" s="3">
        <v>1765753</v>
      </c>
      <c r="I39" s="3"/>
      <c r="J39" s="21">
        <f t="shared" ref="J39" si="9">H39+I39</f>
        <v>1765753</v>
      </c>
      <c r="K39" s="87">
        <v>100</v>
      </c>
    </row>
    <row r="40" spans="1:11" s="12" customFormat="1" ht="51.65" customHeight="1" x14ac:dyDescent="0.3">
      <c r="A40" s="13">
        <v>1217340</v>
      </c>
      <c r="B40" s="13">
        <v>7340</v>
      </c>
      <c r="C40" s="27" t="s">
        <v>11</v>
      </c>
      <c r="D40" s="14" t="s">
        <v>31</v>
      </c>
      <c r="E40" s="2"/>
      <c r="F40" s="1"/>
      <c r="G40" s="1"/>
      <c r="H40" s="15">
        <f>H41</f>
        <v>3100000</v>
      </c>
      <c r="I40" s="15">
        <f t="shared" ref="I40:J40" si="10">I41</f>
        <v>0</v>
      </c>
      <c r="J40" s="15">
        <f t="shared" si="10"/>
        <v>3100000</v>
      </c>
      <c r="K40" s="1"/>
    </row>
    <row r="41" spans="1:11" s="12" customFormat="1" ht="54" customHeight="1" x14ac:dyDescent="0.3">
      <c r="A41" s="13"/>
      <c r="B41" s="13"/>
      <c r="C41" s="27"/>
      <c r="D41" s="33"/>
      <c r="E41" s="2" t="s">
        <v>47</v>
      </c>
      <c r="F41" s="34" t="s">
        <v>54</v>
      </c>
      <c r="G41" s="29">
        <v>13413540</v>
      </c>
      <c r="H41" s="3">
        <v>3100000</v>
      </c>
      <c r="I41" s="3"/>
      <c r="J41" s="21">
        <f>H41+I41</f>
        <v>3100000</v>
      </c>
      <c r="K41" s="87">
        <v>29</v>
      </c>
    </row>
    <row r="42" spans="1:11" s="12" customFormat="1" ht="79.25" customHeight="1" x14ac:dyDescent="0.3">
      <c r="A42" s="13">
        <v>1217363</v>
      </c>
      <c r="B42" s="13">
        <v>7363</v>
      </c>
      <c r="C42" s="27" t="s">
        <v>95</v>
      </c>
      <c r="D42" s="33" t="s">
        <v>94</v>
      </c>
      <c r="E42" s="2"/>
      <c r="F42" s="34"/>
      <c r="G42" s="29"/>
      <c r="H42" s="15">
        <f t="shared" ref="H42:I42" si="11">H48+H50+H44+H46</f>
        <v>4506205.57</v>
      </c>
      <c r="I42" s="15">
        <f t="shared" si="11"/>
        <v>0</v>
      </c>
      <c r="J42" s="15">
        <f>J48+J50+J44+J46</f>
        <v>4506205.57</v>
      </c>
      <c r="K42" s="1"/>
    </row>
    <row r="43" spans="1:11" s="37" customFormat="1" ht="27" x14ac:dyDescent="0.3">
      <c r="A43" s="13"/>
      <c r="B43" s="13"/>
      <c r="C43" s="27"/>
      <c r="D43" s="26" t="s">
        <v>96</v>
      </c>
      <c r="E43" s="31"/>
      <c r="F43" s="35"/>
      <c r="G43" s="36"/>
      <c r="H43" s="18">
        <f t="shared" ref="H43:I43" si="12">H45+H49+H51+H47</f>
        <v>4362000</v>
      </c>
      <c r="I43" s="18">
        <f t="shared" si="12"/>
        <v>0</v>
      </c>
      <c r="J43" s="18">
        <f>J45+J49+J51+J47</f>
        <v>4362000</v>
      </c>
      <c r="K43" s="13"/>
    </row>
    <row r="44" spans="1:11" s="37" customFormat="1" ht="26" x14ac:dyDescent="0.3">
      <c r="A44" s="13"/>
      <c r="B44" s="13"/>
      <c r="C44" s="27"/>
      <c r="D44" s="26"/>
      <c r="E44" s="2" t="s">
        <v>98</v>
      </c>
      <c r="F44" s="1">
        <v>2019</v>
      </c>
      <c r="G44" s="36"/>
      <c r="H44" s="3">
        <v>515000</v>
      </c>
      <c r="I44" s="3"/>
      <c r="J44" s="3">
        <f>I44+H44</f>
        <v>515000</v>
      </c>
      <c r="K44" s="13"/>
    </row>
    <row r="45" spans="1:11" s="45" customFormat="1" ht="16.25" customHeight="1" x14ac:dyDescent="0.25">
      <c r="A45" s="38"/>
      <c r="B45" s="38"/>
      <c r="C45" s="39"/>
      <c r="D45" s="40" t="s">
        <v>96</v>
      </c>
      <c r="E45" s="41"/>
      <c r="F45" s="42"/>
      <c r="G45" s="43"/>
      <c r="H45" s="44">
        <v>500000</v>
      </c>
      <c r="I45" s="44"/>
      <c r="J45" s="44">
        <f>I45+H45</f>
        <v>500000</v>
      </c>
      <c r="K45" s="38"/>
    </row>
    <row r="46" spans="1:11" s="45" customFormat="1" ht="26" x14ac:dyDescent="0.25">
      <c r="A46" s="38"/>
      <c r="B46" s="38"/>
      <c r="C46" s="39"/>
      <c r="D46" s="40"/>
      <c r="E46" s="2" t="s">
        <v>99</v>
      </c>
      <c r="F46" s="1">
        <v>2019</v>
      </c>
      <c r="G46" s="43"/>
      <c r="H46" s="3">
        <v>365000</v>
      </c>
      <c r="I46" s="3"/>
      <c r="J46" s="3">
        <f>I46+H46</f>
        <v>365000</v>
      </c>
      <c r="K46" s="38"/>
    </row>
    <row r="47" spans="1:11" s="45" customFormat="1" ht="14" customHeight="1" x14ac:dyDescent="0.25">
      <c r="A47" s="38"/>
      <c r="B47" s="38"/>
      <c r="C47" s="39"/>
      <c r="D47" s="40" t="s">
        <v>96</v>
      </c>
      <c r="E47" s="41"/>
      <c r="F47" s="42"/>
      <c r="G47" s="43"/>
      <c r="H47" s="44">
        <v>365000</v>
      </c>
      <c r="I47" s="44"/>
      <c r="J47" s="44">
        <v>365000</v>
      </c>
      <c r="K47" s="38"/>
    </row>
    <row r="48" spans="1:11" s="12" customFormat="1" ht="95" customHeight="1" x14ac:dyDescent="0.3">
      <c r="A48" s="1"/>
      <c r="B48" s="1"/>
      <c r="C48" s="1"/>
      <c r="D48" s="1"/>
      <c r="E48" s="2" t="s">
        <v>80</v>
      </c>
      <c r="F48" s="1" t="s">
        <v>55</v>
      </c>
      <c r="G48" s="29">
        <v>18069199</v>
      </c>
      <c r="H48" s="3">
        <v>3320295.57</v>
      </c>
      <c r="I48" s="21"/>
      <c r="J48" s="21">
        <f t="shared" ref="J48" si="13">H48+I48</f>
        <v>3320295.57</v>
      </c>
      <c r="K48" s="1">
        <v>80.099999999999994</v>
      </c>
    </row>
    <row r="49" spans="1:11" s="45" customFormat="1" ht="14" customHeight="1" x14ac:dyDescent="0.25">
      <c r="A49" s="38"/>
      <c r="B49" s="38"/>
      <c r="C49" s="38"/>
      <c r="D49" s="40" t="s">
        <v>96</v>
      </c>
      <c r="E49" s="40"/>
      <c r="F49" s="38"/>
      <c r="G49" s="43"/>
      <c r="H49" s="44">
        <v>3200000</v>
      </c>
      <c r="I49" s="46"/>
      <c r="J49" s="46">
        <f>I49+H49</f>
        <v>3200000</v>
      </c>
      <c r="K49" s="38"/>
    </row>
    <row r="50" spans="1:11" s="25" customFormat="1" ht="26" x14ac:dyDescent="0.3">
      <c r="A50" s="23"/>
      <c r="B50" s="23"/>
      <c r="C50" s="23"/>
      <c r="D50" s="47"/>
      <c r="E50" s="2" t="s">
        <v>97</v>
      </c>
      <c r="F50" s="1">
        <v>2019</v>
      </c>
      <c r="G50" s="48"/>
      <c r="H50" s="21">
        <v>305910</v>
      </c>
      <c r="I50" s="21"/>
      <c r="J50" s="21">
        <f>I50+H50</f>
        <v>305910</v>
      </c>
      <c r="K50" s="23"/>
    </row>
    <row r="51" spans="1:11" s="45" customFormat="1" ht="14.4" customHeight="1" x14ac:dyDescent="0.25">
      <c r="A51" s="38"/>
      <c r="B51" s="38"/>
      <c r="C51" s="38"/>
      <c r="D51" s="40" t="s">
        <v>96</v>
      </c>
      <c r="E51" s="40"/>
      <c r="F51" s="38"/>
      <c r="G51" s="43"/>
      <c r="H51" s="44">
        <v>297000</v>
      </c>
      <c r="I51" s="46"/>
      <c r="J51" s="46">
        <f>I51+H51</f>
        <v>297000</v>
      </c>
      <c r="K51" s="38"/>
    </row>
    <row r="52" spans="1:11" s="49" customFormat="1" ht="72" customHeight="1" x14ac:dyDescent="0.3">
      <c r="A52" s="13">
        <v>1500000</v>
      </c>
      <c r="B52" s="1"/>
      <c r="C52" s="1"/>
      <c r="D52" s="14" t="s">
        <v>9</v>
      </c>
      <c r="E52" s="1"/>
      <c r="F52" s="3"/>
      <c r="G52" s="3"/>
      <c r="H52" s="15">
        <f>H53</f>
        <v>138039802.80000001</v>
      </c>
      <c r="I52" s="15">
        <f t="shared" ref="I52:J52" si="14">I53</f>
        <v>15320</v>
      </c>
      <c r="J52" s="15">
        <f t="shared" si="14"/>
        <v>138055122.80000001</v>
      </c>
      <c r="K52" s="1"/>
    </row>
    <row r="53" spans="1:11" s="51" customFormat="1" ht="65.400000000000006" customHeight="1" x14ac:dyDescent="0.3">
      <c r="A53" s="22">
        <v>1510000</v>
      </c>
      <c r="B53" s="23"/>
      <c r="C53" s="23"/>
      <c r="D53" s="24" t="s">
        <v>9</v>
      </c>
      <c r="E53" s="23"/>
      <c r="F53" s="50"/>
      <c r="G53" s="50"/>
      <c r="H53" s="18">
        <f>H55+H63+H75+H85+H89+H122+H125+H124+H54</f>
        <v>138039802.80000001</v>
      </c>
      <c r="I53" s="18">
        <f>I55+I63+I75+I85+I89+I122+I125+I124+I54</f>
        <v>15320</v>
      </c>
      <c r="J53" s="18">
        <f>J55+J63+J75+J85+J89+J122+J125+J124+J54</f>
        <v>138055122.80000001</v>
      </c>
      <c r="K53" s="18"/>
    </row>
    <row r="54" spans="1:11" s="49" customFormat="1" ht="105" customHeight="1" x14ac:dyDescent="0.3">
      <c r="A54" s="13">
        <v>1516083</v>
      </c>
      <c r="B54" s="13">
        <v>6083</v>
      </c>
      <c r="C54" s="27" t="s">
        <v>112</v>
      </c>
      <c r="D54" s="14" t="s">
        <v>123</v>
      </c>
      <c r="E54" s="2" t="s">
        <v>113</v>
      </c>
      <c r="F54" s="3" t="s">
        <v>60</v>
      </c>
      <c r="G54" s="3"/>
      <c r="H54" s="15">
        <v>300000</v>
      </c>
      <c r="I54" s="15"/>
      <c r="J54" s="15">
        <f>I54+H54</f>
        <v>300000</v>
      </c>
      <c r="K54" s="15"/>
    </row>
    <row r="55" spans="1:11" s="49" customFormat="1" ht="57" customHeight="1" x14ac:dyDescent="0.3">
      <c r="A55" s="13">
        <v>1517310</v>
      </c>
      <c r="B55" s="13">
        <v>7310</v>
      </c>
      <c r="C55" s="27" t="s">
        <v>11</v>
      </c>
      <c r="D55" s="14" t="s">
        <v>10</v>
      </c>
      <c r="E55" s="1"/>
      <c r="F55" s="3"/>
      <c r="G55" s="3"/>
      <c r="H55" s="15">
        <f>H56+H60</f>
        <v>5803965.7999999998</v>
      </c>
      <c r="I55" s="15">
        <f t="shared" ref="I55:J55" si="15">I56+I60</f>
        <v>0</v>
      </c>
      <c r="J55" s="15">
        <f t="shared" si="15"/>
        <v>5803965.7999999998</v>
      </c>
      <c r="K55" s="15"/>
    </row>
    <row r="56" spans="1:11" s="49" customFormat="1" ht="27.65" customHeight="1" x14ac:dyDescent="0.3">
      <c r="A56" s="1"/>
      <c r="B56" s="1"/>
      <c r="C56" s="1"/>
      <c r="D56" s="35"/>
      <c r="E56" s="28" t="s">
        <v>12</v>
      </c>
      <c r="F56" s="3"/>
      <c r="G56" s="3"/>
      <c r="H56" s="15">
        <f>H57+H58+H59</f>
        <v>5180369.8</v>
      </c>
      <c r="I56" s="15">
        <f t="shared" ref="I56:J56" si="16">I57+I58+I59</f>
        <v>0</v>
      </c>
      <c r="J56" s="15">
        <f t="shared" si="16"/>
        <v>5180369.8</v>
      </c>
      <c r="K56" s="1"/>
    </row>
    <row r="57" spans="1:11" s="49" customFormat="1" ht="39.65" customHeight="1" x14ac:dyDescent="0.3">
      <c r="A57" s="1"/>
      <c r="B57" s="1"/>
      <c r="C57" s="1"/>
      <c r="D57" s="34"/>
      <c r="E57" s="52" t="s">
        <v>13</v>
      </c>
      <c r="F57" s="3" t="s">
        <v>57</v>
      </c>
      <c r="G57" s="29">
        <v>15922519</v>
      </c>
      <c r="H57" s="3">
        <f>3000000-1000000+1000000</f>
        <v>3000000</v>
      </c>
      <c r="I57" s="3"/>
      <c r="J57" s="21">
        <f t="shared" ref="J57:J59" si="17">H57+I57</f>
        <v>3000000</v>
      </c>
      <c r="K57" s="87">
        <v>53</v>
      </c>
    </row>
    <row r="58" spans="1:11" s="49" customFormat="1" ht="43.25" customHeight="1" x14ac:dyDescent="0.3">
      <c r="A58" s="1"/>
      <c r="B58" s="1"/>
      <c r="C58" s="1"/>
      <c r="D58" s="34"/>
      <c r="E58" s="52" t="s">
        <v>33</v>
      </c>
      <c r="F58" s="3" t="s">
        <v>62</v>
      </c>
      <c r="G58" s="29"/>
      <c r="H58" s="3">
        <f>7000000-6000000</f>
        <v>1000000</v>
      </c>
      <c r="I58" s="3"/>
      <c r="J58" s="21">
        <f t="shared" si="17"/>
        <v>1000000</v>
      </c>
      <c r="K58" s="1"/>
    </row>
    <row r="59" spans="1:11" s="49" customFormat="1" ht="39" customHeight="1" x14ac:dyDescent="0.3">
      <c r="A59" s="1"/>
      <c r="B59" s="1"/>
      <c r="C59" s="1"/>
      <c r="D59" s="34"/>
      <c r="E59" s="52" t="s">
        <v>14</v>
      </c>
      <c r="F59" s="1">
        <v>2019</v>
      </c>
      <c r="G59" s="29"/>
      <c r="H59" s="3">
        <f>3600000-489034.2-1930596</f>
        <v>1180369.7999999998</v>
      </c>
      <c r="I59" s="3"/>
      <c r="J59" s="21">
        <f t="shared" si="17"/>
        <v>1180369.7999999998</v>
      </c>
      <c r="K59" s="1"/>
    </row>
    <row r="60" spans="1:11" s="49" customFormat="1" ht="16.25" customHeight="1" x14ac:dyDescent="0.3">
      <c r="A60" s="1"/>
      <c r="B60" s="1"/>
      <c r="C60" s="1"/>
      <c r="D60" s="35"/>
      <c r="E60" s="14" t="s">
        <v>15</v>
      </c>
      <c r="F60" s="3"/>
      <c r="G60" s="29"/>
      <c r="H60" s="15">
        <f>H61+H62</f>
        <v>623596</v>
      </c>
      <c r="I60" s="15">
        <f t="shared" ref="I60:J60" si="18">I61+I62</f>
        <v>0</v>
      </c>
      <c r="J60" s="15">
        <f t="shared" si="18"/>
        <v>623596</v>
      </c>
      <c r="K60" s="1"/>
    </row>
    <row r="61" spans="1:11" s="49" customFormat="1" ht="24" customHeight="1" x14ac:dyDescent="0.3">
      <c r="A61" s="1"/>
      <c r="B61" s="1"/>
      <c r="C61" s="1"/>
      <c r="D61" s="35"/>
      <c r="E61" s="53" t="s">
        <v>16</v>
      </c>
      <c r="F61" s="3" t="s">
        <v>58</v>
      </c>
      <c r="G61" s="29">
        <v>16481572</v>
      </c>
      <c r="H61" s="3">
        <f>1000000-700000</f>
        <v>300000</v>
      </c>
      <c r="I61" s="3"/>
      <c r="J61" s="21">
        <f t="shared" ref="J61:J62" si="19">H61+I61</f>
        <v>300000</v>
      </c>
      <c r="K61" s="88">
        <v>33</v>
      </c>
    </row>
    <row r="62" spans="1:11" s="49" customFormat="1" ht="62" customHeight="1" x14ac:dyDescent="0.3">
      <c r="A62" s="1"/>
      <c r="B62" s="1"/>
      <c r="C62" s="1"/>
      <c r="D62" s="35"/>
      <c r="E62" s="52" t="s">
        <v>63</v>
      </c>
      <c r="F62" s="1">
        <v>2019</v>
      </c>
      <c r="G62" s="29">
        <v>323596</v>
      </c>
      <c r="H62" s="3">
        <f>100000+223596</f>
        <v>323596</v>
      </c>
      <c r="I62" s="3"/>
      <c r="J62" s="21">
        <f t="shared" si="19"/>
        <v>323596</v>
      </c>
      <c r="K62" s="87">
        <v>100</v>
      </c>
    </row>
    <row r="63" spans="1:11" s="49" customFormat="1" ht="38.4" customHeight="1" x14ac:dyDescent="0.3">
      <c r="A63" s="13">
        <v>1517321</v>
      </c>
      <c r="B63" s="13">
        <v>7321</v>
      </c>
      <c r="C63" s="27" t="s">
        <v>11</v>
      </c>
      <c r="D63" s="33" t="s">
        <v>17</v>
      </c>
      <c r="E63" s="54"/>
      <c r="F63" s="3"/>
      <c r="G63" s="3"/>
      <c r="H63" s="15">
        <f>H64+H68</f>
        <v>11485940</v>
      </c>
      <c r="I63" s="15">
        <f>I64+I68</f>
        <v>-48137</v>
      </c>
      <c r="J63" s="15">
        <f>J64+J68</f>
        <v>11437803</v>
      </c>
      <c r="K63" s="1"/>
    </row>
    <row r="64" spans="1:11" s="49" customFormat="1" ht="20.399999999999999" customHeight="1" x14ac:dyDescent="0.3">
      <c r="A64" s="1"/>
      <c r="B64" s="1"/>
      <c r="C64" s="1"/>
      <c r="D64" s="35"/>
      <c r="E64" s="28" t="s">
        <v>12</v>
      </c>
      <c r="F64" s="3"/>
      <c r="G64" s="3"/>
      <c r="H64" s="15">
        <f>H66+H65+H67</f>
        <v>7650000</v>
      </c>
      <c r="I64" s="15">
        <f t="shared" ref="I64:J64" si="20">I66+I65+I67</f>
        <v>-3457</v>
      </c>
      <c r="J64" s="15">
        <f t="shared" si="20"/>
        <v>7646543</v>
      </c>
      <c r="K64" s="1"/>
    </row>
    <row r="65" spans="1:11" s="49" customFormat="1" ht="56" customHeight="1" x14ac:dyDescent="0.3">
      <c r="A65" s="1"/>
      <c r="B65" s="1"/>
      <c r="C65" s="1"/>
      <c r="D65" s="34"/>
      <c r="E65" s="53" t="s">
        <v>103</v>
      </c>
      <c r="F65" s="29" t="s">
        <v>64</v>
      </c>
      <c r="G65" s="29">
        <v>77987328</v>
      </c>
      <c r="H65" s="3">
        <v>5500000</v>
      </c>
      <c r="I65" s="3"/>
      <c r="J65" s="21">
        <f t="shared" ref="J65:J67" si="21">H65+I65</f>
        <v>5500000</v>
      </c>
      <c r="K65" s="87">
        <v>7</v>
      </c>
    </row>
    <row r="66" spans="1:11" s="49" customFormat="1" ht="45" customHeight="1" x14ac:dyDescent="0.3">
      <c r="A66" s="1"/>
      <c r="B66" s="1"/>
      <c r="C66" s="1"/>
      <c r="D66" s="34"/>
      <c r="E66" s="53" t="s">
        <v>18</v>
      </c>
      <c r="F66" s="29" t="s">
        <v>65</v>
      </c>
      <c r="G66" s="3"/>
      <c r="H66" s="3">
        <v>2000000</v>
      </c>
      <c r="I66" s="3"/>
      <c r="J66" s="21">
        <f t="shared" si="21"/>
        <v>2000000</v>
      </c>
      <c r="K66" s="1"/>
    </row>
    <row r="67" spans="1:11" s="49" customFormat="1" ht="50" customHeight="1" x14ac:dyDescent="0.3">
      <c r="A67" s="1"/>
      <c r="B67" s="1"/>
      <c r="C67" s="1"/>
      <c r="D67" s="34"/>
      <c r="E67" s="53" t="s">
        <v>104</v>
      </c>
      <c r="F67" s="1">
        <v>2019</v>
      </c>
      <c r="G67" s="29">
        <v>152562</v>
      </c>
      <c r="H67" s="3">
        <v>150000</v>
      </c>
      <c r="I67" s="3">
        <v>-3457</v>
      </c>
      <c r="J67" s="21">
        <f t="shared" si="21"/>
        <v>146543</v>
      </c>
      <c r="K67" s="87">
        <v>99</v>
      </c>
    </row>
    <row r="68" spans="1:11" s="49" customFormat="1" ht="25.25" customHeight="1" x14ac:dyDescent="0.3">
      <c r="A68" s="1"/>
      <c r="B68" s="1"/>
      <c r="C68" s="1"/>
      <c r="D68" s="35"/>
      <c r="E68" s="14" t="s">
        <v>15</v>
      </c>
      <c r="F68" s="3"/>
      <c r="G68" s="3"/>
      <c r="H68" s="15">
        <f>SUM(H69:H74)</f>
        <v>3835940</v>
      </c>
      <c r="I68" s="15">
        <f>SUM(I69:I74)</f>
        <v>-44680</v>
      </c>
      <c r="J68" s="15">
        <f>SUM(J69:J74)</f>
        <v>3791260</v>
      </c>
      <c r="K68" s="1"/>
    </row>
    <row r="69" spans="1:11" s="49" customFormat="1" ht="42.65" customHeight="1" x14ac:dyDescent="0.3">
      <c r="A69" s="1"/>
      <c r="B69" s="1"/>
      <c r="C69" s="1"/>
      <c r="D69" s="35"/>
      <c r="E69" s="52" t="s">
        <v>35</v>
      </c>
      <c r="F69" s="1">
        <v>2019</v>
      </c>
      <c r="G69" s="3"/>
      <c r="H69" s="3">
        <v>100000</v>
      </c>
      <c r="I69" s="3"/>
      <c r="J69" s="21">
        <f t="shared" ref="J69:J74" si="22">H69+I69</f>
        <v>100000</v>
      </c>
      <c r="K69" s="1"/>
    </row>
    <row r="70" spans="1:11" s="49" customFormat="1" ht="38" customHeight="1" x14ac:dyDescent="0.3">
      <c r="A70" s="1"/>
      <c r="B70" s="1"/>
      <c r="C70" s="1"/>
      <c r="D70" s="35"/>
      <c r="E70" s="52" t="s">
        <v>19</v>
      </c>
      <c r="F70" s="3" t="s">
        <v>57</v>
      </c>
      <c r="G70" s="29">
        <v>7491775</v>
      </c>
      <c r="H70" s="21">
        <f>200000+1500000+500000</f>
        <v>2200000</v>
      </c>
      <c r="I70" s="21"/>
      <c r="J70" s="21">
        <f t="shared" si="22"/>
        <v>2200000</v>
      </c>
      <c r="K70" s="87">
        <v>32</v>
      </c>
    </row>
    <row r="71" spans="1:11" s="49" customFormat="1" ht="38" customHeight="1" x14ac:dyDescent="0.3">
      <c r="A71" s="1"/>
      <c r="B71" s="1"/>
      <c r="C71" s="1"/>
      <c r="D71" s="35"/>
      <c r="E71" s="52" t="s">
        <v>88</v>
      </c>
      <c r="F71" s="3" t="s">
        <v>60</v>
      </c>
      <c r="G71" s="3"/>
      <c r="H71" s="3">
        <v>100000</v>
      </c>
      <c r="I71" s="3"/>
      <c r="J71" s="21">
        <f t="shared" si="22"/>
        <v>100000</v>
      </c>
      <c r="K71" s="1"/>
    </row>
    <row r="72" spans="1:11" s="49" customFormat="1" ht="50.4" customHeight="1" x14ac:dyDescent="0.3">
      <c r="A72" s="1"/>
      <c r="B72" s="1"/>
      <c r="C72" s="1"/>
      <c r="D72" s="35"/>
      <c r="E72" s="52" t="s">
        <v>109</v>
      </c>
      <c r="F72" s="3" t="s">
        <v>56</v>
      </c>
      <c r="G72" s="29">
        <v>1572186</v>
      </c>
      <c r="H72" s="3">
        <v>215940</v>
      </c>
      <c r="I72" s="3"/>
      <c r="J72" s="21">
        <f t="shared" si="22"/>
        <v>215940</v>
      </c>
      <c r="K72" s="87">
        <v>91</v>
      </c>
    </row>
    <row r="73" spans="1:11" s="49" customFormat="1" ht="59.4" customHeight="1" x14ac:dyDescent="0.3">
      <c r="A73" s="1"/>
      <c r="B73" s="1"/>
      <c r="C73" s="1"/>
      <c r="D73" s="35"/>
      <c r="E73" s="52" t="s">
        <v>120</v>
      </c>
      <c r="F73" s="3" t="s">
        <v>60</v>
      </c>
      <c r="G73" s="3"/>
      <c r="H73" s="3">
        <v>220000</v>
      </c>
      <c r="I73" s="3"/>
      <c r="J73" s="21">
        <f t="shared" si="22"/>
        <v>220000</v>
      </c>
      <c r="K73" s="1"/>
    </row>
    <row r="74" spans="1:11" s="49" customFormat="1" ht="59.4" customHeight="1" x14ac:dyDescent="0.3">
      <c r="A74" s="1"/>
      <c r="B74" s="1"/>
      <c r="C74" s="1"/>
      <c r="D74" s="35"/>
      <c r="E74" s="52" t="s">
        <v>20</v>
      </c>
      <c r="F74" s="3" t="s">
        <v>56</v>
      </c>
      <c r="G74" s="3"/>
      <c r="H74" s="3">
        <v>1000000</v>
      </c>
      <c r="I74" s="3">
        <v>-44680</v>
      </c>
      <c r="J74" s="21">
        <f t="shared" si="22"/>
        <v>955320</v>
      </c>
      <c r="K74" s="1"/>
    </row>
    <row r="75" spans="1:11" s="49" customFormat="1" ht="26" x14ac:dyDescent="0.3">
      <c r="A75" s="13">
        <v>1517322</v>
      </c>
      <c r="B75" s="13">
        <v>7322</v>
      </c>
      <c r="C75" s="27" t="s">
        <v>11</v>
      </c>
      <c r="D75" s="33" t="s">
        <v>21</v>
      </c>
      <c r="E75" s="54"/>
      <c r="F75" s="3"/>
      <c r="G75" s="3"/>
      <c r="H75" s="15">
        <f>H78+H76</f>
        <v>7500000</v>
      </c>
      <c r="I75" s="15">
        <f t="shared" ref="I75:J75" si="23">I78+I76</f>
        <v>900000</v>
      </c>
      <c r="J75" s="15">
        <f t="shared" si="23"/>
        <v>8400000</v>
      </c>
      <c r="K75" s="1"/>
    </row>
    <row r="76" spans="1:11" s="49" customFormat="1" ht="22.25" customHeight="1" x14ac:dyDescent="0.3">
      <c r="A76" s="13"/>
      <c r="B76" s="13"/>
      <c r="C76" s="27"/>
      <c r="D76" s="33"/>
      <c r="E76" s="28" t="s">
        <v>12</v>
      </c>
      <c r="F76" s="3"/>
      <c r="G76" s="3"/>
      <c r="H76" s="15">
        <f>H77</f>
        <v>300000</v>
      </c>
      <c r="I76" s="15">
        <f t="shared" ref="I76:J76" si="24">I77</f>
        <v>0</v>
      </c>
      <c r="J76" s="15">
        <f t="shared" si="24"/>
        <v>300000</v>
      </c>
      <c r="K76" s="1"/>
    </row>
    <row r="77" spans="1:11" s="49" customFormat="1" ht="33" customHeight="1" x14ac:dyDescent="0.3">
      <c r="A77" s="13"/>
      <c r="B77" s="13"/>
      <c r="C77" s="27"/>
      <c r="D77" s="33"/>
      <c r="E77" s="53" t="s">
        <v>110</v>
      </c>
      <c r="F77" s="3" t="s">
        <v>56</v>
      </c>
      <c r="G77" s="3"/>
      <c r="H77" s="3">
        <v>300000</v>
      </c>
      <c r="I77" s="3"/>
      <c r="J77" s="3">
        <f>I77+H77</f>
        <v>300000</v>
      </c>
      <c r="K77" s="1"/>
    </row>
    <row r="78" spans="1:11" s="49" customFormat="1" ht="19.25" customHeight="1" x14ac:dyDescent="0.3">
      <c r="A78" s="1"/>
      <c r="B78" s="1"/>
      <c r="C78" s="1"/>
      <c r="D78" s="35"/>
      <c r="E78" s="14" t="s">
        <v>15</v>
      </c>
      <c r="F78" s="3"/>
      <c r="G78" s="3"/>
      <c r="H78" s="15">
        <f>SUM(H79:H84)</f>
        <v>7200000</v>
      </c>
      <c r="I78" s="15">
        <f t="shared" ref="I78:J78" si="25">SUM(I79:I84)</f>
        <v>900000</v>
      </c>
      <c r="J78" s="15">
        <f t="shared" si="25"/>
        <v>8100000</v>
      </c>
      <c r="K78" s="1"/>
    </row>
    <row r="79" spans="1:11" s="49" customFormat="1" ht="53.4" customHeight="1" x14ac:dyDescent="0.3">
      <c r="A79" s="1"/>
      <c r="B79" s="1"/>
      <c r="C79" s="1"/>
      <c r="D79" s="35"/>
      <c r="E79" s="53" t="s">
        <v>89</v>
      </c>
      <c r="F79" s="3" t="s">
        <v>60</v>
      </c>
      <c r="G79" s="3"/>
      <c r="H79" s="3">
        <v>100000</v>
      </c>
      <c r="I79" s="3"/>
      <c r="J79" s="21">
        <f t="shared" ref="J79:J84" si="26">H79+I79</f>
        <v>100000</v>
      </c>
      <c r="K79" s="1"/>
    </row>
    <row r="80" spans="1:11" s="49" customFormat="1" ht="53.4" customHeight="1" x14ac:dyDescent="0.3">
      <c r="A80" s="1"/>
      <c r="B80" s="1"/>
      <c r="C80" s="1"/>
      <c r="D80" s="35"/>
      <c r="E80" s="53" t="s">
        <v>121</v>
      </c>
      <c r="F80" s="1">
        <v>2019</v>
      </c>
      <c r="G80" s="29">
        <v>1596688</v>
      </c>
      <c r="H80" s="3">
        <v>1500000</v>
      </c>
      <c r="I80" s="3"/>
      <c r="J80" s="21">
        <f t="shared" si="26"/>
        <v>1500000</v>
      </c>
      <c r="K80" s="87">
        <v>94</v>
      </c>
    </row>
    <row r="81" spans="1:11" s="55" customFormat="1" ht="61.25" customHeight="1" x14ac:dyDescent="0.3">
      <c r="A81" s="34"/>
      <c r="B81" s="34"/>
      <c r="C81" s="34"/>
      <c r="D81" s="35"/>
      <c r="E81" s="53" t="s">
        <v>90</v>
      </c>
      <c r="F81" s="21" t="s">
        <v>60</v>
      </c>
      <c r="G81" s="21"/>
      <c r="H81" s="21">
        <f>100000+1500000</f>
        <v>1600000</v>
      </c>
      <c r="I81" s="21"/>
      <c r="J81" s="21">
        <f t="shared" si="26"/>
        <v>1600000</v>
      </c>
      <c r="K81" s="34"/>
    </row>
    <row r="82" spans="1:11" s="49" customFormat="1" ht="46.25" customHeight="1" x14ac:dyDescent="0.3">
      <c r="A82" s="1"/>
      <c r="B82" s="1"/>
      <c r="C82" s="1"/>
      <c r="D82" s="35"/>
      <c r="E82" s="53" t="s">
        <v>36</v>
      </c>
      <c r="F82" s="3" t="s">
        <v>57</v>
      </c>
      <c r="G82" s="29">
        <v>16272770</v>
      </c>
      <c r="H82" s="3">
        <v>1000000</v>
      </c>
      <c r="I82" s="3"/>
      <c r="J82" s="21">
        <f t="shared" si="26"/>
        <v>1000000</v>
      </c>
      <c r="K82" s="87">
        <v>16</v>
      </c>
    </row>
    <row r="83" spans="1:11" s="49" customFormat="1" ht="46.25" customHeight="1" x14ac:dyDescent="0.3">
      <c r="A83" s="1"/>
      <c r="B83" s="1"/>
      <c r="C83" s="1"/>
      <c r="D83" s="35"/>
      <c r="E83" s="53" t="s">
        <v>138</v>
      </c>
      <c r="F83" s="1">
        <v>2019</v>
      </c>
      <c r="G83" s="29"/>
      <c r="H83" s="3"/>
      <c r="I83" s="3">
        <v>900000</v>
      </c>
      <c r="J83" s="21">
        <f t="shared" si="26"/>
        <v>900000</v>
      </c>
      <c r="K83" s="34"/>
    </row>
    <row r="84" spans="1:11" s="49" customFormat="1" ht="48.65" customHeight="1" x14ac:dyDescent="0.3">
      <c r="A84" s="1"/>
      <c r="B84" s="1"/>
      <c r="C84" s="1"/>
      <c r="D84" s="35"/>
      <c r="E84" s="20" t="s">
        <v>37</v>
      </c>
      <c r="F84" s="3" t="s">
        <v>57</v>
      </c>
      <c r="G84" s="3"/>
      <c r="H84" s="3">
        <v>3000000</v>
      </c>
      <c r="I84" s="3"/>
      <c r="J84" s="21">
        <f t="shared" si="26"/>
        <v>3000000</v>
      </c>
      <c r="K84" s="1"/>
    </row>
    <row r="85" spans="1:11" s="49" customFormat="1" ht="61.25" customHeight="1" x14ac:dyDescent="0.3">
      <c r="A85" s="13">
        <v>1517325</v>
      </c>
      <c r="B85" s="13">
        <v>7325</v>
      </c>
      <c r="C85" s="27" t="s">
        <v>11</v>
      </c>
      <c r="D85" s="33" t="s">
        <v>22</v>
      </c>
      <c r="E85" s="33"/>
      <c r="F85" s="3"/>
      <c r="G85" s="3"/>
      <c r="H85" s="15">
        <f>H86</f>
        <v>9180651</v>
      </c>
      <c r="I85" s="15">
        <f t="shared" ref="I85:J85" si="27">I86</f>
        <v>0</v>
      </c>
      <c r="J85" s="15">
        <f t="shared" si="27"/>
        <v>9180651</v>
      </c>
      <c r="K85" s="1"/>
    </row>
    <row r="86" spans="1:11" s="49" customFormat="1" ht="37.25" customHeight="1" x14ac:dyDescent="0.3">
      <c r="A86" s="1"/>
      <c r="B86" s="1"/>
      <c r="C86" s="1"/>
      <c r="D86" s="35"/>
      <c r="E86" s="14" t="s">
        <v>15</v>
      </c>
      <c r="F86" s="3"/>
      <c r="G86" s="3"/>
      <c r="H86" s="15">
        <f>H87+H88</f>
        <v>9180651</v>
      </c>
      <c r="I86" s="15">
        <f t="shared" ref="I86:J86" si="28">I87+I88</f>
        <v>0</v>
      </c>
      <c r="J86" s="15">
        <f t="shared" si="28"/>
        <v>9180651</v>
      </c>
      <c r="K86" s="1"/>
    </row>
    <row r="87" spans="1:11" s="57" customFormat="1" ht="68" customHeight="1" x14ac:dyDescent="0.3">
      <c r="A87" s="56"/>
      <c r="B87" s="56"/>
      <c r="C87" s="56"/>
      <c r="D87" s="35"/>
      <c r="E87" s="53" t="s">
        <v>23</v>
      </c>
      <c r="F87" s="29" t="s">
        <v>56</v>
      </c>
      <c r="G87" s="29">
        <v>12431937</v>
      </c>
      <c r="H87" s="3">
        <f>10000000-2000000</f>
        <v>8000000</v>
      </c>
      <c r="I87" s="3"/>
      <c r="J87" s="21">
        <f>H87+I87</f>
        <v>8000000</v>
      </c>
      <c r="K87" s="87">
        <v>65</v>
      </c>
    </row>
    <row r="88" spans="1:11" s="57" customFormat="1" ht="18.5" x14ac:dyDescent="0.3">
      <c r="A88" s="56"/>
      <c r="B88" s="56"/>
      <c r="C88" s="56"/>
      <c r="D88" s="35"/>
      <c r="E88" s="53" t="s">
        <v>122</v>
      </c>
      <c r="F88" s="29" t="s">
        <v>58</v>
      </c>
      <c r="G88" s="29">
        <v>33898627</v>
      </c>
      <c r="H88" s="3">
        <f>1181651-1000</f>
        <v>1180651</v>
      </c>
      <c r="I88" s="3"/>
      <c r="J88" s="21">
        <f>H88+I88</f>
        <v>1180651</v>
      </c>
      <c r="K88" s="87">
        <v>39</v>
      </c>
    </row>
    <row r="89" spans="1:11" s="57" customFormat="1" ht="68" customHeight="1" x14ac:dyDescent="0.3">
      <c r="A89" s="13">
        <v>1517330</v>
      </c>
      <c r="B89" s="13">
        <v>7330</v>
      </c>
      <c r="C89" s="27" t="s">
        <v>11</v>
      </c>
      <c r="D89" s="33" t="s">
        <v>93</v>
      </c>
      <c r="E89" s="33"/>
      <c r="F89" s="3"/>
      <c r="G89" s="3"/>
      <c r="H89" s="15">
        <f>H90+H108</f>
        <v>27633019</v>
      </c>
      <c r="I89" s="15">
        <f t="shared" ref="I89:J89" si="29">I90+I108</f>
        <v>-836543</v>
      </c>
      <c r="J89" s="15">
        <f t="shared" si="29"/>
        <v>26796476</v>
      </c>
      <c r="K89" s="1"/>
    </row>
    <row r="90" spans="1:11" s="60" customFormat="1" ht="19.25" customHeight="1" x14ac:dyDescent="0.3">
      <c r="A90" s="58"/>
      <c r="B90" s="58"/>
      <c r="C90" s="58"/>
      <c r="D90" s="35"/>
      <c r="E90" s="28" t="s">
        <v>12</v>
      </c>
      <c r="F90" s="59"/>
      <c r="G90" s="59"/>
      <c r="H90" s="15">
        <f>SUM(H91:H107)</f>
        <v>11212539</v>
      </c>
      <c r="I90" s="15">
        <f>SUM(I91:I107)</f>
        <v>243457</v>
      </c>
      <c r="J90" s="15">
        <f>SUM(J91:J107)</f>
        <v>11455996</v>
      </c>
      <c r="K90" s="58"/>
    </row>
    <row r="91" spans="1:11" s="60" customFormat="1" ht="36.65" customHeight="1" x14ac:dyDescent="0.3">
      <c r="A91" s="58"/>
      <c r="B91" s="58"/>
      <c r="C91" s="58"/>
      <c r="D91" s="35"/>
      <c r="E91" s="20" t="s">
        <v>24</v>
      </c>
      <c r="F91" s="29" t="s">
        <v>56</v>
      </c>
      <c r="G91" s="29"/>
      <c r="H91" s="3">
        <v>1500000</v>
      </c>
      <c r="I91" s="3"/>
      <c r="J91" s="21">
        <f t="shared" ref="J91:J101" si="30">H91+I91</f>
        <v>1500000</v>
      </c>
      <c r="K91" s="32"/>
    </row>
    <row r="92" spans="1:11" s="60" customFormat="1" ht="37.25" customHeight="1" x14ac:dyDescent="0.3">
      <c r="A92" s="58"/>
      <c r="B92" s="58"/>
      <c r="C92" s="58"/>
      <c r="D92" s="34"/>
      <c r="E92" s="53" t="s">
        <v>25</v>
      </c>
      <c r="F92" s="3" t="s">
        <v>58</v>
      </c>
      <c r="G92" s="29">
        <v>28556946</v>
      </c>
      <c r="H92" s="3">
        <v>4000000</v>
      </c>
      <c r="I92" s="3"/>
      <c r="J92" s="21">
        <f t="shared" si="30"/>
        <v>4000000</v>
      </c>
      <c r="K92" s="61">
        <v>58</v>
      </c>
    </row>
    <row r="93" spans="1:11" s="60" customFormat="1" ht="49.25" customHeight="1" x14ac:dyDescent="0.3">
      <c r="A93" s="58"/>
      <c r="B93" s="58"/>
      <c r="C93" s="58"/>
      <c r="D93" s="34"/>
      <c r="E93" s="62" t="s">
        <v>73</v>
      </c>
      <c r="F93" s="3" t="s">
        <v>75</v>
      </c>
      <c r="G93" s="29"/>
      <c r="H93" s="3">
        <v>1000000</v>
      </c>
      <c r="I93" s="3"/>
      <c r="J93" s="21">
        <f t="shared" si="30"/>
        <v>1000000</v>
      </c>
      <c r="K93" s="61"/>
    </row>
    <row r="94" spans="1:11" s="60" customFormat="1" ht="68" customHeight="1" x14ac:dyDescent="0.3">
      <c r="A94" s="58"/>
      <c r="B94" s="58"/>
      <c r="C94" s="58"/>
      <c r="D94" s="34"/>
      <c r="E94" s="52" t="s">
        <v>26</v>
      </c>
      <c r="F94" s="3" t="s">
        <v>65</v>
      </c>
      <c r="G94" s="29"/>
      <c r="H94" s="3">
        <f>5000000-3150000</f>
        <v>1850000</v>
      </c>
      <c r="I94" s="3"/>
      <c r="J94" s="21">
        <f t="shared" si="30"/>
        <v>1850000</v>
      </c>
      <c r="K94" s="32"/>
    </row>
    <row r="95" spans="1:11" s="60" customFormat="1" ht="47.25" customHeight="1" x14ac:dyDescent="0.3">
      <c r="A95" s="58"/>
      <c r="B95" s="58"/>
      <c r="C95" s="58"/>
      <c r="D95" s="34"/>
      <c r="E95" s="52" t="s">
        <v>125</v>
      </c>
      <c r="F95" s="63">
        <v>2019</v>
      </c>
      <c r="G95" s="29">
        <v>95761</v>
      </c>
      <c r="H95" s="3">
        <v>92000</v>
      </c>
      <c r="I95" s="3"/>
      <c r="J95" s="21">
        <f t="shared" si="30"/>
        <v>92000</v>
      </c>
      <c r="K95" s="32">
        <v>96</v>
      </c>
    </row>
    <row r="96" spans="1:11" s="60" customFormat="1" ht="47.25" customHeight="1" x14ac:dyDescent="0.3">
      <c r="A96" s="58"/>
      <c r="B96" s="58"/>
      <c r="C96" s="58"/>
      <c r="D96" s="34"/>
      <c r="E96" s="52" t="s">
        <v>139</v>
      </c>
      <c r="F96" s="63">
        <v>2019</v>
      </c>
      <c r="G96" s="29"/>
      <c r="H96" s="3"/>
      <c r="I96" s="3">
        <v>130000</v>
      </c>
      <c r="J96" s="21">
        <f t="shared" si="30"/>
        <v>130000</v>
      </c>
      <c r="K96" s="32"/>
    </row>
    <row r="97" spans="1:11" s="60" customFormat="1" ht="47.25" customHeight="1" x14ac:dyDescent="0.3">
      <c r="A97" s="58"/>
      <c r="B97" s="58"/>
      <c r="C97" s="58"/>
      <c r="D97" s="34"/>
      <c r="E97" s="52" t="s">
        <v>143</v>
      </c>
      <c r="F97" s="63">
        <v>2019</v>
      </c>
      <c r="G97" s="29"/>
      <c r="H97" s="3"/>
      <c r="I97" s="3">
        <v>170457</v>
      </c>
      <c r="J97" s="21">
        <f t="shared" si="30"/>
        <v>170457</v>
      </c>
      <c r="K97" s="32"/>
    </row>
    <row r="98" spans="1:11" s="60" customFormat="1" ht="36.75" customHeight="1" x14ac:dyDescent="0.3">
      <c r="A98" s="58"/>
      <c r="B98" s="58"/>
      <c r="C98" s="58"/>
      <c r="D98" s="34"/>
      <c r="E98" s="52" t="s">
        <v>126</v>
      </c>
      <c r="F98" s="63">
        <v>2019</v>
      </c>
      <c r="G98" s="29">
        <v>102782</v>
      </c>
      <c r="H98" s="3">
        <v>98765</v>
      </c>
      <c r="I98" s="3"/>
      <c r="J98" s="21">
        <f t="shared" si="30"/>
        <v>98765</v>
      </c>
      <c r="K98" s="32">
        <v>96</v>
      </c>
    </row>
    <row r="99" spans="1:11" s="60" customFormat="1" ht="46.75" customHeight="1" x14ac:dyDescent="0.3">
      <c r="A99" s="58"/>
      <c r="B99" s="58"/>
      <c r="C99" s="58"/>
      <c r="D99" s="34"/>
      <c r="E99" s="52" t="s">
        <v>128</v>
      </c>
      <c r="F99" s="63">
        <v>2019</v>
      </c>
      <c r="G99" s="29"/>
      <c r="H99" s="3">
        <v>171000</v>
      </c>
      <c r="I99" s="3">
        <v>-167000</v>
      </c>
      <c r="J99" s="21">
        <f>I99+H99</f>
        <v>4000</v>
      </c>
      <c r="K99" s="32"/>
    </row>
    <row r="100" spans="1:11" s="60" customFormat="1" ht="46.75" customHeight="1" x14ac:dyDescent="0.3">
      <c r="A100" s="58"/>
      <c r="B100" s="58"/>
      <c r="C100" s="58"/>
      <c r="D100" s="34"/>
      <c r="E100" s="52" t="s">
        <v>145</v>
      </c>
      <c r="F100" s="63">
        <v>2019</v>
      </c>
      <c r="G100" s="29"/>
      <c r="H100" s="3"/>
      <c r="I100" s="3">
        <f>80000+30000</f>
        <v>110000</v>
      </c>
      <c r="J100" s="21">
        <f>I100+H100</f>
        <v>110000</v>
      </c>
      <c r="K100" s="32"/>
    </row>
    <row r="101" spans="1:11" s="60" customFormat="1" ht="44.4" customHeight="1" x14ac:dyDescent="0.3">
      <c r="A101" s="58"/>
      <c r="B101" s="58"/>
      <c r="C101" s="58"/>
      <c r="D101" s="34"/>
      <c r="E101" s="52" t="s">
        <v>105</v>
      </c>
      <c r="F101" s="3" t="s">
        <v>56</v>
      </c>
      <c r="G101" s="29">
        <v>167618</v>
      </c>
      <c r="H101" s="3">
        <v>161733</v>
      </c>
      <c r="I101" s="3"/>
      <c r="J101" s="21">
        <f t="shared" si="30"/>
        <v>161733</v>
      </c>
      <c r="K101" s="32">
        <v>98</v>
      </c>
    </row>
    <row r="102" spans="1:11" s="60" customFormat="1" ht="40.25" customHeight="1" x14ac:dyDescent="0.3">
      <c r="A102" s="58"/>
      <c r="B102" s="58"/>
      <c r="C102" s="58"/>
      <c r="D102" s="35"/>
      <c r="E102" s="53" t="s">
        <v>114</v>
      </c>
      <c r="F102" s="29" t="s">
        <v>56</v>
      </c>
      <c r="G102" s="29">
        <v>590105</v>
      </c>
      <c r="H102" s="3">
        <v>83465</v>
      </c>
      <c r="I102" s="3"/>
      <c r="J102" s="21">
        <f t="shared" ref="J102:J107" si="31">H102+I102</f>
        <v>83465</v>
      </c>
      <c r="K102" s="32">
        <v>95</v>
      </c>
    </row>
    <row r="103" spans="1:11" s="55" customFormat="1" ht="39" customHeight="1" x14ac:dyDescent="0.3">
      <c r="A103" s="64"/>
      <c r="B103" s="64"/>
      <c r="C103" s="64"/>
      <c r="D103" s="35"/>
      <c r="E103" s="53" t="s">
        <v>115</v>
      </c>
      <c r="F103" s="65" t="s">
        <v>56</v>
      </c>
      <c r="G103" s="65">
        <v>634164</v>
      </c>
      <c r="H103" s="21">
        <v>175501</v>
      </c>
      <c r="I103" s="21"/>
      <c r="J103" s="21">
        <f t="shared" si="31"/>
        <v>175501</v>
      </c>
      <c r="K103" s="61">
        <v>94</v>
      </c>
    </row>
    <row r="104" spans="1:11" s="60" customFormat="1" ht="26.4" customHeight="1" x14ac:dyDescent="0.3">
      <c r="A104" s="58"/>
      <c r="B104" s="58"/>
      <c r="C104" s="58"/>
      <c r="D104" s="35"/>
      <c r="E104" s="53" t="s">
        <v>116</v>
      </c>
      <c r="F104" s="29" t="s">
        <v>56</v>
      </c>
      <c r="G104" s="29">
        <v>471924</v>
      </c>
      <c r="H104" s="3">
        <f>178596+35</f>
        <v>178631</v>
      </c>
      <c r="I104" s="3"/>
      <c r="J104" s="21">
        <f t="shared" si="31"/>
        <v>178631</v>
      </c>
      <c r="K104" s="32">
        <v>87</v>
      </c>
    </row>
    <row r="105" spans="1:11" s="60" customFormat="1" ht="57.65" customHeight="1" x14ac:dyDescent="0.3">
      <c r="A105" s="58"/>
      <c r="B105" s="58"/>
      <c r="C105" s="58"/>
      <c r="D105" s="35"/>
      <c r="E105" s="53" t="s">
        <v>117</v>
      </c>
      <c r="F105" s="29" t="s">
        <v>56</v>
      </c>
      <c r="G105" s="29">
        <v>536948</v>
      </c>
      <c r="H105" s="3">
        <f>18724+220</f>
        <v>18944</v>
      </c>
      <c r="I105" s="3"/>
      <c r="J105" s="21">
        <f t="shared" si="31"/>
        <v>18944</v>
      </c>
      <c r="K105" s="32">
        <v>96</v>
      </c>
    </row>
    <row r="106" spans="1:11" s="60" customFormat="1" ht="38.4" customHeight="1" x14ac:dyDescent="0.3">
      <c r="A106" s="58"/>
      <c r="B106" s="58"/>
      <c r="C106" s="58"/>
      <c r="D106" s="35"/>
      <c r="E106" s="53" t="s">
        <v>118</v>
      </c>
      <c r="F106" s="29" t="s">
        <v>56</v>
      </c>
      <c r="G106" s="29">
        <v>1651333</v>
      </c>
      <c r="H106" s="3">
        <v>1276500</v>
      </c>
      <c r="I106" s="3"/>
      <c r="J106" s="21">
        <f t="shared" si="31"/>
        <v>1276500</v>
      </c>
      <c r="K106" s="32">
        <v>96</v>
      </c>
    </row>
    <row r="107" spans="1:11" s="60" customFormat="1" ht="27.65" customHeight="1" x14ac:dyDescent="0.3">
      <c r="A107" s="58"/>
      <c r="B107" s="58"/>
      <c r="C107" s="58"/>
      <c r="D107" s="35"/>
      <c r="E107" s="53" t="s">
        <v>119</v>
      </c>
      <c r="F107" s="29" t="s">
        <v>56</v>
      </c>
      <c r="G107" s="29">
        <v>1135462</v>
      </c>
      <c r="H107" s="3">
        <f>605000+1000</f>
        <v>606000</v>
      </c>
      <c r="I107" s="3"/>
      <c r="J107" s="21">
        <f t="shared" si="31"/>
        <v>606000</v>
      </c>
      <c r="K107" s="32">
        <v>88</v>
      </c>
    </row>
    <row r="108" spans="1:11" s="60" customFormat="1" ht="18" customHeight="1" x14ac:dyDescent="0.3">
      <c r="A108" s="58"/>
      <c r="B108" s="58"/>
      <c r="C108" s="58"/>
      <c r="D108" s="35"/>
      <c r="E108" s="14" t="s">
        <v>15</v>
      </c>
      <c r="F108" s="3"/>
      <c r="G108" s="29"/>
      <c r="H108" s="15">
        <f>SUM(H109:H121)</f>
        <v>16420480</v>
      </c>
      <c r="I108" s="15">
        <f>SUM(I109:I121)</f>
        <v>-1080000</v>
      </c>
      <c r="J108" s="15">
        <f>SUM(J109:J121)</f>
        <v>15340480</v>
      </c>
      <c r="K108" s="32"/>
    </row>
    <row r="109" spans="1:11" s="60" customFormat="1" ht="38" customHeight="1" x14ac:dyDescent="0.3">
      <c r="A109" s="58"/>
      <c r="B109" s="58"/>
      <c r="C109" s="58"/>
      <c r="D109" s="35"/>
      <c r="E109" s="52" t="s">
        <v>38</v>
      </c>
      <c r="F109" s="1">
        <v>2019</v>
      </c>
      <c r="G109" s="29">
        <v>1488288</v>
      </c>
      <c r="H109" s="3">
        <f>1000000+336000</f>
        <v>1336000</v>
      </c>
      <c r="I109" s="3"/>
      <c r="J109" s="21">
        <f t="shared" ref="J109:J121" si="32">H109+I109</f>
        <v>1336000</v>
      </c>
      <c r="K109" s="32">
        <v>90</v>
      </c>
    </row>
    <row r="110" spans="1:11" s="60" customFormat="1" ht="38" customHeight="1" x14ac:dyDescent="0.3">
      <c r="A110" s="58"/>
      <c r="B110" s="58"/>
      <c r="C110" s="58"/>
      <c r="D110" s="35"/>
      <c r="E110" s="52" t="s">
        <v>106</v>
      </c>
      <c r="F110" s="1">
        <v>2019</v>
      </c>
      <c r="G110" s="29">
        <v>1478784</v>
      </c>
      <c r="H110" s="3">
        <v>1500000</v>
      </c>
      <c r="I110" s="3"/>
      <c r="J110" s="21">
        <f t="shared" si="32"/>
        <v>1500000</v>
      </c>
      <c r="K110" s="32">
        <v>100</v>
      </c>
    </row>
    <row r="111" spans="1:11" s="60" customFormat="1" ht="38" customHeight="1" x14ac:dyDescent="0.3">
      <c r="A111" s="58"/>
      <c r="B111" s="58"/>
      <c r="C111" s="58"/>
      <c r="D111" s="35"/>
      <c r="E111" s="52" t="s">
        <v>140</v>
      </c>
      <c r="F111" s="1">
        <v>2019</v>
      </c>
      <c r="G111" s="29"/>
      <c r="H111" s="3"/>
      <c r="I111" s="3">
        <v>1000000</v>
      </c>
      <c r="J111" s="21">
        <f t="shared" si="32"/>
        <v>1000000</v>
      </c>
      <c r="K111" s="32"/>
    </row>
    <row r="112" spans="1:11" s="60" customFormat="1" ht="40.25" customHeight="1" x14ac:dyDescent="0.3">
      <c r="A112" s="58"/>
      <c r="B112" s="58"/>
      <c r="C112" s="58"/>
      <c r="D112" s="35"/>
      <c r="E112" s="52" t="s">
        <v>39</v>
      </c>
      <c r="F112" s="29" t="s">
        <v>57</v>
      </c>
      <c r="G112" s="29">
        <v>4183025</v>
      </c>
      <c r="H112" s="3">
        <f>1000000+500000+500000</f>
        <v>2000000</v>
      </c>
      <c r="I112" s="3">
        <v>1000000</v>
      </c>
      <c r="J112" s="21">
        <f t="shared" si="32"/>
        <v>3000000</v>
      </c>
      <c r="K112" s="32">
        <v>50</v>
      </c>
    </row>
    <row r="113" spans="1:11" s="60" customFormat="1" ht="40.25" customHeight="1" x14ac:dyDescent="0.3">
      <c r="A113" s="58"/>
      <c r="B113" s="58"/>
      <c r="C113" s="58"/>
      <c r="D113" s="35"/>
      <c r="E113" s="52" t="s">
        <v>141</v>
      </c>
      <c r="F113" s="29" t="s">
        <v>60</v>
      </c>
      <c r="G113" s="29"/>
      <c r="H113" s="3"/>
      <c r="I113" s="3">
        <v>100000</v>
      </c>
      <c r="J113" s="21">
        <f t="shared" si="32"/>
        <v>100000</v>
      </c>
      <c r="K113" s="32"/>
    </row>
    <row r="114" spans="1:11" s="60" customFormat="1" ht="40.25" customHeight="1" x14ac:dyDescent="0.3">
      <c r="A114" s="58"/>
      <c r="B114" s="58"/>
      <c r="C114" s="58"/>
      <c r="D114" s="35"/>
      <c r="E114" s="52" t="s">
        <v>129</v>
      </c>
      <c r="F114" s="29" t="s">
        <v>56</v>
      </c>
      <c r="G114" s="29">
        <v>2393868</v>
      </c>
      <c r="H114" s="3">
        <v>50000</v>
      </c>
      <c r="I114" s="3"/>
      <c r="J114" s="21">
        <f>I114+H114</f>
        <v>50000</v>
      </c>
      <c r="K114" s="32">
        <v>2</v>
      </c>
    </row>
    <row r="115" spans="1:11" s="60" customFormat="1" ht="40.25" customHeight="1" x14ac:dyDescent="0.3">
      <c r="A115" s="58"/>
      <c r="B115" s="58"/>
      <c r="C115" s="58"/>
      <c r="D115" s="35"/>
      <c r="E115" s="52" t="s">
        <v>142</v>
      </c>
      <c r="F115" s="29">
        <v>2019</v>
      </c>
      <c r="G115" s="29"/>
      <c r="H115" s="3"/>
      <c r="I115" s="3">
        <v>100000</v>
      </c>
      <c r="J115" s="21">
        <f>I115+H115</f>
        <v>100000</v>
      </c>
      <c r="K115" s="32"/>
    </row>
    <row r="116" spans="1:11" s="60" customFormat="1" ht="45.65" customHeight="1" x14ac:dyDescent="0.3">
      <c r="A116" s="58"/>
      <c r="B116" s="58"/>
      <c r="C116" s="58"/>
      <c r="D116" s="35"/>
      <c r="E116" s="52" t="s">
        <v>124</v>
      </c>
      <c r="F116" s="1">
        <v>2019</v>
      </c>
      <c r="G116" s="29"/>
      <c r="H116" s="3">
        <v>250000</v>
      </c>
      <c r="I116" s="3"/>
      <c r="J116" s="21">
        <f t="shared" si="32"/>
        <v>250000</v>
      </c>
      <c r="K116" s="32"/>
    </row>
    <row r="117" spans="1:11" s="60" customFormat="1" ht="40.25" customHeight="1" x14ac:dyDescent="0.3">
      <c r="A117" s="58"/>
      <c r="B117" s="58"/>
      <c r="C117" s="58"/>
      <c r="D117" s="35"/>
      <c r="E117" s="52" t="s">
        <v>27</v>
      </c>
      <c r="F117" s="1">
        <v>2019</v>
      </c>
      <c r="G117" s="29"/>
      <c r="H117" s="3">
        <v>700000</v>
      </c>
      <c r="I117" s="3"/>
      <c r="J117" s="21">
        <f t="shared" si="32"/>
        <v>700000</v>
      </c>
      <c r="K117" s="32"/>
    </row>
    <row r="118" spans="1:11" s="60" customFormat="1" ht="36" customHeight="1" x14ac:dyDescent="0.3">
      <c r="A118" s="58"/>
      <c r="B118" s="58"/>
      <c r="C118" s="58"/>
      <c r="D118" s="35"/>
      <c r="E118" s="52" t="s">
        <v>28</v>
      </c>
      <c r="F118" s="29" t="s">
        <v>58</v>
      </c>
      <c r="G118" s="29">
        <v>31834662</v>
      </c>
      <c r="H118" s="3">
        <f>10000000-2000000-1000000</f>
        <v>7000000</v>
      </c>
      <c r="I118" s="3"/>
      <c r="J118" s="21">
        <f t="shared" si="32"/>
        <v>7000000</v>
      </c>
      <c r="K118" s="32">
        <v>78</v>
      </c>
    </row>
    <row r="119" spans="1:11" s="60" customFormat="1" ht="21.65" customHeight="1" x14ac:dyDescent="0.3">
      <c r="A119" s="58"/>
      <c r="B119" s="58"/>
      <c r="C119" s="58"/>
      <c r="D119" s="35"/>
      <c r="E119" s="53" t="s">
        <v>29</v>
      </c>
      <c r="F119" s="29" t="s">
        <v>58</v>
      </c>
      <c r="G119" s="29">
        <v>14670250</v>
      </c>
      <c r="H119" s="3">
        <f>1000000+6000000-6900000-15265-255</f>
        <v>84480</v>
      </c>
      <c r="I119" s="3">
        <v>-50000</v>
      </c>
      <c r="J119" s="21">
        <f t="shared" si="32"/>
        <v>34480</v>
      </c>
      <c r="K119" s="32">
        <v>52</v>
      </c>
    </row>
    <row r="120" spans="1:11" s="60" customFormat="1" ht="33" customHeight="1" x14ac:dyDescent="0.3">
      <c r="A120" s="58"/>
      <c r="B120" s="58"/>
      <c r="C120" s="58"/>
      <c r="D120" s="35"/>
      <c r="E120" s="53" t="s">
        <v>30</v>
      </c>
      <c r="F120" s="1">
        <v>2019</v>
      </c>
      <c r="G120" s="29"/>
      <c r="H120" s="3">
        <f>1000000+500000</f>
        <v>1500000</v>
      </c>
      <c r="I120" s="3">
        <v>-1430000</v>
      </c>
      <c r="J120" s="21">
        <f t="shared" si="32"/>
        <v>70000</v>
      </c>
      <c r="K120" s="32"/>
    </row>
    <row r="121" spans="1:11" s="60" customFormat="1" ht="41" customHeight="1" x14ac:dyDescent="0.3">
      <c r="A121" s="58"/>
      <c r="B121" s="58"/>
      <c r="C121" s="58"/>
      <c r="D121" s="35"/>
      <c r="E121" s="53" t="s">
        <v>74</v>
      </c>
      <c r="F121" s="29" t="s">
        <v>56</v>
      </c>
      <c r="G121" s="29"/>
      <c r="H121" s="3">
        <f>2000000+2000000-2000000</f>
        <v>2000000</v>
      </c>
      <c r="I121" s="3">
        <v>-1800000</v>
      </c>
      <c r="J121" s="21">
        <f t="shared" si="32"/>
        <v>200000</v>
      </c>
      <c r="K121" s="32"/>
    </row>
    <row r="122" spans="1:11" s="60" customFormat="1" ht="39.65" customHeight="1" x14ac:dyDescent="0.3">
      <c r="A122" s="13">
        <v>1517340</v>
      </c>
      <c r="B122" s="13">
        <v>7340</v>
      </c>
      <c r="C122" s="27" t="s">
        <v>11</v>
      </c>
      <c r="D122" s="33" t="s">
        <v>31</v>
      </c>
      <c r="E122" s="52"/>
      <c r="F122" s="29"/>
      <c r="G122" s="29"/>
      <c r="H122" s="15">
        <f>H123</f>
        <v>500000</v>
      </c>
      <c r="I122" s="15">
        <f t="shared" ref="I122:J122" si="33">I123</f>
        <v>0</v>
      </c>
      <c r="J122" s="15">
        <f t="shared" si="33"/>
        <v>500000</v>
      </c>
      <c r="K122" s="32"/>
    </row>
    <row r="123" spans="1:11" s="60" customFormat="1" ht="36" customHeight="1" x14ac:dyDescent="0.3">
      <c r="A123" s="58"/>
      <c r="B123" s="58"/>
      <c r="C123" s="58"/>
      <c r="D123" s="52"/>
      <c r="E123" s="52" t="s">
        <v>32</v>
      </c>
      <c r="F123" s="1">
        <v>2019</v>
      </c>
      <c r="G123" s="29"/>
      <c r="H123" s="3">
        <v>500000</v>
      </c>
      <c r="I123" s="3"/>
      <c r="J123" s="21">
        <f>H123+I123</f>
        <v>500000</v>
      </c>
      <c r="K123" s="32"/>
    </row>
    <row r="124" spans="1:11" s="60" customFormat="1" ht="60" customHeight="1" x14ac:dyDescent="0.3">
      <c r="A124" s="13">
        <v>1517361</v>
      </c>
      <c r="B124" s="13">
        <v>7361</v>
      </c>
      <c r="C124" s="27" t="s">
        <v>95</v>
      </c>
      <c r="D124" s="33" t="s">
        <v>107</v>
      </c>
      <c r="E124" s="52" t="s">
        <v>108</v>
      </c>
      <c r="F124" s="29" t="s">
        <v>56</v>
      </c>
      <c r="G124" s="29">
        <v>1567405</v>
      </c>
      <c r="H124" s="15">
        <v>28000</v>
      </c>
      <c r="I124" s="15"/>
      <c r="J124" s="15">
        <f>I124+H124</f>
        <v>28000</v>
      </c>
      <c r="K124" s="32">
        <v>75</v>
      </c>
    </row>
    <row r="125" spans="1:11" s="60" customFormat="1" ht="41" customHeight="1" x14ac:dyDescent="0.3">
      <c r="A125" s="13">
        <v>1517640</v>
      </c>
      <c r="B125" s="13">
        <v>7640</v>
      </c>
      <c r="C125" s="58"/>
      <c r="D125" s="33" t="s">
        <v>44</v>
      </c>
      <c r="E125" s="58"/>
      <c r="F125" s="3"/>
      <c r="G125" s="29"/>
      <c r="H125" s="15">
        <f>SUM(H126:H134)</f>
        <v>75608227</v>
      </c>
      <c r="I125" s="15">
        <f t="shared" ref="I125:J125" si="34">SUM(I126:I134)</f>
        <v>0</v>
      </c>
      <c r="J125" s="15">
        <f t="shared" si="34"/>
        <v>75608227</v>
      </c>
      <c r="K125" s="32"/>
    </row>
    <row r="126" spans="1:11" s="60" customFormat="1" ht="82.25" customHeight="1" x14ac:dyDescent="0.3">
      <c r="A126" s="58"/>
      <c r="B126" s="58"/>
      <c r="C126" s="58"/>
      <c r="D126" s="58"/>
      <c r="E126" s="52" t="s">
        <v>82</v>
      </c>
      <c r="F126" s="3" t="s">
        <v>60</v>
      </c>
      <c r="G126" s="29"/>
      <c r="H126" s="3">
        <f>9618700+48093527</f>
        <v>57712227</v>
      </c>
      <c r="I126" s="3"/>
      <c r="J126" s="21">
        <f t="shared" ref="J126:J134" si="35">H126+I126</f>
        <v>57712227</v>
      </c>
      <c r="K126" s="66"/>
    </row>
    <row r="127" spans="1:11" s="60" customFormat="1" ht="62" customHeight="1" x14ac:dyDescent="0.3">
      <c r="A127" s="58"/>
      <c r="B127" s="58"/>
      <c r="C127" s="58"/>
      <c r="D127" s="58"/>
      <c r="E127" s="52" t="s">
        <v>66</v>
      </c>
      <c r="F127" s="3" t="s">
        <v>57</v>
      </c>
      <c r="G127" s="29"/>
      <c r="H127" s="3">
        <v>3738060</v>
      </c>
      <c r="I127" s="3"/>
      <c r="J127" s="21">
        <f t="shared" si="35"/>
        <v>3738060</v>
      </c>
      <c r="K127" s="67"/>
    </row>
    <row r="128" spans="1:11" s="60" customFormat="1" ht="62" customHeight="1" x14ac:dyDescent="0.3">
      <c r="A128" s="58"/>
      <c r="B128" s="58"/>
      <c r="C128" s="58"/>
      <c r="D128" s="58"/>
      <c r="E128" s="52" t="s">
        <v>67</v>
      </c>
      <c r="F128" s="3" t="s">
        <v>57</v>
      </c>
      <c r="G128" s="29"/>
      <c r="H128" s="3">
        <v>2043580</v>
      </c>
      <c r="I128" s="3"/>
      <c r="J128" s="21">
        <f t="shared" si="35"/>
        <v>2043580</v>
      </c>
      <c r="K128" s="67"/>
    </row>
    <row r="129" spans="1:11" ht="54" customHeight="1" x14ac:dyDescent="0.3">
      <c r="A129" s="68"/>
      <c r="B129" s="68"/>
      <c r="C129" s="68"/>
      <c r="D129" s="68"/>
      <c r="E129" s="52" t="s">
        <v>68</v>
      </c>
      <c r="F129" s="3" t="s">
        <v>57</v>
      </c>
      <c r="G129" s="68"/>
      <c r="H129" s="3">
        <v>6959860</v>
      </c>
      <c r="I129" s="3"/>
      <c r="J129" s="21">
        <f t="shared" si="35"/>
        <v>6959860</v>
      </c>
      <c r="K129" s="67"/>
    </row>
    <row r="130" spans="1:11" ht="41" customHeight="1" x14ac:dyDescent="0.3">
      <c r="A130" s="68"/>
      <c r="B130" s="68"/>
      <c r="C130" s="68"/>
      <c r="D130" s="68"/>
      <c r="E130" s="69" t="s">
        <v>69</v>
      </c>
      <c r="F130" s="29" t="s">
        <v>58</v>
      </c>
      <c r="G130" s="29">
        <v>25179181</v>
      </c>
      <c r="H130" s="3">
        <f>5000000-2000000</f>
        <v>3000000</v>
      </c>
      <c r="I130" s="3"/>
      <c r="J130" s="21">
        <f t="shared" si="35"/>
        <v>3000000</v>
      </c>
      <c r="K130" s="32">
        <v>58</v>
      </c>
    </row>
    <row r="131" spans="1:11" ht="36" customHeight="1" x14ac:dyDescent="0.3">
      <c r="A131" s="68"/>
      <c r="B131" s="68"/>
      <c r="C131" s="68"/>
      <c r="D131" s="68"/>
      <c r="E131" s="52" t="s">
        <v>70</v>
      </c>
      <c r="F131" s="29" t="s">
        <v>61</v>
      </c>
      <c r="G131" s="29">
        <v>5382485</v>
      </c>
      <c r="H131" s="3">
        <v>1000000</v>
      </c>
      <c r="I131" s="3"/>
      <c r="J131" s="21">
        <f t="shared" si="35"/>
        <v>1000000</v>
      </c>
      <c r="K131" s="32">
        <v>83</v>
      </c>
    </row>
    <row r="132" spans="1:11" ht="36" customHeight="1" x14ac:dyDescent="0.3">
      <c r="A132" s="68"/>
      <c r="B132" s="68"/>
      <c r="C132" s="68"/>
      <c r="D132" s="68"/>
      <c r="E132" s="52" t="s">
        <v>111</v>
      </c>
      <c r="F132" s="29" t="s">
        <v>55</v>
      </c>
      <c r="G132" s="29">
        <v>9999558</v>
      </c>
      <c r="H132" s="3">
        <v>154500</v>
      </c>
      <c r="I132" s="3"/>
      <c r="J132" s="21">
        <f t="shared" si="35"/>
        <v>154500</v>
      </c>
      <c r="K132" s="32">
        <v>64</v>
      </c>
    </row>
    <row r="133" spans="1:11" ht="101.4" customHeight="1" x14ac:dyDescent="0.3">
      <c r="A133" s="68"/>
      <c r="B133" s="68"/>
      <c r="C133" s="68"/>
      <c r="D133" s="68"/>
      <c r="E133" s="52" t="s">
        <v>71</v>
      </c>
      <c r="F133" s="29" t="s">
        <v>59</v>
      </c>
      <c r="G133" s="29">
        <v>1422026</v>
      </c>
      <c r="H133" s="3">
        <v>500000</v>
      </c>
      <c r="I133" s="3"/>
      <c r="J133" s="21">
        <f t="shared" si="35"/>
        <v>500000</v>
      </c>
      <c r="K133" s="32">
        <v>83</v>
      </c>
    </row>
    <row r="134" spans="1:11" ht="114.65" customHeight="1" x14ac:dyDescent="0.3">
      <c r="A134" s="68"/>
      <c r="B134" s="68"/>
      <c r="C134" s="68"/>
      <c r="D134" s="68"/>
      <c r="E134" s="52" t="s">
        <v>72</v>
      </c>
      <c r="F134" s="29" t="s">
        <v>59</v>
      </c>
      <c r="G134" s="29">
        <v>1328224</v>
      </c>
      <c r="H134" s="3">
        <v>500000</v>
      </c>
      <c r="I134" s="3"/>
      <c r="J134" s="21">
        <f t="shared" si="35"/>
        <v>500000</v>
      </c>
      <c r="K134" s="32">
        <v>98</v>
      </c>
    </row>
    <row r="135" spans="1:11" ht="26" customHeight="1" x14ac:dyDescent="0.3">
      <c r="A135" s="70"/>
      <c r="B135" s="70"/>
      <c r="C135" s="70"/>
      <c r="D135" s="71" t="s">
        <v>48</v>
      </c>
      <c r="E135" s="70"/>
      <c r="F135" s="70"/>
      <c r="G135" s="70"/>
      <c r="H135" s="72">
        <f>H53+H16+H12</f>
        <v>175643412.40000001</v>
      </c>
      <c r="I135" s="72">
        <f>I53+I16+I12</f>
        <v>-124680</v>
      </c>
      <c r="J135" s="72">
        <f>J53+J16+J12</f>
        <v>175518732.40000001</v>
      </c>
      <c r="K135" s="70"/>
    </row>
    <row r="136" spans="1:11" s="73" customFormat="1" ht="26" customHeight="1" x14ac:dyDescent="0.3">
      <c r="D136" s="26" t="s">
        <v>96</v>
      </c>
      <c r="H136" s="74">
        <f>H17</f>
        <v>4362000</v>
      </c>
      <c r="I136" s="74">
        <f t="shared" ref="I136:J136" si="36">I17</f>
        <v>0</v>
      </c>
      <c r="J136" s="74">
        <f t="shared" si="36"/>
        <v>4362000</v>
      </c>
    </row>
    <row r="137" spans="1:11" s="75" customFormat="1" x14ac:dyDescent="0.3"/>
    <row r="140" spans="1:11" s="76" customFormat="1" ht="18" x14ac:dyDescent="0.4">
      <c r="A140" s="89" t="s">
        <v>146</v>
      </c>
      <c r="B140" s="89"/>
      <c r="C140" s="89"/>
      <c r="D140" s="89"/>
      <c r="E140" s="89"/>
      <c r="H140" s="90" t="s">
        <v>147</v>
      </c>
      <c r="I140" s="90"/>
      <c r="J140" s="90"/>
      <c r="K140" s="90"/>
    </row>
    <row r="141" spans="1:11" s="76" customFormat="1" ht="18" x14ac:dyDescent="0.4">
      <c r="A141" s="84"/>
      <c r="B141" s="84"/>
      <c r="C141" s="84"/>
      <c r="D141" s="5"/>
      <c r="E141" s="5"/>
      <c r="F141" s="5"/>
      <c r="G141" s="5"/>
      <c r="H141" s="5"/>
      <c r="I141" s="5"/>
      <c r="J141" s="5"/>
      <c r="K141" s="77"/>
    </row>
    <row r="142" spans="1:11" s="76" customFormat="1" ht="18" x14ac:dyDescent="0.4">
      <c r="A142" s="78" t="s">
        <v>133</v>
      </c>
      <c r="B142" s="79"/>
      <c r="C142" s="80"/>
      <c r="D142" s="81"/>
      <c r="H142" s="82"/>
      <c r="I142" s="82"/>
      <c r="J142" s="82"/>
      <c r="K142" s="83"/>
    </row>
  </sheetData>
  <mergeCells count="8">
    <mergeCell ref="A140:E140"/>
    <mergeCell ref="A8:K8"/>
    <mergeCell ref="H140:K140"/>
    <mergeCell ref="H1:K1"/>
    <mergeCell ref="H2:K2"/>
    <mergeCell ref="H3:K3"/>
    <mergeCell ref="H4:K4"/>
    <mergeCell ref="H5:K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1" fitToHeight="12" orientation="landscape" verticalDpi="0" r:id="rId1"/>
  <headerFooter>
    <oddFooter>&amp;RСторінка &amp;P</oddFooter>
  </headerFooter>
  <rowBreaks count="1" manualBreakCount="1"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(с)</vt:lpstr>
      <vt:lpstr>'дод 6 (с)'!Заголовки_для_печати</vt:lpstr>
      <vt:lpstr>'дод 6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2019-06-05T06:54:21Z</cp:lastPrinted>
  <dcterms:created xsi:type="dcterms:W3CDTF">2018-10-18T06:20:50Z</dcterms:created>
  <dcterms:modified xsi:type="dcterms:W3CDTF">2019-06-06T10:42:48Z</dcterms:modified>
</cp:coreProperties>
</file>