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activeTab="0"/>
  </bookViews>
  <sheets>
    <sheet name="дод 9 (с)" sheetId="1" r:id="rId1"/>
  </sheets>
  <definedNames>
    <definedName name="_xlfn.AGGREGATE" hidden="1">#NAME?</definedName>
    <definedName name="_xlnm.Print_Titles" localSheetId="0">'дод 9 (с)'!$10:$14</definedName>
    <definedName name="_xlnm.Print_Area" localSheetId="0">'дод 9 (с)'!$A$1:$U$84</definedName>
  </definedNames>
  <calcPr fullCalcOnLoad="1"/>
</workbook>
</file>

<file path=xl/sharedStrings.xml><?xml version="1.0" encoding="utf-8"?>
<sst xmlns="http://schemas.openxmlformats.org/spreadsheetml/2006/main" count="104" uniqueCount="77">
  <si>
    <t>Загальний фонд</t>
  </si>
  <si>
    <t>Спеціальний фонд</t>
  </si>
  <si>
    <t>Разом</t>
  </si>
  <si>
    <t>Всього</t>
  </si>
  <si>
    <t>видатки споживання</t>
  </si>
  <si>
    <t>видатки розвитку</t>
  </si>
  <si>
    <t>грн.</t>
  </si>
  <si>
    <t>Збереження природно-заповідного фонду</t>
  </si>
  <si>
    <t>Всього видатків</t>
  </si>
  <si>
    <t>Найменування
згідно з типовою програмною класифікацією видатків та кредитування місцевого бюджету</t>
  </si>
  <si>
    <t>Загальна кошторисна вартість заходу</t>
  </si>
  <si>
    <t>Поповнення експозицій рідкісних та зникаючих рослин і тварин у ботанічнму саду місцевого значення «Юннатівський»</t>
  </si>
  <si>
    <t>Утримання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</si>
  <si>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</si>
  <si>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Проведення для містян та гостей міста Суми заходів екологічного і природоохоронного напрямку</t>
  </si>
  <si>
    <t xml:space="preserve"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</si>
  <si>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</si>
  <si>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Відновлення газонів у ботанічному саду місцевого значення «Юннатівський»</t>
  </si>
  <si>
    <t>Придбання спеціального обладнання, транспортних засобів і засобів зв’язку, віднесених до природоохоронних установ</t>
  </si>
  <si>
    <t>Санітарне утримання парку - пам’ятки садово - паркового мистецтва місцевого значення «Басівський»</t>
  </si>
  <si>
    <t>Проведення благоустрою у прибережних смугах річок Псел, Стрілка,Сумка, оз. Чеха та інших водних об’єктів, очищення русел річок</t>
  </si>
  <si>
    <t>Роботи, пов’язані з поліпшенням технічного стану та благоустрою водойм</t>
  </si>
  <si>
    <t>Забезпечення екологічно безпечного збирання, перевезення, зберігання, оброблення, утилізації видалення, знешкодження і захоронення відходів</t>
  </si>
  <si>
    <t>Поліпшення технічного стану та благоустрою водойм (розчищення озер, малих річок, каналів та інших водойм)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</si>
  <si>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</si>
  <si>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</si>
  <si>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0540</t>
  </si>
  <si>
    <t>Природоохоронні заходи за рахунок цільових фондів</t>
  </si>
  <si>
    <t>0520</t>
  </si>
  <si>
    <t>Садіння нових дерев та кущів на території об’єктів природно - заповідного фонду: пам’ятка природи «Липові насадження», парку-пам’ятки садово - паркового мистецтва «Басівський»</t>
  </si>
  <si>
    <t xml:space="preserve">                   Перелік природоохоронних заходів на 2018 рік</t>
  </si>
  <si>
    <t>Проведення для дітей та молоді акцій та конкурсів екологічного і природоохоронного напрямку</t>
  </si>
  <si>
    <t>КТПКВКМБ - 8320</t>
  </si>
  <si>
    <t>КТПКВКМБ - 8340</t>
  </si>
  <si>
    <t>Підготовка і видання поліграфічної продукції щодо пропаганди охорони навколишнього природного середовища</t>
  </si>
  <si>
    <t>Видання інформаційно-освітнього екологічного бюлетеня Сумської міської ради «Екологічний орієнтир»</t>
  </si>
  <si>
    <t>Санітарне утримання парку - пам’ятки садово - паркового мистецтва  місцевого значення «Басівський»</t>
  </si>
  <si>
    <t>Облаштування території (доріжок, огорожі тощо) ботанічного саду місцевого значення «Юннатівський»</t>
  </si>
  <si>
    <t>Проведення у позашкільному вихованні освітніх акцій, проектів семінарів, лекцій та екскурсій з питань екології та охорони природи</t>
  </si>
  <si>
    <t>02 Виконавчий комітет Сумської міської ради</t>
  </si>
  <si>
    <t>06 Управління  освіти і науки Сумської міської ради</t>
  </si>
  <si>
    <t>12 Департамент інфраструктури міста Сумської міської ради</t>
  </si>
  <si>
    <t>37 Департамент фінансів, економіки та інвестицій Сумської міської ради</t>
  </si>
  <si>
    <t xml:space="preserve">Внесено змін (спеціальний фонд), +,- </t>
  </si>
  <si>
    <t>Всього видатків з урахуванням змін</t>
  </si>
  <si>
    <t>Улаштування пристовбурної лунки  біля пам’ятки природи «Дуб» на   вул. Петропавлівська</t>
  </si>
  <si>
    <t>Санітарне утримання, догляд за пам’ятками природи «Липові насадження», «Дуби» на вулицях Олександра Аніщенка (Антонова), Герасима Кондратьєва (Кірова), Петропавлівська</t>
  </si>
  <si>
    <t>Догляд за насадженнями парку - пам’ятки садово - паркового мистецтва  місцевого значення «Басівський»</t>
  </si>
  <si>
    <t>Внесення змін до Схеми санітарної очистки м. Суми</t>
  </si>
  <si>
    <t>Заходи з озеленення міст і сіл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</si>
  <si>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</si>
  <si>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Капітальний ремонт - улаштування декоративно-захисного огородження навколо пам'ятки природи «Дуб» на вул. О. Аніщенка (Антонова) м. Суми</t>
  </si>
  <si>
    <t>Проведення заходів щодо пропаганди охорони навколишнього природного середовища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</si>
  <si>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</si>
  <si>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витрати на утримання об'єктів природно-заповідного фонду міста Суми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</si>
  <si>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</t>
  </si>
  <si>
    <t>Зниження рівня забруднення водних ресурсів</t>
  </si>
  <si>
    <t>Заходи щодо відновлення і підтримання сприятливого гідрологічного режиму та санітарного стану водних об'єктів</t>
  </si>
  <si>
    <t>Улаштування пристовбурної лунки біля пам’ятки природи «Дуб» на               вул. Герасима Кондратьєва (Кірова)</t>
  </si>
  <si>
    <t xml:space="preserve">Очищення водойм  парку – пам’ятки садово-паркового мистецтва місцевого значення «Басівський» від сміття, повалених дерев та гілок </t>
  </si>
  <si>
    <t>Встановлення інформаційних стендів, інформаційних щитів, інформаційно-охоронних та межових знаків на території пам'яток природи  «Липові насадження»,  «Дуби» на вулицях Олександра Аніщенка (Антонова), Герасима Кондратьєва (Кірова), Петропавлівська, парку-пам’ятки садово-паркового мистецтва місцевого значення «Басівський»</t>
  </si>
  <si>
    <t>Проведення лісопатологічного обстеження з метою визначення санітарного стану насаджень парку-пам’ятки садово-паркового мистецтва місцевого значення «Басівський»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</si>
  <si>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а також утримання об'єктів природно-заповідного фонду міста Суми</t>
  </si>
  <si>
    <t>Реконструкція відповідних технологічних вузлів та обладнання міських очисних споруд: решіток у грабельній. Адреса об’єкта:                         вул. Гамалія, 40 м.Суми</t>
  </si>
  <si>
    <t>Реконструкція каналізаційного залізобетонного самотічного колектора Д-600 мм по вул. Сеченова від залізничної дороги (вул. Київська) до перехрестя                        вул. Слобідської та вул. Вигонопоселенській</t>
  </si>
  <si>
    <t>Забезпечення екологічно безпечної передачі для подальшої утилізації відходів, що містять складові або забруднювачі ртуті (у тому числі, відпрацьовані люмінесцентні лампи) у лікувально-профілактичних закладах та установах Сумської міської ради:  КУ СМКЛ №4, КУ СМКЛ №5, КУ СМДКЛ, КУ СМКПБ, КУ СМКСП, КНП «ЦПМСД № 1» СМР, КНП «ЦПМСД  № 2» СМР</t>
  </si>
  <si>
    <t>07 Відділ охорони здоров'я Сумської міської ради</t>
  </si>
  <si>
    <t xml:space="preserve">                    Додаток  № 8 </t>
  </si>
  <si>
    <t xml:space="preserve">до   рішення   Сумської  міської  ради </t>
  </si>
  <si>
    <t>«Про   внесення   змін  та   доповнень</t>
  </si>
  <si>
    <t>до   міського   бюджету  на   2018 рік»</t>
  </si>
  <si>
    <t xml:space="preserve">Сумський міський  голова </t>
  </si>
  <si>
    <t xml:space="preserve">Виконавець: </t>
  </si>
  <si>
    <t>Липова С.А.</t>
  </si>
  <si>
    <t>____________________</t>
  </si>
  <si>
    <t>О.М.Лисенко</t>
  </si>
  <si>
    <t>від  29 серпня  2018 року № 3779 - МР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</si>
</sst>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sz val="2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" fillId="3" borderId="0" applyNumberFormat="0" applyBorder="0" applyAlignment="0" applyProtection="0"/>
    <xf numFmtId="0" fontId="6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4" fillId="50" borderId="14" applyNumberFormat="0" applyAlignment="0" applyProtection="0"/>
    <xf numFmtId="0" fontId="18" fillId="0" borderId="15" applyNumberFormat="0" applyFill="0" applyAlignment="0" applyProtection="0"/>
    <xf numFmtId="0" fontId="65" fillId="54" borderId="0" applyNumberFormat="0" applyBorder="0" applyAlignment="0" applyProtection="0"/>
    <xf numFmtId="0" fontId="19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4" fillId="0" borderId="16" xfId="0" applyFont="1" applyFill="1" applyBorder="1" applyAlignment="1">
      <alignment horizontal="left" vertical="center" wrapText="1"/>
    </xf>
    <xf numFmtId="4" fontId="30" fillId="0" borderId="16" xfId="95" applyNumberFormat="1" applyFont="1" applyFill="1" applyBorder="1" applyAlignment="1">
      <alignment vertical="center"/>
      <protection/>
    </xf>
    <xf numFmtId="4" fontId="4" fillId="0" borderId="16" xfId="0" applyNumberFormat="1" applyFont="1" applyFill="1" applyBorder="1" applyAlignment="1">
      <alignment horizontal="right" vertical="center" wrapText="1"/>
    </xf>
    <xf numFmtId="4" fontId="33" fillId="0" borderId="16" xfId="95" applyNumberFormat="1" applyFont="1" applyFill="1" applyBorder="1" applyAlignment="1">
      <alignment vertical="center"/>
      <protection/>
    </xf>
    <xf numFmtId="4" fontId="4" fillId="0" borderId="16" xfId="95" applyNumberFormat="1" applyFont="1" applyFill="1" applyBorder="1" applyAlignment="1">
      <alignment vertical="center"/>
      <protection/>
    </xf>
    <xf numFmtId="4" fontId="33" fillId="0" borderId="16" xfId="0" applyNumberFormat="1" applyFont="1" applyFill="1" applyBorder="1" applyAlignment="1">
      <alignment horizontal="right" vertical="center" wrapText="1"/>
    </xf>
    <xf numFmtId="4" fontId="32" fillId="0" borderId="16" xfId="95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4" fontId="4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/>
    </xf>
    <xf numFmtId="0" fontId="37" fillId="0" borderId="16" xfId="0" applyFont="1" applyFill="1" applyBorder="1" applyAlignment="1">
      <alignment horizontal="left" vertical="center" wrapText="1"/>
    </xf>
    <xf numFmtId="0" fontId="4" fillId="55" borderId="16" xfId="0" applyFont="1" applyFill="1" applyBorder="1" applyAlignment="1">
      <alignment horizontal="left" vertical="center" wrapText="1"/>
    </xf>
    <xf numFmtId="4" fontId="4" fillId="55" borderId="16" xfId="95" applyNumberFormat="1" applyFont="1" applyFill="1" applyBorder="1" applyAlignment="1">
      <alignment vertical="center"/>
      <protection/>
    </xf>
    <xf numFmtId="0" fontId="33" fillId="55" borderId="16" xfId="0" applyFont="1" applyFill="1" applyBorder="1" applyAlignment="1">
      <alignment horizontal="left" vertical="center" wrapText="1"/>
    </xf>
    <xf numFmtId="4" fontId="33" fillId="55" borderId="16" xfId="95" applyNumberFormat="1" applyFont="1" applyFill="1" applyBorder="1" applyAlignment="1">
      <alignment vertical="center"/>
      <protection/>
    </xf>
    <xf numFmtId="4" fontId="30" fillId="55" borderId="16" xfId="95" applyNumberFormat="1" applyFont="1" applyFill="1" applyBorder="1" applyAlignment="1">
      <alignment vertical="center"/>
      <protection/>
    </xf>
    <xf numFmtId="4" fontId="32" fillId="55" borderId="16" xfId="95" applyNumberFormat="1" applyFont="1" applyFill="1" applyBorder="1" applyAlignment="1">
      <alignment vertical="center"/>
      <protection/>
    </xf>
    <xf numFmtId="4" fontId="33" fillId="55" borderId="16" xfId="0" applyNumberFormat="1" applyFont="1" applyFill="1" applyBorder="1" applyAlignment="1">
      <alignment horizontal="right" vertical="center" wrapText="1"/>
    </xf>
    <xf numFmtId="4" fontId="4" fillId="55" borderId="16" xfId="0" applyNumberFormat="1" applyFont="1" applyFill="1" applyBorder="1" applyAlignment="1">
      <alignment horizontal="right" vertical="center" wrapText="1"/>
    </xf>
    <xf numFmtId="0" fontId="30" fillId="55" borderId="16" xfId="0" applyFont="1" applyFill="1" applyBorder="1" applyAlignment="1">
      <alignment horizontal="left" vertical="center" wrapText="1"/>
    </xf>
    <xf numFmtId="0" fontId="38" fillId="0" borderId="0" xfId="0" applyNumberFormat="1" applyFont="1" applyFill="1" applyAlignment="1" applyProtection="1">
      <alignment vertical="top"/>
      <protection/>
    </xf>
    <xf numFmtId="0" fontId="30" fillId="55" borderId="16" xfId="0" applyFont="1" applyFill="1" applyBorder="1" applyAlignment="1">
      <alignment horizontal="center" vertical="center" wrapText="1"/>
    </xf>
    <xf numFmtId="49" fontId="30" fillId="55" borderId="16" xfId="0" applyNumberFormat="1" applyFont="1" applyFill="1" applyBorder="1" applyAlignment="1">
      <alignment horizontal="center" vertical="center" wrapText="1"/>
    </xf>
    <xf numFmtId="4" fontId="4" fillId="0" borderId="16" xfId="95" applyNumberFormat="1" applyFont="1" applyFill="1" applyBorder="1" applyAlignment="1" quotePrefix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17" xfId="0" applyNumberFormat="1" applyFont="1" applyFill="1" applyBorder="1" applyAlignment="1">
      <alignment horizontal="right" vertical="center" wrapText="1"/>
    </xf>
    <xf numFmtId="4" fontId="33" fillId="0" borderId="17" xfId="0" applyNumberFormat="1" applyFont="1" applyFill="1" applyBorder="1" applyAlignment="1">
      <alignment horizontal="right" vertical="center" wrapText="1"/>
    </xf>
    <xf numFmtId="4" fontId="33" fillId="55" borderId="17" xfId="0" applyNumberFormat="1" applyFont="1" applyFill="1" applyBorder="1" applyAlignment="1">
      <alignment horizontal="right" vertical="center" wrapText="1"/>
    </xf>
    <xf numFmtId="4" fontId="4" fillId="55" borderId="17" xfId="0" applyNumberFormat="1" applyFont="1" applyFill="1" applyBorder="1" applyAlignment="1">
      <alignment horizontal="right" vertical="center" wrapText="1"/>
    </xf>
    <xf numFmtId="4" fontId="4" fillId="0" borderId="18" xfId="95" applyNumberFormat="1" applyFont="1" applyFill="1" applyBorder="1" applyAlignment="1">
      <alignment vertical="center"/>
      <protection/>
    </xf>
    <xf numFmtId="4" fontId="4" fillId="0" borderId="19" xfId="95" applyNumberFormat="1" applyFont="1" applyFill="1" applyBorder="1" applyAlignment="1">
      <alignment vertical="center"/>
      <protection/>
    </xf>
    <xf numFmtId="4" fontId="33" fillId="0" borderId="18" xfId="95" applyNumberFormat="1" applyFont="1" applyFill="1" applyBorder="1" applyAlignment="1">
      <alignment vertical="center"/>
      <protection/>
    </xf>
    <xf numFmtId="4" fontId="33" fillId="0" borderId="19" xfId="95" applyNumberFormat="1" applyFont="1" applyFill="1" applyBorder="1" applyAlignment="1">
      <alignment vertical="center"/>
      <protection/>
    </xf>
    <xf numFmtId="4" fontId="30" fillId="55" borderId="18" xfId="95" applyNumberFormat="1" applyFont="1" applyFill="1" applyBorder="1" applyAlignment="1">
      <alignment vertical="center"/>
      <protection/>
    </xf>
    <xf numFmtId="4" fontId="4" fillId="0" borderId="18" xfId="0" applyNumberFormat="1" applyFont="1" applyFill="1" applyBorder="1" applyAlignment="1">
      <alignment horizontal="right" vertical="center" wrapText="1"/>
    </xf>
    <xf numFmtId="4" fontId="33" fillId="55" borderId="18" xfId="95" applyNumberFormat="1" applyFont="1" applyFill="1" applyBorder="1" applyAlignment="1">
      <alignment vertical="center"/>
      <protection/>
    </xf>
    <xf numFmtId="4" fontId="33" fillId="55" borderId="19" xfId="95" applyNumberFormat="1" applyFont="1" applyFill="1" applyBorder="1" applyAlignment="1">
      <alignment vertical="center"/>
      <protection/>
    </xf>
    <xf numFmtId="4" fontId="32" fillId="55" borderId="18" xfId="95" applyNumberFormat="1" applyFont="1" applyFill="1" applyBorder="1" applyAlignment="1">
      <alignment vertical="center"/>
      <protection/>
    </xf>
    <xf numFmtId="4" fontId="33" fillId="0" borderId="18" xfId="0" applyNumberFormat="1" applyFont="1" applyFill="1" applyBorder="1" applyAlignment="1">
      <alignment horizontal="right" vertical="center" wrapText="1"/>
    </xf>
    <xf numFmtId="4" fontId="4" fillId="0" borderId="18" xfId="95" applyNumberFormat="1" applyFont="1" applyFill="1" applyBorder="1" applyAlignment="1" quotePrefix="1">
      <alignment vertical="center"/>
      <protection/>
    </xf>
    <xf numFmtId="4" fontId="4" fillId="55" borderId="18" xfId="95" applyNumberFormat="1" applyFont="1" applyFill="1" applyBorder="1" applyAlignment="1">
      <alignment vertical="center"/>
      <protection/>
    </xf>
    <xf numFmtId="4" fontId="4" fillId="55" borderId="18" xfId="0" applyNumberFormat="1" applyFont="1" applyFill="1" applyBorder="1" applyAlignment="1">
      <alignment horizontal="right" vertical="center" wrapText="1"/>
    </xf>
    <xf numFmtId="4" fontId="4" fillId="55" borderId="19" xfId="0" applyNumberFormat="1" applyFont="1" applyFill="1" applyBorder="1" applyAlignment="1">
      <alignment horizontal="right" vertical="center" wrapText="1"/>
    </xf>
    <xf numFmtId="4" fontId="33" fillId="55" borderId="18" xfId="0" applyNumberFormat="1" applyFont="1" applyFill="1" applyBorder="1" applyAlignment="1">
      <alignment horizontal="right" vertical="center" wrapText="1"/>
    </xf>
    <xf numFmtId="4" fontId="30" fillId="0" borderId="18" xfId="95" applyNumberFormat="1" applyFont="1" applyFill="1" applyBorder="1" applyAlignment="1">
      <alignment vertical="center"/>
      <protection/>
    </xf>
    <xf numFmtId="4" fontId="30" fillId="0" borderId="19" xfId="95" applyNumberFormat="1" applyFont="1" applyFill="1" applyBorder="1" applyAlignment="1">
      <alignment vertical="center"/>
      <protection/>
    </xf>
    <xf numFmtId="4" fontId="32" fillId="0" borderId="18" xfId="95" applyNumberFormat="1" applyFont="1" applyFill="1" applyBorder="1" applyAlignment="1">
      <alignment vertical="center"/>
      <protection/>
    </xf>
    <xf numFmtId="4" fontId="4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33" fillId="0" borderId="19" xfId="0" applyNumberFormat="1" applyFont="1" applyFill="1" applyBorder="1" applyAlignment="1">
      <alignment horizontal="right" vertical="center" wrapText="1"/>
    </xf>
    <xf numFmtId="4" fontId="4" fillId="0" borderId="19" xfId="95" applyNumberFormat="1" applyFont="1" applyFill="1" applyBorder="1" applyAlignment="1" quotePrefix="1">
      <alignment vertical="center"/>
      <protection/>
    </xf>
    <xf numFmtId="4" fontId="33" fillId="55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7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4" fontId="40" fillId="0" borderId="0" xfId="95" applyNumberFormat="1" applyFont="1" applyFill="1" applyBorder="1" applyAlignment="1">
      <alignment vertical="center"/>
      <protection/>
    </xf>
    <xf numFmtId="0" fontId="42" fillId="0" borderId="0" xfId="0" applyFont="1" applyFill="1" applyAlignment="1">
      <alignment vertical="center"/>
    </xf>
    <xf numFmtId="4" fontId="4" fillId="55" borderId="21" xfId="0" applyNumberFormat="1" applyFont="1" applyFill="1" applyBorder="1" applyAlignment="1">
      <alignment horizontal="right" vertical="center" wrapText="1"/>
    </xf>
    <xf numFmtId="4" fontId="33" fillId="55" borderId="21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justify" vertical="center" wrapText="1"/>
    </xf>
    <xf numFmtId="0" fontId="32" fillId="55" borderId="16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4" fontId="30" fillId="55" borderId="18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horizontal="right" vertical="center" wrapText="1"/>
    </xf>
    <xf numFmtId="4" fontId="33" fillId="0" borderId="21" xfId="0" applyNumberFormat="1" applyFont="1" applyFill="1" applyBorder="1" applyAlignment="1">
      <alignment horizontal="right" vertical="center" wrapText="1"/>
    </xf>
    <xf numFmtId="4" fontId="4" fillId="56" borderId="17" xfId="0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 vertical="center"/>
    </xf>
    <xf numFmtId="0" fontId="35" fillId="56" borderId="0" xfId="0" applyFont="1" applyFill="1" applyBorder="1" applyAlignment="1">
      <alignment horizontal="left" vertical="center"/>
    </xf>
    <xf numFmtId="0" fontId="24" fillId="56" borderId="0" xfId="0" applyNumberFormat="1" applyFont="1" applyFill="1" applyBorder="1" applyAlignment="1" applyProtection="1">
      <alignment vertical="top" wrapText="1"/>
      <protection/>
    </xf>
    <xf numFmtId="0" fontId="0" fillId="56" borderId="0" xfId="0" applyFont="1" applyFill="1" applyAlignment="1">
      <alignment horizontal="center"/>
    </xf>
    <xf numFmtId="4" fontId="4" fillId="56" borderId="16" xfId="95" applyNumberFormat="1" applyFont="1" applyFill="1" applyBorder="1" applyAlignment="1">
      <alignment vertical="center"/>
      <protection/>
    </xf>
    <xf numFmtId="4" fontId="33" fillId="56" borderId="16" xfId="95" applyNumberFormat="1" applyFont="1" applyFill="1" applyBorder="1" applyAlignment="1">
      <alignment vertical="center"/>
      <protection/>
    </xf>
    <xf numFmtId="4" fontId="30" fillId="56" borderId="16" xfId="95" applyNumberFormat="1" applyFont="1" applyFill="1" applyBorder="1" applyAlignment="1">
      <alignment vertical="center"/>
      <protection/>
    </xf>
    <xf numFmtId="4" fontId="4" fillId="56" borderId="16" xfId="0" applyNumberFormat="1" applyFont="1" applyFill="1" applyBorder="1" applyAlignment="1">
      <alignment horizontal="right" vertical="center" wrapText="1"/>
    </xf>
    <xf numFmtId="4" fontId="33" fillId="56" borderId="16" xfId="0" applyNumberFormat="1" applyFont="1" applyFill="1" applyBorder="1" applyAlignment="1">
      <alignment horizontal="right" vertical="center" wrapText="1"/>
    </xf>
    <xf numFmtId="4" fontId="4" fillId="56" borderId="16" xfId="95" applyNumberFormat="1" applyFont="1" applyFill="1" applyBorder="1" applyAlignment="1" quotePrefix="1">
      <alignment vertical="center"/>
      <protection/>
    </xf>
    <xf numFmtId="4" fontId="30" fillId="56" borderId="16" xfId="0" applyNumberFormat="1" applyFont="1" applyFill="1" applyBorder="1" applyAlignment="1">
      <alignment horizontal="right" vertical="center" wrapText="1"/>
    </xf>
    <xf numFmtId="4" fontId="33" fillId="56" borderId="17" xfId="0" applyNumberFormat="1" applyFont="1" applyFill="1" applyBorder="1" applyAlignment="1">
      <alignment horizontal="right" vertical="center" wrapText="1"/>
    </xf>
    <xf numFmtId="4" fontId="4" fillId="56" borderId="0" xfId="95" applyNumberFormat="1" applyFont="1" applyFill="1" applyBorder="1" applyAlignment="1">
      <alignment vertical="center"/>
      <protection/>
    </xf>
    <xf numFmtId="4" fontId="40" fillId="56" borderId="0" xfId="95" applyNumberFormat="1" applyFont="1" applyFill="1" applyBorder="1" applyAlignment="1">
      <alignment vertical="center"/>
      <protection/>
    </xf>
    <xf numFmtId="0" fontId="42" fillId="56" borderId="0" xfId="0" applyFont="1" applyFill="1" applyBorder="1" applyAlignment="1">
      <alignment horizontal="left" vertical="distributed" wrapText="1"/>
    </xf>
    <xf numFmtId="0" fontId="42" fillId="56" borderId="0" xfId="0" applyFont="1" applyFill="1" applyAlignment="1">
      <alignment vertical="center"/>
    </xf>
    <xf numFmtId="4" fontId="0" fillId="56" borderId="0" xfId="0" applyNumberFormat="1" applyFont="1" applyFill="1" applyAlignment="1" applyProtection="1">
      <alignment/>
      <protection/>
    </xf>
    <xf numFmtId="3" fontId="31" fillId="56" borderId="0" xfId="0" applyNumberFormat="1" applyFont="1" applyFill="1" applyBorder="1" applyAlignment="1">
      <alignment horizontal="center" vertical="center" wrapText="1"/>
    </xf>
    <xf numFmtId="3" fontId="27" fillId="56" borderId="0" xfId="0" applyNumberFormat="1" applyFont="1" applyFill="1" applyBorder="1" applyAlignment="1">
      <alignment horizontal="center" vertical="center" wrapText="1"/>
    </xf>
    <xf numFmtId="3" fontId="24" fillId="56" borderId="0" xfId="0" applyNumberFormat="1" applyFont="1" applyFill="1" applyBorder="1" applyAlignment="1">
      <alignment horizontal="center" vertical="center" wrapText="1"/>
    </xf>
    <xf numFmtId="0" fontId="0" fillId="56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0" fontId="43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 horizontal="center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0" fontId="0" fillId="56" borderId="0" xfId="0" applyFont="1" applyFill="1" applyAlignment="1">
      <alignment/>
    </xf>
    <xf numFmtId="0" fontId="25" fillId="56" borderId="0" xfId="0" applyNumberFormat="1" applyFont="1" applyFill="1" applyAlignment="1" applyProtection="1">
      <alignment vertical="top"/>
      <protection/>
    </xf>
    <xf numFmtId="0" fontId="27" fillId="56" borderId="0" xfId="0" applyFont="1" applyFill="1" applyAlignment="1">
      <alignment horizontal="left" vertical="center"/>
    </xf>
    <xf numFmtId="0" fontId="38" fillId="56" borderId="0" xfId="0" applyNumberFormat="1" applyFont="1" applyFill="1" applyAlignment="1" applyProtection="1">
      <alignment vertical="top"/>
      <protection/>
    </xf>
    <xf numFmtId="0" fontId="39" fillId="56" borderId="0" xfId="0" applyNumberFormat="1" applyFont="1" applyFill="1" applyBorder="1" applyAlignment="1" applyProtection="1">
      <alignment horizontal="right" vertical="center"/>
      <protection/>
    </xf>
    <xf numFmtId="0" fontId="4" fillId="56" borderId="0" xfId="0" applyNumberFormat="1" applyFont="1" applyFill="1" applyAlignment="1" applyProtection="1">
      <alignment horizontal="center"/>
      <protection/>
    </xf>
    <xf numFmtId="0" fontId="0" fillId="56" borderId="0" xfId="0" applyFont="1" applyFill="1" applyBorder="1" applyAlignment="1">
      <alignment horizontal="center"/>
    </xf>
    <xf numFmtId="4" fontId="4" fillId="56" borderId="19" xfId="95" applyNumberFormat="1" applyFont="1" applyFill="1" applyBorder="1" applyAlignment="1">
      <alignment vertical="center"/>
      <protection/>
    </xf>
    <xf numFmtId="4" fontId="4" fillId="56" borderId="18" xfId="95" applyNumberFormat="1" applyFont="1" applyFill="1" applyBorder="1" applyAlignment="1">
      <alignment vertical="center"/>
      <protection/>
    </xf>
    <xf numFmtId="4" fontId="33" fillId="56" borderId="19" xfId="95" applyNumberFormat="1" applyFont="1" applyFill="1" applyBorder="1" applyAlignment="1">
      <alignment vertical="center"/>
      <protection/>
    </xf>
    <xf numFmtId="4" fontId="33" fillId="56" borderId="18" xfId="95" applyNumberFormat="1" applyFont="1" applyFill="1" applyBorder="1" applyAlignment="1">
      <alignment vertical="center"/>
      <protection/>
    </xf>
    <xf numFmtId="4" fontId="30" fillId="56" borderId="19" xfId="95" applyNumberFormat="1" applyFont="1" applyFill="1" applyBorder="1" applyAlignment="1">
      <alignment vertical="center"/>
      <protection/>
    </xf>
    <xf numFmtId="4" fontId="30" fillId="56" borderId="18" xfId="95" applyNumberFormat="1" applyFont="1" applyFill="1" applyBorder="1" applyAlignment="1">
      <alignment vertical="center"/>
      <protection/>
    </xf>
    <xf numFmtId="4" fontId="4" fillId="56" borderId="18" xfId="0" applyNumberFormat="1" applyFont="1" applyFill="1" applyBorder="1" applyAlignment="1">
      <alignment horizontal="right" vertical="center" wrapText="1"/>
    </xf>
    <xf numFmtId="4" fontId="4" fillId="56" borderId="19" xfId="0" applyNumberFormat="1" applyFont="1" applyFill="1" applyBorder="1" applyAlignment="1">
      <alignment horizontal="right" vertical="center" wrapText="1"/>
    </xf>
    <xf numFmtId="4" fontId="33" fillId="56" borderId="18" xfId="0" applyNumberFormat="1" applyFont="1" applyFill="1" applyBorder="1" applyAlignment="1">
      <alignment horizontal="right" vertical="center" wrapText="1"/>
    </xf>
    <xf numFmtId="4" fontId="33" fillId="56" borderId="19" xfId="0" applyNumberFormat="1" applyFont="1" applyFill="1" applyBorder="1" applyAlignment="1">
      <alignment horizontal="right" vertical="center" wrapText="1"/>
    </xf>
    <xf numFmtId="4" fontId="4" fillId="56" borderId="18" xfId="95" applyNumberFormat="1" applyFont="1" applyFill="1" applyBorder="1" applyAlignment="1" quotePrefix="1">
      <alignment vertical="center"/>
      <protection/>
    </xf>
    <xf numFmtId="4" fontId="4" fillId="56" borderId="19" xfId="95" applyNumberFormat="1" applyFont="1" applyFill="1" applyBorder="1" applyAlignment="1" quotePrefix="1">
      <alignment vertical="center"/>
      <protection/>
    </xf>
    <xf numFmtId="4" fontId="4" fillId="56" borderId="21" xfId="0" applyNumberFormat="1" applyFont="1" applyFill="1" applyBorder="1" applyAlignment="1">
      <alignment horizontal="right" vertical="center" wrapText="1"/>
    </xf>
    <xf numFmtId="4" fontId="33" fillId="56" borderId="21" xfId="0" applyNumberFormat="1" applyFont="1" applyFill="1" applyBorder="1" applyAlignment="1">
      <alignment horizontal="right" vertical="center" wrapText="1"/>
    </xf>
    <xf numFmtId="4" fontId="30" fillId="56" borderId="18" xfId="0" applyNumberFormat="1" applyFont="1" applyFill="1" applyBorder="1" applyAlignment="1">
      <alignment horizontal="right" vertical="center" wrapText="1"/>
    </xf>
    <xf numFmtId="4" fontId="30" fillId="56" borderId="19" xfId="0" applyNumberFormat="1" applyFont="1" applyFill="1" applyBorder="1" applyAlignment="1">
      <alignment horizontal="right" vertical="center" wrapText="1"/>
    </xf>
    <xf numFmtId="0" fontId="31" fillId="56" borderId="0" xfId="0" applyNumberFormat="1" applyFont="1" applyFill="1" applyBorder="1" applyAlignment="1" applyProtection="1">
      <alignment vertical="center" wrapText="1"/>
      <protection/>
    </xf>
    <xf numFmtId="0" fontId="31" fillId="56" borderId="0" xfId="0" applyFont="1" applyFill="1" applyAlignment="1">
      <alignment/>
    </xf>
    <xf numFmtId="0" fontId="27" fillId="56" borderId="0" xfId="0" applyNumberFormat="1" applyFont="1" applyFill="1" applyAlignment="1" applyProtection="1">
      <alignment/>
      <protection/>
    </xf>
    <xf numFmtId="0" fontId="27" fillId="56" borderId="0" xfId="0" applyFont="1" applyFill="1" applyAlignment="1">
      <alignment/>
    </xf>
    <xf numFmtId="0" fontId="27" fillId="56" borderId="0" xfId="0" applyNumberFormat="1" applyFont="1" applyFill="1" applyAlignment="1" applyProtection="1">
      <alignment horizontal="center"/>
      <protection/>
    </xf>
    <xf numFmtId="0" fontId="0" fillId="56" borderId="0" xfId="0" applyFont="1" applyFill="1" applyAlignment="1">
      <alignment wrapText="1"/>
    </xf>
    <xf numFmtId="4" fontId="32" fillId="0" borderId="19" xfId="95" applyNumberFormat="1" applyFont="1" applyFill="1" applyBorder="1" applyAlignment="1">
      <alignment vertical="center"/>
      <protection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Fill="1" applyBorder="1" applyAlignment="1">
      <alignment horizontal="right" vertical="center" wrapText="1"/>
    </xf>
    <xf numFmtId="4" fontId="33" fillId="56" borderId="25" xfId="0" applyNumberFormat="1" applyFont="1" applyFill="1" applyBorder="1" applyAlignment="1">
      <alignment horizontal="right" vertical="center" wrapText="1"/>
    </xf>
    <xf numFmtId="0" fontId="44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horizontal="center" vertical="center" textRotation="180"/>
    </xf>
    <xf numFmtId="0" fontId="28" fillId="0" borderId="18" xfId="0" applyFont="1" applyFill="1" applyBorder="1" applyAlignment="1">
      <alignment vertical="center"/>
    </xf>
    <xf numFmtId="0" fontId="30" fillId="55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30" fillId="0" borderId="18" xfId="0" applyFont="1" applyFill="1" applyBorder="1" applyAlignment="1">
      <alignment horizontal="center" vertical="center"/>
    </xf>
    <xf numFmtId="0" fontId="32" fillId="55" borderId="18" xfId="0" applyFont="1" applyFill="1" applyBorder="1" applyAlignment="1">
      <alignment horizontal="center" vertical="center" wrapText="1"/>
    </xf>
    <xf numFmtId="4" fontId="30" fillId="0" borderId="19" xfId="0" applyNumberFormat="1" applyFont="1" applyFill="1" applyBorder="1" applyAlignment="1">
      <alignment horizontal="right" vertical="center" wrapText="1"/>
    </xf>
    <xf numFmtId="0" fontId="44" fillId="0" borderId="18" xfId="0" applyFont="1" applyFill="1" applyBorder="1" applyAlignment="1">
      <alignment vertical="center"/>
    </xf>
    <xf numFmtId="0" fontId="44" fillId="0" borderId="26" xfId="0" applyFont="1" applyFill="1" applyBorder="1" applyAlignment="1">
      <alignment vertical="center"/>
    </xf>
    <xf numFmtId="0" fontId="4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>
      <alignment horizontal="left" vertical="center" wrapText="1"/>
    </xf>
    <xf numFmtId="0" fontId="35" fillId="56" borderId="0" xfId="0" applyFont="1" applyFill="1" applyBorder="1" applyAlignment="1">
      <alignment horizontal="left" vertical="center"/>
    </xf>
    <xf numFmtId="0" fontId="35" fillId="0" borderId="0" xfId="0" applyFont="1" applyFill="1" applyAlignment="1">
      <alignment horizontal="center" vertical="center" textRotation="180"/>
    </xf>
    <xf numFmtId="0" fontId="35" fillId="0" borderId="28" xfId="0" applyFont="1" applyFill="1" applyBorder="1" applyAlignment="1">
      <alignment horizontal="center" vertical="center" textRotation="180"/>
    </xf>
    <xf numFmtId="0" fontId="35" fillId="56" borderId="0" xfId="0" applyFont="1" applyFill="1" applyBorder="1" applyAlignment="1">
      <alignment horizontal="left" vertical="center"/>
    </xf>
    <xf numFmtId="0" fontId="30" fillId="56" borderId="18" xfId="0" applyNumberFormat="1" applyFont="1" applyFill="1" applyBorder="1" applyAlignment="1" applyProtection="1">
      <alignment horizontal="center" vertical="center" wrapText="1"/>
      <protection/>
    </xf>
    <xf numFmtId="0" fontId="32" fillId="56" borderId="16" xfId="0" applyNumberFormat="1" applyFont="1" applyFill="1" applyBorder="1" applyAlignment="1" applyProtection="1">
      <alignment horizontal="center" vertical="center" wrapText="1"/>
      <protection/>
    </xf>
    <xf numFmtId="0" fontId="30" fillId="56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29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NumberFormat="1" applyFont="1" applyFill="1" applyBorder="1" applyAlignment="1" applyProtection="1">
      <alignment horizontal="center" vertical="center" wrapText="1"/>
      <protection/>
    </xf>
    <xf numFmtId="0" fontId="30" fillId="0" borderId="31" xfId="0" applyNumberFormat="1" applyFont="1" applyFill="1" applyBorder="1" applyAlignment="1" applyProtection="1">
      <alignment horizontal="center" vertical="center" wrapText="1"/>
      <protection/>
    </xf>
    <xf numFmtId="0" fontId="30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33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>
      <alignment horizontal="center" vertical="distributed" wrapText="1"/>
    </xf>
    <xf numFmtId="0" fontId="32" fillId="0" borderId="34" xfId="0" applyNumberFormat="1" applyFont="1" applyFill="1" applyBorder="1" applyAlignment="1" applyProtection="1">
      <alignment horizontal="center" vertical="center" wrapText="1"/>
      <protection/>
    </xf>
    <xf numFmtId="0" fontId="32" fillId="0" borderId="35" xfId="0" applyNumberFormat="1" applyFont="1" applyFill="1" applyBorder="1" applyAlignment="1" applyProtection="1">
      <alignment horizontal="center" vertical="center" wrapText="1"/>
      <protection/>
    </xf>
    <xf numFmtId="0" fontId="32" fillId="0" borderId="22" xfId="0" applyNumberFormat="1" applyFont="1" applyFill="1" applyBorder="1" applyAlignment="1" applyProtection="1">
      <alignment horizontal="center" vertical="center" wrapText="1"/>
      <protection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42" fillId="56" borderId="0" xfId="0" applyFont="1" applyFill="1" applyBorder="1" applyAlignment="1">
      <alignment horizontal="left" vertical="distributed" wrapText="1"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14" fontId="31" fillId="0" borderId="0" xfId="0" applyNumberFormat="1" applyFont="1" applyFill="1" applyBorder="1" applyAlignment="1">
      <alignment horizontal="left"/>
    </xf>
    <xf numFmtId="0" fontId="32" fillId="56" borderId="34" xfId="0" applyNumberFormat="1" applyFont="1" applyFill="1" applyBorder="1" applyAlignment="1" applyProtection="1">
      <alignment horizontal="center" vertical="center" wrapText="1"/>
      <protection/>
    </xf>
    <xf numFmtId="0" fontId="32" fillId="56" borderId="35" xfId="0" applyNumberFormat="1" applyFont="1" applyFill="1" applyBorder="1" applyAlignment="1" applyProtection="1">
      <alignment horizontal="center" vertical="center" wrapText="1"/>
      <protection/>
    </xf>
    <xf numFmtId="0" fontId="32" fillId="56" borderId="22" xfId="0" applyNumberFormat="1" applyFont="1" applyFill="1" applyBorder="1" applyAlignment="1" applyProtection="1">
      <alignment horizontal="center" vertical="center" wrapText="1"/>
      <protection/>
    </xf>
    <xf numFmtId="0" fontId="31" fillId="56" borderId="0" xfId="0" applyFont="1" applyFill="1" applyBorder="1" applyAlignment="1">
      <alignment horizontal="center" vertical="center"/>
    </xf>
    <xf numFmtId="0" fontId="31" fillId="56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25" fillId="0" borderId="31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56" borderId="36" xfId="0" applyNumberFormat="1" applyFont="1" applyFill="1" applyBorder="1" applyAlignment="1" applyProtection="1">
      <alignment horizontal="center" vertical="center" wrapText="1"/>
      <protection/>
    </xf>
    <xf numFmtId="0" fontId="32" fillId="56" borderId="37" xfId="0" applyNumberFormat="1" applyFont="1" applyFill="1" applyBorder="1" applyAlignment="1" applyProtection="1">
      <alignment horizontal="center" vertical="center" wrapText="1"/>
      <protection/>
    </xf>
    <xf numFmtId="0" fontId="32" fillId="56" borderId="38" xfId="0" applyNumberFormat="1" applyFont="1" applyFill="1" applyBorder="1" applyAlignment="1" applyProtection="1">
      <alignment horizontal="center" vertical="center" wrapText="1"/>
      <protection/>
    </xf>
    <xf numFmtId="0" fontId="30" fillId="56" borderId="33" xfId="0" applyNumberFormat="1" applyFont="1" applyFill="1" applyBorder="1" applyAlignment="1" applyProtection="1">
      <alignment horizontal="center" vertical="center" wrapText="1"/>
      <protection/>
    </xf>
    <xf numFmtId="0" fontId="30" fillId="56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>
      <alignment horizontal="left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6" fillId="0" borderId="0" xfId="0" applyNumberFormat="1" applyFont="1" applyFill="1" applyAlignment="1" applyProtection="1">
      <alignment horizontal="left" vertical="top" wrapText="1"/>
      <protection/>
    </xf>
    <xf numFmtId="0" fontId="36" fillId="0" borderId="0" xfId="0" applyFont="1" applyAlignment="1">
      <alignment horizontal="left" wrapText="1"/>
    </xf>
    <xf numFmtId="0" fontId="30" fillId="56" borderId="31" xfId="0" applyNumberFormat="1" applyFont="1" applyFill="1" applyBorder="1" applyAlignment="1" applyProtection="1">
      <alignment horizontal="center" vertical="center" wrapText="1"/>
      <protection/>
    </xf>
    <xf numFmtId="0" fontId="30" fillId="56" borderId="32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Alignment="1" applyProtection="1">
      <alignment horizontal="center" wrapText="1"/>
      <protection/>
    </xf>
    <xf numFmtId="0" fontId="42" fillId="55" borderId="0" xfId="105" applyFont="1" applyFill="1" applyBorder="1" applyAlignment="1">
      <alignment horizontal="left" vertical="distributed" wrapText="1"/>
      <protection/>
    </xf>
    <xf numFmtId="0" fontId="30" fillId="0" borderId="0" xfId="105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>
      <alignment/>
    </xf>
    <xf numFmtId="0" fontId="25" fillId="0" borderId="0" xfId="0" applyNumberFormat="1" applyFont="1" applyFill="1" applyAlignment="1" applyProtection="1">
      <alignment vertical="top"/>
      <protection/>
    </xf>
    <xf numFmtId="0" fontId="35" fillId="0" borderId="0" xfId="0" applyFont="1" applyFill="1" applyBorder="1" applyAlignment="1">
      <alignment horizontal="left" vertical="center"/>
    </xf>
    <xf numFmtId="0" fontId="38" fillId="0" borderId="0" xfId="0" applyNumberFormat="1" applyFont="1" applyFill="1" applyAlignment="1" applyProtection="1">
      <alignment vertical="top"/>
      <protection/>
    </xf>
    <xf numFmtId="0" fontId="36" fillId="0" borderId="0" xfId="0" applyNumberFormat="1" applyFont="1" applyFill="1" applyAlignment="1" applyProtection="1">
      <alignment horizontal="left" vertical="top" wrapText="1"/>
      <protection/>
    </xf>
    <xf numFmtId="0" fontId="4" fillId="0" borderId="0" xfId="105" applyFont="1" applyFill="1" applyBorder="1" applyAlignment="1">
      <alignment horizontal="left" vertical="center" wrapText="1"/>
      <protection/>
    </xf>
    <xf numFmtId="4" fontId="4" fillId="0" borderId="0" xfId="95" applyNumberFormat="1" applyFont="1" applyFill="1" applyBorder="1" applyAlignment="1">
      <alignment vertical="center"/>
      <protection/>
    </xf>
    <xf numFmtId="0" fontId="42" fillId="55" borderId="0" xfId="105" applyFont="1" applyFill="1" applyAlignment="1">
      <alignment horizontal="left" vertical="center"/>
      <protection/>
    </xf>
    <xf numFmtId="0" fontId="42" fillId="55" borderId="0" xfId="105" applyNumberFormat="1" applyFont="1" applyFill="1" applyAlignment="1" applyProtection="1">
      <alignment vertical="center"/>
      <protection/>
    </xf>
    <xf numFmtId="0" fontId="42" fillId="55" borderId="0" xfId="105" applyFont="1" applyFill="1" applyBorder="1" applyAlignment="1">
      <alignment horizontal="left" vertical="distributed" wrapText="1"/>
      <protection/>
    </xf>
    <xf numFmtId="0" fontId="42" fillId="55" borderId="0" xfId="105" applyFont="1" applyFill="1" applyAlignment="1">
      <alignment horizontal="left" wrapText="1"/>
      <protection/>
    </xf>
    <xf numFmtId="4" fontId="40" fillId="55" borderId="0" xfId="95" applyNumberFormat="1" applyFont="1" applyFill="1" applyBorder="1" applyAlignment="1">
      <alignment vertical="center"/>
      <protection/>
    </xf>
    <xf numFmtId="0" fontId="42" fillId="0" borderId="0" xfId="105" applyFont="1" applyFill="1" applyAlignment="1">
      <alignment vertical="center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showGridLines="0" tabSelected="1" view="pageBreakPreview" zoomScale="42" zoomScaleNormal="70" zoomScaleSheetLayoutView="42" zoomScalePageLayoutView="0" workbookViewId="0" topLeftCell="A67">
      <selection activeCell="Z16" sqref="Z16"/>
    </sheetView>
  </sheetViews>
  <sheetFormatPr defaultColWidth="9.16015625" defaultRowHeight="12.75"/>
  <cols>
    <col min="1" max="1" width="18.83203125" style="66" customWidth="1"/>
    <col min="2" max="2" width="16.16015625" style="113" customWidth="1"/>
    <col min="3" max="3" width="80.33203125" style="1" customWidth="1"/>
    <col min="4" max="4" width="21.5" style="1" customWidth="1"/>
    <col min="5" max="5" width="16" style="1" bestFit="1" customWidth="1"/>
    <col min="6" max="6" width="20.33203125" style="1" customWidth="1"/>
    <col min="7" max="7" width="13.83203125" style="1" customWidth="1"/>
    <col min="8" max="8" width="20.33203125" style="1" customWidth="1"/>
    <col min="9" max="9" width="21.66015625" style="112" customWidth="1"/>
    <col min="10" max="10" width="20.16015625" style="112" customWidth="1"/>
    <col min="11" max="11" width="21" style="112" customWidth="1"/>
    <col min="12" max="12" width="20.33203125" style="112" bestFit="1" customWidth="1"/>
    <col min="13" max="13" width="17.66015625" style="112" customWidth="1"/>
    <col min="14" max="14" width="22.33203125" style="112" customWidth="1"/>
    <col min="15" max="15" width="15.83203125" style="112" customWidth="1"/>
    <col min="16" max="16" width="18.33203125" style="112" customWidth="1"/>
    <col min="17" max="17" width="14.83203125" style="112" customWidth="1"/>
    <col min="18" max="18" width="20.66015625" style="112" customWidth="1"/>
    <col min="19" max="19" width="19.66015625" style="112" customWidth="1"/>
    <col min="20" max="20" width="20.83203125" style="1" customWidth="1"/>
    <col min="21" max="21" width="26.33203125" style="1" customWidth="1"/>
    <col min="22" max="22" width="11.16015625" style="156" customWidth="1"/>
    <col min="23" max="16384" width="9.16015625" style="66" customWidth="1"/>
  </cols>
  <sheetData>
    <row r="1" spans="9:22" ht="33.75" customHeight="1">
      <c r="I1" s="196"/>
      <c r="J1" s="196"/>
      <c r="K1" s="196"/>
      <c r="M1" s="95"/>
      <c r="N1" s="121"/>
      <c r="Q1" s="198" t="s">
        <v>67</v>
      </c>
      <c r="R1" s="198"/>
      <c r="S1" s="198"/>
      <c r="T1" s="198"/>
      <c r="U1" s="198"/>
      <c r="V1" s="169">
        <v>86</v>
      </c>
    </row>
    <row r="2" spans="2:22" s="3" customFormat="1" ht="36" customHeight="1">
      <c r="B2" s="114"/>
      <c r="C2" s="14"/>
      <c r="D2" s="14"/>
      <c r="E2" s="14"/>
      <c r="F2" s="14"/>
      <c r="G2" s="14"/>
      <c r="H2" s="14"/>
      <c r="I2" s="197"/>
      <c r="J2" s="197"/>
      <c r="K2" s="197"/>
      <c r="L2" s="122"/>
      <c r="M2" s="95"/>
      <c r="N2" s="123"/>
      <c r="O2" s="122"/>
      <c r="P2" s="122"/>
      <c r="Q2" s="198" t="s">
        <v>68</v>
      </c>
      <c r="R2" s="198"/>
      <c r="S2" s="198"/>
      <c r="T2" s="198"/>
      <c r="U2" s="198"/>
      <c r="V2" s="169"/>
    </row>
    <row r="3" spans="2:22" s="3" customFormat="1" ht="45.75" customHeight="1">
      <c r="B3" s="114"/>
      <c r="C3" s="14"/>
      <c r="D3" s="14"/>
      <c r="E3" s="14"/>
      <c r="F3" s="14"/>
      <c r="G3" s="14"/>
      <c r="H3" s="14"/>
      <c r="I3" s="197"/>
      <c r="J3" s="197"/>
      <c r="K3" s="197"/>
      <c r="L3" s="122"/>
      <c r="M3" s="95"/>
      <c r="N3" s="123"/>
      <c r="O3" s="122"/>
      <c r="P3" s="122"/>
      <c r="Q3" s="198" t="s">
        <v>69</v>
      </c>
      <c r="R3" s="198"/>
      <c r="S3" s="198"/>
      <c r="T3" s="198"/>
      <c r="U3" s="198"/>
      <c r="V3" s="169"/>
    </row>
    <row r="4" spans="2:22" s="3" customFormat="1" ht="38.25" customHeight="1">
      <c r="B4" s="114"/>
      <c r="C4" s="14"/>
      <c r="D4" s="14"/>
      <c r="E4" s="37"/>
      <c r="F4" s="14"/>
      <c r="G4" s="14"/>
      <c r="H4" s="208"/>
      <c r="I4" s="208"/>
      <c r="J4" s="208"/>
      <c r="K4" s="93"/>
      <c r="L4" s="171"/>
      <c r="M4" s="171"/>
      <c r="N4" s="171"/>
      <c r="O4" s="124"/>
      <c r="P4" s="122"/>
      <c r="Q4" s="212" t="s">
        <v>70</v>
      </c>
      <c r="R4" s="213"/>
      <c r="S4" s="213"/>
      <c r="T4" s="213"/>
      <c r="U4" s="213"/>
      <c r="V4" s="169"/>
    </row>
    <row r="5" spans="2:22" s="3" customFormat="1" ht="38.25" customHeight="1">
      <c r="B5" s="114"/>
      <c r="C5" s="14"/>
      <c r="D5" s="14"/>
      <c r="E5" s="37"/>
      <c r="F5" s="14"/>
      <c r="G5" s="14"/>
      <c r="H5" s="26"/>
      <c r="I5" s="93"/>
      <c r="J5" s="93"/>
      <c r="K5" s="93"/>
      <c r="L5" s="93"/>
      <c r="M5" s="93"/>
      <c r="N5" s="93"/>
      <c r="O5" s="124"/>
      <c r="P5" s="122"/>
      <c r="Q5" s="212" t="s">
        <v>76</v>
      </c>
      <c r="R5" s="212"/>
      <c r="S5" s="212"/>
      <c r="T5" s="212"/>
      <c r="U5" s="212"/>
      <c r="V5" s="169"/>
    </row>
    <row r="6" spans="2:22" s="219" customFormat="1" ht="38.25" customHeight="1">
      <c r="B6" s="114"/>
      <c r="C6" s="220"/>
      <c r="D6" s="220"/>
      <c r="E6" s="222"/>
      <c r="F6" s="220"/>
      <c r="G6" s="220"/>
      <c r="H6" s="221"/>
      <c r="I6" s="168"/>
      <c r="J6" s="168"/>
      <c r="K6" s="168"/>
      <c r="L6" s="168"/>
      <c r="M6" s="168"/>
      <c r="N6" s="168"/>
      <c r="O6" s="124"/>
      <c r="P6" s="122"/>
      <c r="Q6" s="223"/>
      <c r="R6" s="223"/>
      <c r="S6" s="223"/>
      <c r="T6" s="223"/>
      <c r="U6" s="223"/>
      <c r="V6" s="169"/>
    </row>
    <row r="7" spans="1:22" ht="42" customHeight="1">
      <c r="A7" s="216" t="s">
        <v>30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169"/>
    </row>
    <row r="8" spans="3:22" ht="21.75" customHeight="1">
      <c r="C8" s="15"/>
      <c r="D8" s="15"/>
      <c r="E8" s="15"/>
      <c r="F8" s="15"/>
      <c r="G8" s="15"/>
      <c r="H8" s="15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15"/>
      <c r="U8" s="15"/>
      <c r="V8" s="169"/>
    </row>
    <row r="9" spans="3:22" ht="40.5" customHeight="1" thickBot="1">
      <c r="C9" s="73"/>
      <c r="D9" s="73"/>
      <c r="E9" s="73"/>
      <c r="F9" s="73"/>
      <c r="G9" s="73"/>
      <c r="H9" s="2"/>
      <c r="I9" s="95"/>
      <c r="J9" s="95"/>
      <c r="K9" s="125"/>
      <c r="L9" s="126"/>
      <c r="M9" s="95"/>
      <c r="N9" s="95"/>
      <c r="O9" s="127"/>
      <c r="P9" s="127"/>
      <c r="Q9" s="127"/>
      <c r="R9" s="126"/>
      <c r="S9" s="95"/>
      <c r="T9" s="65"/>
      <c r="U9" s="77" t="s">
        <v>6</v>
      </c>
      <c r="V9" s="169"/>
    </row>
    <row r="10" spans="1:22" ht="31.5" customHeight="1">
      <c r="A10" s="199" t="s">
        <v>24</v>
      </c>
      <c r="B10" s="201" t="s">
        <v>25</v>
      </c>
      <c r="C10" s="179" t="s">
        <v>9</v>
      </c>
      <c r="D10" s="182" t="s">
        <v>10</v>
      </c>
      <c r="E10" s="178" t="s">
        <v>0</v>
      </c>
      <c r="F10" s="179"/>
      <c r="G10" s="179"/>
      <c r="H10" s="179" t="s">
        <v>1</v>
      </c>
      <c r="I10" s="179"/>
      <c r="J10" s="179"/>
      <c r="K10" s="206" t="s">
        <v>2</v>
      </c>
      <c r="L10" s="214" t="s">
        <v>43</v>
      </c>
      <c r="M10" s="215"/>
      <c r="N10" s="206"/>
      <c r="O10" s="209" t="s">
        <v>44</v>
      </c>
      <c r="P10" s="210"/>
      <c r="Q10" s="210"/>
      <c r="R10" s="210"/>
      <c r="S10" s="210"/>
      <c r="T10" s="210"/>
      <c r="U10" s="211"/>
      <c r="V10" s="169"/>
    </row>
    <row r="11" spans="1:22" s="6" customFormat="1" ht="29.25" customHeight="1">
      <c r="A11" s="200"/>
      <c r="B11" s="202"/>
      <c r="C11" s="181"/>
      <c r="D11" s="183"/>
      <c r="E11" s="180"/>
      <c r="F11" s="181"/>
      <c r="G11" s="181"/>
      <c r="H11" s="181"/>
      <c r="I11" s="181"/>
      <c r="J11" s="181"/>
      <c r="K11" s="207"/>
      <c r="L11" s="172"/>
      <c r="M11" s="174"/>
      <c r="N11" s="207"/>
      <c r="O11" s="172" t="s">
        <v>0</v>
      </c>
      <c r="P11" s="174"/>
      <c r="Q11" s="174"/>
      <c r="R11" s="175" t="s">
        <v>1</v>
      </c>
      <c r="S11" s="176"/>
      <c r="T11" s="177"/>
      <c r="U11" s="183" t="s">
        <v>2</v>
      </c>
      <c r="V11" s="169"/>
    </row>
    <row r="12" spans="1:22" s="6" customFormat="1" ht="16.5" customHeight="1">
      <c r="A12" s="200"/>
      <c r="B12" s="202"/>
      <c r="C12" s="181"/>
      <c r="D12" s="183"/>
      <c r="E12" s="180" t="s">
        <v>3</v>
      </c>
      <c r="F12" s="191" t="s">
        <v>4</v>
      </c>
      <c r="G12" s="191" t="s">
        <v>5</v>
      </c>
      <c r="H12" s="181" t="s">
        <v>3</v>
      </c>
      <c r="I12" s="173" t="s">
        <v>4</v>
      </c>
      <c r="J12" s="193" t="s">
        <v>5</v>
      </c>
      <c r="K12" s="207"/>
      <c r="L12" s="172" t="s">
        <v>3</v>
      </c>
      <c r="M12" s="173" t="s">
        <v>4</v>
      </c>
      <c r="N12" s="203" t="s">
        <v>5</v>
      </c>
      <c r="O12" s="172" t="s">
        <v>3</v>
      </c>
      <c r="P12" s="173" t="s">
        <v>4</v>
      </c>
      <c r="Q12" s="173" t="s">
        <v>5</v>
      </c>
      <c r="R12" s="174" t="s">
        <v>3</v>
      </c>
      <c r="S12" s="173" t="s">
        <v>4</v>
      </c>
      <c r="T12" s="185" t="s">
        <v>5</v>
      </c>
      <c r="U12" s="183"/>
      <c r="V12" s="169"/>
    </row>
    <row r="13" spans="1:22" s="6" customFormat="1" ht="20.25" customHeight="1">
      <c r="A13" s="200"/>
      <c r="B13" s="202"/>
      <c r="C13" s="181"/>
      <c r="D13" s="183"/>
      <c r="E13" s="180"/>
      <c r="F13" s="191"/>
      <c r="G13" s="191"/>
      <c r="H13" s="181"/>
      <c r="I13" s="173"/>
      <c r="J13" s="194"/>
      <c r="K13" s="207"/>
      <c r="L13" s="172"/>
      <c r="M13" s="173"/>
      <c r="N13" s="204"/>
      <c r="O13" s="172"/>
      <c r="P13" s="173"/>
      <c r="Q13" s="173"/>
      <c r="R13" s="174"/>
      <c r="S13" s="173"/>
      <c r="T13" s="186"/>
      <c r="U13" s="183"/>
      <c r="V13" s="169"/>
    </row>
    <row r="14" spans="1:22" s="6" customFormat="1" ht="57.75" customHeight="1">
      <c r="A14" s="200"/>
      <c r="B14" s="202"/>
      <c r="C14" s="181"/>
      <c r="D14" s="183"/>
      <c r="E14" s="180"/>
      <c r="F14" s="191"/>
      <c r="G14" s="191"/>
      <c r="H14" s="181"/>
      <c r="I14" s="173"/>
      <c r="J14" s="195"/>
      <c r="K14" s="207"/>
      <c r="L14" s="172"/>
      <c r="M14" s="173"/>
      <c r="N14" s="205"/>
      <c r="O14" s="172"/>
      <c r="P14" s="173"/>
      <c r="Q14" s="173"/>
      <c r="R14" s="174"/>
      <c r="S14" s="173"/>
      <c r="T14" s="187"/>
      <c r="U14" s="183"/>
      <c r="V14" s="169"/>
    </row>
    <row r="15" spans="1:22" s="7" customFormat="1" ht="42.75" customHeight="1">
      <c r="A15" s="157"/>
      <c r="B15" s="115"/>
      <c r="C15" s="82" t="s">
        <v>39</v>
      </c>
      <c r="D15" s="47">
        <f>D16</f>
        <v>181495</v>
      </c>
      <c r="E15" s="46">
        <f aca="true" t="shared" si="0" ref="E15:M15">E16</f>
        <v>0</v>
      </c>
      <c r="F15" s="20">
        <f t="shared" si="0"/>
        <v>0</v>
      </c>
      <c r="G15" s="20">
        <f t="shared" si="0"/>
        <v>0</v>
      </c>
      <c r="H15" s="20">
        <f t="shared" si="0"/>
        <v>181495</v>
      </c>
      <c r="I15" s="96">
        <f t="shared" si="0"/>
        <v>181495</v>
      </c>
      <c r="J15" s="96">
        <f t="shared" si="0"/>
        <v>0</v>
      </c>
      <c r="K15" s="128">
        <f>E15+H15</f>
        <v>181495</v>
      </c>
      <c r="L15" s="129">
        <f>L16</f>
        <v>0</v>
      </c>
      <c r="M15" s="96">
        <f t="shared" si="0"/>
        <v>0</v>
      </c>
      <c r="N15" s="128">
        <f>N16</f>
        <v>0</v>
      </c>
      <c r="O15" s="129">
        <f aca="true" t="shared" si="1" ref="O15:U16">O16</f>
        <v>0</v>
      </c>
      <c r="P15" s="96">
        <f t="shared" si="1"/>
        <v>0</v>
      </c>
      <c r="Q15" s="96">
        <f t="shared" si="1"/>
        <v>0</v>
      </c>
      <c r="R15" s="96">
        <f t="shared" si="1"/>
        <v>181495</v>
      </c>
      <c r="S15" s="96">
        <f t="shared" si="1"/>
        <v>181495</v>
      </c>
      <c r="T15" s="20">
        <f t="shared" si="1"/>
        <v>0</v>
      </c>
      <c r="U15" s="47">
        <f t="shared" si="1"/>
        <v>181495</v>
      </c>
      <c r="V15" s="169"/>
    </row>
    <row r="16" spans="1:22" s="7" customFormat="1" ht="57.75" customHeight="1">
      <c r="A16" s="158">
        <v>8340</v>
      </c>
      <c r="B16" s="38" t="s">
        <v>26</v>
      </c>
      <c r="C16" s="16" t="s">
        <v>27</v>
      </c>
      <c r="D16" s="47">
        <f>D17</f>
        <v>181495</v>
      </c>
      <c r="E16" s="46">
        <v>0</v>
      </c>
      <c r="F16" s="20">
        <v>0</v>
      </c>
      <c r="G16" s="20">
        <v>0</v>
      </c>
      <c r="H16" s="20">
        <f aca="true" t="shared" si="2" ref="H16:M17">H17</f>
        <v>181495</v>
      </c>
      <c r="I16" s="96">
        <f t="shared" si="2"/>
        <v>181495</v>
      </c>
      <c r="J16" s="96">
        <f t="shared" si="2"/>
        <v>0</v>
      </c>
      <c r="K16" s="128">
        <f>E16+H16</f>
        <v>181495</v>
      </c>
      <c r="L16" s="129">
        <f t="shared" si="2"/>
        <v>0</v>
      </c>
      <c r="M16" s="96">
        <f t="shared" si="2"/>
        <v>0</v>
      </c>
      <c r="N16" s="128">
        <f>N17</f>
        <v>0</v>
      </c>
      <c r="O16" s="129">
        <f t="shared" si="1"/>
        <v>0</v>
      </c>
      <c r="P16" s="96">
        <f t="shared" si="1"/>
        <v>0</v>
      </c>
      <c r="Q16" s="96">
        <f t="shared" si="1"/>
        <v>0</v>
      </c>
      <c r="R16" s="96">
        <f t="shared" si="1"/>
        <v>181495</v>
      </c>
      <c r="S16" s="96">
        <f t="shared" si="1"/>
        <v>181495</v>
      </c>
      <c r="T16" s="20">
        <f t="shared" si="1"/>
        <v>0</v>
      </c>
      <c r="U16" s="47">
        <f t="shared" si="1"/>
        <v>181495</v>
      </c>
      <c r="V16" s="169"/>
    </row>
    <row r="17" spans="1:22" s="7" customFormat="1" ht="78">
      <c r="A17" s="157"/>
      <c r="B17" s="115"/>
      <c r="C17" s="83" t="s">
        <v>52</v>
      </c>
      <c r="D17" s="49">
        <f>D18+D19</f>
        <v>181495</v>
      </c>
      <c r="E17" s="48">
        <v>0</v>
      </c>
      <c r="F17" s="19">
        <v>0</v>
      </c>
      <c r="G17" s="19">
        <v>0</v>
      </c>
      <c r="H17" s="19">
        <f>H18+H19</f>
        <v>181495</v>
      </c>
      <c r="I17" s="97">
        <f>I18+I19</f>
        <v>181495</v>
      </c>
      <c r="J17" s="97">
        <f t="shared" si="2"/>
        <v>0</v>
      </c>
      <c r="K17" s="130">
        <f>E17+H17</f>
        <v>181495</v>
      </c>
      <c r="L17" s="131">
        <f>L18+L19</f>
        <v>0</v>
      </c>
      <c r="M17" s="97">
        <f>M18+M19</f>
        <v>0</v>
      </c>
      <c r="N17" s="130">
        <f aca="true" t="shared" si="3" ref="N17:U17">N18+N19</f>
        <v>0</v>
      </c>
      <c r="O17" s="131">
        <f t="shared" si="3"/>
        <v>0</v>
      </c>
      <c r="P17" s="97">
        <f t="shared" si="3"/>
        <v>0</v>
      </c>
      <c r="Q17" s="97">
        <f t="shared" si="3"/>
        <v>0</v>
      </c>
      <c r="R17" s="97">
        <f t="shared" si="3"/>
        <v>181495</v>
      </c>
      <c r="S17" s="97">
        <f t="shared" si="3"/>
        <v>181495</v>
      </c>
      <c r="T17" s="19">
        <f t="shared" si="3"/>
        <v>0</v>
      </c>
      <c r="U17" s="49">
        <f t="shared" si="3"/>
        <v>181495</v>
      </c>
      <c r="V17" s="169"/>
    </row>
    <row r="18" spans="1:22" s="7" customFormat="1" ht="76.5" customHeight="1">
      <c r="A18" s="157"/>
      <c r="B18" s="115"/>
      <c r="C18" s="36" t="s">
        <v>14</v>
      </c>
      <c r="D18" s="143">
        <v>38495</v>
      </c>
      <c r="E18" s="50">
        <v>0</v>
      </c>
      <c r="F18" s="32">
        <v>0</v>
      </c>
      <c r="G18" s="32">
        <v>0</v>
      </c>
      <c r="H18" s="32">
        <f>SUM(I18)+J18</f>
        <v>38495</v>
      </c>
      <c r="I18" s="98">
        <f>23500+14995</f>
        <v>38495</v>
      </c>
      <c r="J18" s="98">
        <v>0</v>
      </c>
      <c r="K18" s="132">
        <f>E18+H18</f>
        <v>38495</v>
      </c>
      <c r="L18" s="133">
        <f>M18+N18</f>
        <v>0</v>
      </c>
      <c r="M18" s="98"/>
      <c r="N18" s="132"/>
      <c r="O18" s="129">
        <f>P18+Q18</f>
        <v>0</v>
      </c>
      <c r="P18" s="96">
        <f>F18</f>
        <v>0</v>
      </c>
      <c r="Q18" s="96">
        <f>G18</f>
        <v>0</v>
      </c>
      <c r="R18" s="96">
        <f>S18+T18</f>
        <v>38495</v>
      </c>
      <c r="S18" s="96">
        <f>I18+M18</f>
        <v>38495</v>
      </c>
      <c r="T18" s="20">
        <f>J18+N18</f>
        <v>0</v>
      </c>
      <c r="U18" s="47">
        <f>R18+O18</f>
        <v>38495</v>
      </c>
      <c r="V18" s="169"/>
    </row>
    <row r="19" spans="1:22" s="7" customFormat="1" ht="65.25" customHeight="1">
      <c r="A19" s="157"/>
      <c r="B19" s="115"/>
      <c r="C19" s="36" t="s">
        <v>31</v>
      </c>
      <c r="D19" s="143">
        <v>143000</v>
      </c>
      <c r="E19" s="50">
        <v>0</v>
      </c>
      <c r="F19" s="32">
        <v>0</v>
      </c>
      <c r="G19" s="32">
        <v>0</v>
      </c>
      <c r="H19" s="32">
        <f>SUM(I19)+J19</f>
        <v>143000</v>
      </c>
      <c r="I19" s="98">
        <f>100000+43000</f>
        <v>143000</v>
      </c>
      <c r="J19" s="98">
        <v>0</v>
      </c>
      <c r="K19" s="132">
        <f>E19+H19</f>
        <v>143000</v>
      </c>
      <c r="L19" s="133">
        <f>M19+N19</f>
        <v>0</v>
      </c>
      <c r="M19" s="98"/>
      <c r="N19" s="132"/>
      <c r="O19" s="129">
        <f>P19+Q19</f>
        <v>0</v>
      </c>
      <c r="P19" s="96">
        <f>F19</f>
        <v>0</v>
      </c>
      <c r="Q19" s="96">
        <f>G19</f>
        <v>0</v>
      </c>
      <c r="R19" s="96">
        <f>S19+T19</f>
        <v>143000</v>
      </c>
      <c r="S19" s="96">
        <f>I19+M19</f>
        <v>143000</v>
      </c>
      <c r="T19" s="20">
        <f>J19+N19</f>
        <v>0</v>
      </c>
      <c r="U19" s="47">
        <f>R19+O19</f>
        <v>143000</v>
      </c>
      <c r="V19" s="169"/>
    </row>
    <row r="20" spans="1:22" s="7" customFormat="1" ht="51" customHeight="1">
      <c r="A20" s="157"/>
      <c r="B20" s="115"/>
      <c r="C20" s="16" t="s">
        <v>40</v>
      </c>
      <c r="D20" s="64">
        <f>D21</f>
        <v>396400</v>
      </c>
      <c r="E20" s="51">
        <f aca="true" t="shared" si="4" ref="E20:U20">E21</f>
        <v>0</v>
      </c>
      <c r="F20" s="18">
        <f t="shared" si="4"/>
        <v>0</v>
      </c>
      <c r="G20" s="18">
        <f t="shared" si="4"/>
        <v>0</v>
      </c>
      <c r="H20" s="18">
        <f t="shared" si="4"/>
        <v>396400</v>
      </c>
      <c r="I20" s="99">
        <f t="shared" si="4"/>
        <v>346600</v>
      </c>
      <c r="J20" s="99">
        <f t="shared" si="4"/>
        <v>49800</v>
      </c>
      <c r="K20" s="128">
        <f aca="true" t="shared" si="5" ref="K20:K25">E20+H20</f>
        <v>396400</v>
      </c>
      <c r="L20" s="134">
        <f t="shared" si="4"/>
        <v>0</v>
      </c>
      <c r="M20" s="99">
        <f t="shared" si="4"/>
        <v>0</v>
      </c>
      <c r="N20" s="135">
        <f t="shared" si="4"/>
        <v>0</v>
      </c>
      <c r="O20" s="134">
        <f t="shared" si="4"/>
        <v>0</v>
      </c>
      <c r="P20" s="99">
        <f t="shared" si="4"/>
        <v>0</v>
      </c>
      <c r="Q20" s="99">
        <f t="shared" si="4"/>
        <v>0</v>
      </c>
      <c r="R20" s="99">
        <f t="shared" si="4"/>
        <v>396400</v>
      </c>
      <c r="S20" s="99">
        <f t="shared" si="4"/>
        <v>346600</v>
      </c>
      <c r="T20" s="18">
        <f t="shared" si="4"/>
        <v>49800</v>
      </c>
      <c r="U20" s="64">
        <f t="shared" si="4"/>
        <v>396400</v>
      </c>
      <c r="V20" s="169"/>
    </row>
    <row r="21" spans="1:22" s="8" customFormat="1" ht="49.5" customHeight="1">
      <c r="A21" s="158">
        <v>8340</v>
      </c>
      <c r="B21" s="38" t="s">
        <v>26</v>
      </c>
      <c r="C21" s="16" t="s">
        <v>27</v>
      </c>
      <c r="D21" s="64">
        <f>D22+D24+D26+D31+D33</f>
        <v>396400</v>
      </c>
      <c r="E21" s="51">
        <f aca="true" t="shared" si="6" ref="E21:J21">E22+E24+E26+E31+E33</f>
        <v>0</v>
      </c>
      <c r="F21" s="18">
        <f t="shared" si="6"/>
        <v>0</v>
      </c>
      <c r="G21" s="18">
        <f t="shared" si="6"/>
        <v>0</v>
      </c>
      <c r="H21" s="18">
        <f t="shared" si="6"/>
        <v>396400</v>
      </c>
      <c r="I21" s="99">
        <f t="shared" si="6"/>
        <v>346600</v>
      </c>
      <c r="J21" s="99">
        <f t="shared" si="6"/>
        <v>49800</v>
      </c>
      <c r="K21" s="128">
        <f t="shared" si="5"/>
        <v>396400</v>
      </c>
      <c r="L21" s="134">
        <f>L22+L24+L26+L31+L33</f>
        <v>0</v>
      </c>
      <c r="M21" s="99">
        <f>M22+M24+M26+M31+M33</f>
        <v>0</v>
      </c>
      <c r="N21" s="135">
        <f>N22+N24+N26+N31+N33</f>
        <v>0</v>
      </c>
      <c r="O21" s="134">
        <f aca="true" t="shared" si="7" ref="O21:U21">O22+O24+O26+O31+O33</f>
        <v>0</v>
      </c>
      <c r="P21" s="99">
        <f t="shared" si="7"/>
        <v>0</v>
      </c>
      <c r="Q21" s="99">
        <f t="shared" si="7"/>
        <v>0</v>
      </c>
      <c r="R21" s="99">
        <f t="shared" si="7"/>
        <v>396400</v>
      </c>
      <c r="S21" s="99">
        <f t="shared" si="7"/>
        <v>346600</v>
      </c>
      <c r="T21" s="18">
        <f t="shared" si="7"/>
        <v>49800</v>
      </c>
      <c r="U21" s="64">
        <f t="shared" si="7"/>
        <v>396400</v>
      </c>
      <c r="V21" s="169"/>
    </row>
    <row r="22" spans="1:22" s="8" customFormat="1" ht="136.5">
      <c r="A22" s="159"/>
      <c r="B22" s="116"/>
      <c r="C22" s="83" t="s">
        <v>53</v>
      </c>
      <c r="D22" s="67">
        <f>D23</f>
        <v>25000</v>
      </c>
      <c r="E22" s="48">
        <v>0</v>
      </c>
      <c r="F22" s="19">
        <v>0</v>
      </c>
      <c r="G22" s="19">
        <v>0</v>
      </c>
      <c r="H22" s="19">
        <f>H23</f>
        <v>25000</v>
      </c>
      <c r="I22" s="97">
        <f>I23</f>
        <v>25000</v>
      </c>
      <c r="J22" s="97">
        <f>J23</f>
        <v>0</v>
      </c>
      <c r="K22" s="130">
        <f t="shared" si="5"/>
        <v>25000</v>
      </c>
      <c r="L22" s="131">
        <f>L23</f>
        <v>0</v>
      </c>
      <c r="M22" s="97">
        <f>M23</f>
        <v>0</v>
      </c>
      <c r="N22" s="130">
        <f>N23</f>
        <v>0</v>
      </c>
      <c r="O22" s="131">
        <f aca="true" t="shared" si="8" ref="O22:U22">O23</f>
        <v>0</v>
      </c>
      <c r="P22" s="97">
        <f t="shared" si="8"/>
        <v>0</v>
      </c>
      <c r="Q22" s="97">
        <f t="shared" si="8"/>
        <v>0</v>
      </c>
      <c r="R22" s="97">
        <f t="shared" si="8"/>
        <v>25000</v>
      </c>
      <c r="S22" s="97">
        <f t="shared" si="8"/>
        <v>25000</v>
      </c>
      <c r="T22" s="19">
        <f t="shared" si="8"/>
        <v>0</v>
      </c>
      <c r="U22" s="49">
        <f t="shared" si="8"/>
        <v>25000</v>
      </c>
      <c r="V22" s="169"/>
    </row>
    <row r="23" spans="1:22" s="8" customFormat="1" ht="93.75">
      <c r="A23" s="159"/>
      <c r="B23" s="116"/>
      <c r="C23" s="36" t="s">
        <v>34</v>
      </c>
      <c r="D23" s="143">
        <v>25000</v>
      </c>
      <c r="E23" s="50">
        <v>0</v>
      </c>
      <c r="F23" s="32">
        <v>0</v>
      </c>
      <c r="G23" s="32">
        <v>0</v>
      </c>
      <c r="H23" s="32">
        <f>SUM(I23)+J23</f>
        <v>25000</v>
      </c>
      <c r="I23" s="98">
        <v>25000</v>
      </c>
      <c r="J23" s="98">
        <v>0</v>
      </c>
      <c r="K23" s="132">
        <f t="shared" si="5"/>
        <v>25000</v>
      </c>
      <c r="L23" s="133">
        <f>M23+N23</f>
        <v>0</v>
      </c>
      <c r="M23" s="98"/>
      <c r="N23" s="132"/>
      <c r="O23" s="129">
        <f>P23+Q23</f>
        <v>0</v>
      </c>
      <c r="P23" s="96">
        <f>F23</f>
        <v>0</v>
      </c>
      <c r="Q23" s="96">
        <f>G23</f>
        <v>0</v>
      </c>
      <c r="R23" s="96">
        <f>S23+T23</f>
        <v>25000</v>
      </c>
      <c r="S23" s="96">
        <f>I23+M23</f>
        <v>25000</v>
      </c>
      <c r="T23" s="20">
        <f>J23+N23</f>
        <v>0</v>
      </c>
      <c r="U23" s="47">
        <f>R23+O23</f>
        <v>25000</v>
      </c>
      <c r="V23" s="169"/>
    </row>
    <row r="24" spans="1:22" s="8" customFormat="1" ht="79.5" customHeight="1">
      <c r="A24" s="159"/>
      <c r="B24" s="116"/>
      <c r="C24" s="30" t="s">
        <v>52</v>
      </c>
      <c r="D24" s="69">
        <f>D25</f>
        <v>53000</v>
      </c>
      <c r="E24" s="52">
        <v>0</v>
      </c>
      <c r="F24" s="31">
        <v>0</v>
      </c>
      <c r="G24" s="31">
        <v>0</v>
      </c>
      <c r="H24" s="31">
        <f>SUM(H25)</f>
        <v>54700</v>
      </c>
      <c r="I24" s="97">
        <f>SUM(I25)</f>
        <v>31900</v>
      </c>
      <c r="J24" s="97">
        <f>J25</f>
        <v>22800</v>
      </c>
      <c r="K24" s="132">
        <f t="shared" si="5"/>
        <v>54700</v>
      </c>
      <c r="L24" s="131">
        <f>SUM(L25)</f>
        <v>0</v>
      </c>
      <c r="M24" s="97">
        <f>SUM(M25)</f>
        <v>0</v>
      </c>
      <c r="N24" s="130">
        <f>N25</f>
        <v>0</v>
      </c>
      <c r="O24" s="131">
        <f aca="true" t="shared" si="9" ref="O24:U24">O25</f>
        <v>0</v>
      </c>
      <c r="P24" s="97">
        <f t="shared" si="9"/>
        <v>0</v>
      </c>
      <c r="Q24" s="97">
        <f t="shared" si="9"/>
        <v>0</v>
      </c>
      <c r="R24" s="97">
        <f t="shared" si="9"/>
        <v>54700</v>
      </c>
      <c r="S24" s="97">
        <f t="shared" si="9"/>
        <v>31900</v>
      </c>
      <c r="T24" s="31">
        <f t="shared" si="9"/>
        <v>22800</v>
      </c>
      <c r="U24" s="53">
        <f t="shared" si="9"/>
        <v>54700</v>
      </c>
      <c r="V24" s="169"/>
    </row>
    <row r="25" spans="1:22" s="8" customFormat="1" ht="93.75">
      <c r="A25" s="159"/>
      <c r="B25" s="116"/>
      <c r="C25" s="36" t="s">
        <v>38</v>
      </c>
      <c r="D25" s="143">
        <v>53000</v>
      </c>
      <c r="E25" s="54">
        <v>0</v>
      </c>
      <c r="F25" s="32">
        <v>0</v>
      </c>
      <c r="G25" s="33">
        <v>0</v>
      </c>
      <c r="H25" s="32">
        <f>SUM(I25)+J25</f>
        <v>54700</v>
      </c>
      <c r="I25" s="98">
        <f>30000+3000-1100</f>
        <v>31900</v>
      </c>
      <c r="J25" s="98">
        <f>20000+2800</f>
        <v>22800</v>
      </c>
      <c r="K25" s="132">
        <f t="shared" si="5"/>
        <v>54700</v>
      </c>
      <c r="L25" s="133">
        <f>M25+N25</f>
        <v>0</v>
      </c>
      <c r="M25" s="98"/>
      <c r="N25" s="132"/>
      <c r="O25" s="129">
        <f>P25+Q25</f>
        <v>0</v>
      </c>
      <c r="P25" s="96">
        <f>F25</f>
        <v>0</v>
      </c>
      <c r="Q25" s="96">
        <f>G25</f>
        <v>0</v>
      </c>
      <c r="R25" s="96">
        <f>S25+T25</f>
        <v>54700</v>
      </c>
      <c r="S25" s="96">
        <f>I25+M25</f>
        <v>31900</v>
      </c>
      <c r="T25" s="20">
        <f>J25+N25</f>
        <v>22800</v>
      </c>
      <c r="U25" s="47">
        <f>R25+O25</f>
        <v>54700</v>
      </c>
      <c r="V25" s="169"/>
    </row>
    <row r="26" spans="1:22" s="8" customFormat="1" ht="197.25" customHeight="1">
      <c r="A26" s="159"/>
      <c r="B26" s="116"/>
      <c r="C26" s="83" t="s">
        <v>54</v>
      </c>
      <c r="D26" s="67">
        <f>D27+D28+D29+D30</f>
        <v>260000</v>
      </c>
      <c r="E26" s="55">
        <f aca="true" t="shared" si="10" ref="E26:J26">E27+E28+E29+E30</f>
        <v>0</v>
      </c>
      <c r="F26" s="21">
        <f t="shared" si="10"/>
        <v>0</v>
      </c>
      <c r="G26" s="21">
        <f t="shared" si="10"/>
        <v>0</v>
      </c>
      <c r="H26" s="21">
        <f t="shared" si="10"/>
        <v>258300</v>
      </c>
      <c r="I26" s="100">
        <f t="shared" si="10"/>
        <v>231300</v>
      </c>
      <c r="J26" s="100">
        <f t="shared" si="10"/>
        <v>27000</v>
      </c>
      <c r="K26" s="130">
        <f aca="true" t="shared" si="11" ref="K26:K42">E26+H26</f>
        <v>258300</v>
      </c>
      <c r="L26" s="136">
        <f>L27+L28+L29+L30</f>
        <v>0</v>
      </c>
      <c r="M26" s="100">
        <f aca="true" t="shared" si="12" ref="M26:U26">M27+M28+M29+M30</f>
        <v>0</v>
      </c>
      <c r="N26" s="137">
        <f t="shared" si="12"/>
        <v>0</v>
      </c>
      <c r="O26" s="136">
        <f t="shared" si="12"/>
        <v>0</v>
      </c>
      <c r="P26" s="100">
        <f t="shared" si="12"/>
        <v>0</v>
      </c>
      <c r="Q26" s="100">
        <f t="shared" si="12"/>
        <v>0</v>
      </c>
      <c r="R26" s="100">
        <f t="shared" si="12"/>
        <v>258300</v>
      </c>
      <c r="S26" s="100">
        <f t="shared" si="12"/>
        <v>231300</v>
      </c>
      <c r="T26" s="21">
        <f t="shared" si="12"/>
        <v>27000</v>
      </c>
      <c r="U26" s="67">
        <f t="shared" si="12"/>
        <v>258300</v>
      </c>
      <c r="V26" s="169"/>
    </row>
    <row r="27" spans="1:22" s="8" customFormat="1" ht="75">
      <c r="A27" s="159"/>
      <c r="B27" s="116"/>
      <c r="C27" s="36" t="s">
        <v>37</v>
      </c>
      <c r="D27" s="143">
        <v>100000</v>
      </c>
      <c r="E27" s="50">
        <v>0</v>
      </c>
      <c r="F27" s="32">
        <v>0</v>
      </c>
      <c r="G27" s="32">
        <v>0</v>
      </c>
      <c r="H27" s="32">
        <f>SUM(I27)+J27</f>
        <v>100000</v>
      </c>
      <c r="I27" s="98">
        <v>100000</v>
      </c>
      <c r="J27" s="98"/>
      <c r="K27" s="132">
        <f>E27+H27</f>
        <v>100000</v>
      </c>
      <c r="L27" s="133">
        <f>M27+N27</f>
        <v>0</v>
      </c>
      <c r="M27" s="98"/>
      <c r="N27" s="132"/>
      <c r="O27" s="129">
        <f>P27+Q27</f>
        <v>0</v>
      </c>
      <c r="P27" s="96">
        <f aca="true" t="shared" si="13" ref="P27:Q30">F27</f>
        <v>0</v>
      </c>
      <c r="Q27" s="96">
        <f t="shared" si="13"/>
        <v>0</v>
      </c>
      <c r="R27" s="96">
        <f>S27+T27</f>
        <v>100000</v>
      </c>
      <c r="S27" s="96">
        <f aca="true" t="shared" si="14" ref="S27:T30">I27+M27</f>
        <v>100000</v>
      </c>
      <c r="T27" s="20">
        <f t="shared" si="14"/>
        <v>0</v>
      </c>
      <c r="U27" s="47">
        <f>R27+O27</f>
        <v>100000</v>
      </c>
      <c r="V27" s="170">
        <v>87</v>
      </c>
    </row>
    <row r="28" spans="1:22" s="8" customFormat="1" ht="64.5" customHeight="1">
      <c r="A28" s="159"/>
      <c r="B28" s="116"/>
      <c r="C28" s="36" t="s">
        <v>12</v>
      </c>
      <c r="D28" s="143">
        <v>90000</v>
      </c>
      <c r="E28" s="50">
        <v>0</v>
      </c>
      <c r="F28" s="32">
        <v>0</v>
      </c>
      <c r="G28" s="32">
        <v>0</v>
      </c>
      <c r="H28" s="32">
        <f>SUM(I28)+J28</f>
        <v>90000</v>
      </c>
      <c r="I28" s="98">
        <v>83000</v>
      </c>
      <c r="J28" s="98">
        <v>7000</v>
      </c>
      <c r="K28" s="132">
        <f t="shared" si="11"/>
        <v>90000</v>
      </c>
      <c r="L28" s="133">
        <f>M28+N28</f>
        <v>0</v>
      </c>
      <c r="M28" s="98"/>
      <c r="N28" s="132"/>
      <c r="O28" s="129">
        <f>P28+Q28</f>
        <v>0</v>
      </c>
      <c r="P28" s="96">
        <f t="shared" si="13"/>
        <v>0</v>
      </c>
      <c r="Q28" s="96">
        <f t="shared" si="13"/>
        <v>0</v>
      </c>
      <c r="R28" s="96">
        <f>S28+T28</f>
        <v>90000</v>
      </c>
      <c r="S28" s="96">
        <f t="shared" si="14"/>
        <v>83000</v>
      </c>
      <c r="T28" s="20">
        <f t="shared" si="14"/>
        <v>7000</v>
      </c>
      <c r="U28" s="47">
        <f>R28+O28</f>
        <v>90000</v>
      </c>
      <c r="V28" s="170"/>
    </row>
    <row r="29" spans="1:22" s="8" customFormat="1" ht="60" customHeight="1">
      <c r="A29" s="159"/>
      <c r="B29" s="116"/>
      <c r="C29" s="36" t="s">
        <v>17</v>
      </c>
      <c r="D29" s="143">
        <v>20000</v>
      </c>
      <c r="E29" s="50">
        <v>0</v>
      </c>
      <c r="F29" s="32">
        <v>0</v>
      </c>
      <c r="G29" s="32">
        <v>0</v>
      </c>
      <c r="H29" s="32">
        <f aca="true" t="shared" si="15" ref="H29:H34">SUM(I29)+J29</f>
        <v>20000</v>
      </c>
      <c r="I29" s="98">
        <v>20000</v>
      </c>
      <c r="J29" s="98"/>
      <c r="K29" s="132">
        <f t="shared" si="11"/>
        <v>20000</v>
      </c>
      <c r="L29" s="133">
        <f>M29+N29</f>
        <v>0</v>
      </c>
      <c r="M29" s="98"/>
      <c r="N29" s="132"/>
      <c r="O29" s="129">
        <f>P29+Q29</f>
        <v>0</v>
      </c>
      <c r="P29" s="96">
        <f t="shared" si="13"/>
        <v>0</v>
      </c>
      <c r="Q29" s="96">
        <f t="shared" si="13"/>
        <v>0</v>
      </c>
      <c r="R29" s="96">
        <f>S29+T29</f>
        <v>20000</v>
      </c>
      <c r="S29" s="96">
        <f t="shared" si="14"/>
        <v>20000</v>
      </c>
      <c r="T29" s="20">
        <f t="shared" si="14"/>
        <v>0</v>
      </c>
      <c r="U29" s="47">
        <f>R29+O29</f>
        <v>20000</v>
      </c>
      <c r="V29" s="170"/>
    </row>
    <row r="30" spans="1:22" s="8" customFormat="1" ht="84" customHeight="1">
      <c r="A30" s="159"/>
      <c r="B30" s="116"/>
      <c r="C30" s="36" t="s">
        <v>11</v>
      </c>
      <c r="D30" s="143">
        <v>50000</v>
      </c>
      <c r="E30" s="50">
        <v>0</v>
      </c>
      <c r="F30" s="32">
        <v>0</v>
      </c>
      <c r="G30" s="32">
        <v>0</v>
      </c>
      <c r="H30" s="32">
        <f t="shared" si="15"/>
        <v>48300</v>
      </c>
      <c r="I30" s="98">
        <f>30000-1700</f>
        <v>28300</v>
      </c>
      <c r="J30" s="98">
        <v>20000</v>
      </c>
      <c r="K30" s="132">
        <f t="shared" si="11"/>
        <v>48300</v>
      </c>
      <c r="L30" s="133">
        <f>M30+N30</f>
        <v>0</v>
      </c>
      <c r="M30" s="98"/>
      <c r="N30" s="132"/>
      <c r="O30" s="129">
        <f>P30+Q30</f>
        <v>0</v>
      </c>
      <c r="P30" s="96">
        <f t="shared" si="13"/>
        <v>0</v>
      </c>
      <c r="Q30" s="96">
        <f t="shared" si="13"/>
        <v>0</v>
      </c>
      <c r="R30" s="96">
        <f>S30+T30</f>
        <v>48300</v>
      </c>
      <c r="S30" s="96">
        <f t="shared" si="14"/>
        <v>28300</v>
      </c>
      <c r="T30" s="20">
        <f t="shared" si="14"/>
        <v>20000</v>
      </c>
      <c r="U30" s="47">
        <f>R30+O30</f>
        <v>48300</v>
      </c>
      <c r="V30" s="170"/>
    </row>
    <row r="31" spans="1:22" s="8" customFormat="1" ht="106.5" customHeight="1">
      <c r="A31" s="159"/>
      <c r="B31" s="116"/>
      <c r="C31" s="30" t="s">
        <v>18</v>
      </c>
      <c r="D31" s="69">
        <f>D32</f>
        <v>30000</v>
      </c>
      <c r="E31" s="52">
        <v>0</v>
      </c>
      <c r="F31" s="31">
        <v>0</v>
      </c>
      <c r="G31" s="31">
        <v>0</v>
      </c>
      <c r="H31" s="31">
        <f>H32</f>
        <v>30000</v>
      </c>
      <c r="I31" s="97">
        <f>I32</f>
        <v>30000</v>
      </c>
      <c r="J31" s="97">
        <f>J32</f>
        <v>0</v>
      </c>
      <c r="K31" s="130">
        <f t="shared" si="11"/>
        <v>30000</v>
      </c>
      <c r="L31" s="131">
        <f>L32</f>
        <v>0</v>
      </c>
      <c r="M31" s="97">
        <f>M32</f>
        <v>0</v>
      </c>
      <c r="N31" s="130">
        <f>N32</f>
        <v>0</v>
      </c>
      <c r="O31" s="131">
        <f aca="true" t="shared" si="16" ref="O31:U31">O32</f>
        <v>0</v>
      </c>
      <c r="P31" s="97">
        <f t="shared" si="16"/>
        <v>0</v>
      </c>
      <c r="Q31" s="97">
        <f t="shared" si="16"/>
        <v>0</v>
      </c>
      <c r="R31" s="97">
        <f t="shared" si="16"/>
        <v>30000</v>
      </c>
      <c r="S31" s="97">
        <f t="shared" si="16"/>
        <v>30000</v>
      </c>
      <c r="T31" s="31">
        <f t="shared" si="16"/>
        <v>0</v>
      </c>
      <c r="U31" s="53">
        <f t="shared" si="16"/>
        <v>30000</v>
      </c>
      <c r="V31" s="170"/>
    </row>
    <row r="32" spans="1:22" s="8" customFormat="1" ht="102" customHeight="1">
      <c r="A32" s="159"/>
      <c r="B32" s="116"/>
      <c r="C32" s="36" t="s">
        <v>13</v>
      </c>
      <c r="D32" s="143">
        <v>30000</v>
      </c>
      <c r="E32" s="50">
        <v>0</v>
      </c>
      <c r="F32" s="32">
        <v>0</v>
      </c>
      <c r="G32" s="32">
        <v>0</v>
      </c>
      <c r="H32" s="32">
        <f t="shared" si="15"/>
        <v>30000</v>
      </c>
      <c r="I32" s="98">
        <v>30000</v>
      </c>
      <c r="J32" s="98">
        <v>0</v>
      </c>
      <c r="K32" s="132">
        <f t="shared" si="11"/>
        <v>30000</v>
      </c>
      <c r="L32" s="133">
        <f>M32+N32</f>
        <v>0</v>
      </c>
      <c r="M32" s="98"/>
      <c r="N32" s="132"/>
      <c r="O32" s="129">
        <f>P32+Q32</f>
        <v>0</v>
      </c>
      <c r="P32" s="96">
        <f>F32</f>
        <v>0</v>
      </c>
      <c r="Q32" s="96">
        <f>G32</f>
        <v>0</v>
      </c>
      <c r="R32" s="96">
        <f>S32+T32</f>
        <v>30000</v>
      </c>
      <c r="S32" s="96">
        <f>I32+M32</f>
        <v>30000</v>
      </c>
      <c r="T32" s="20">
        <f>J32+N32</f>
        <v>0</v>
      </c>
      <c r="U32" s="47">
        <f>R32+O32</f>
        <v>30000</v>
      </c>
      <c r="V32" s="170"/>
    </row>
    <row r="33" spans="1:22" s="8" customFormat="1" ht="158.25" customHeight="1">
      <c r="A33" s="159"/>
      <c r="B33" s="116"/>
      <c r="C33" s="30" t="s">
        <v>15</v>
      </c>
      <c r="D33" s="69">
        <f>D34</f>
        <v>28400</v>
      </c>
      <c r="E33" s="52">
        <v>0</v>
      </c>
      <c r="F33" s="31">
        <v>0</v>
      </c>
      <c r="G33" s="31">
        <v>0</v>
      </c>
      <c r="H33" s="31">
        <f>H34</f>
        <v>28400</v>
      </c>
      <c r="I33" s="97">
        <f>I34</f>
        <v>28400</v>
      </c>
      <c r="J33" s="97">
        <v>0</v>
      </c>
      <c r="K33" s="130">
        <f t="shared" si="11"/>
        <v>28400</v>
      </c>
      <c r="L33" s="131">
        <f>L34</f>
        <v>0</v>
      </c>
      <c r="M33" s="97">
        <f>M34</f>
        <v>0</v>
      </c>
      <c r="N33" s="130">
        <f aca="true" t="shared" si="17" ref="N33:U33">N34</f>
        <v>0</v>
      </c>
      <c r="O33" s="131">
        <f t="shared" si="17"/>
        <v>0</v>
      </c>
      <c r="P33" s="97">
        <f t="shared" si="17"/>
        <v>0</v>
      </c>
      <c r="Q33" s="97">
        <f t="shared" si="17"/>
        <v>0</v>
      </c>
      <c r="R33" s="97">
        <f t="shared" si="17"/>
        <v>28400</v>
      </c>
      <c r="S33" s="97">
        <f t="shared" si="17"/>
        <v>28400</v>
      </c>
      <c r="T33" s="31">
        <f t="shared" si="17"/>
        <v>0</v>
      </c>
      <c r="U33" s="53">
        <f t="shared" si="17"/>
        <v>28400</v>
      </c>
      <c r="V33" s="170"/>
    </row>
    <row r="34" spans="1:22" s="8" customFormat="1" ht="206.25">
      <c r="A34" s="159"/>
      <c r="B34" s="116"/>
      <c r="C34" s="36" t="s">
        <v>16</v>
      </c>
      <c r="D34" s="143">
        <v>28400</v>
      </c>
      <c r="E34" s="50">
        <v>0</v>
      </c>
      <c r="F34" s="32">
        <v>0</v>
      </c>
      <c r="G34" s="32">
        <v>0</v>
      </c>
      <c r="H34" s="32">
        <f t="shared" si="15"/>
        <v>28400</v>
      </c>
      <c r="I34" s="98">
        <f>20000+8400</f>
        <v>28400</v>
      </c>
      <c r="J34" s="98">
        <v>0</v>
      </c>
      <c r="K34" s="132">
        <f t="shared" si="11"/>
        <v>28400</v>
      </c>
      <c r="L34" s="133">
        <v>0</v>
      </c>
      <c r="M34" s="98">
        <v>0</v>
      </c>
      <c r="N34" s="132">
        <v>0</v>
      </c>
      <c r="O34" s="129">
        <f>P34+Q34</f>
        <v>0</v>
      </c>
      <c r="P34" s="96">
        <f>F34</f>
        <v>0</v>
      </c>
      <c r="Q34" s="96">
        <f>G34</f>
        <v>0</v>
      </c>
      <c r="R34" s="96">
        <f>S34+T34</f>
        <v>28400</v>
      </c>
      <c r="S34" s="96">
        <f>I34+M34</f>
        <v>28400</v>
      </c>
      <c r="T34" s="20">
        <f>J34+N34</f>
        <v>0</v>
      </c>
      <c r="U34" s="47">
        <f>R34+O34</f>
        <v>28400</v>
      </c>
      <c r="V34" s="170"/>
    </row>
    <row r="35" spans="1:22" s="87" customFormat="1" ht="49.5" customHeight="1">
      <c r="A35" s="160"/>
      <c r="B35" s="117"/>
      <c r="C35" s="28" t="s">
        <v>66</v>
      </c>
      <c r="D35" s="59">
        <f>D36</f>
        <v>22000</v>
      </c>
      <c r="E35" s="80">
        <f aca="true" t="shared" si="18" ref="E35:U35">E36</f>
        <v>0</v>
      </c>
      <c r="F35" s="45">
        <f t="shared" si="18"/>
        <v>0</v>
      </c>
      <c r="G35" s="45">
        <f t="shared" si="18"/>
        <v>0</v>
      </c>
      <c r="H35" s="45">
        <f t="shared" si="18"/>
        <v>0</v>
      </c>
      <c r="I35" s="91">
        <f t="shared" si="18"/>
        <v>0</v>
      </c>
      <c r="J35" s="91">
        <f t="shared" si="18"/>
        <v>0</v>
      </c>
      <c r="K35" s="135">
        <f t="shared" si="18"/>
        <v>0</v>
      </c>
      <c r="L35" s="140">
        <f t="shared" si="18"/>
        <v>22000</v>
      </c>
      <c r="M35" s="91">
        <f t="shared" si="18"/>
        <v>22000</v>
      </c>
      <c r="N35" s="135">
        <f t="shared" si="18"/>
        <v>0</v>
      </c>
      <c r="O35" s="140">
        <f t="shared" si="18"/>
        <v>0</v>
      </c>
      <c r="P35" s="91">
        <f t="shared" si="18"/>
        <v>0</v>
      </c>
      <c r="Q35" s="91">
        <f t="shared" si="18"/>
        <v>0</v>
      </c>
      <c r="R35" s="91">
        <f t="shared" si="18"/>
        <v>22000</v>
      </c>
      <c r="S35" s="91">
        <f t="shared" si="18"/>
        <v>22000</v>
      </c>
      <c r="T35" s="45">
        <f t="shared" si="18"/>
        <v>0</v>
      </c>
      <c r="U35" s="59">
        <f t="shared" si="18"/>
        <v>22000</v>
      </c>
      <c r="V35" s="170"/>
    </row>
    <row r="36" spans="1:22" s="87" customFormat="1" ht="46.5" customHeight="1">
      <c r="A36" s="161">
        <v>8340</v>
      </c>
      <c r="B36" s="120" t="s">
        <v>26</v>
      </c>
      <c r="C36" s="28" t="s">
        <v>27</v>
      </c>
      <c r="D36" s="59">
        <f>D37</f>
        <v>22000</v>
      </c>
      <c r="E36" s="80">
        <f>E37</f>
        <v>0</v>
      </c>
      <c r="F36" s="45">
        <f>F37</f>
        <v>0</v>
      </c>
      <c r="G36" s="45">
        <f>G37</f>
        <v>0</v>
      </c>
      <c r="H36" s="45">
        <f aca="true" t="shared" si="19" ref="H36:U37">H37</f>
        <v>0</v>
      </c>
      <c r="I36" s="91">
        <f t="shared" si="19"/>
        <v>0</v>
      </c>
      <c r="J36" s="91">
        <f>J37</f>
        <v>0</v>
      </c>
      <c r="K36" s="135">
        <f>K37</f>
        <v>0</v>
      </c>
      <c r="L36" s="140">
        <f aca="true" t="shared" si="20" ref="L36:Q36">L37</f>
        <v>22000</v>
      </c>
      <c r="M36" s="91">
        <f t="shared" si="20"/>
        <v>22000</v>
      </c>
      <c r="N36" s="135">
        <f t="shared" si="20"/>
        <v>0</v>
      </c>
      <c r="O36" s="140">
        <f t="shared" si="20"/>
        <v>0</v>
      </c>
      <c r="P36" s="91">
        <f t="shared" si="20"/>
        <v>0</v>
      </c>
      <c r="Q36" s="91">
        <f t="shared" si="20"/>
        <v>0</v>
      </c>
      <c r="R36" s="91">
        <f>R37</f>
        <v>22000</v>
      </c>
      <c r="S36" s="91">
        <f>S37</f>
        <v>22000</v>
      </c>
      <c r="T36" s="45">
        <f>T37</f>
        <v>0</v>
      </c>
      <c r="U36" s="59">
        <f>U37</f>
        <v>22000</v>
      </c>
      <c r="V36" s="170"/>
    </row>
    <row r="37" spans="1:22" s="8" customFormat="1" ht="122.25" customHeight="1">
      <c r="A37" s="159"/>
      <c r="B37" s="116"/>
      <c r="C37" s="30" t="s">
        <v>22</v>
      </c>
      <c r="D37" s="143">
        <f>D38</f>
        <v>22000</v>
      </c>
      <c r="E37" s="50">
        <v>0</v>
      </c>
      <c r="F37" s="32">
        <v>0</v>
      </c>
      <c r="G37" s="32">
        <v>0</v>
      </c>
      <c r="H37" s="32">
        <f t="shared" si="19"/>
        <v>0</v>
      </c>
      <c r="I37" s="98">
        <f t="shared" si="19"/>
        <v>0</v>
      </c>
      <c r="J37" s="98">
        <f t="shared" si="19"/>
        <v>0</v>
      </c>
      <c r="K37" s="132">
        <f t="shared" si="19"/>
        <v>0</v>
      </c>
      <c r="L37" s="133">
        <f t="shared" si="19"/>
        <v>22000</v>
      </c>
      <c r="M37" s="98">
        <f t="shared" si="19"/>
        <v>22000</v>
      </c>
      <c r="N37" s="132">
        <f t="shared" si="19"/>
        <v>0</v>
      </c>
      <c r="O37" s="133">
        <f t="shared" si="19"/>
        <v>0</v>
      </c>
      <c r="P37" s="98">
        <f t="shared" si="19"/>
        <v>0</v>
      </c>
      <c r="Q37" s="98">
        <f t="shared" si="19"/>
        <v>0</v>
      </c>
      <c r="R37" s="98">
        <f>R38</f>
        <v>22000</v>
      </c>
      <c r="S37" s="98">
        <f t="shared" si="19"/>
        <v>22000</v>
      </c>
      <c r="T37" s="98">
        <f>T38</f>
        <v>0</v>
      </c>
      <c r="U37" s="132">
        <f t="shared" si="19"/>
        <v>22000</v>
      </c>
      <c r="V37" s="170"/>
    </row>
    <row r="38" spans="1:22" s="8" customFormat="1" ht="243.75">
      <c r="A38" s="159"/>
      <c r="B38" s="116"/>
      <c r="C38" s="36" t="s">
        <v>65</v>
      </c>
      <c r="D38" s="143">
        <v>22000</v>
      </c>
      <c r="E38" s="50">
        <v>0</v>
      </c>
      <c r="F38" s="32">
        <v>0</v>
      </c>
      <c r="G38" s="32">
        <v>0</v>
      </c>
      <c r="H38" s="32">
        <v>0</v>
      </c>
      <c r="I38" s="98">
        <v>0</v>
      </c>
      <c r="J38" s="98">
        <v>0</v>
      </c>
      <c r="K38" s="132">
        <v>0</v>
      </c>
      <c r="L38" s="133">
        <f>SUM(N38)+M38</f>
        <v>22000</v>
      </c>
      <c r="M38" s="98">
        <v>22000</v>
      </c>
      <c r="N38" s="132">
        <v>0</v>
      </c>
      <c r="O38" s="129">
        <v>0</v>
      </c>
      <c r="P38" s="96">
        <v>0</v>
      </c>
      <c r="Q38" s="96">
        <v>0</v>
      </c>
      <c r="R38" s="96">
        <f>SUM(S38)+T38</f>
        <v>22000</v>
      </c>
      <c r="S38" s="96">
        <f>I38+M38</f>
        <v>22000</v>
      </c>
      <c r="T38" s="20">
        <v>0</v>
      </c>
      <c r="U38" s="47">
        <f>R38</f>
        <v>22000</v>
      </c>
      <c r="V38" s="170"/>
    </row>
    <row r="39" spans="1:22" s="7" customFormat="1" ht="51" customHeight="1">
      <c r="A39" s="157"/>
      <c r="B39" s="115"/>
      <c r="C39" s="16" t="s">
        <v>41</v>
      </c>
      <c r="D39" s="68">
        <f>D40+D43</f>
        <v>29426671</v>
      </c>
      <c r="E39" s="56">
        <f aca="true" t="shared" si="21" ref="E39:J39">E40+E43</f>
        <v>76600</v>
      </c>
      <c r="F39" s="40">
        <f t="shared" si="21"/>
        <v>76600</v>
      </c>
      <c r="G39" s="40">
        <f t="shared" si="21"/>
        <v>0</v>
      </c>
      <c r="H39" s="40">
        <f t="shared" si="21"/>
        <v>5409613.87</v>
      </c>
      <c r="I39" s="101">
        <f t="shared" si="21"/>
        <v>1918792</v>
      </c>
      <c r="J39" s="101">
        <f t="shared" si="21"/>
        <v>3490821.87</v>
      </c>
      <c r="K39" s="128">
        <f t="shared" si="11"/>
        <v>5486213.87</v>
      </c>
      <c r="L39" s="138">
        <f>L40+L43</f>
        <v>778000</v>
      </c>
      <c r="M39" s="101">
        <f>M40+M43</f>
        <v>0</v>
      </c>
      <c r="N39" s="139">
        <f>N40+N43</f>
        <v>778000</v>
      </c>
      <c r="O39" s="138">
        <f aca="true" t="shared" si="22" ref="O39:U39">O40+O43</f>
        <v>76600</v>
      </c>
      <c r="P39" s="101">
        <f t="shared" si="22"/>
        <v>76600</v>
      </c>
      <c r="Q39" s="101">
        <f t="shared" si="22"/>
        <v>0</v>
      </c>
      <c r="R39" s="101">
        <f>R40+R43</f>
        <v>6187613.87</v>
      </c>
      <c r="S39" s="101">
        <f t="shared" si="22"/>
        <v>1918792</v>
      </c>
      <c r="T39" s="40">
        <f t="shared" si="22"/>
        <v>4268821.87</v>
      </c>
      <c r="U39" s="68">
        <f t="shared" si="22"/>
        <v>6264213.87</v>
      </c>
      <c r="V39" s="170">
        <v>88</v>
      </c>
    </row>
    <row r="40" spans="1:22" s="7" customFormat="1" ht="45.75" customHeight="1">
      <c r="A40" s="158">
        <v>8320</v>
      </c>
      <c r="B40" s="39" t="s">
        <v>28</v>
      </c>
      <c r="C40" s="28" t="s">
        <v>7</v>
      </c>
      <c r="D40" s="59">
        <f>D41</f>
        <v>76600</v>
      </c>
      <c r="E40" s="57">
        <f aca="true" t="shared" si="23" ref="D40:F41">E41</f>
        <v>76600</v>
      </c>
      <c r="F40" s="29">
        <f t="shared" si="23"/>
        <v>76600</v>
      </c>
      <c r="G40" s="29">
        <v>0</v>
      </c>
      <c r="H40" s="29">
        <v>0</v>
      </c>
      <c r="I40" s="96">
        <v>0</v>
      </c>
      <c r="J40" s="96">
        <v>0</v>
      </c>
      <c r="K40" s="128">
        <f t="shared" si="11"/>
        <v>76600</v>
      </c>
      <c r="L40" s="140">
        <f aca="true" t="shared" si="24" ref="L40:N41">L41</f>
        <v>0</v>
      </c>
      <c r="M40" s="91">
        <f t="shared" si="24"/>
        <v>0</v>
      </c>
      <c r="N40" s="135">
        <f t="shared" si="24"/>
        <v>0</v>
      </c>
      <c r="O40" s="134">
        <f aca="true" t="shared" si="25" ref="O40:U41">O41</f>
        <v>76600</v>
      </c>
      <c r="P40" s="99">
        <f t="shared" si="25"/>
        <v>76600</v>
      </c>
      <c r="Q40" s="99">
        <f t="shared" si="25"/>
        <v>0</v>
      </c>
      <c r="R40" s="99">
        <f t="shared" si="25"/>
        <v>0</v>
      </c>
      <c r="S40" s="99">
        <f t="shared" si="25"/>
        <v>0</v>
      </c>
      <c r="T40" s="35">
        <f t="shared" si="25"/>
        <v>0</v>
      </c>
      <c r="U40" s="59">
        <f t="shared" si="25"/>
        <v>76600</v>
      </c>
      <c r="V40" s="170"/>
    </row>
    <row r="41" spans="1:22" s="7" customFormat="1" ht="122.25" customHeight="1">
      <c r="A41" s="157"/>
      <c r="B41" s="115"/>
      <c r="C41" s="30" t="s">
        <v>55</v>
      </c>
      <c r="D41" s="69">
        <f t="shared" si="23"/>
        <v>76600</v>
      </c>
      <c r="E41" s="52">
        <f t="shared" si="23"/>
        <v>76600</v>
      </c>
      <c r="F41" s="31">
        <f t="shared" si="23"/>
        <v>76600</v>
      </c>
      <c r="G41" s="31">
        <v>0</v>
      </c>
      <c r="H41" s="31">
        <v>0</v>
      </c>
      <c r="I41" s="97">
        <v>0</v>
      </c>
      <c r="J41" s="97">
        <v>0</v>
      </c>
      <c r="K41" s="130">
        <f t="shared" si="11"/>
        <v>76600</v>
      </c>
      <c r="L41" s="141">
        <f t="shared" si="24"/>
        <v>0</v>
      </c>
      <c r="M41" s="103">
        <f t="shared" si="24"/>
        <v>0</v>
      </c>
      <c r="N41" s="137">
        <f t="shared" si="24"/>
        <v>0</v>
      </c>
      <c r="O41" s="136">
        <f t="shared" si="25"/>
        <v>76600</v>
      </c>
      <c r="P41" s="100">
        <f t="shared" si="25"/>
        <v>76600</v>
      </c>
      <c r="Q41" s="100">
        <f t="shared" si="25"/>
        <v>0</v>
      </c>
      <c r="R41" s="100">
        <f t="shared" si="25"/>
        <v>0</v>
      </c>
      <c r="S41" s="100">
        <f t="shared" si="25"/>
        <v>0</v>
      </c>
      <c r="T41" s="34">
        <f t="shared" si="25"/>
        <v>0</v>
      </c>
      <c r="U41" s="69">
        <f t="shared" si="25"/>
        <v>76600</v>
      </c>
      <c r="V41" s="170"/>
    </row>
    <row r="42" spans="1:22" s="7" customFormat="1" ht="75.75" customHeight="1">
      <c r="A42" s="157"/>
      <c r="B42" s="115"/>
      <c r="C42" s="36" t="s">
        <v>19</v>
      </c>
      <c r="D42" s="143">
        <v>76600</v>
      </c>
      <c r="E42" s="50">
        <v>76600</v>
      </c>
      <c r="F42" s="32">
        <v>76600</v>
      </c>
      <c r="G42" s="32">
        <v>0</v>
      </c>
      <c r="H42" s="32">
        <v>0</v>
      </c>
      <c r="I42" s="98">
        <v>0</v>
      </c>
      <c r="J42" s="98">
        <v>0</v>
      </c>
      <c r="K42" s="132">
        <f t="shared" si="11"/>
        <v>76600</v>
      </c>
      <c r="L42" s="133">
        <f>M42+N42</f>
        <v>0</v>
      </c>
      <c r="M42" s="98"/>
      <c r="N42" s="132"/>
      <c r="O42" s="129">
        <f>P42+Q42</f>
        <v>76600</v>
      </c>
      <c r="P42" s="96">
        <f>F42</f>
        <v>76600</v>
      </c>
      <c r="Q42" s="96">
        <f>G42</f>
        <v>0</v>
      </c>
      <c r="R42" s="96">
        <f>S42+T42</f>
        <v>0</v>
      </c>
      <c r="S42" s="96">
        <f>I42+M42</f>
        <v>0</v>
      </c>
      <c r="T42" s="20">
        <f>J42+N42</f>
        <v>0</v>
      </c>
      <c r="U42" s="47">
        <f>R42+O42</f>
        <v>76600</v>
      </c>
      <c r="V42" s="170"/>
    </row>
    <row r="43" spans="1:22" s="7" customFormat="1" ht="60" customHeight="1">
      <c r="A43" s="158">
        <v>8340</v>
      </c>
      <c r="B43" s="38" t="s">
        <v>26</v>
      </c>
      <c r="C43" s="16" t="s">
        <v>27</v>
      </c>
      <c r="D43" s="59">
        <f>D47+D51+D53+D61+D65+D44+D49</f>
        <v>29350071</v>
      </c>
      <c r="E43" s="58">
        <f aca="true" t="shared" si="26" ref="E43:U43">E47+E51+E53+E61+E65+E44+E49</f>
        <v>0</v>
      </c>
      <c r="F43" s="35">
        <f t="shared" si="26"/>
        <v>0</v>
      </c>
      <c r="G43" s="35">
        <f t="shared" si="26"/>
        <v>0</v>
      </c>
      <c r="H43" s="35">
        <f t="shared" si="26"/>
        <v>5409613.87</v>
      </c>
      <c r="I43" s="99">
        <f t="shared" si="26"/>
        <v>1918792</v>
      </c>
      <c r="J43" s="99">
        <f>J47+J51+J53+J61+J65+J44+J49</f>
        <v>3490821.87</v>
      </c>
      <c r="K43" s="135">
        <f t="shared" si="26"/>
        <v>5409613.87</v>
      </c>
      <c r="L43" s="134">
        <f>L47+L51+L53+L61+L65+L44+L49</f>
        <v>778000</v>
      </c>
      <c r="M43" s="99">
        <f t="shared" si="26"/>
        <v>0</v>
      </c>
      <c r="N43" s="135">
        <f t="shared" si="26"/>
        <v>778000</v>
      </c>
      <c r="O43" s="134">
        <f t="shared" si="26"/>
        <v>0</v>
      </c>
      <c r="P43" s="99">
        <f t="shared" si="26"/>
        <v>0</v>
      </c>
      <c r="Q43" s="99">
        <f t="shared" si="26"/>
        <v>0</v>
      </c>
      <c r="R43" s="99">
        <f t="shared" si="26"/>
        <v>6187613.87</v>
      </c>
      <c r="S43" s="99">
        <f t="shared" si="26"/>
        <v>1918792</v>
      </c>
      <c r="T43" s="35">
        <f t="shared" si="26"/>
        <v>4268821.87</v>
      </c>
      <c r="U43" s="59">
        <f t="shared" si="26"/>
        <v>6187613.87</v>
      </c>
      <c r="V43" s="170"/>
    </row>
    <row r="44" spans="1:22" s="8" customFormat="1" ht="46.5" customHeight="1">
      <c r="A44" s="162"/>
      <c r="B44" s="86"/>
      <c r="C44" s="83" t="s">
        <v>56</v>
      </c>
      <c r="D44" s="69">
        <f>D45+D46</f>
        <v>25172000</v>
      </c>
      <c r="E44" s="60">
        <f>E45</f>
        <v>0</v>
      </c>
      <c r="F44" s="34">
        <f>F45</f>
        <v>0</v>
      </c>
      <c r="G44" s="34">
        <f>G45</f>
        <v>0</v>
      </c>
      <c r="H44" s="34">
        <f>H45+H46</f>
        <v>1231542.87</v>
      </c>
      <c r="I44" s="100">
        <f aca="true" t="shared" si="27" ref="I44:S44">I45</f>
        <v>0</v>
      </c>
      <c r="J44" s="100">
        <f>J45+J46</f>
        <v>1231542.87</v>
      </c>
      <c r="K44" s="130">
        <f>E44+H44</f>
        <v>1231542.87</v>
      </c>
      <c r="L44" s="136">
        <f>L45+L46</f>
        <v>778000</v>
      </c>
      <c r="M44" s="136">
        <f>M45+M46</f>
        <v>0</v>
      </c>
      <c r="N44" s="154">
        <f>N45+N46</f>
        <v>778000</v>
      </c>
      <c r="O44" s="136">
        <f t="shared" si="27"/>
        <v>0</v>
      </c>
      <c r="P44" s="100">
        <f t="shared" si="27"/>
        <v>0</v>
      </c>
      <c r="Q44" s="100">
        <f t="shared" si="27"/>
        <v>0</v>
      </c>
      <c r="R44" s="100">
        <f>R45+R46</f>
        <v>2009542.87</v>
      </c>
      <c r="S44" s="100">
        <f t="shared" si="27"/>
        <v>0</v>
      </c>
      <c r="T44" s="34">
        <f>T45+T46</f>
        <v>2009542.87</v>
      </c>
      <c r="U44" s="69">
        <f>U45+U46</f>
        <v>2009542.87</v>
      </c>
      <c r="V44" s="170"/>
    </row>
    <row r="45" spans="1:22" s="7" customFormat="1" ht="132" customHeight="1">
      <c r="A45" s="158"/>
      <c r="B45" s="38"/>
      <c r="C45" s="85" t="s">
        <v>63</v>
      </c>
      <c r="D45" s="143">
        <v>7302000</v>
      </c>
      <c r="E45" s="88">
        <f>F45+G45</f>
        <v>0</v>
      </c>
      <c r="F45" s="89"/>
      <c r="G45" s="89"/>
      <c r="H45" s="89">
        <f>I45+J45</f>
        <v>1231542.87</v>
      </c>
      <c r="I45" s="102"/>
      <c r="J45" s="102">
        <v>1231542.87</v>
      </c>
      <c r="K45" s="132">
        <f>H45</f>
        <v>1231542.87</v>
      </c>
      <c r="L45" s="142">
        <f>M45+N45</f>
        <v>0</v>
      </c>
      <c r="M45" s="102"/>
      <c r="N45" s="143"/>
      <c r="O45" s="133">
        <f>P45+Q45</f>
        <v>0</v>
      </c>
      <c r="P45" s="98">
        <f>F45</f>
        <v>0</v>
      </c>
      <c r="Q45" s="98">
        <f>G45</f>
        <v>0</v>
      </c>
      <c r="R45" s="98">
        <f>S45+T45</f>
        <v>1231542.87</v>
      </c>
      <c r="S45" s="98">
        <f>I45+M45</f>
        <v>0</v>
      </c>
      <c r="T45" s="17">
        <f>J45+N45</f>
        <v>1231542.87</v>
      </c>
      <c r="U45" s="62">
        <f>R45+O45</f>
        <v>1231542.87</v>
      </c>
      <c r="V45" s="170"/>
    </row>
    <row r="46" spans="1:22" s="7" customFormat="1" ht="140.25" customHeight="1">
      <c r="A46" s="158"/>
      <c r="B46" s="38"/>
      <c r="C46" s="85" t="s">
        <v>64</v>
      </c>
      <c r="D46" s="143">
        <v>17870000</v>
      </c>
      <c r="E46" s="88">
        <v>0</v>
      </c>
      <c r="F46" s="89">
        <v>0</v>
      </c>
      <c r="G46" s="89">
        <v>0</v>
      </c>
      <c r="H46" s="89"/>
      <c r="I46" s="102">
        <v>0</v>
      </c>
      <c r="J46" s="102"/>
      <c r="K46" s="132">
        <f>H46</f>
        <v>0</v>
      </c>
      <c r="L46" s="142">
        <v>778000</v>
      </c>
      <c r="M46" s="102">
        <v>0</v>
      </c>
      <c r="N46" s="143">
        <v>778000</v>
      </c>
      <c r="O46" s="133">
        <v>0</v>
      </c>
      <c r="P46" s="98">
        <v>0</v>
      </c>
      <c r="Q46" s="98">
        <v>0</v>
      </c>
      <c r="R46" s="98">
        <f>S46+T46</f>
        <v>778000</v>
      </c>
      <c r="S46" s="98">
        <v>0</v>
      </c>
      <c r="T46" s="17">
        <f>J46+N46</f>
        <v>778000</v>
      </c>
      <c r="U46" s="62">
        <v>778000</v>
      </c>
      <c r="V46" s="170"/>
    </row>
    <row r="47" spans="1:22" s="7" customFormat="1" ht="87.75" customHeight="1">
      <c r="A47" s="157"/>
      <c r="B47" s="115"/>
      <c r="C47" s="30" t="s">
        <v>57</v>
      </c>
      <c r="D47" s="69">
        <f>D48</f>
        <v>900000</v>
      </c>
      <c r="E47" s="60">
        <f aca="true" t="shared" si="28" ref="E47:U47">E48</f>
        <v>0</v>
      </c>
      <c r="F47" s="34">
        <f t="shared" si="28"/>
        <v>0</v>
      </c>
      <c r="G47" s="34">
        <f t="shared" si="28"/>
        <v>0</v>
      </c>
      <c r="H47" s="34">
        <f t="shared" si="28"/>
        <v>900000</v>
      </c>
      <c r="I47" s="100">
        <f t="shared" si="28"/>
        <v>900000</v>
      </c>
      <c r="J47" s="100">
        <f t="shared" si="28"/>
        <v>0</v>
      </c>
      <c r="K47" s="130">
        <f>E47+H47</f>
        <v>900000</v>
      </c>
      <c r="L47" s="136">
        <f>L48</f>
        <v>0</v>
      </c>
      <c r="M47" s="100">
        <f t="shared" si="28"/>
        <v>0</v>
      </c>
      <c r="N47" s="137">
        <f t="shared" si="28"/>
        <v>0</v>
      </c>
      <c r="O47" s="136">
        <f t="shared" si="28"/>
        <v>0</v>
      </c>
      <c r="P47" s="100">
        <f t="shared" si="28"/>
        <v>0</v>
      </c>
      <c r="Q47" s="100">
        <f t="shared" si="28"/>
        <v>0</v>
      </c>
      <c r="R47" s="100">
        <f t="shared" si="28"/>
        <v>900000</v>
      </c>
      <c r="S47" s="100">
        <f t="shared" si="28"/>
        <v>900000</v>
      </c>
      <c r="T47" s="34">
        <f t="shared" si="28"/>
        <v>0</v>
      </c>
      <c r="U47" s="69">
        <f t="shared" si="28"/>
        <v>900000</v>
      </c>
      <c r="V47" s="170"/>
    </row>
    <row r="48" spans="1:22" s="7" customFormat="1" ht="93.75">
      <c r="A48" s="157"/>
      <c r="B48" s="115"/>
      <c r="C48" s="36" t="s">
        <v>20</v>
      </c>
      <c r="D48" s="143">
        <v>900000</v>
      </c>
      <c r="E48" s="50">
        <v>0</v>
      </c>
      <c r="F48" s="32">
        <v>0</v>
      </c>
      <c r="G48" s="32">
        <v>0</v>
      </c>
      <c r="H48" s="32">
        <f>I48+J48</f>
        <v>900000</v>
      </c>
      <c r="I48" s="98">
        <f>782708+117292</f>
        <v>900000</v>
      </c>
      <c r="J48" s="98">
        <v>0</v>
      </c>
      <c r="K48" s="132">
        <f>H48</f>
        <v>900000</v>
      </c>
      <c r="L48" s="133">
        <f>M48+N48</f>
        <v>0</v>
      </c>
      <c r="M48" s="98"/>
      <c r="N48" s="132"/>
      <c r="O48" s="129">
        <f>P48+Q48</f>
        <v>0</v>
      </c>
      <c r="P48" s="96">
        <f>F48</f>
        <v>0</v>
      </c>
      <c r="Q48" s="96">
        <f>G48</f>
        <v>0</v>
      </c>
      <c r="R48" s="96">
        <f>S48+T48</f>
        <v>900000</v>
      </c>
      <c r="S48" s="96">
        <f>I48+M48</f>
        <v>900000</v>
      </c>
      <c r="T48" s="20">
        <f>J48+N48</f>
        <v>0</v>
      </c>
      <c r="U48" s="47">
        <f>R48+O48</f>
        <v>900000</v>
      </c>
      <c r="V48" s="170"/>
    </row>
    <row r="49" spans="1:22" s="87" customFormat="1" ht="33.75" customHeight="1">
      <c r="A49" s="160"/>
      <c r="B49" s="117"/>
      <c r="C49" s="83" t="s">
        <v>49</v>
      </c>
      <c r="D49" s="69">
        <f>D50</f>
        <v>700000</v>
      </c>
      <c r="E49" s="81">
        <f aca="true" t="shared" si="29" ref="E49:U49">E50</f>
        <v>0</v>
      </c>
      <c r="F49" s="44">
        <f t="shared" si="29"/>
        <v>0</v>
      </c>
      <c r="G49" s="44">
        <f t="shared" si="29"/>
        <v>0</v>
      </c>
      <c r="H49" s="44">
        <f t="shared" si="29"/>
        <v>700000</v>
      </c>
      <c r="I49" s="103">
        <f t="shared" si="29"/>
        <v>0</v>
      </c>
      <c r="J49" s="103">
        <f t="shared" si="29"/>
        <v>700000</v>
      </c>
      <c r="K49" s="137">
        <f t="shared" si="29"/>
        <v>700000</v>
      </c>
      <c r="L49" s="141">
        <f t="shared" si="29"/>
        <v>0</v>
      </c>
      <c r="M49" s="103">
        <f t="shared" si="29"/>
        <v>0</v>
      </c>
      <c r="N49" s="137">
        <f t="shared" si="29"/>
        <v>0</v>
      </c>
      <c r="O49" s="141">
        <f t="shared" si="29"/>
        <v>0</v>
      </c>
      <c r="P49" s="103">
        <f t="shared" si="29"/>
        <v>0</v>
      </c>
      <c r="Q49" s="103">
        <f t="shared" si="29"/>
        <v>0</v>
      </c>
      <c r="R49" s="103">
        <f t="shared" si="29"/>
        <v>700000</v>
      </c>
      <c r="S49" s="103">
        <f t="shared" si="29"/>
        <v>0</v>
      </c>
      <c r="T49" s="44">
        <f t="shared" si="29"/>
        <v>700000</v>
      </c>
      <c r="U49" s="69">
        <f t="shared" si="29"/>
        <v>700000</v>
      </c>
      <c r="V49" s="170"/>
    </row>
    <row r="50" spans="1:22" s="7" customFormat="1" ht="120.75" customHeight="1">
      <c r="A50" s="157"/>
      <c r="B50" s="115"/>
      <c r="C50" s="85" t="s">
        <v>50</v>
      </c>
      <c r="D50" s="143">
        <v>700000</v>
      </c>
      <c r="E50" s="50"/>
      <c r="F50" s="32"/>
      <c r="G50" s="32">
        <v>0</v>
      </c>
      <c r="H50" s="32">
        <f>I50+J50</f>
        <v>700000</v>
      </c>
      <c r="I50" s="98"/>
      <c r="J50" s="98">
        <v>700000</v>
      </c>
      <c r="K50" s="132">
        <f>H50</f>
        <v>700000</v>
      </c>
      <c r="L50" s="133">
        <f>M50+N50</f>
        <v>0</v>
      </c>
      <c r="M50" s="98"/>
      <c r="N50" s="132"/>
      <c r="O50" s="129">
        <f>P50+Q50</f>
        <v>0</v>
      </c>
      <c r="P50" s="96">
        <f>F50</f>
        <v>0</v>
      </c>
      <c r="Q50" s="96">
        <f>G50</f>
        <v>0</v>
      </c>
      <c r="R50" s="96">
        <f>S50+T50</f>
        <v>700000</v>
      </c>
      <c r="S50" s="96">
        <f>I50+M50</f>
        <v>0</v>
      </c>
      <c r="T50" s="20">
        <f>J50+N50</f>
        <v>700000</v>
      </c>
      <c r="U50" s="47">
        <f>R50+O50</f>
        <v>700000</v>
      </c>
      <c r="V50" s="170"/>
    </row>
    <row r="51" spans="1:22" s="7" customFormat="1" ht="57.75" customHeight="1">
      <c r="A51" s="157"/>
      <c r="B51" s="115"/>
      <c r="C51" s="30" t="s">
        <v>21</v>
      </c>
      <c r="D51" s="69">
        <f>D52</f>
        <v>1450000</v>
      </c>
      <c r="E51" s="52">
        <v>0</v>
      </c>
      <c r="F51" s="31">
        <v>0</v>
      </c>
      <c r="G51" s="31">
        <v>0</v>
      </c>
      <c r="H51" s="31">
        <f>H52</f>
        <v>1450000</v>
      </c>
      <c r="I51" s="97">
        <v>0</v>
      </c>
      <c r="J51" s="97">
        <f>J52</f>
        <v>1450000</v>
      </c>
      <c r="K51" s="130">
        <f>E51+H51</f>
        <v>1450000</v>
      </c>
      <c r="L51" s="131">
        <f>L52</f>
        <v>0</v>
      </c>
      <c r="M51" s="97">
        <v>0</v>
      </c>
      <c r="N51" s="130">
        <f>N52</f>
        <v>0</v>
      </c>
      <c r="O51" s="131">
        <f aca="true" t="shared" si="30" ref="O51:U51">O52</f>
        <v>0</v>
      </c>
      <c r="P51" s="97">
        <f t="shared" si="30"/>
        <v>0</v>
      </c>
      <c r="Q51" s="97">
        <f t="shared" si="30"/>
        <v>0</v>
      </c>
      <c r="R51" s="97">
        <f t="shared" si="30"/>
        <v>1450000</v>
      </c>
      <c r="S51" s="97">
        <f t="shared" si="30"/>
        <v>0</v>
      </c>
      <c r="T51" s="31">
        <f t="shared" si="30"/>
        <v>1450000</v>
      </c>
      <c r="U51" s="53">
        <f t="shared" si="30"/>
        <v>1450000</v>
      </c>
      <c r="V51" s="170"/>
    </row>
    <row r="52" spans="1:22" s="7" customFormat="1" ht="84.75" customHeight="1">
      <c r="A52" s="157"/>
      <c r="B52" s="115"/>
      <c r="C52" s="36" t="s">
        <v>23</v>
      </c>
      <c r="D52" s="143">
        <v>1450000</v>
      </c>
      <c r="E52" s="50">
        <v>0</v>
      </c>
      <c r="F52" s="32">
        <v>0</v>
      </c>
      <c r="G52" s="32">
        <v>0</v>
      </c>
      <c r="H52" s="32">
        <f>I52+J52</f>
        <v>1450000</v>
      </c>
      <c r="I52" s="98">
        <v>0</v>
      </c>
      <c r="J52" s="98">
        <f>1450000-1000000+1000000</f>
        <v>1450000</v>
      </c>
      <c r="K52" s="132">
        <f aca="true" t="shared" si="31" ref="K52:K64">E52+H52</f>
        <v>1450000</v>
      </c>
      <c r="L52" s="133">
        <f>M52+N52</f>
        <v>0</v>
      </c>
      <c r="M52" s="98"/>
      <c r="N52" s="132"/>
      <c r="O52" s="129">
        <f>P52+Q52</f>
        <v>0</v>
      </c>
      <c r="P52" s="96">
        <f>F52</f>
        <v>0</v>
      </c>
      <c r="Q52" s="96">
        <f>G52</f>
        <v>0</v>
      </c>
      <c r="R52" s="96">
        <f>S52+T52</f>
        <v>1450000</v>
      </c>
      <c r="S52" s="96">
        <f>I52+M52</f>
        <v>0</v>
      </c>
      <c r="T52" s="20">
        <f>J52+N52</f>
        <v>1450000</v>
      </c>
      <c r="U52" s="47">
        <f>R52+O52</f>
        <v>1450000</v>
      </c>
      <c r="V52" s="170"/>
    </row>
    <row r="53" spans="1:22" s="7" customFormat="1" ht="129" customHeight="1">
      <c r="A53" s="157"/>
      <c r="B53" s="115"/>
      <c r="C53" s="83" t="s">
        <v>55</v>
      </c>
      <c r="D53" s="67">
        <f>D54+D55+D57+D58+D59+D60+D56</f>
        <v>628071</v>
      </c>
      <c r="E53" s="90">
        <f aca="true" t="shared" si="32" ref="E53:U53">E54+E55+E57+E58+E59+E60+E56</f>
        <v>0</v>
      </c>
      <c r="F53" s="43">
        <f t="shared" si="32"/>
        <v>0</v>
      </c>
      <c r="G53" s="43">
        <f t="shared" si="32"/>
        <v>0</v>
      </c>
      <c r="H53" s="43">
        <f t="shared" si="32"/>
        <v>628071</v>
      </c>
      <c r="I53" s="103">
        <f t="shared" si="32"/>
        <v>608792</v>
      </c>
      <c r="J53" s="103">
        <f t="shared" si="32"/>
        <v>19279</v>
      </c>
      <c r="K53" s="137">
        <f t="shared" si="32"/>
        <v>628071</v>
      </c>
      <c r="L53" s="141">
        <f t="shared" si="32"/>
        <v>0</v>
      </c>
      <c r="M53" s="103">
        <f t="shared" si="32"/>
        <v>0</v>
      </c>
      <c r="N53" s="137">
        <f t="shared" si="32"/>
        <v>0</v>
      </c>
      <c r="O53" s="141">
        <f t="shared" si="32"/>
        <v>0</v>
      </c>
      <c r="P53" s="103">
        <f t="shared" si="32"/>
        <v>0</v>
      </c>
      <c r="Q53" s="103">
        <f t="shared" si="32"/>
        <v>0</v>
      </c>
      <c r="R53" s="103">
        <f t="shared" si="32"/>
        <v>628071</v>
      </c>
      <c r="S53" s="103">
        <f t="shared" si="32"/>
        <v>608792</v>
      </c>
      <c r="T53" s="43">
        <f t="shared" si="32"/>
        <v>19279</v>
      </c>
      <c r="U53" s="67">
        <f t="shared" si="32"/>
        <v>628071</v>
      </c>
      <c r="V53" s="170"/>
    </row>
    <row r="54" spans="1:22" s="7" customFormat="1" ht="80.25" customHeight="1">
      <c r="A54" s="157"/>
      <c r="B54" s="115"/>
      <c r="C54" s="36" t="s">
        <v>36</v>
      </c>
      <c r="D54" s="143">
        <v>233400</v>
      </c>
      <c r="E54" s="50">
        <v>0</v>
      </c>
      <c r="F54" s="32">
        <v>0</v>
      </c>
      <c r="G54" s="32">
        <v>0</v>
      </c>
      <c r="H54" s="32">
        <f aca="true" t="shared" si="33" ref="H54:H60">I54+J54</f>
        <v>233400</v>
      </c>
      <c r="I54" s="98">
        <v>233400</v>
      </c>
      <c r="J54" s="98">
        <v>0</v>
      </c>
      <c r="K54" s="132">
        <f t="shared" si="31"/>
        <v>233400</v>
      </c>
      <c r="L54" s="133">
        <f aca="true" t="shared" si="34" ref="L54:L60">M54+N54</f>
        <v>0</v>
      </c>
      <c r="M54" s="98"/>
      <c r="N54" s="132"/>
      <c r="O54" s="129">
        <f aca="true" t="shared" si="35" ref="O54:O60">P54+Q54</f>
        <v>0</v>
      </c>
      <c r="P54" s="96">
        <f aca="true" t="shared" si="36" ref="P54:Q60">F54</f>
        <v>0</v>
      </c>
      <c r="Q54" s="96">
        <f t="shared" si="36"/>
        <v>0</v>
      </c>
      <c r="R54" s="96">
        <f aca="true" t="shared" si="37" ref="R54:R60">S54+T54</f>
        <v>233400</v>
      </c>
      <c r="S54" s="96">
        <f aca="true" t="shared" si="38" ref="S54:T60">I54+M54</f>
        <v>233400</v>
      </c>
      <c r="T54" s="20">
        <f t="shared" si="38"/>
        <v>0</v>
      </c>
      <c r="U54" s="47">
        <f aca="true" t="shared" si="39" ref="U54:U60">R54+O54</f>
        <v>233400</v>
      </c>
      <c r="V54" s="170">
        <v>89</v>
      </c>
    </row>
    <row r="55" spans="1:22" s="7" customFormat="1" ht="135" customHeight="1">
      <c r="A55" s="157"/>
      <c r="B55" s="115"/>
      <c r="C55" s="36" t="s">
        <v>46</v>
      </c>
      <c r="D55" s="143">
        <v>90725</v>
      </c>
      <c r="E55" s="50">
        <v>0</v>
      </c>
      <c r="F55" s="32">
        <v>0</v>
      </c>
      <c r="G55" s="32">
        <v>0</v>
      </c>
      <c r="H55" s="32">
        <f t="shared" si="33"/>
        <v>90725</v>
      </c>
      <c r="I55" s="98">
        <v>90725</v>
      </c>
      <c r="J55" s="98">
        <v>0</v>
      </c>
      <c r="K55" s="132">
        <f t="shared" si="31"/>
        <v>90725</v>
      </c>
      <c r="L55" s="133">
        <f t="shared" si="34"/>
        <v>0</v>
      </c>
      <c r="M55" s="98"/>
      <c r="N55" s="132"/>
      <c r="O55" s="129">
        <f t="shared" si="35"/>
        <v>0</v>
      </c>
      <c r="P55" s="96">
        <f t="shared" si="36"/>
        <v>0</v>
      </c>
      <c r="Q55" s="96">
        <f t="shared" si="36"/>
        <v>0</v>
      </c>
      <c r="R55" s="96">
        <f t="shared" si="37"/>
        <v>90725</v>
      </c>
      <c r="S55" s="96">
        <f t="shared" si="38"/>
        <v>90725</v>
      </c>
      <c r="T55" s="20">
        <f t="shared" si="38"/>
        <v>0</v>
      </c>
      <c r="U55" s="47">
        <f t="shared" si="39"/>
        <v>90725</v>
      </c>
      <c r="V55" s="170"/>
    </row>
    <row r="56" spans="1:22" s="7" customFormat="1" ht="106.5" customHeight="1">
      <c r="A56" s="157"/>
      <c r="B56" s="115"/>
      <c r="C56" s="36" t="s">
        <v>51</v>
      </c>
      <c r="D56" s="143">
        <v>19279</v>
      </c>
      <c r="E56" s="50">
        <v>0</v>
      </c>
      <c r="F56" s="32">
        <v>0</v>
      </c>
      <c r="G56" s="32">
        <v>0</v>
      </c>
      <c r="H56" s="32">
        <f t="shared" si="33"/>
        <v>19279</v>
      </c>
      <c r="I56" s="98">
        <v>0</v>
      </c>
      <c r="J56" s="98">
        <v>19279</v>
      </c>
      <c r="K56" s="132">
        <f>E56+H56</f>
        <v>19279</v>
      </c>
      <c r="L56" s="133">
        <f t="shared" si="34"/>
        <v>0</v>
      </c>
      <c r="M56" s="98"/>
      <c r="N56" s="132"/>
      <c r="O56" s="129">
        <f t="shared" si="35"/>
        <v>0</v>
      </c>
      <c r="P56" s="96">
        <f t="shared" si="36"/>
        <v>0</v>
      </c>
      <c r="Q56" s="96">
        <f t="shared" si="36"/>
        <v>0</v>
      </c>
      <c r="R56" s="96">
        <f t="shared" si="37"/>
        <v>19279</v>
      </c>
      <c r="S56" s="96">
        <f t="shared" si="38"/>
        <v>0</v>
      </c>
      <c r="T56" s="20">
        <f t="shared" si="38"/>
        <v>19279</v>
      </c>
      <c r="U56" s="47">
        <f t="shared" si="39"/>
        <v>19279</v>
      </c>
      <c r="V56" s="170"/>
    </row>
    <row r="57" spans="1:22" s="7" customFormat="1" ht="80.25" customHeight="1">
      <c r="A57" s="157"/>
      <c r="B57" s="115"/>
      <c r="C57" s="36" t="s">
        <v>47</v>
      </c>
      <c r="D57" s="143">
        <v>176667</v>
      </c>
      <c r="E57" s="50">
        <v>0</v>
      </c>
      <c r="F57" s="32">
        <v>0</v>
      </c>
      <c r="G57" s="32">
        <v>0</v>
      </c>
      <c r="H57" s="32">
        <f t="shared" si="33"/>
        <v>176667</v>
      </c>
      <c r="I57" s="98">
        <v>176667</v>
      </c>
      <c r="J57" s="98">
        <v>0</v>
      </c>
      <c r="K57" s="132">
        <f t="shared" si="31"/>
        <v>176667</v>
      </c>
      <c r="L57" s="133">
        <f t="shared" si="34"/>
        <v>0</v>
      </c>
      <c r="M57" s="98"/>
      <c r="N57" s="132"/>
      <c r="O57" s="129">
        <f t="shared" si="35"/>
        <v>0</v>
      </c>
      <c r="P57" s="96">
        <f t="shared" si="36"/>
        <v>0</v>
      </c>
      <c r="Q57" s="96">
        <f t="shared" si="36"/>
        <v>0</v>
      </c>
      <c r="R57" s="96">
        <f t="shared" si="37"/>
        <v>176667</v>
      </c>
      <c r="S57" s="96">
        <f t="shared" si="38"/>
        <v>176667</v>
      </c>
      <c r="T57" s="20">
        <f t="shared" si="38"/>
        <v>0</v>
      </c>
      <c r="U57" s="47">
        <f t="shared" si="39"/>
        <v>176667</v>
      </c>
      <c r="V57" s="170"/>
    </row>
    <row r="58" spans="1:22" s="7" customFormat="1" ht="115.5" customHeight="1">
      <c r="A58" s="157"/>
      <c r="B58" s="115"/>
      <c r="C58" s="36" t="s">
        <v>59</v>
      </c>
      <c r="D58" s="143">
        <v>18000</v>
      </c>
      <c r="E58" s="50">
        <v>0</v>
      </c>
      <c r="F58" s="32">
        <v>0</v>
      </c>
      <c r="G58" s="32">
        <v>0</v>
      </c>
      <c r="H58" s="32">
        <f t="shared" si="33"/>
        <v>18000</v>
      </c>
      <c r="I58" s="98">
        <v>18000</v>
      </c>
      <c r="J58" s="98">
        <v>0</v>
      </c>
      <c r="K58" s="132">
        <f t="shared" si="31"/>
        <v>18000</v>
      </c>
      <c r="L58" s="133">
        <f t="shared" si="34"/>
        <v>0</v>
      </c>
      <c r="M58" s="98"/>
      <c r="N58" s="132"/>
      <c r="O58" s="129">
        <f t="shared" si="35"/>
        <v>0</v>
      </c>
      <c r="P58" s="96">
        <f t="shared" si="36"/>
        <v>0</v>
      </c>
      <c r="Q58" s="96">
        <f t="shared" si="36"/>
        <v>0</v>
      </c>
      <c r="R58" s="96">
        <f t="shared" si="37"/>
        <v>18000</v>
      </c>
      <c r="S58" s="96">
        <f t="shared" si="38"/>
        <v>18000</v>
      </c>
      <c r="T58" s="20">
        <f t="shared" si="38"/>
        <v>0</v>
      </c>
      <c r="U58" s="47">
        <f t="shared" si="39"/>
        <v>18000</v>
      </c>
      <c r="V58" s="170"/>
    </row>
    <row r="59" spans="1:22" s="7" customFormat="1" ht="257.25" customHeight="1">
      <c r="A59" s="157"/>
      <c r="B59" s="115"/>
      <c r="C59" s="36" t="s">
        <v>60</v>
      </c>
      <c r="D59" s="143">
        <v>80000</v>
      </c>
      <c r="E59" s="50">
        <v>0</v>
      </c>
      <c r="F59" s="32">
        <v>0</v>
      </c>
      <c r="G59" s="32">
        <v>0</v>
      </c>
      <c r="H59" s="32">
        <f t="shared" si="33"/>
        <v>80000</v>
      </c>
      <c r="I59" s="98">
        <v>80000</v>
      </c>
      <c r="J59" s="98">
        <v>0</v>
      </c>
      <c r="K59" s="132">
        <f t="shared" si="31"/>
        <v>80000</v>
      </c>
      <c r="L59" s="133">
        <f t="shared" si="34"/>
        <v>0</v>
      </c>
      <c r="M59" s="98"/>
      <c r="N59" s="132"/>
      <c r="O59" s="129">
        <f t="shared" si="35"/>
        <v>0</v>
      </c>
      <c r="P59" s="96">
        <f t="shared" si="36"/>
        <v>0</v>
      </c>
      <c r="Q59" s="96">
        <f t="shared" si="36"/>
        <v>0</v>
      </c>
      <c r="R59" s="96">
        <f t="shared" si="37"/>
        <v>80000</v>
      </c>
      <c r="S59" s="96">
        <f t="shared" si="38"/>
        <v>80000</v>
      </c>
      <c r="T59" s="20">
        <f t="shared" si="38"/>
        <v>0</v>
      </c>
      <c r="U59" s="47">
        <f t="shared" si="39"/>
        <v>80000</v>
      </c>
      <c r="V59" s="170"/>
    </row>
    <row r="60" spans="1:22" s="7" customFormat="1" ht="141.75" customHeight="1">
      <c r="A60" s="157"/>
      <c r="B60" s="115"/>
      <c r="C60" s="36" t="s">
        <v>61</v>
      </c>
      <c r="D60" s="143">
        <v>10000</v>
      </c>
      <c r="E60" s="50">
        <v>0</v>
      </c>
      <c r="F60" s="32">
        <v>0</v>
      </c>
      <c r="G60" s="32">
        <v>0</v>
      </c>
      <c r="H60" s="32">
        <f t="shared" si="33"/>
        <v>10000</v>
      </c>
      <c r="I60" s="98">
        <v>10000</v>
      </c>
      <c r="J60" s="98">
        <v>0</v>
      </c>
      <c r="K60" s="132">
        <f t="shared" si="31"/>
        <v>10000</v>
      </c>
      <c r="L60" s="133">
        <f t="shared" si="34"/>
        <v>0</v>
      </c>
      <c r="M60" s="98"/>
      <c r="N60" s="132"/>
      <c r="O60" s="129">
        <f t="shared" si="35"/>
        <v>0</v>
      </c>
      <c r="P60" s="96">
        <f t="shared" si="36"/>
        <v>0</v>
      </c>
      <c r="Q60" s="96">
        <f t="shared" si="36"/>
        <v>0</v>
      </c>
      <c r="R60" s="96">
        <f t="shared" si="37"/>
        <v>10000</v>
      </c>
      <c r="S60" s="96">
        <f t="shared" si="38"/>
        <v>10000</v>
      </c>
      <c r="T60" s="20">
        <f t="shared" si="38"/>
        <v>0</v>
      </c>
      <c r="U60" s="47">
        <f t="shared" si="39"/>
        <v>10000</v>
      </c>
      <c r="V60" s="170"/>
    </row>
    <row r="61" spans="1:22" s="7" customFormat="1" ht="225" customHeight="1">
      <c r="A61" s="157"/>
      <c r="B61" s="115"/>
      <c r="C61" s="83" t="s">
        <v>62</v>
      </c>
      <c r="D61" s="67">
        <f>D62+D63+D64</f>
        <v>200000</v>
      </c>
      <c r="E61" s="48">
        <v>0</v>
      </c>
      <c r="F61" s="19">
        <v>0</v>
      </c>
      <c r="G61" s="19">
        <v>0</v>
      </c>
      <c r="H61" s="19">
        <f>H62+H63+H64</f>
        <v>200000</v>
      </c>
      <c r="I61" s="97">
        <f>I62+I63+I64</f>
        <v>110000</v>
      </c>
      <c r="J61" s="97">
        <f>J62+J63+J64</f>
        <v>90000</v>
      </c>
      <c r="K61" s="130">
        <f t="shared" si="31"/>
        <v>200000</v>
      </c>
      <c r="L61" s="131">
        <f>L62+L63+L64</f>
        <v>0</v>
      </c>
      <c r="M61" s="97">
        <f>M62+M63+M64</f>
        <v>0</v>
      </c>
      <c r="N61" s="130">
        <f>N62+N63+N64</f>
        <v>0</v>
      </c>
      <c r="O61" s="131">
        <f aca="true" t="shared" si="40" ref="O61:U61">O62+O63+O64</f>
        <v>0</v>
      </c>
      <c r="P61" s="97">
        <f t="shared" si="40"/>
        <v>0</v>
      </c>
      <c r="Q61" s="97">
        <f t="shared" si="40"/>
        <v>0</v>
      </c>
      <c r="R61" s="97">
        <f t="shared" si="40"/>
        <v>200000</v>
      </c>
      <c r="S61" s="97">
        <f t="shared" si="40"/>
        <v>110000</v>
      </c>
      <c r="T61" s="19">
        <f t="shared" si="40"/>
        <v>90000</v>
      </c>
      <c r="U61" s="49">
        <f t="shared" si="40"/>
        <v>200000</v>
      </c>
      <c r="V61" s="170"/>
    </row>
    <row r="62" spans="1:22" s="7" customFormat="1" ht="88.5" customHeight="1">
      <c r="A62" s="157"/>
      <c r="B62" s="115"/>
      <c r="C62" s="36" t="s">
        <v>58</v>
      </c>
      <c r="D62" s="143">
        <v>10000</v>
      </c>
      <c r="E62" s="50">
        <v>0</v>
      </c>
      <c r="F62" s="32">
        <v>0</v>
      </c>
      <c r="G62" s="32">
        <v>0</v>
      </c>
      <c r="H62" s="32">
        <v>10000</v>
      </c>
      <c r="I62" s="98">
        <v>10000</v>
      </c>
      <c r="J62" s="98">
        <v>0</v>
      </c>
      <c r="K62" s="132">
        <f t="shared" si="31"/>
        <v>10000</v>
      </c>
      <c r="L62" s="133">
        <f>M62+N62</f>
        <v>0</v>
      </c>
      <c r="M62" s="98"/>
      <c r="N62" s="132"/>
      <c r="O62" s="129">
        <f>P62+Q62</f>
        <v>0</v>
      </c>
      <c r="P62" s="96">
        <f aca="true" t="shared" si="41" ref="P62:Q64">F62</f>
        <v>0</v>
      </c>
      <c r="Q62" s="96">
        <f t="shared" si="41"/>
        <v>0</v>
      </c>
      <c r="R62" s="96">
        <f>S62+T62</f>
        <v>10000</v>
      </c>
      <c r="S62" s="96">
        <f aca="true" t="shared" si="42" ref="S62:T64">I62+M62</f>
        <v>10000</v>
      </c>
      <c r="T62" s="20">
        <f t="shared" si="42"/>
        <v>0</v>
      </c>
      <c r="U62" s="47">
        <f>R62+O62</f>
        <v>10000</v>
      </c>
      <c r="V62" s="170"/>
    </row>
    <row r="63" spans="1:22" s="7" customFormat="1" ht="72" customHeight="1">
      <c r="A63" s="157"/>
      <c r="B63" s="115"/>
      <c r="C63" s="36" t="s">
        <v>45</v>
      </c>
      <c r="D63" s="143">
        <v>90000</v>
      </c>
      <c r="E63" s="50">
        <v>0</v>
      </c>
      <c r="F63" s="32">
        <v>0</v>
      </c>
      <c r="G63" s="32">
        <v>0</v>
      </c>
      <c r="H63" s="32">
        <v>90000</v>
      </c>
      <c r="I63" s="98">
        <v>0</v>
      </c>
      <c r="J63" s="98">
        <v>90000</v>
      </c>
      <c r="K63" s="132">
        <f t="shared" si="31"/>
        <v>90000</v>
      </c>
      <c r="L63" s="133">
        <f>M63+N63</f>
        <v>0</v>
      </c>
      <c r="M63" s="98"/>
      <c r="N63" s="132"/>
      <c r="O63" s="129">
        <f>P63+Q63</f>
        <v>0</v>
      </c>
      <c r="P63" s="96">
        <f t="shared" si="41"/>
        <v>0</v>
      </c>
      <c r="Q63" s="96">
        <f t="shared" si="41"/>
        <v>0</v>
      </c>
      <c r="R63" s="96">
        <f>S63+T63</f>
        <v>90000</v>
      </c>
      <c r="S63" s="96">
        <f t="shared" si="42"/>
        <v>0</v>
      </c>
      <c r="T63" s="20">
        <f t="shared" si="42"/>
        <v>90000</v>
      </c>
      <c r="U63" s="47">
        <f>R63+O63</f>
        <v>90000</v>
      </c>
      <c r="V63" s="170"/>
    </row>
    <row r="64" spans="1:22" s="7" customFormat="1" ht="123" customHeight="1">
      <c r="A64" s="157"/>
      <c r="B64" s="115"/>
      <c r="C64" s="36" t="s">
        <v>29</v>
      </c>
      <c r="D64" s="143">
        <v>100000</v>
      </c>
      <c r="E64" s="50">
        <v>0</v>
      </c>
      <c r="F64" s="32">
        <v>0</v>
      </c>
      <c r="G64" s="32">
        <v>0</v>
      </c>
      <c r="H64" s="32">
        <v>100000</v>
      </c>
      <c r="I64" s="98">
        <v>100000</v>
      </c>
      <c r="J64" s="98">
        <v>0</v>
      </c>
      <c r="K64" s="132">
        <f t="shared" si="31"/>
        <v>100000</v>
      </c>
      <c r="L64" s="133">
        <f>M64+N64</f>
        <v>0</v>
      </c>
      <c r="M64" s="98"/>
      <c r="N64" s="132"/>
      <c r="O64" s="129">
        <f>P64+Q64</f>
        <v>0</v>
      </c>
      <c r="P64" s="96">
        <f t="shared" si="41"/>
        <v>0</v>
      </c>
      <c r="Q64" s="96">
        <f t="shared" si="41"/>
        <v>0</v>
      </c>
      <c r="R64" s="96">
        <f>S64+T64</f>
        <v>100000</v>
      </c>
      <c r="S64" s="96">
        <f t="shared" si="42"/>
        <v>100000</v>
      </c>
      <c r="T64" s="20">
        <f t="shared" si="42"/>
        <v>0</v>
      </c>
      <c r="U64" s="47">
        <f>R64+O64</f>
        <v>100000</v>
      </c>
      <c r="V64" s="170"/>
    </row>
    <row r="65" spans="1:22" s="7" customFormat="1" ht="96.75" customHeight="1">
      <c r="A65" s="157"/>
      <c r="B65" s="115"/>
      <c r="C65" s="83" t="s">
        <v>22</v>
      </c>
      <c r="D65" s="67">
        <f>D66</f>
        <v>300000</v>
      </c>
      <c r="E65" s="48">
        <v>0</v>
      </c>
      <c r="F65" s="19">
        <v>0</v>
      </c>
      <c r="G65" s="19">
        <v>0</v>
      </c>
      <c r="H65" s="19">
        <f>H66</f>
        <v>300000</v>
      </c>
      <c r="I65" s="97">
        <f>I66</f>
        <v>300000</v>
      </c>
      <c r="J65" s="97">
        <f aca="true" t="shared" si="43" ref="J65:U65">J66</f>
        <v>0</v>
      </c>
      <c r="K65" s="130">
        <f t="shared" si="43"/>
        <v>300000</v>
      </c>
      <c r="L65" s="131">
        <f t="shared" si="43"/>
        <v>0</v>
      </c>
      <c r="M65" s="97">
        <f t="shared" si="43"/>
        <v>0</v>
      </c>
      <c r="N65" s="130">
        <f t="shared" si="43"/>
        <v>0</v>
      </c>
      <c r="O65" s="131">
        <f t="shared" si="43"/>
        <v>0</v>
      </c>
      <c r="P65" s="97">
        <f t="shared" si="43"/>
        <v>0</v>
      </c>
      <c r="Q65" s="97">
        <f t="shared" si="43"/>
        <v>0</v>
      </c>
      <c r="R65" s="97">
        <f t="shared" si="43"/>
        <v>300000</v>
      </c>
      <c r="S65" s="97">
        <f t="shared" si="43"/>
        <v>300000</v>
      </c>
      <c r="T65" s="19">
        <f t="shared" si="43"/>
        <v>0</v>
      </c>
      <c r="U65" s="49">
        <f t="shared" si="43"/>
        <v>300000</v>
      </c>
      <c r="V65" s="169">
        <v>90</v>
      </c>
    </row>
    <row r="66" spans="1:22" s="7" customFormat="1" ht="52.5" customHeight="1">
      <c r="A66" s="157"/>
      <c r="B66" s="115"/>
      <c r="C66" s="84" t="s">
        <v>48</v>
      </c>
      <c r="D66" s="163">
        <v>300000</v>
      </c>
      <c r="E66" s="61">
        <v>0</v>
      </c>
      <c r="F66" s="17">
        <v>0</v>
      </c>
      <c r="G66" s="17">
        <v>0</v>
      </c>
      <c r="H66" s="17">
        <v>300000</v>
      </c>
      <c r="I66" s="98">
        <v>300000</v>
      </c>
      <c r="J66" s="98">
        <v>0</v>
      </c>
      <c r="K66" s="132">
        <v>300000</v>
      </c>
      <c r="L66" s="133">
        <f>M66+N66</f>
        <v>0</v>
      </c>
      <c r="M66" s="98"/>
      <c r="N66" s="132"/>
      <c r="O66" s="129">
        <f>P66+Q66</f>
        <v>0</v>
      </c>
      <c r="P66" s="96">
        <f>F66</f>
        <v>0</v>
      </c>
      <c r="Q66" s="96">
        <f>G66</f>
        <v>0</v>
      </c>
      <c r="R66" s="96">
        <f>S66+T66</f>
        <v>300000</v>
      </c>
      <c r="S66" s="96">
        <f>I66+M66</f>
        <v>300000</v>
      </c>
      <c r="T66" s="20">
        <f>J66+N66</f>
        <v>0</v>
      </c>
      <c r="U66" s="47">
        <f>R66+O66</f>
        <v>300000</v>
      </c>
      <c r="V66" s="169"/>
    </row>
    <row r="67" spans="1:22" s="7" customFormat="1" ht="64.5" customHeight="1">
      <c r="A67" s="157"/>
      <c r="B67" s="115"/>
      <c r="C67" s="16" t="s">
        <v>42</v>
      </c>
      <c r="D67" s="64">
        <f>D68</f>
        <v>20000</v>
      </c>
      <c r="E67" s="51">
        <f aca="true" t="shared" si="44" ref="E67:T67">E68</f>
        <v>0</v>
      </c>
      <c r="F67" s="18">
        <f t="shared" si="44"/>
        <v>0</v>
      </c>
      <c r="G67" s="18">
        <f t="shared" si="44"/>
        <v>0</v>
      </c>
      <c r="H67" s="18">
        <f t="shared" si="44"/>
        <v>20000</v>
      </c>
      <c r="I67" s="99">
        <f t="shared" si="44"/>
        <v>20000</v>
      </c>
      <c r="J67" s="99">
        <f t="shared" si="44"/>
        <v>0</v>
      </c>
      <c r="K67" s="128">
        <f>E67+H67</f>
        <v>20000</v>
      </c>
      <c r="L67" s="134">
        <f t="shared" si="44"/>
        <v>0</v>
      </c>
      <c r="M67" s="99">
        <f t="shared" si="44"/>
        <v>0</v>
      </c>
      <c r="N67" s="135">
        <f t="shared" si="44"/>
        <v>0</v>
      </c>
      <c r="O67" s="134">
        <f t="shared" si="44"/>
        <v>0</v>
      </c>
      <c r="P67" s="99">
        <f t="shared" si="44"/>
        <v>0</v>
      </c>
      <c r="Q67" s="99">
        <f t="shared" si="44"/>
        <v>0</v>
      </c>
      <c r="R67" s="99">
        <f t="shared" si="44"/>
        <v>20000</v>
      </c>
      <c r="S67" s="99">
        <f t="shared" si="44"/>
        <v>20000</v>
      </c>
      <c r="T67" s="18">
        <f t="shared" si="44"/>
        <v>0</v>
      </c>
      <c r="U67" s="64">
        <f>U68</f>
        <v>20000</v>
      </c>
      <c r="V67" s="169"/>
    </row>
    <row r="68" spans="1:22" s="7" customFormat="1" ht="63" customHeight="1">
      <c r="A68" s="158">
        <v>8340</v>
      </c>
      <c r="B68" s="38" t="s">
        <v>26</v>
      </c>
      <c r="C68" s="16" t="s">
        <v>27</v>
      </c>
      <c r="D68" s="64">
        <f>D69</f>
        <v>20000</v>
      </c>
      <c r="E68" s="46">
        <v>0</v>
      </c>
      <c r="F68" s="20">
        <v>0</v>
      </c>
      <c r="G68" s="20">
        <v>0</v>
      </c>
      <c r="H68" s="20">
        <f aca="true" t="shared" si="45" ref="H68:U69">H69</f>
        <v>20000</v>
      </c>
      <c r="I68" s="96">
        <f t="shared" si="45"/>
        <v>20000</v>
      </c>
      <c r="J68" s="96">
        <f t="shared" si="45"/>
        <v>0</v>
      </c>
      <c r="K68" s="128">
        <f>E68+H68</f>
        <v>20000</v>
      </c>
      <c r="L68" s="129">
        <f t="shared" si="45"/>
        <v>0</v>
      </c>
      <c r="M68" s="96">
        <f t="shared" si="45"/>
        <v>0</v>
      </c>
      <c r="N68" s="128">
        <f t="shared" si="45"/>
        <v>0</v>
      </c>
      <c r="O68" s="129">
        <f t="shared" si="45"/>
        <v>0</v>
      </c>
      <c r="P68" s="96">
        <f t="shared" si="45"/>
        <v>0</v>
      </c>
      <c r="Q68" s="96">
        <f t="shared" si="45"/>
        <v>0</v>
      </c>
      <c r="R68" s="96">
        <f t="shared" si="45"/>
        <v>20000</v>
      </c>
      <c r="S68" s="96">
        <f t="shared" si="45"/>
        <v>20000</v>
      </c>
      <c r="T68" s="20">
        <f t="shared" si="45"/>
        <v>0</v>
      </c>
      <c r="U68" s="47">
        <f t="shared" si="45"/>
        <v>20000</v>
      </c>
      <c r="V68" s="169"/>
    </row>
    <row r="69" spans="1:22" s="7" customFormat="1" ht="158.25" customHeight="1">
      <c r="A69" s="157"/>
      <c r="B69" s="115"/>
      <c r="C69" s="83" t="s">
        <v>53</v>
      </c>
      <c r="D69" s="67">
        <f>D70</f>
        <v>20000</v>
      </c>
      <c r="E69" s="48">
        <v>0</v>
      </c>
      <c r="F69" s="19">
        <v>0</v>
      </c>
      <c r="G69" s="19">
        <v>0</v>
      </c>
      <c r="H69" s="19">
        <f t="shared" si="45"/>
        <v>20000</v>
      </c>
      <c r="I69" s="97">
        <f t="shared" si="45"/>
        <v>20000</v>
      </c>
      <c r="J69" s="97">
        <f t="shared" si="45"/>
        <v>0</v>
      </c>
      <c r="K69" s="130">
        <f>E69+H69</f>
        <v>20000</v>
      </c>
      <c r="L69" s="131">
        <f t="shared" si="45"/>
        <v>0</v>
      </c>
      <c r="M69" s="97">
        <f t="shared" si="45"/>
        <v>0</v>
      </c>
      <c r="N69" s="130">
        <f t="shared" si="45"/>
        <v>0</v>
      </c>
      <c r="O69" s="131">
        <f t="shared" si="45"/>
        <v>0</v>
      </c>
      <c r="P69" s="97">
        <f t="shared" si="45"/>
        <v>0</v>
      </c>
      <c r="Q69" s="97">
        <f t="shared" si="45"/>
        <v>0</v>
      </c>
      <c r="R69" s="97">
        <f t="shared" si="45"/>
        <v>20000</v>
      </c>
      <c r="S69" s="97">
        <f t="shared" si="45"/>
        <v>20000</v>
      </c>
      <c r="T69" s="19">
        <f t="shared" si="45"/>
        <v>0</v>
      </c>
      <c r="U69" s="150">
        <f t="shared" si="45"/>
        <v>20000</v>
      </c>
      <c r="V69" s="169"/>
    </row>
    <row r="70" spans="1:22" s="7" customFormat="1" ht="88.5" customHeight="1">
      <c r="A70" s="157"/>
      <c r="B70" s="115"/>
      <c r="C70" s="84" t="s">
        <v>35</v>
      </c>
      <c r="D70" s="163">
        <v>20000</v>
      </c>
      <c r="E70" s="63">
        <v>0</v>
      </c>
      <c r="F70" s="22">
        <v>0</v>
      </c>
      <c r="G70" s="22">
        <v>0</v>
      </c>
      <c r="H70" s="17">
        <v>20000</v>
      </c>
      <c r="I70" s="98">
        <v>20000</v>
      </c>
      <c r="J70" s="98">
        <v>0</v>
      </c>
      <c r="K70" s="132">
        <f>E70+H70</f>
        <v>20000</v>
      </c>
      <c r="L70" s="133">
        <v>0</v>
      </c>
      <c r="M70" s="98">
        <v>0</v>
      </c>
      <c r="N70" s="132">
        <v>0</v>
      </c>
      <c r="O70" s="129">
        <f>P70+Q70</f>
        <v>0</v>
      </c>
      <c r="P70" s="96">
        <f>F70</f>
        <v>0</v>
      </c>
      <c r="Q70" s="96">
        <f>G70</f>
        <v>0</v>
      </c>
      <c r="R70" s="96">
        <f>S70+T70</f>
        <v>20000</v>
      </c>
      <c r="S70" s="96">
        <f>I70+M70</f>
        <v>20000</v>
      </c>
      <c r="T70" s="20">
        <f>J70+N70</f>
        <v>0</v>
      </c>
      <c r="U70" s="62">
        <f>R70+O70</f>
        <v>20000</v>
      </c>
      <c r="V70" s="169"/>
    </row>
    <row r="71" spans="1:22" s="92" customFormat="1" ht="29.25" customHeight="1">
      <c r="A71" s="164"/>
      <c r="B71" s="155"/>
      <c r="C71" s="27" t="s">
        <v>8</v>
      </c>
      <c r="D71" s="64">
        <f>D67+D39+D20+D15+D35</f>
        <v>30046566</v>
      </c>
      <c r="E71" s="151">
        <f aca="true" t="shared" si="46" ref="E71:U71">E67+E39+E20+E15+E35</f>
        <v>76600</v>
      </c>
      <c r="F71" s="42">
        <f t="shared" si="46"/>
        <v>76600</v>
      </c>
      <c r="G71" s="42">
        <f t="shared" si="46"/>
        <v>0</v>
      </c>
      <c r="H71" s="42">
        <f t="shared" si="46"/>
        <v>6007508.87</v>
      </c>
      <c r="I71" s="42">
        <f t="shared" si="46"/>
        <v>2466887</v>
      </c>
      <c r="J71" s="42">
        <f t="shared" si="46"/>
        <v>3540621.87</v>
      </c>
      <c r="K71" s="64">
        <f t="shared" si="46"/>
        <v>6084108.87</v>
      </c>
      <c r="L71" s="151">
        <f t="shared" si="46"/>
        <v>800000</v>
      </c>
      <c r="M71" s="42">
        <f t="shared" si="46"/>
        <v>22000</v>
      </c>
      <c r="N71" s="64">
        <f t="shared" si="46"/>
        <v>778000</v>
      </c>
      <c r="O71" s="151">
        <f t="shared" si="46"/>
        <v>76600</v>
      </c>
      <c r="P71" s="42">
        <f t="shared" si="46"/>
        <v>76600</v>
      </c>
      <c r="Q71" s="42">
        <f t="shared" si="46"/>
        <v>0</v>
      </c>
      <c r="R71" s="42">
        <f t="shared" si="46"/>
        <v>6807508.87</v>
      </c>
      <c r="S71" s="42">
        <f t="shared" si="46"/>
        <v>2488887</v>
      </c>
      <c r="T71" s="42">
        <f t="shared" si="46"/>
        <v>4318621.87</v>
      </c>
      <c r="U71" s="64">
        <f t="shared" si="46"/>
        <v>6884108.87</v>
      </c>
      <c r="V71" s="169"/>
    </row>
    <row r="72" spans="1:22" s="92" customFormat="1" ht="15" customHeight="1">
      <c r="A72" s="164"/>
      <c r="B72" s="155"/>
      <c r="C72" s="16"/>
      <c r="D72" s="64"/>
      <c r="E72" s="46"/>
      <c r="F72" s="20"/>
      <c r="G72" s="20"/>
      <c r="H72" s="20"/>
      <c r="I72" s="96"/>
      <c r="J72" s="96"/>
      <c r="K72" s="128"/>
      <c r="L72" s="129"/>
      <c r="M72" s="96"/>
      <c r="N72" s="128"/>
      <c r="O72" s="129"/>
      <c r="P72" s="96"/>
      <c r="Q72" s="96"/>
      <c r="R72" s="96"/>
      <c r="S72" s="96"/>
      <c r="T72" s="20"/>
      <c r="U72" s="47"/>
      <c r="V72" s="169"/>
    </row>
    <row r="73" spans="1:22" s="92" customFormat="1" ht="27" customHeight="1">
      <c r="A73" s="164"/>
      <c r="B73" s="155"/>
      <c r="C73" s="16" t="s">
        <v>32</v>
      </c>
      <c r="D73" s="64">
        <f aca="true" t="shared" si="47" ref="D73:J73">D40</f>
        <v>76600</v>
      </c>
      <c r="E73" s="51">
        <f t="shared" si="47"/>
        <v>76600</v>
      </c>
      <c r="F73" s="18">
        <f t="shared" si="47"/>
        <v>76600</v>
      </c>
      <c r="G73" s="18">
        <f t="shared" si="47"/>
        <v>0</v>
      </c>
      <c r="H73" s="18">
        <f t="shared" si="47"/>
        <v>0</v>
      </c>
      <c r="I73" s="99">
        <f t="shared" si="47"/>
        <v>0</v>
      </c>
      <c r="J73" s="99">
        <f t="shared" si="47"/>
        <v>0</v>
      </c>
      <c r="K73" s="128">
        <f>E73+H73</f>
        <v>76600</v>
      </c>
      <c r="L73" s="134">
        <f>L40</f>
        <v>0</v>
      </c>
      <c r="M73" s="99">
        <f>M40</f>
        <v>0</v>
      </c>
      <c r="N73" s="135">
        <f>N40</f>
        <v>0</v>
      </c>
      <c r="O73" s="134">
        <f aca="true" t="shared" si="48" ref="O73:U73">O40</f>
        <v>76600</v>
      </c>
      <c r="P73" s="99">
        <f t="shared" si="48"/>
        <v>76600</v>
      </c>
      <c r="Q73" s="99">
        <f t="shared" si="48"/>
        <v>0</v>
      </c>
      <c r="R73" s="99">
        <f t="shared" si="48"/>
        <v>0</v>
      </c>
      <c r="S73" s="99">
        <f t="shared" si="48"/>
        <v>0</v>
      </c>
      <c r="T73" s="18">
        <f t="shared" si="48"/>
        <v>0</v>
      </c>
      <c r="U73" s="64">
        <f t="shared" si="48"/>
        <v>76600</v>
      </c>
      <c r="V73" s="169"/>
    </row>
    <row r="74" spans="1:22" s="92" customFormat="1" ht="31.5" customHeight="1" thickBot="1">
      <c r="A74" s="165"/>
      <c r="B74" s="166"/>
      <c r="C74" s="167" t="s">
        <v>33</v>
      </c>
      <c r="D74" s="70">
        <f>D16+D21+D43+D67+D36</f>
        <v>29969966</v>
      </c>
      <c r="E74" s="152">
        <f aca="true" t="shared" si="49" ref="E74:U74">E16+E21+E43+E67+E36</f>
        <v>0</v>
      </c>
      <c r="F74" s="153">
        <f t="shared" si="49"/>
        <v>0</v>
      </c>
      <c r="G74" s="153">
        <f t="shared" si="49"/>
        <v>0</v>
      </c>
      <c r="H74" s="153">
        <f t="shared" si="49"/>
        <v>6007508.87</v>
      </c>
      <c r="I74" s="153">
        <f t="shared" si="49"/>
        <v>2466887</v>
      </c>
      <c r="J74" s="153">
        <f t="shared" si="49"/>
        <v>3540621.87</v>
      </c>
      <c r="K74" s="70">
        <f t="shared" si="49"/>
        <v>6007508.87</v>
      </c>
      <c r="L74" s="152">
        <f t="shared" si="49"/>
        <v>800000</v>
      </c>
      <c r="M74" s="153">
        <f t="shared" si="49"/>
        <v>22000</v>
      </c>
      <c r="N74" s="70">
        <f t="shared" si="49"/>
        <v>778000</v>
      </c>
      <c r="O74" s="152">
        <f t="shared" si="49"/>
        <v>0</v>
      </c>
      <c r="P74" s="153">
        <f t="shared" si="49"/>
        <v>0</v>
      </c>
      <c r="Q74" s="153">
        <f t="shared" si="49"/>
        <v>0</v>
      </c>
      <c r="R74" s="153">
        <f t="shared" si="49"/>
        <v>6807508.87</v>
      </c>
      <c r="S74" s="153">
        <f t="shared" si="49"/>
        <v>2488887</v>
      </c>
      <c r="T74" s="153">
        <f t="shared" si="49"/>
        <v>4318621.87</v>
      </c>
      <c r="U74" s="70">
        <f t="shared" si="49"/>
        <v>6807508.87</v>
      </c>
      <c r="V74" s="169"/>
    </row>
    <row r="75" spans="2:22" s="7" customFormat="1" ht="24.75" customHeight="1">
      <c r="B75" s="118"/>
      <c r="C75" s="23"/>
      <c r="D75" s="25"/>
      <c r="E75" s="24"/>
      <c r="F75" s="24"/>
      <c r="G75" s="24"/>
      <c r="H75" s="2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24"/>
      <c r="U75" s="24"/>
      <c r="V75" s="169"/>
    </row>
    <row r="76" spans="2:22" s="7" customFormat="1" ht="24.75" customHeight="1">
      <c r="B76" s="118"/>
      <c r="C76" s="23"/>
      <c r="D76" s="25"/>
      <c r="E76" s="24"/>
      <c r="F76" s="24"/>
      <c r="G76" s="24"/>
      <c r="H76" s="2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24"/>
      <c r="U76" s="24"/>
      <c r="V76" s="169"/>
    </row>
    <row r="77" spans="2:22" s="7" customFormat="1" ht="24.75" customHeight="1">
      <c r="B77" s="118"/>
      <c r="C77" s="23"/>
      <c r="D77" s="25"/>
      <c r="E77" s="24"/>
      <c r="F77" s="24"/>
      <c r="G77" s="24"/>
      <c r="H77" s="2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24"/>
      <c r="U77" s="24"/>
      <c r="V77" s="169"/>
    </row>
    <row r="78" spans="2:22" s="7" customFormat="1" ht="24.75" customHeight="1">
      <c r="B78" s="118"/>
      <c r="C78" s="23"/>
      <c r="D78" s="25"/>
      <c r="E78" s="24"/>
      <c r="F78" s="24"/>
      <c r="G78" s="24"/>
      <c r="H78" s="2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24"/>
      <c r="U78" s="24"/>
      <c r="V78" s="169"/>
    </row>
    <row r="79" spans="1:22" s="79" customFormat="1" ht="35.25" customHeight="1">
      <c r="A79" s="217" t="s">
        <v>71</v>
      </c>
      <c r="B79" s="217"/>
      <c r="C79" s="217"/>
      <c r="D79" s="217"/>
      <c r="E79" s="217"/>
      <c r="F79" s="217"/>
      <c r="G79" s="217"/>
      <c r="H79" s="78"/>
      <c r="I79" s="105"/>
      <c r="J79" s="190"/>
      <c r="K79" s="190"/>
      <c r="L79" s="105"/>
      <c r="M79" s="107"/>
      <c r="N79" s="107"/>
      <c r="O79" s="107"/>
      <c r="P79" s="107"/>
      <c r="Q79" s="107"/>
      <c r="R79" s="231" t="s">
        <v>75</v>
      </c>
      <c r="S79" s="107"/>
      <c r="V79" s="169"/>
    </row>
    <row r="80" spans="1:22" s="79" customFormat="1" ht="35.25" customHeight="1">
      <c r="A80" s="228"/>
      <c r="B80" s="228"/>
      <c r="C80" s="228"/>
      <c r="D80" s="228"/>
      <c r="E80" s="228"/>
      <c r="F80" s="228"/>
      <c r="G80" s="228"/>
      <c r="H80" s="78"/>
      <c r="I80" s="105"/>
      <c r="J80" s="106"/>
      <c r="K80" s="106"/>
      <c r="L80" s="105"/>
      <c r="M80" s="107"/>
      <c r="N80" s="107"/>
      <c r="O80" s="107"/>
      <c r="P80" s="107"/>
      <c r="Q80" s="107"/>
      <c r="R80" s="107"/>
      <c r="S80" s="107"/>
      <c r="V80" s="169"/>
    </row>
    <row r="81" spans="1:22" s="79" customFormat="1" ht="35.25" customHeight="1">
      <c r="A81" s="226" t="s">
        <v>72</v>
      </c>
      <c r="B81" s="227"/>
      <c r="C81" s="228" t="s">
        <v>73</v>
      </c>
      <c r="D81" s="229"/>
      <c r="E81" s="230"/>
      <c r="F81" s="230"/>
      <c r="G81" s="230"/>
      <c r="I81" s="107"/>
      <c r="J81" s="190"/>
      <c r="K81" s="190"/>
      <c r="L81" s="106"/>
      <c r="M81" s="107"/>
      <c r="N81" s="107"/>
      <c r="O81" s="107"/>
      <c r="P81" s="107"/>
      <c r="Q81" s="107"/>
      <c r="R81" s="184"/>
      <c r="S81" s="184"/>
      <c r="T81" s="184"/>
      <c r="V81" s="169"/>
    </row>
    <row r="82" spans="1:22" s="7" customFormat="1" ht="33" customHeight="1">
      <c r="A82" s="218" t="s">
        <v>74</v>
      </c>
      <c r="B82" s="218"/>
      <c r="C82" s="218"/>
      <c r="D82" s="224"/>
      <c r="E82" s="225"/>
      <c r="F82" s="225"/>
      <c r="G82" s="225"/>
      <c r="H82" s="2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24"/>
      <c r="U82" s="24"/>
      <c r="V82" s="169"/>
    </row>
    <row r="83" spans="1:22" s="7" customFormat="1" ht="17.25" customHeight="1">
      <c r="A83" s="192"/>
      <c r="B83" s="192"/>
      <c r="C83" s="41"/>
      <c r="D83" s="23"/>
      <c r="E83" s="24"/>
      <c r="F83" s="24"/>
      <c r="G83" s="24"/>
      <c r="H83" s="2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24"/>
      <c r="U83" s="24"/>
      <c r="V83" s="169"/>
    </row>
    <row r="84" spans="3:22" ht="15.75" customHeight="1">
      <c r="C84" s="23"/>
      <c r="D84" s="23"/>
      <c r="E84" s="24"/>
      <c r="F84" s="24"/>
      <c r="G84" s="24"/>
      <c r="H84" s="2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24"/>
      <c r="U84" s="24"/>
      <c r="V84" s="169"/>
    </row>
    <row r="85" spans="5:22" ht="26.25" customHeight="1">
      <c r="E85" s="71"/>
      <c r="F85" s="71"/>
      <c r="G85" s="71"/>
      <c r="H85" s="71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71"/>
      <c r="U85" s="71"/>
      <c r="V85" s="169"/>
    </row>
    <row r="86" spans="5:22" ht="6.75" customHeight="1">
      <c r="E86" s="71"/>
      <c r="F86" s="71"/>
      <c r="G86" s="71"/>
      <c r="H86" s="71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71"/>
      <c r="U86" s="71"/>
      <c r="V86" s="169"/>
    </row>
    <row r="87" spans="5:22" ht="26.25" customHeight="1">
      <c r="E87" s="71"/>
      <c r="F87" s="71"/>
      <c r="G87" s="71"/>
      <c r="H87" s="71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71"/>
      <c r="U87" s="71"/>
      <c r="V87" s="169"/>
    </row>
    <row r="88" spans="2:22" s="11" customFormat="1" ht="24" customHeight="1">
      <c r="B88" s="119"/>
      <c r="C88" s="188"/>
      <c r="D88" s="188"/>
      <c r="E88" s="188"/>
      <c r="F88" s="188"/>
      <c r="G88" s="9"/>
      <c r="H88" s="9"/>
      <c r="I88" s="109"/>
      <c r="J88" s="109"/>
      <c r="K88" s="144"/>
      <c r="L88" s="109"/>
      <c r="M88" s="109"/>
      <c r="N88" s="109"/>
      <c r="O88" s="145"/>
      <c r="P88" s="145"/>
      <c r="Q88" s="109"/>
      <c r="R88" s="109"/>
      <c r="S88" s="109"/>
      <c r="T88" s="9"/>
      <c r="U88" s="10"/>
      <c r="V88" s="169"/>
    </row>
    <row r="89" spans="2:22" s="5" customFormat="1" ht="30.75" customHeight="1">
      <c r="B89" s="13"/>
      <c r="C89" s="189"/>
      <c r="D89" s="189"/>
      <c r="E89" s="189"/>
      <c r="F89" s="189"/>
      <c r="G89" s="72"/>
      <c r="H89" s="72"/>
      <c r="I89" s="110"/>
      <c r="J89" s="110"/>
      <c r="K89" s="146"/>
      <c r="L89" s="110"/>
      <c r="M89" s="110"/>
      <c r="N89" s="110"/>
      <c r="O89" s="147"/>
      <c r="P89" s="147"/>
      <c r="Q89" s="110"/>
      <c r="R89" s="110"/>
      <c r="S89" s="110"/>
      <c r="T89" s="72"/>
      <c r="U89" s="4"/>
      <c r="V89" s="169"/>
    </row>
    <row r="90" spans="2:22" s="5" customFormat="1" ht="23.25">
      <c r="B90" s="13"/>
      <c r="C90" s="12"/>
      <c r="D90" s="12"/>
      <c r="E90" s="12"/>
      <c r="F90" s="12"/>
      <c r="G90" s="12"/>
      <c r="H90" s="12"/>
      <c r="I90" s="111"/>
      <c r="J90" s="111"/>
      <c r="K90" s="146"/>
      <c r="L90" s="111"/>
      <c r="M90" s="111"/>
      <c r="N90" s="111"/>
      <c r="O90" s="111"/>
      <c r="P90" s="111"/>
      <c r="Q90" s="111"/>
      <c r="R90" s="111"/>
      <c r="S90" s="111"/>
      <c r="T90" s="12"/>
      <c r="U90" s="4"/>
      <c r="V90" s="169"/>
    </row>
    <row r="91" spans="2:22" s="5" customFormat="1" ht="9.75" customHeight="1">
      <c r="B91" s="13"/>
      <c r="C91" s="74"/>
      <c r="D91" s="74"/>
      <c r="E91" s="75"/>
      <c r="F91" s="12"/>
      <c r="G91" s="12"/>
      <c r="H91" s="12"/>
      <c r="I91" s="111"/>
      <c r="J91" s="111"/>
      <c r="K91" s="148"/>
      <c r="L91" s="111"/>
      <c r="M91" s="111"/>
      <c r="N91" s="111"/>
      <c r="O91" s="149"/>
      <c r="P91" s="111"/>
      <c r="Q91" s="111"/>
      <c r="R91" s="111"/>
      <c r="S91" s="111"/>
      <c r="T91" s="12"/>
      <c r="U91" s="13"/>
      <c r="V91" s="169"/>
    </row>
    <row r="92" spans="2:22" s="5" customFormat="1" ht="11.25" customHeight="1">
      <c r="B92" s="13"/>
      <c r="C92" s="74"/>
      <c r="D92" s="74"/>
      <c r="E92" s="75"/>
      <c r="F92" s="12"/>
      <c r="G92" s="12"/>
      <c r="H92" s="12"/>
      <c r="I92" s="111"/>
      <c r="J92" s="111"/>
      <c r="K92" s="148"/>
      <c r="L92" s="111"/>
      <c r="M92" s="111"/>
      <c r="N92" s="111"/>
      <c r="O92" s="149"/>
      <c r="P92" s="111"/>
      <c r="Q92" s="111"/>
      <c r="R92" s="111"/>
      <c r="S92" s="111"/>
      <c r="T92" s="12"/>
      <c r="U92" s="13"/>
      <c r="V92" s="169"/>
    </row>
    <row r="93" spans="3:22" ht="23.25" customHeight="1">
      <c r="C93" s="76"/>
      <c r="D93" s="76"/>
      <c r="E93" s="4"/>
      <c r="O93" s="146"/>
      <c r="V93" s="169"/>
    </row>
    <row r="94" ht="23.25" customHeight="1"/>
    <row r="95" ht="23.25" customHeight="1"/>
    <row r="96" ht="23.25" customHeight="1"/>
    <row r="97" ht="23.25" customHeight="1"/>
    <row r="98" ht="23.25" customHeight="1"/>
  </sheetData>
  <sheetProtection/>
  <mergeCells count="50">
    <mergeCell ref="H4:J4"/>
    <mergeCell ref="O10:U10"/>
    <mergeCell ref="U11:U14"/>
    <mergeCell ref="L10:N11"/>
    <mergeCell ref="A7:U7"/>
    <mergeCell ref="Q4:U4"/>
    <mergeCell ref="Q5:U5"/>
    <mergeCell ref="A10:A14"/>
    <mergeCell ref="B10:B14"/>
    <mergeCell ref="J79:K79"/>
    <mergeCell ref="F12:F14"/>
    <mergeCell ref="C10:C14"/>
    <mergeCell ref="H12:H14"/>
    <mergeCell ref="E12:E14"/>
    <mergeCell ref="K10:K14"/>
    <mergeCell ref="A79:G79"/>
    <mergeCell ref="I1:K1"/>
    <mergeCell ref="I2:K2"/>
    <mergeCell ref="I3:K3"/>
    <mergeCell ref="Q1:U1"/>
    <mergeCell ref="Q2:U2"/>
    <mergeCell ref="Q3:U3"/>
    <mergeCell ref="R81:T81"/>
    <mergeCell ref="T12:T14"/>
    <mergeCell ref="C88:F89"/>
    <mergeCell ref="J81:K81"/>
    <mergeCell ref="G12:G14"/>
    <mergeCell ref="I12:I14"/>
    <mergeCell ref="A83:B83"/>
    <mergeCell ref="J12:J14"/>
    <mergeCell ref="O12:O14"/>
    <mergeCell ref="A82:C82"/>
    <mergeCell ref="Q12:Q14"/>
    <mergeCell ref="E10:G11"/>
    <mergeCell ref="R12:R14"/>
    <mergeCell ref="S12:S14"/>
    <mergeCell ref="D10:D14"/>
    <mergeCell ref="P12:P14"/>
    <mergeCell ref="H10:J11"/>
    <mergeCell ref="N12:N14"/>
    <mergeCell ref="V1:V26"/>
    <mergeCell ref="V27:V38"/>
    <mergeCell ref="V39:V53"/>
    <mergeCell ref="V54:V64"/>
    <mergeCell ref="V65:V93"/>
    <mergeCell ref="L4:N4"/>
    <mergeCell ref="L12:L14"/>
    <mergeCell ref="M12:M14"/>
    <mergeCell ref="O11:Q11"/>
    <mergeCell ref="R11:T11"/>
  </mergeCells>
  <printOptions horizontalCentered="1"/>
  <pageMargins left="0" right="0" top="1.1811023622047245" bottom="0.3937007874015748" header="0.5118110236220472" footer="0.2362204724409449"/>
  <pageSetup fitToHeight="5" fitToWidth="1" horizontalDpi="600" verticalDpi="600" orientation="landscape" paperSize="9" scale="31" r:id="rId1"/>
  <headerFooter alignWithMargins="0">
    <oddFooter>&amp;R&amp;18Сторінка &amp;P</oddFooter>
  </headerFooter>
  <rowBreaks count="2" manualBreakCount="2">
    <brk id="60" max="20" man="1"/>
    <brk id="8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Дорда Оксана Володимирівна</cp:lastModifiedBy>
  <cp:lastPrinted>2018-09-03T07:52:56Z</cp:lastPrinted>
  <dcterms:created xsi:type="dcterms:W3CDTF">2014-01-17T10:52:16Z</dcterms:created>
  <dcterms:modified xsi:type="dcterms:W3CDTF">2018-09-03T07:54:16Z</dcterms:modified>
  <cp:category/>
  <cp:version/>
  <cp:contentType/>
  <cp:contentStatus/>
</cp:coreProperties>
</file>