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05" tabRatio="908" activeTab="2"/>
  </bookViews>
  <sheets>
    <sheet name="пільгові " sheetId="1" r:id="rId1"/>
    <sheet name="діти" sheetId="2" state="hidden" r:id="rId2"/>
    <sheet name="Цукровий" sheetId="3" r:id="rId3"/>
    <sheet name="репродукт" sheetId="4" state="hidden" r:id="rId4"/>
    <sheet name="онкологія" sheetId="5" state="hidden" r:id="rId5"/>
    <sheet name="серцево" sheetId="6" r:id="rId6"/>
    <sheet name="гемодіаліз" sheetId="7" state="hidden" r:id="rId7"/>
    <sheet name="гепатит" sheetId="8" state="hidden" r:id="rId8"/>
    <sheet name="СНіД" sheetId="9" state="hidden" r:id="rId9"/>
    <sheet name="туберкульоз" sheetId="10" state="hidden" r:id="rId10"/>
    <sheet name="ендопротези" sheetId="11" state="hidden" r:id="rId11"/>
    <sheet name="томографія" sheetId="12" state="hidden" r:id="rId12"/>
    <sheet name="плазмоферез" sheetId="13" state="hidden" r:id="rId13"/>
  </sheets>
  <definedNames>
    <definedName name="_xlnm.Print_Titles" localSheetId="7">'гепатит'!$9:$10</definedName>
    <definedName name="_xlnm.Print_Titles" localSheetId="0">'пільгові '!$8:$9</definedName>
    <definedName name="_xlnm.Print_Titles" localSheetId="8">'СНіД'!$10:$11</definedName>
    <definedName name="_xlnm.Print_Titles" localSheetId="9">'туберкульоз'!$10:$11</definedName>
    <definedName name="_xlnm.Print_Titles" localSheetId="2">'Цукровий'!$9:$11</definedName>
    <definedName name="_xlnm.Print_Area" localSheetId="6">'гемодіаліз'!$A$1:$N$20</definedName>
    <definedName name="_xlnm.Print_Area" localSheetId="7">'гепатит'!$A$1:$M$41</definedName>
    <definedName name="_xlnm.Print_Area" localSheetId="1">'діти'!$A$1:$M$21</definedName>
    <definedName name="_xlnm.Print_Area" localSheetId="10">'ендопротези'!$A$1:$M$19</definedName>
    <definedName name="_xlnm.Print_Area" localSheetId="4">'онкологія'!$A$1:$M$26</definedName>
    <definedName name="_xlnm.Print_Area" localSheetId="0">'пільгові '!$A$1:$M$41</definedName>
    <definedName name="_xlnm.Print_Area" localSheetId="12">'плазмоферез'!$A$1:$M$25</definedName>
    <definedName name="_xlnm.Print_Area" localSheetId="3">'репродукт'!$A$1:$M$25</definedName>
    <definedName name="_xlnm.Print_Area" localSheetId="5">'серцево'!$A$1:$M$21</definedName>
    <definedName name="_xlnm.Print_Area" localSheetId="8">'СНіД'!$A$1:$M$43</definedName>
    <definedName name="_xlnm.Print_Area" localSheetId="11">'томографія'!$A$1:$M$18</definedName>
    <definedName name="_xlnm.Print_Area" localSheetId="2">'Цукровий'!$A$1:$M$35</definedName>
  </definedNames>
  <calcPr fullCalcOnLoad="1"/>
</workbook>
</file>

<file path=xl/sharedStrings.xml><?xml version="1.0" encoding="utf-8"?>
<sst xmlns="http://schemas.openxmlformats.org/spreadsheetml/2006/main" count="511" uniqueCount="151">
  <si>
    <t>Сума, тис. грн.</t>
  </si>
  <si>
    <t>КУ "Сумська міська дитяча клінічна лікарня Святої Зінаїди"</t>
  </si>
  <si>
    <t xml:space="preserve">Завдання Програми, КТКВК </t>
  </si>
  <si>
    <t>КУ "Сумська міська клінічна лікарня № 4"</t>
  </si>
  <si>
    <t>КУ "Сумська міська клінічна лікарня № 5"</t>
  </si>
  <si>
    <t>КУ "Сумська міська клінічна лікарня № 1"</t>
  </si>
  <si>
    <t>____________</t>
  </si>
  <si>
    <t>2018 - прогноз</t>
  </si>
  <si>
    <t>2019 - прогноз</t>
  </si>
  <si>
    <t>2020 - прогноз</t>
  </si>
  <si>
    <t>КУ «Сумська міська клінічна лікарня № 1»</t>
  </si>
  <si>
    <t>КУ «Сумська міська клінічна лікарня № 4»</t>
  </si>
  <si>
    <t>КЗ "Центр первинної медико-санітарної допомоги №3 м. Суми"</t>
  </si>
  <si>
    <t>КУ «Сумська міська клінічна стоматологічна поліклініка»</t>
  </si>
  <si>
    <t>КУ «Сумська міська клінічна лікарня №5»</t>
  </si>
  <si>
    <t xml:space="preserve">                Розрахунок орієнтовних витрат на виконання Піпрограма ІІ.  Здоров'я дітей та молоді.</t>
  </si>
  <si>
    <t>1.18. Забезпечення дитячих стаціонарних відділень та інфекційних ліжок меблями, а саме ліжками для дітей молодшого та старшого віку, шафами, приліжковими тумбочками, стільцями, столами</t>
  </si>
  <si>
    <t xml:space="preserve">            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</si>
  <si>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які складають питому вагу у структурі поширеності хвороб</t>
  </si>
  <si>
    <t>КУ «Сумська міська клінічна лікарня №1»</t>
  </si>
  <si>
    <t>КУ «Сумська міська клінічна лікарня №4»</t>
  </si>
  <si>
    <t>3.1. Забезпечити  хворих на цукровий діабет ІІ типу цукрознижуваль-ними лікарськими засобами (таблетки)</t>
  </si>
  <si>
    <t>3.2.Забезпечити проведення визначення рівня глюкози в крові усім стаціонарним хворим та в амбулаторнополіклінічних закладах під час профоглядів осіб груп ризику захворювання на цукровий діабет</t>
  </si>
  <si>
    <t>3.3. Забезпечення хворих на цукровий діабет препаратами інсуліну</t>
  </si>
  <si>
    <t xml:space="preserve">Завдання  4. Репродуктивне здоров’я (здоров’я жінок). </t>
  </si>
  <si>
    <t xml:space="preserve">                Розрахунок орієнтовних витрат на виконання Піпрограми V. Зниження захворюваності та поширеності інфекційних хвороб</t>
  </si>
  <si>
    <t>Завдання 1. Зниження захворюваності на гострий вірусний гепатит В та С серед населення</t>
  </si>
  <si>
    <t>1.1.Забезпечити проведення вакціонації медичних працівників вакциною проти гепатиту В</t>
  </si>
  <si>
    <t>1.2.Проведення екстреної діагностики вірусних гепатитів В та С у пацієнтів та медичних працівників на випадок травмування шляхом застосування швидких тестів</t>
  </si>
  <si>
    <t>1.3. Удосконалення діагностики вірусних гепатитів шляхом обстеження медичних працівників на носійство антигенів</t>
  </si>
  <si>
    <t>2.2. Забезпечити медичних працівників, які надають медичну допомогу ВІЛ-інфікованим особам і мають контакт з кров'ю людей та її компонентами, засобами  профілактики інфікування ВІЛ</t>
  </si>
  <si>
    <t>3.1.Забезпечити виявлення хворих шляхом проведення туберкулінодіагностики серед осіб, що належать до груп ризику та дітей</t>
  </si>
  <si>
    <t xml:space="preserve">                Розрахунок орієнтовних витрат на виконання підпрограми 1. Реалазація та дотримання прав громадян у сфері охорони здоров'я</t>
  </si>
  <si>
    <t>Завдання  5.                                                     Профілактика онкологічних захворювань.</t>
  </si>
  <si>
    <t>5.1. Проведення оглядів молочних залозу жіночого населення</t>
  </si>
  <si>
    <t>5.2. Обстеження жіночого населення на атипові клітини та мікрофлору</t>
  </si>
  <si>
    <t>2.1.Забезпечити впровадження методів діагностики ВІЛ-інфекцій у дітей, народжених ВІЛ-інфікованими,  матерями,  проведення заходів з профілактики передачі ВІЛ-інфекції від матері до дитини (забезпечити харчуванням дітей)</t>
  </si>
  <si>
    <t>Додаток 3.1. до додатку 3</t>
  </si>
  <si>
    <t>Додаток 3.2. до додатку 3</t>
  </si>
  <si>
    <t>Додаток 3.3. до додатку 3</t>
  </si>
  <si>
    <t>Додаток 3.4. до додатку 3</t>
  </si>
  <si>
    <t>Додаток 3.5. до додатку 3</t>
  </si>
  <si>
    <t>Додаток 3.6 до додатку 3</t>
  </si>
  <si>
    <t>Завдання 6. Зниження захворюваності на серцево-судинні хвороби.</t>
  </si>
  <si>
    <t>6.1.Забезпечити  зниження смертності від інфаркту міокарда за рахунок проведення тромболізісу</t>
  </si>
  <si>
    <t xml:space="preserve">6.4.Забезпечити  зниження смертності від ішемічного інсульту за рахунок проведення тромболізісу, тис. грн. </t>
  </si>
  <si>
    <t>Завдання 7. Вдосконалення допомоги хворим на термінальну ниркову недостатність.</t>
  </si>
  <si>
    <t>7.1.Забезпечити необхідним витратним матеріалом та медикаментами  для проведення хронічного  гемодіалізу</t>
  </si>
  <si>
    <t>Додаток 3.7 до додатку 3</t>
  </si>
  <si>
    <t>3.2.Забезпечити проведення комплексної діагностики туберкульозу рентгенологічним та флюорографічним  обстеженням</t>
  </si>
  <si>
    <t>3.3.Забезпечення харчування хворих у відділенні для дітей, хворих на туберкулоьз</t>
  </si>
  <si>
    <t>3. 4. Забезпечити лікувальні заклади  засобами захисту працівників , задіяних у наданні протитуберкульозної допомоги населенню міста, у т.ч. бактерицидними випромінювачами</t>
  </si>
  <si>
    <t>1.4. Забезпечення обстеження призовників та груп ризику на меркери гепатиту В та С</t>
  </si>
  <si>
    <t>3.1. Забезпечити рецептами пільгову категорію населення</t>
  </si>
  <si>
    <t>Завдання 3. Забезпечити пріорітетність у наданні медичної допомоги пільговій категорій громадян, визначених законодавством</t>
  </si>
  <si>
    <t xml:space="preserve">    Розрахунок орієнтовних витрат на виконання Піпрограми ІV. Зниження захворюваності та поширеності хронічних неінфекційних хвороб,</t>
  </si>
  <si>
    <t xml:space="preserve">      Розрахунок орієнтовних витрат на виконання Піпрограми ІV. Зниження захворюваності та поширеності хронічних неінфекційних хвороб,</t>
  </si>
  <si>
    <t>КУ "Сумський міський клінічний пологовий будинок Пресвятої Діви Марії"</t>
  </si>
  <si>
    <t>КУ "Сумська міська клінічна лікарня         № 1"</t>
  </si>
  <si>
    <t>2.3. Забезпечити вільний доступ до безоплатного консультування та тестування на  ВІЛ-інфекцію для населення, насамперед для груп підвищеного ризику щодо інфікування ВІЛ, із застосуванням швидких тестів</t>
  </si>
  <si>
    <t>2017 - план</t>
  </si>
  <si>
    <t>Додаток 3.9 до додатку 3</t>
  </si>
  <si>
    <t xml:space="preserve">6.5.Забезпечити  покращення надання медичної допомоги хворим на серцево-судинні захворювання в кардіологічному відділенні  </t>
  </si>
  <si>
    <t>Вартість, тис. грн.</t>
  </si>
  <si>
    <t>Вартість, тис.грн.</t>
  </si>
  <si>
    <t>Кількість осіб</t>
  </si>
  <si>
    <t>Сума,               тис. грн.</t>
  </si>
  <si>
    <t>Завдання 2.  Забезпечення профілактики ВІЛ-інфекції, лікування, догляду та підтримки ВІЛ-інфікованих і хворих на СНІД.</t>
  </si>
  <si>
    <t>Кількість одиниць</t>
  </si>
  <si>
    <t>Сума,          тис. грн.</t>
  </si>
  <si>
    <t>міської комплексної Програми "Охорона здоров'я на 2017-2020 роки"</t>
  </si>
  <si>
    <t>Завдання  1.                                                                                   Збереження здоров’я дітей та молоді. Формування здорового способу життя.</t>
  </si>
  <si>
    <t>Завдання  3.                                                                                        Боротьба із захворюванням на цукровий діабет.</t>
  </si>
  <si>
    <t>Завдання 3.                                                                                  Протидії захворюваності на туберкульоз.</t>
  </si>
  <si>
    <t>4. 2. Забезпечити сучасними контрацептивами жінок з хронічними захворюваннями, при яких вагітність та пологи загрожують життю</t>
  </si>
  <si>
    <t>4.3. Забезпечити закупівлю контрацептивів для безоплатного надання підліткам від 14 до 17 років та жінкам з малозабезпечених родин</t>
  </si>
  <si>
    <t>4.4. Забезпечити інсуліновими помпами вагітних з діабетом та тест-системами для контролю за рівнем глікемії</t>
  </si>
  <si>
    <t>4.5.Забезпечити акушерське відділення індивідуальними наборами, лікарськими засобами та медичними виробами для зупинки акушерських кровотеч</t>
  </si>
  <si>
    <t>4.6. Забезпечити закупівлю антирезусних імуноглобулінів для профілактики гемолітичної хвороби новонароджених</t>
  </si>
  <si>
    <t>4.7. Забезпечити препаратами для лікування вагітних та породіль з тяжкою анемією</t>
  </si>
  <si>
    <t>Кількість од.</t>
  </si>
  <si>
    <t xml:space="preserve"> які складають питому вагу у структурі поширеності хвороб міської комплексної Програми "Охорона здоров'я на 2017-2020 роки"</t>
  </si>
  <si>
    <t>4. 8. Покращити надання допомоги новонародженим</t>
  </si>
  <si>
    <t>4.9. Забезпечити проведення вакцінації жіночого населення проти вірусу папіломи людини,   тис. грн.</t>
  </si>
  <si>
    <t>3.2. Забезпечити пільгову категорію населення технічними та іншими засобами, у тому числі:</t>
  </si>
  <si>
    <t>слуховими апаратами</t>
  </si>
  <si>
    <t>2018 - план</t>
  </si>
  <si>
    <t>4.1. Проводити профілактику та лікування захворювань жіночих статевих органів та молочної залози, тис. грн.</t>
  </si>
  <si>
    <t xml:space="preserve">    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</si>
  <si>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8. Забезпечення хворих на остеоартроз шляхом проведення  ендопротезування суглобів.</t>
  </si>
  <si>
    <t>8.1.Забезпечення самостійного вільного пересування хворих на остеоартроз шляхом проведення  ендопротезування суглобів.</t>
  </si>
  <si>
    <t>Додаток 3.8 до додатку 3</t>
  </si>
  <si>
    <t xml:space="preserve"> Розрахунок орієнтовних витрат на виконання Піпрограми ІV. Зниження захворюваності та поширеності хронічних неінфекційних хвороб,</t>
  </si>
  <si>
    <t>Завдання 9. Забезпечення обстеження хворих методом  комп'ютерної томографії</t>
  </si>
  <si>
    <t>Додаток 3.10 до додатку 3</t>
  </si>
  <si>
    <t>Завдання 10. Забезпечення лікування хворих на россіяний склероз методом  плазмоферезу</t>
  </si>
  <si>
    <t>10.1.Забезпечення лікування хворих на россіяний склероз методом  плазмоферезу</t>
  </si>
  <si>
    <t xml:space="preserve">КПКВК 0712010  Багатопрофільна стаціонарна медична допомога населенню </t>
  </si>
  <si>
    <t>Додаток 3.12 до додатку 3</t>
  </si>
  <si>
    <t xml:space="preserve">Додаток 3.13 до додатку 3 </t>
  </si>
  <si>
    <t xml:space="preserve">КПКВК 1412010/КПКВК 0712010  Багатопрофільна стаціонарна медична допомога населенню </t>
  </si>
  <si>
    <t>КПКВК 1412050/КПКВК 0712030 Лікарсько-акушерська допомога  вагітним, породіллям та новонародженим</t>
  </si>
  <si>
    <t xml:space="preserve">КПКВК 1412010/КПКВК  0712010  Багатопрофільна стаціонарна медична допомога населенню </t>
  </si>
  <si>
    <t>КПКВК 1412050/КПКВК 0712030  Лікарсько-акушерська допомога  вагітним, породіллям та новонародженим</t>
  </si>
  <si>
    <t>КУ "Сумська міська клінічна лікарня         № 4"</t>
  </si>
  <si>
    <t>КПКВК 1412220 "Інші заходи в галузі охорони здоров'я"/ 0712152 "Інші програми, заклади, заходи у сфері охорони здоров'я"</t>
  </si>
  <si>
    <t>КПКВК 1412180 "Первинна медико -санітарна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</si>
  <si>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Виконавець:Чумаченко О.Ю.</t>
  </si>
  <si>
    <t>КПКВК 1412114 "Забезпечення централізованих заходів з лікування хворих на цукровий та не цукровий діабет /КПКВК 0712144 "Централізовані заходи з лікування хворих на цукровий та нецукровий діабет"</t>
  </si>
  <si>
    <t>КПКВК 1412180 "Первинна медико -санітарна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</si>
  <si>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 xml:space="preserve">КПКВК 1412010/ КПКВК 0712010  Багатопрофільна стаціонарна медична допомога населенню </t>
  </si>
  <si>
    <t>КПКВК 1412180 "Первинна медико - санітарна допомога /КПКВК 0712111 Первинна медична допомога населенню, що надається центрами первинної медичної (медико-санітарної) допомоги</t>
  </si>
  <si>
    <t>КПКВК 1412140 Надання стоматологічної допомоги населенню / КПКВК 0712100 Стоматологічна допомога населенню</t>
  </si>
  <si>
    <t>КПКВК 1412050 / КПКВК 0712030 Лікарсько-акушерська допомога  вагітним, породіллям та новонародженим</t>
  </si>
  <si>
    <t xml:space="preserve">КПКВК 1412010 / КПКВК 0712010  Багатопрофільна стаціонарна медична допомога населенню </t>
  </si>
  <si>
    <t>КПКВК 1412180 "Первинна медико -санітарна допомога  / КПКВК 0712111 Первинна медична допомога населенню, що надається центрами первинної медичної (медико-санітарної) допомоги</t>
  </si>
  <si>
    <t xml:space="preserve">КПКВК1412010 / КПКВК 0712010  Багатопрофільна стаціонарна медична допомога населенню </t>
  </si>
  <si>
    <t xml:space="preserve"> 9.1. Забезпечення обстеження ургентних хворих методом  комп'ютерної томографії</t>
  </si>
  <si>
    <t>КУ "Сумська міська клінічна лікарня      № 1"</t>
  </si>
  <si>
    <t>КПКВК 1412180 "Первинна медико - санітарна допомога / КПКВК 0712111 Первинна медична допомога населенню, що надається центрами первинної медичної (медико-санітарної) допомоги</t>
  </si>
  <si>
    <t>КПКВК 1412220 "Інші заходи в галузі охорони здоров'я"/ КПКВК 0712146 "Відшкодування вартості лікарських засобів для лікування окремих захворювань"</t>
  </si>
  <si>
    <t xml:space="preserve">3.3.Забезпечити проведення зубопротезування порожнини рота пільгових верств населення </t>
  </si>
  <si>
    <t xml:space="preserve"> підгузками </t>
  </si>
  <si>
    <t>3.4. Забезпечення доступності лікарських засобів</t>
  </si>
  <si>
    <t xml:space="preserve">КПКВК  0712113  "Первинна медична допомога населенню, що надається мабулаторно - поліклінічними закладами (відділеннями) </t>
  </si>
  <si>
    <t>до рішення Сумської міської ради "Про внесення змін до рішення Сумської міської ради від 21 грудня  2017 року №  2920  - МР   "Про затвердження міської комплексної Програми "Охорона здоров'я на 2017-2020 роки"</t>
  </si>
  <si>
    <t>Додаток 3.11. до додатку 3</t>
  </si>
  <si>
    <t>КУ "Сумська міська дитяча клінічна лікарня Святої Зінаїди"/ КНП "Дитяча клінічна лікарня Святої Зінаїди" Сумської міської ради</t>
  </si>
  <si>
    <t>в т. ч. кошти державного бюджету</t>
  </si>
  <si>
    <t>від  28 листопада 2018 року № 4143-МР</t>
  </si>
  <si>
    <t xml:space="preserve">Сумський міський голова </t>
  </si>
  <si>
    <t xml:space="preserve">                                                                                                                                        </t>
  </si>
  <si>
    <t>О.М. Лисенко</t>
  </si>
  <si>
    <t>Сумський міський голова</t>
  </si>
  <si>
    <t xml:space="preserve"> О.М. Лисенко</t>
  </si>
  <si>
    <t>від 28 листопада 2018 року № 4143-МР</t>
  </si>
  <si>
    <t>Виконавець: Чумаченко О.Ю.</t>
  </si>
  <si>
    <t xml:space="preserve">Сумський міський голова  </t>
  </si>
  <si>
    <t xml:space="preserve">                                                                                                                                       </t>
  </si>
  <si>
    <t>від 28 листопада  2018 року № 4143 -МР</t>
  </si>
  <si>
    <t xml:space="preserve">                                                                                                                                      </t>
  </si>
  <si>
    <t xml:space="preserve">  О.М. Лисенко</t>
  </si>
  <si>
    <t xml:space="preserve">                                                                                                                                         </t>
  </si>
  <si>
    <t>Сумський міський голова                                                                                                                                           О.М. Лисенко</t>
  </si>
  <si>
    <t>від 28 листопада 2018 року № 4143 -МР</t>
  </si>
  <si>
    <t>Сумський міський голова          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</si>
  <si>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   О.М. Лисенко</t>
  </si>
  <si>
    <t>від 28 листопада  2018 року № 4143-МР</t>
  </si>
  <si>
    <t>Сумський міський голова                                                                                                                      О.М. Лисенко</t>
  </si>
  <si>
    <t>Сумський міський голова                                                                                                                       О.М. Лисенко</t>
  </si>
  <si>
    <t>від 19 грудня 2018 року № 4324 -МР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</si>
</sst>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"/>
    <numFmt numFmtId="192" formatCode="0.0000000"/>
    <numFmt numFmtId="193" formatCode="0.00000"/>
    <numFmt numFmtId="194" formatCode="0.00000000"/>
    <numFmt numFmtId="195" formatCode="0.0000E+00"/>
    <numFmt numFmtId="196" formatCode="0.00000E+00"/>
    <numFmt numFmtId="197" formatCode="0.000E+00"/>
    <numFmt numFmtId="198" formatCode="0.0E+00"/>
    <numFmt numFmtId="199" formatCode="0E+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6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 Cyr"/>
      <family val="0"/>
    </font>
    <font>
      <sz val="8"/>
      <name val="Arial"/>
      <family val="2"/>
    </font>
    <font>
      <sz val="14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1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center" vertical="center" wrapText="1"/>
    </xf>
    <xf numFmtId="18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2" fillId="0" borderId="10" xfId="0" applyFont="1" applyFill="1" applyBorder="1" applyAlignment="1">
      <alignment horizontal="left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horizontal="justify"/>
    </xf>
    <xf numFmtId="0" fontId="9" fillId="0" borderId="0" xfId="0" applyFont="1" applyBorder="1" applyAlignment="1">
      <alignment/>
    </xf>
    <xf numFmtId="16" fontId="1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left" wrapText="1"/>
      <protection/>
    </xf>
    <xf numFmtId="188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 vertical="center" wrapText="1"/>
    </xf>
    <xf numFmtId="188" fontId="1" fillId="32" borderId="10" xfId="0" applyNumberFormat="1" applyFont="1" applyFill="1" applyBorder="1" applyAlignment="1">
      <alignment horizontal="left" vertical="center" wrapText="1"/>
    </xf>
    <xf numFmtId="190" fontId="12" fillId="0" borderId="10" xfId="0" applyNumberFormat="1" applyFont="1" applyBorder="1" applyAlignment="1">
      <alignment horizontal="left" vertical="center" wrapText="1"/>
    </xf>
    <xf numFmtId="188" fontId="12" fillId="0" borderId="10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88" fontId="12" fillId="0" borderId="10" xfId="0" applyNumberFormat="1" applyFont="1" applyBorder="1" applyAlignment="1">
      <alignment horizontal="left" vertical="center"/>
    </xf>
    <xf numFmtId="1" fontId="12" fillId="0" borderId="10" xfId="0" applyNumberFormat="1" applyFont="1" applyBorder="1" applyAlignment="1">
      <alignment horizontal="left" vertical="center"/>
    </xf>
    <xf numFmtId="188" fontId="1" fillId="0" borderId="10" xfId="0" applyNumberFormat="1" applyFont="1" applyBorder="1" applyAlignment="1">
      <alignment horizontal="left" vertical="center"/>
    </xf>
    <xf numFmtId="188" fontId="1" fillId="32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188" fontId="1" fillId="32" borderId="10" xfId="0" applyNumberFormat="1" applyFont="1" applyFill="1" applyBorder="1" applyAlignment="1">
      <alignment horizontal="left" wrapText="1"/>
    </xf>
    <xf numFmtId="189" fontId="12" fillId="0" borderId="10" xfId="0" applyNumberFormat="1" applyFont="1" applyBorder="1" applyAlignment="1">
      <alignment horizontal="left" vertical="center"/>
    </xf>
    <xf numFmtId="189" fontId="1" fillId="0" borderId="10" xfId="0" applyNumberFormat="1" applyFont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wrapText="1"/>
    </xf>
    <xf numFmtId="1" fontId="1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32" borderId="10" xfId="0" applyNumberFormat="1" applyFont="1" applyFill="1" applyBorder="1" applyAlignment="1">
      <alignment horizontal="left" vertical="center"/>
    </xf>
    <xf numFmtId="189" fontId="1" fillId="32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88" fontId="1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89" fontId="12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left" vertical="top"/>
    </xf>
    <xf numFmtId="189" fontId="12" fillId="0" borderId="10" xfId="0" applyNumberFormat="1" applyFont="1" applyBorder="1" applyAlignment="1">
      <alignment horizontal="left" vertical="top"/>
    </xf>
    <xf numFmtId="189" fontId="12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88" fontId="1" fillId="0" borderId="10" xfId="0" applyNumberFormat="1" applyFont="1" applyBorder="1" applyAlignment="1">
      <alignment horizontal="left" wrapText="1"/>
    </xf>
    <xf numFmtId="1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189" fontId="1" fillId="32" borderId="10" xfId="0" applyNumberFormat="1" applyFont="1" applyFill="1" applyBorder="1" applyAlignment="1">
      <alignment horizontal="left" vertical="top"/>
    </xf>
    <xf numFmtId="1" fontId="1" fillId="32" borderId="10" xfId="0" applyNumberFormat="1" applyFont="1" applyFill="1" applyBorder="1" applyAlignment="1">
      <alignment horizontal="left" vertical="top"/>
    </xf>
    <xf numFmtId="188" fontId="1" fillId="32" borderId="10" xfId="0" applyNumberFormat="1" applyFont="1" applyFill="1" applyBorder="1" applyAlignment="1">
      <alignment horizontal="left" vertical="top"/>
    </xf>
    <xf numFmtId="189" fontId="1" fillId="32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90" fontId="12" fillId="0" borderId="10" xfId="0" applyNumberFormat="1" applyFont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190" fontId="1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left" vertical="top" wrapText="1"/>
    </xf>
    <xf numFmtId="193" fontId="1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" fillId="0" borderId="0" xfId="53" applyFont="1" applyFill="1" applyAlignment="1">
      <alignment/>
      <protection/>
    </xf>
    <xf numFmtId="2" fontId="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 horizontal="left" vertical="top"/>
    </xf>
    <xf numFmtId="0" fontId="1" fillId="32" borderId="10" xfId="0" applyFont="1" applyFill="1" applyBorder="1" applyAlignment="1">
      <alignment horizontal="justify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justify" vertical="top"/>
    </xf>
    <xf numFmtId="0" fontId="12" fillId="32" borderId="10" xfId="53" applyFont="1" applyFill="1" applyBorder="1" applyAlignment="1">
      <alignment horizontal="left" vertical="center" wrapText="1"/>
      <protection/>
    </xf>
    <xf numFmtId="0" fontId="1" fillId="32" borderId="10" xfId="0" applyFont="1" applyFill="1" applyBorder="1" applyAlignment="1">
      <alignment vertical="center" wrapText="1"/>
    </xf>
    <xf numFmtId="188" fontId="12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9" fontId="1" fillId="32" borderId="10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88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1" fontId="12" fillId="32" borderId="10" xfId="0" applyNumberFormat="1" applyFont="1" applyFill="1" applyBorder="1" applyAlignment="1">
      <alignment horizontal="left" vertical="top" wrapText="1"/>
    </xf>
    <xf numFmtId="190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left" vertical="top" wrapText="1"/>
    </xf>
    <xf numFmtId="0" fontId="12" fillId="32" borderId="10" xfId="53" applyFont="1" applyFill="1" applyBorder="1" applyAlignment="1">
      <alignment vertical="top" wrapText="1"/>
      <protection/>
    </xf>
    <xf numFmtId="0" fontId="12" fillId="0" borderId="10" xfId="0" applyFont="1" applyBorder="1" applyAlignment="1">
      <alignment horizontal="justify" vertical="top" wrapText="1"/>
    </xf>
    <xf numFmtId="193" fontId="1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12" fillId="32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2" fillId="0" borderId="13" xfId="0" applyFont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justify" vertical="center" wrapText="1"/>
    </xf>
    <xf numFmtId="188" fontId="1" fillId="0" borderId="10" xfId="0" applyNumberFormat="1" applyFont="1" applyBorder="1" applyAlignment="1">
      <alignment horizontal="left" vertical="top" wrapText="1"/>
    </xf>
    <xf numFmtId="0" fontId="12" fillId="32" borderId="10" xfId="0" applyFont="1" applyFill="1" applyBorder="1" applyAlignment="1">
      <alignment horizontal="justify" vertical="top" wrapText="1"/>
    </xf>
    <xf numFmtId="189" fontId="1" fillId="0" borderId="10" xfId="0" applyNumberFormat="1" applyFont="1" applyBorder="1" applyAlignment="1">
      <alignment horizontal="left" wrapText="1"/>
    </xf>
    <xf numFmtId="1" fontId="1" fillId="32" borderId="10" xfId="0" applyNumberFormat="1" applyFont="1" applyFill="1" applyBorder="1" applyAlignment="1">
      <alignment horizontal="left" wrapText="1"/>
    </xf>
    <xf numFmtId="0" fontId="1" fillId="32" borderId="10" xfId="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/>
    </xf>
    <xf numFmtId="2" fontId="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3" fillId="32" borderId="10" xfId="0" applyFont="1" applyFill="1" applyBorder="1" applyAlignment="1">
      <alignment horizontal="justify" vertical="top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left" vertical="center" wrapText="1"/>
    </xf>
    <xf numFmtId="0" fontId="13" fillId="32" borderId="11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vertical="center" wrapText="1"/>
    </xf>
    <xf numFmtId="190" fontId="1" fillId="32" borderId="1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justify"/>
    </xf>
    <xf numFmtId="0" fontId="13" fillId="3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vertical="center" wrapText="1"/>
    </xf>
    <xf numFmtId="0" fontId="1" fillId="32" borderId="10" xfId="53" applyFont="1" applyFill="1" applyBorder="1" applyAlignment="1">
      <alignment horizontal="left" vertical="center" wrapText="1"/>
      <protection/>
    </xf>
    <xf numFmtId="0" fontId="14" fillId="32" borderId="10" xfId="0" applyFont="1" applyFill="1" applyBorder="1" applyAlignment="1">
      <alignment horizontal="justify"/>
    </xf>
    <xf numFmtId="0" fontId="15" fillId="0" borderId="10" xfId="0" applyFont="1" applyBorder="1" applyAlignment="1">
      <alignment horizontal="justify"/>
    </xf>
    <xf numFmtId="0" fontId="5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left"/>
    </xf>
    <xf numFmtId="188" fontId="1" fillId="0" borderId="10" xfId="0" applyNumberFormat="1" applyFont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left" vertical="center"/>
    </xf>
    <xf numFmtId="189" fontId="12" fillId="32" borderId="10" xfId="0" applyNumberFormat="1" applyFont="1" applyFill="1" applyBorder="1" applyAlignment="1">
      <alignment horizontal="left" vertical="center"/>
    </xf>
    <xf numFmtId="188" fontId="12" fillId="32" borderId="10" xfId="0" applyNumberFormat="1" applyFont="1" applyFill="1" applyBorder="1" applyAlignment="1">
      <alignment horizontal="left" vertical="center"/>
    </xf>
    <xf numFmtId="188" fontId="1" fillId="33" borderId="10" xfId="0" applyNumberFormat="1" applyFont="1" applyFill="1" applyBorder="1" applyAlignment="1">
      <alignment horizontal="left" vertical="top" wrapText="1"/>
    </xf>
    <xf numFmtId="188" fontId="1" fillId="33" borderId="10" xfId="0" applyNumberFormat="1" applyFont="1" applyFill="1" applyBorder="1" applyAlignment="1">
      <alignment horizontal="center" vertical="top" wrapText="1"/>
    </xf>
    <xf numFmtId="188" fontId="1" fillId="33" borderId="10" xfId="0" applyNumberFormat="1" applyFont="1" applyFill="1" applyBorder="1" applyAlignment="1">
      <alignment horizontal="center"/>
    </xf>
    <xf numFmtId="188" fontId="59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vertical="top"/>
    </xf>
    <xf numFmtId="0" fontId="60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2" fontId="60" fillId="0" borderId="10" xfId="0" applyNumberFormat="1" applyFont="1" applyFill="1" applyBorder="1" applyAlignment="1">
      <alignment horizontal="left" vertical="top" wrapText="1"/>
    </xf>
    <xf numFmtId="1" fontId="60" fillId="0" borderId="10" xfId="0" applyNumberFormat="1" applyFont="1" applyFill="1" applyBorder="1" applyAlignment="1">
      <alignment horizontal="left" vertical="top" wrapText="1"/>
    </xf>
    <xf numFmtId="188" fontId="60" fillId="0" borderId="10" xfId="0" applyNumberFormat="1" applyFont="1" applyFill="1" applyBorder="1" applyAlignment="1">
      <alignment horizontal="left" vertical="top" wrapText="1"/>
    </xf>
    <xf numFmtId="188" fontId="60" fillId="0" borderId="10" xfId="0" applyNumberFormat="1" applyFont="1" applyFill="1" applyBorder="1" applyAlignment="1">
      <alignment vertical="top" wrapText="1"/>
    </xf>
    <xf numFmtId="2" fontId="60" fillId="0" borderId="10" xfId="0" applyNumberFormat="1" applyFont="1" applyFill="1" applyBorder="1" applyAlignment="1">
      <alignment horizontal="left" vertical="top"/>
    </xf>
    <xf numFmtId="188" fontId="60" fillId="0" borderId="10" xfId="0" applyNumberFormat="1" applyFont="1" applyFill="1" applyBorder="1" applyAlignment="1">
      <alignment horizontal="left" vertical="top"/>
    </xf>
    <xf numFmtId="188" fontId="60" fillId="0" borderId="10" xfId="0" applyNumberFormat="1" applyFont="1" applyFill="1" applyBorder="1" applyAlignment="1">
      <alignment vertical="top"/>
    </xf>
    <xf numFmtId="2" fontId="61" fillId="0" borderId="10" xfId="0" applyNumberFormat="1" applyFont="1" applyFill="1" applyBorder="1" applyAlignment="1">
      <alignment horizontal="left" vertical="top"/>
    </xf>
    <xf numFmtId="0" fontId="61" fillId="0" borderId="10" xfId="0" applyFont="1" applyFill="1" applyBorder="1" applyAlignment="1">
      <alignment horizontal="left" vertical="top"/>
    </xf>
    <xf numFmtId="188" fontId="61" fillId="0" borderId="10" xfId="0" applyNumberFormat="1" applyFont="1" applyFill="1" applyBorder="1" applyAlignment="1">
      <alignment horizontal="left" vertical="top"/>
    </xf>
    <xf numFmtId="2" fontId="61" fillId="0" borderId="10" xfId="0" applyNumberFormat="1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left" vertical="top" wrapText="1"/>
    </xf>
    <xf numFmtId="188" fontId="61" fillId="0" borderId="10" xfId="0" applyNumberFormat="1" applyFont="1" applyFill="1" applyBorder="1" applyAlignment="1">
      <alignment horizontal="left" vertical="top" wrapText="1"/>
    </xf>
    <xf numFmtId="1" fontId="61" fillId="0" borderId="10" xfId="0" applyNumberFormat="1" applyFont="1" applyFill="1" applyBorder="1" applyAlignment="1">
      <alignment horizontal="left" vertical="top"/>
    </xf>
    <xf numFmtId="1" fontId="60" fillId="0" borderId="10" xfId="0" applyNumberFormat="1" applyFont="1" applyFill="1" applyBorder="1" applyAlignment="1">
      <alignment horizontal="left" vertical="top"/>
    </xf>
    <xf numFmtId="188" fontId="61" fillId="0" borderId="10" xfId="0" applyNumberFormat="1" applyFont="1" applyFill="1" applyBorder="1" applyAlignment="1">
      <alignment vertical="top"/>
    </xf>
    <xf numFmtId="189" fontId="61" fillId="0" borderId="10" xfId="0" applyNumberFormat="1" applyFont="1" applyFill="1" applyBorder="1" applyAlignment="1">
      <alignment horizontal="left" vertical="top"/>
    </xf>
    <xf numFmtId="190" fontId="60" fillId="0" borderId="10" xfId="0" applyNumberFormat="1" applyFont="1" applyFill="1" applyBorder="1" applyAlignment="1">
      <alignment vertical="top"/>
    </xf>
    <xf numFmtId="1" fontId="60" fillId="0" borderId="10" xfId="0" applyNumberFormat="1" applyFont="1" applyFill="1" applyBorder="1" applyAlignment="1">
      <alignment vertical="top"/>
    </xf>
    <xf numFmtId="0" fontId="62" fillId="0" borderId="10" xfId="0" applyFont="1" applyFill="1" applyBorder="1" applyAlignment="1">
      <alignment vertical="top"/>
    </xf>
    <xf numFmtId="0" fontId="63" fillId="0" borderId="10" xfId="0" applyFont="1" applyFill="1" applyBorder="1" applyAlignment="1">
      <alignment vertical="top"/>
    </xf>
    <xf numFmtId="0" fontId="60" fillId="0" borderId="13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justify" vertical="top"/>
    </xf>
    <xf numFmtId="0" fontId="60" fillId="0" borderId="10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60" fillId="34" borderId="10" xfId="0" applyFont="1" applyFill="1" applyBorder="1" applyAlignment="1">
      <alignment horizontal="justify" vertical="top"/>
    </xf>
    <xf numFmtId="2" fontId="60" fillId="34" borderId="10" xfId="0" applyNumberFormat="1" applyFont="1" applyFill="1" applyBorder="1" applyAlignment="1">
      <alignment horizontal="left" vertical="top"/>
    </xf>
    <xf numFmtId="1" fontId="60" fillId="34" borderId="10" xfId="0" applyNumberFormat="1" applyFont="1" applyFill="1" applyBorder="1" applyAlignment="1">
      <alignment horizontal="left" vertical="top"/>
    </xf>
    <xf numFmtId="188" fontId="60" fillId="34" borderId="10" xfId="0" applyNumberFormat="1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61" fillId="34" borderId="10" xfId="0" applyFont="1" applyFill="1" applyBorder="1" applyAlignment="1">
      <alignment horizontal="justify" vertical="top"/>
    </xf>
    <xf numFmtId="2" fontId="61" fillId="34" borderId="10" xfId="0" applyNumberFormat="1" applyFont="1" applyFill="1" applyBorder="1" applyAlignment="1">
      <alignment horizontal="left" vertical="top"/>
    </xf>
    <xf numFmtId="0" fontId="61" fillId="34" borderId="10" xfId="0" applyFont="1" applyFill="1" applyBorder="1" applyAlignment="1">
      <alignment horizontal="left" vertical="top"/>
    </xf>
    <xf numFmtId="188" fontId="61" fillId="34" borderId="10" xfId="0" applyNumberFormat="1" applyFont="1" applyFill="1" applyBorder="1" applyAlignment="1">
      <alignment horizontal="left" vertical="top"/>
    </xf>
    <xf numFmtId="2" fontId="61" fillId="34" borderId="10" xfId="0" applyNumberFormat="1" applyFont="1" applyFill="1" applyBorder="1" applyAlignment="1">
      <alignment horizontal="left" vertical="top" wrapText="1"/>
    </xf>
    <xf numFmtId="1" fontId="61" fillId="34" borderId="10" xfId="0" applyNumberFormat="1" applyFont="1" applyFill="1" applyBorder="1" applyAlignment="1">
      <alignment horizontal="left" vertical="top"/>
    </xf>
    <xf numFmtId="0" fontId="60" fillId="34" borderId="13" xfId="0" applyFont="1" applyFill="1" applyBorder="1" applyAlignment="1">
      <alignment horizontal="center" vertical="top"/>
    </xf>
    <xf numFmtId="0" fontId="60" fillId="34" borderId="13" xfId="0" applyFont="1" applyFill="1" applyBorder="1" applyAlignment="1">
      <alignment horizontal="left" vertical="top" wrapText="1"/>
    </xf>
    <xf numFmtId="0" fontId="60" fillId="34" borderId="10" xfId="0" applyFont="1" applyFill="1" applyBorder="1" applyAlignment="1">
      <alignment horizontal="left" vertical="top"/>
    </xf>
    <xf numFmtId="2" fontId="60" fillId="34" borderId="10" xfId="0" applyNumberFormat="1" applyFont="1" applyFill="1" applyBorder="1" applyAlignment="1">
      <alignment horizontal="left" vertical="top" wrapText="1"/>
    </xf>
    <xf numFmtId="188" fontId="1" fillId="34" borderId="10" xfId="0" applyNumberFormat="1" applyFont="1" applyFill="1" applyBorder="1" applyAlignment="1">
      <alignment horizontal="left" vertical="center"/>
    </xf>
    <xf numFmtId="1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6" fillId="32" borderId="10" xfId="0" applyFont="1" applyFill="1" applyBorder="1" applyAlignment="1">
      <alignment/>
    </xf>
    <xf numFmtId="188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8" fontId="60" fillId="35" borderId="10" xfId="0" applyNumberFormat="1" applyFont="1" applyFill="1" applyBorder="1" applyAlignment="1">
      <alignment vertical="top"/>
    </xf>
    <xf numFmtId="188" fontId="1" fillId="35" borderId="10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5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88" fontId="5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53" applyFont="1" applyFill="1" applyAlignment="1">
      <alignment horizontal="left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53" applyFont="1" applyFill="1" applyAlignment="1">
      <alignment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5"/>
  <sheetViews>
    <sheetView view="pageBreakPreview" zoomScale="75" zoomScaleNormal="75" zoomScaleSheetLayoutView="75" zoomScalePageLayoutView="0" workbookViewId="0" topLeftCell="A1">
      <selection activeCell="D4" sqref="D4:I4"/>
    </sheetView>
  </sheetViews>
  <sheetFormatPr defaultColWidth="9.140625" defaultRowHeight="12.75"/>
  <cols>
    <col min="1" max="1" width="74.421875" style="3" customWidth="1"/>
    <col min="2" max="2" width="10.00390625" style="3" customWidth="1"/>
    <col min="3" max="3" width="11.28125" style="3" customWidth="1"/>
    <col min="4" max="4" width="9.421875" style="3" customWidth="1"/>
    <col min="5" max="5" width="12.57421875" style="3" customWidth="1"/>
    <col min="6" max="6" width="13.140625" style="3" customWidth="1"/>
    <col min="7" max="7" width="9.28125" style="3" customWidth="1"/>
    <col min="8" max="8" width="10.57421875" style="3" customWidth="1"/>
    <col min="9" max="9" width="10.7109375" style="3" customWidth="1"/>
    <col min="10" max="10" width="10.140625" style="3" customWidth="1"/>
    <col min="11" max="12" width="10.7109375" style="3" customWidth="1"/>
    <col min="13" max="13" width="9.421875" style="3" customWidth="1"/>
    <col min="14" max="16384" width="9.140625" style="3" customWidth="1"/>
  </cols>
  <sheetData>
    <row r="1" spans="4:9" ht="18.75">
      <c r="D1" s="116" t="s">
        <v>37</v>
      </c>
      <c r="E1" s="116"/>
      <c r="F1" s="116"/>
      <c r="G1" s="116"/>
      <c r="H1" s="17"/>
      <c r="I1" s="17"/>
    </row>
    <row r="2" spans="4:13" ht="48.75" customHeight="1">
      <c r="D2" s="276" t="s">
        <v>125</v>
      </c>
      <c r="E2" s="276"/>
      <c r="F2" s="276"/>
      <c r="G2" s="276"/>
      <c r="H2" s="276"/>
      <c r="I2" s="276"/>
      <c r="J2" s="276"/>
      <c r="K2" s="276"/>
      <c r="L2" s="276"/>
      <c r="M2" s="276"/>
    </row>
    <row r="3" spans="4:11" ht="18.75" customHeight="1">
      <c r="D3" s="267" t="s">
        <v>150</v>
      </c>
      <c r="E3" s="267"/>
      <c r="F3" s="267"/>
      <c r="G3" s="267"/>
      <c r="H3" s="267"/>
      <c r="I3" s="267"/>
      <c r="J3" s="267"/>
      <c r="K3" s="267"/>
    </row>
    <row r="4" spans="4:9" ht="13.5" customHeight="1">
      <c r="D4" s="281"/>
      <c r="E4" s="281"/>
      <c r="F4" s="281"/>
      <c r="G4" s="281"/>
      <c r="H4" s="281"/>
      <c r="I4" s="281"/>
    </row>
    <row r="5" spans="1:13" ht="19.5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2"/>
    </row>
    <row r="6" spans="1:13" ht="18.75" customHeight="1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11"/>
      <c r="L6" s="11"/>
      <c r="M6" s="11"/>
    </row>
    <row r="7" spans="1:13" ht="15.75" customHeight="1">
      <c r="A7" s="53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</row>
    <row r="8" spans="1:13" ht="21" customHeight="1">
      <c r="A8" s="277" t="s">
        <v>2</v>
      </c>
      <c r="B8" s="280" t="s">
        <v>60</v>
      </c>
      <c r="C8" s="280"/>
      <c r="D8" s="280"/>
      <c r="E8" s="279" t="s">
        <v>86</v>
      </c>
      <c r="F8" s="279"/>
      <c r="G8" s="279"/>
      <c r="H8" s="273" t="s">
        <v>8</v>
      </c>
      <c r="I8" s="274"/>
      <c r="J8" s="275"/>
      <c r="K8" s="273" t="s">
        <v>9</v>
      </c>
      <c r="L8" s="274"/>
      <c r="M8" s="275"/>
    </row>
    <row r="9" spans="1:13" ht="35.25" customHeight="1">
      <c r="A9" s="278"/>
      <c r="B9" s="159" t="s">
        <v>63</v>
      </c>
      <c r="C9" s="159" t="s">
        <v>65</v>
      </c>
      <c r="D9" s="159" t="s">
        <v>0</v>
      </c>
      <c r="E9" s="159" t="s">
        <v>63</v>
      </c>
      <c r="F9" s="159" t="s">
        <v>65</v>
      </c>
      <c r="G9" s="197" t="s">
        <v>0</v>
      </c>
      <c r="H9" s="159" t="s">
        <v>64</v>
      </c>
      <c r="I9" s="159" t="s">
        <v>65</v>
      </c>
      <c r="J9" s="159" t="s">
        <v>0</v>
      </c>
      <c r="K9" s="159" t="s">
        <v>63</v>
      </c>
      <c r="L9" s="159" t="s">
        <v>65</v>
      </c>
      <c r="M9" s="159" t="s">
        <v>0</v>
      </c>
    </row>
    <row r="10" spans="1:13" ht="34.5" customHeight="1">
      <c r="A10" s="196" t="s">
        <v>54</v>
      </c>
      <c r="B10" s="198">
        <f>B11+B32</f>
        <v>2.196620956399437</v>
      </c>
      <c r="C10" s="199">
        <f>C11+C19+C32+C37</f>
        <v>109285</v>
      </c>
      <c r="D10" s="200">
        <f>D11+D32+D19+D37</f>
        <v>17752.9</v>
      </c>
      <c r="E10" s="198">
        <f>E11+E32+E19+E37</f>
        <v>4.667514066702996</v>
      </c>
      <c r="F10" s="199">
        <f>F11+F19+F32+F37</f>
        <v>97792</v>
      </c>
      <c r="G10" s="200">
        <f>G11+G32+G19+G37</f>
        <v>14701.106</v>
      </c>
      <c r="H10" s="198">
        <f>H11+H32</f>
        <v>2.5026320169412575</v>
      </c>
      <c r="I10" s="199">
        <f>I11+I32</f>
        <v>33894</v>
      </c>
      <c r="J10" s="200">
        <f>J11+J32+J19</f>
        <v>11973.2928</v>
      </c>
      <c r="K10" s="198">
        <f>K11+K32</f>
        <v>2.6081839373346036</v>
      </c>
      <c r="L10" s="199">
        <f>L11+L32</f>
        <v>33904</v>
      </c>
      <c r="M10" s="201">
        <f>M11+M32+M19</f>
        <v>12634.869196799998</v>
      </c>
    </row>
    <row r="11" spans="1:13" ht="18" customHeight="1">
      <c r="A11" s="196" t="s">
        <v>53</v>
      </c>
      <c r="B11" s="202">
        <f>D11/C11</f>
        <v>0.5018987341772152</v>
      </c>
      <c r="C11" s="203">
        <f>C12+C17</f>
        <v>20224</v>
      </c>
      <c r="D11" s="203">
        <f>D12+D17</f>
        <v>10150.4</v>
      </c>
      <c r="E11" s="202">
        <f aca="true" t="shared" si="0" ref="E11:E16">G11/F11</f>
        <v>0.5543748560902602</v>
      </c>
      <c r="F11" s="203">
        <f>F12+F17</f>
        <v>8686</v>
      </c>
      <c r="G11" s="203">
        <f>G12+G17</f>
        <v>4815.299999999999</v>
      </c>
      <c r="H11" s="202">
        <f>J11/I11</f>
        <v>0.273255672855236</v>
      </c>
      <c r="I11" s="203">
        <f>I12+I17</f>
        <v>32964</v>
      </c>
      <c r="J11" s="203">
        <f>J12+J17</f>
        <v>9007.599999999999</v>
      </c>
      <c r="K11" s="202">
        <f>M11/L11</f>
        <v>0.2885572139303482</v>
      </c>
      <c r="L11" s="203">
        <f>L12+L17</f>
        <v>32964</v>
      </c>
      <c r="M11" s="204">
        <f>M12+M17</f>
        <v>9511.999999999998</v>
      </c>
    </row>
    <row r="12" spans="1:13" ht="31.5">
      <c r="A12" s="219" t="s">
        <v>110</v>
      </c>
      <c r="B12" s="202">
        <f>D12/C12</f>
        <v>0.5366801385681292</v>
      </c>
      <c r="C12" s="203">
        <f>SUM(C13:C16)</f>
        <v>17320</v>
      </c>
      <c r="D12" s="203">
        <f>SUM(D13:D16)</f>
        <v>9295.3</v>
      </c>
      <c r="E12" s="202">
        <f t="shared" si="0"/>
        <v>0.6944482877896921</v>
      </c>
      <c r="F12" s="203">
        <f>SUM(F13:F16)</f>
        <v>5782</v>
      </c>
      <c r="G12" s="203">
        <f>SUM(G13:G16)</f>
        <v>4015.2999999999997</v>
      </c>
      <c r="H12" s="202">
        <f>J12/I12</f>
        <v>0.2713506320691949</v>
      </c>
      <c r="I12" s="203">
        <f>SUM(I13:I16)</f>
        <v>30060</v>
      </c>
      <c r="J12" s="203">
        <f>SUM(J13:J16)</f>
        <v>8156.799999999999</v>
      </c>
      <c r="K12" s="202">
        <f>M12/L12</f>
        <v>0.2865469061876247</v>
      </c>
      <c r="L12" s="203">
        <f>SUM(L13:L16)</f>
        <v>30060</v>
      </c>
      <c r="M12" s="203">
        <f>SUM(M13:M16)</f>
        <v>8613.599999999999</v>
      </c>
    </row>
    <row r="13" spans="1:13" ht="22.5" customHeight="1">
      <c r="A13" s="220" t="s">
        <v>10</v>
      </c>
      <c r="B13" s="205">
        <f>D13/C13</f>
        <v>1.107875</v>
      </c>
      <c r="C13" s="206">
        <v>800</v>
      </c>
      <c r="D13" s="206">
        <v>886.3</v>
      </c>
      <c r="E13" s="205">
        <f t="shared" si="0"/>
        <v>0.8152941176470588</v>
      </c>
      <c r="F13" s="207">
        <v>850</v>
      </c>
      <c r="G13" s="207">
        <v>693</v>
      </c>
      <c r="H13" s="208">
        <f>J13/I13</f>
        <v>0.858</v>
      </c>
      <c r="I13" s="209">
        <v>850</v>
      </c>
      <c r="J13" s="210">
        <v>729.3</v>
      </c>
      <c r="K13" s="205">
        <f>M13/L13</f>
        <v>0.906</v>
      </c>
      <c r="L13" s="211">
        <v>850</v>
      </c>
      <c r="M13" s="207">
        <v>770.1</v>
      </c>
    </row>
    <row r="14" spans="1:13" ht="15.75">
      <c r="A14" s="220" t="s">
        <v>11</v>
      </c>
      <c r="B14" s="205">
        <f>D14/C14</f>
        <v>0.5712173913043478</v>
      </c>
      <c r="C14" s="206">
        <v>2300</v>
      </c>
      <c r="D14" s="206">
        <v>1313.8</v>
      </c>
      <c r="E14" s="205">
        <f t="shared" si="0"/>
        <v>0.23478260869565218</v>
      </c>
      <c r="F14" s="207">
        <v>2300</v>
      </c>
      <c r="G14" s="207">
        <v>540</v>
      </c>
      <c r="H14" s="208">
        <f>J14/I14</f>
        <v>0.09523894277832162</v>
      </c>
      <c r="I14" s="209">
        <v>11237</v>
      </c>
      <c r="J14" s="210">
        <v>1070.2</v>
      </c>
      <c r="K14" s="205">
        <f>M14/L14</f>
        <v>0.100569547032126</v>
      </c>
      <c r="L14" s="206">
        <v>11237</v>
      </c>
      <c r="M14" s="206">
        <v>1130.1</v>
      </c>
    </row>
    <row r="15" spans="1:13" ht="18" customHeight="1">
      <c r="A15" s="220" t="s">
        <v>14</v>
      </c>
      <c r="B15" s="205">
        <f aca="true" t="shared" si="1" ref="B15:B35">D15/C15</f>
        <v>0.09933660933660934</v>
      </c>
      <c r="C15" s="206">
        <v>12210</v>
      </c>
      <c r="D15" s="207">
        <v>1212.9</v>
      </c>
      <c r="E15" s="205">
        <f t="shared" si="0"/>
        <v>0.9567524115755628</v>
      </c>
      <c r="F15" s="207">
        <v>622</v>
      </c>
      <c r="G15" s="207">
        <v>595.1</v>
      </c>
      <c r="H15" s="208">
        <f aca="true" t="shared" si="2" ref="H15:H35">J15/I15</f>
        <v>1.6375951293759514</v>
      </c>
      <c r="I15" s="207">
        <v>657</v>
      </c>
      <c r="J15" s="210">
        <v>1075.9</v>
      </c>
      <c r="K15" s="205">
        <f aca="true" t="shared" si="3" ref="K15:K35">M15/L15</f>
        <v>1.7293759512937597</v>
      </c>
      <c r="L15" s="206">
        <v>657</v>
      </c>
      <c r="M15" s="207">
        <v>1136.2</v>
      </c>
    </row>
    <row r="16" spans="1:13" ht="39.75" customHeight="1">
      <c r="A16" s="220" t="s">
        <v>127</v>
      </c>
      <c r="B16" s="205">
        <f>D16/C16</f>
        <v>2.9265174129353233</v>
      </c>
      <c r="C16" s="206">
        <v>2010</v>
      </c>
      <c r="D16" s="207">
        <v>5882.3</v>
      </c>
      <c r="E16" s="205">
        <f t="shared" si="0"/>
        <v>1.0881592039800994</v>
      </c>
      <c r="F16" s="207">
        <v>2010</v>
      </c>
      <c r="G16" s="207">
        <v>2187.2</v>
      </c>
      <c r="H16" s="208">
        <v>0.28</v>
      </c>
      <c r="I16" s="207">
        <v>17316</v>
      </c>
      <c r="J16" s="210">
        <v>5281.4</v>
      </c>
      <c r="K16" s="205">
        <v>0.29</v>
      </c>
      <c r="L16" s="206">
        <v>17316</v>
      </c>
      <c r="M16" s="207">
        <v>5577.2</v>
      </c>
    </row>
    <row r="17" spans="1:13" s="230" customFormat="1" ht="51" customHeight="1">
      <c r="A17" s="226" t="s">
        <v>109</v>
      </c>
      <c r="B17" s="227">
        <f aca="true" t="shared" si="4" ref="B17:M17">B18</f>
        <v>0.29445592286501376</v>
      </c>
      <c r="C17" s="228">
        <f t="shared" si="4"/>
        <v>2904</v>
      </c>
      <c r="D17" s="229">
        <f>D18</f>
        <v>855.1</v>
      </c>
      <c r="E17" s="227">
        <f t="shared" si="4"/>
        <v>0.27548209366391185</v>
      </c>
      <c r="F17" s="228">
        <f t="shared" si="4"/>
        <v>2904</v>
      </c>
      <c r="G17" s="229">
        <f t="shared" si="4"/>
        <v>800</v>
      </c>
      <c r="H17" s="227">
        <f t="shared" si="4"/>
        <v>0.2929752066115702</v>
      </c>
      <c r="I17" s="228">
        <f t="shared" si="4"/>
        <v>2904</v>
      </c>
      <c r="J17" s="229">
        <f t="shared" si="4"/>
        <v>850.8</v>
      </c>
      <c r="K17" s="227">
        <f t="shared" si="4"/>
        <v>0.309366391184573</v>
      </c>
      <c r="L17" s="228">
        <f t="shared" si="4"/>
        <v>2904</v>
      </c>
      <c r="M17" s="229">
        <f t="shared" si="4"/>
        <v>898.4</v>
      </c>
    </row>
    <row r="18" spans="1:13" s="230" customFormat="1" ht="15" customHeight="1">
      <c r="A18" s="231" t="s">
        <v>12</v>
      </c>
      <c r="B18" s="232">
        <f t="shared" si="1"/>
        <v>0.29445592286501376</v>
      </c>
      <c r="C18" s="233">
        <v>2904</v>
      </c>
      <c r="D18" s="234">
        <v>855.1</v>
      </c>
      <c r="E18" s="232">
        <f>G18/F18</f>
        <v>0.27548209366391185</v>
      </c>
      <c r="F18" s="234">
        <v>2904</v>
      </c>
      <c r="G18" s="234">
        <v>800</v>
      </c>
      <c r="H18" s="235">
        <f t="shared" si="2"/>
        <v>0.2929752066115702</v>
      </c>
      <c r="I18" s="236">
        <v>2904</v>
      </c>
      <c r="J18" s="234">
        <v>850.8</v>
      </c>
      <c r="K18" s="232">
        <f t="shared" si="3"/>
        <v>0.309366391184573</v>
      </c>
      <c r="L18" s="233">
        <v>2904</v>
      </c>
      <c r="M18" s="234">
        <v>898.4</v>
      </c>
    </row>
    <row r="19" spans="1:13" s="230" customFormat="1" ht="34.5" customHeight="1">
      <c r="A19" s="226" t="s">
        <v>84</v>
      </c>
      <c r="B19" s="227">
        <f aca="true" t="shared" si="5" ref="B19:M19">B21+B27</f>
        <v>6.249794646650615</v>
      </c>
      <c r="C19" s="228">
        <f t="shared" si="5"/>
        <v>353</v>
      </c>
      <c r="D19" s="229">
        <f t="shared" si="5"/>
        <v>1067.6</v>
      </c>
      <c r="E19" s="227">
        <f>G19/F19</f>
        <v>2.13125</v>
      </c>
      <c r="F19" s="228">
        <f>F21+F26+F27+F30</f>
        <v>448</v>
      </c>
      <c r="G19" s="229">
        <f>G21+G26+G27+G30</f>
        <v>954.8</v>
      </c>
      <c r="H19" s="227">
        <f t="shared" si="5"/>
        <v>5.876220952380953</v>
      </c>
      <c r="I19" s="228">
        <f t="shared" si="5"/>
        <v>360</v>
      </c>
      <c r="J19" s="229">
        <f t="shared" si="5"/>
        <v>892.3728000000001</v>
      </c>
      <c r="K19" s="227">
        <f t="shared" si="5"/>
        <v>6.205525516190477</v>
      </c>
      <c r="L19" s="228">
        <f t="shared" si="5"/>
        <v>360</v>
      </c>
      <c r="M19" s="229">
        <f t="shared" si="5"/>
        <v>942.4200768000001</v>
      </c>
    </row>
    <row r="20" spans="1:13" s="230" customFormat="1" ht="17.25" customHeight="1">
      <c r="A20" s="237" t="s">
        <v>122</v>
      </c>
      <c r="B20" s="227"/>
      <c r="C20" s="228"/>
      <c r="D20" s="229"/>
      <c r="E20" s="227"/>
      <c r="F20" s="228"/>
      <c r="G20" s="229"/>
      <c r="H20" s="227"/>
      <c r="I20" s="228"/>
      <c r="J20" s="229"/>
      <c r="K20" s="227"/>
      <c r="L20" s="228"/>
      <c r="M20" s="229"/>
    </row>
    <row r="21" spans="1:13" s="230" customFormat="1" ht="35.25" customHeight="1">
      <c r="A21" s="238" t="s">
        <v>100</v>
      </c>
      <c r="B21" s="227">
        <f t="shared" si="1"/>
        <v>2.9889250814332247</v>
      </c>
      <c r="C21" s="239">
        <f>C22+C23+C24+C25</f>
        <v>307</v>
      </c>
      <c r="D21" s="229">
        <f>D22+D23+D24+D25</f>
        <v>917.5999999999999</v>
      </c>
      <c r="E21" s="227"/>
      <c r="F21" s="228"/>
      <c r="G21" s="229"/>
      <c r="H21" s="240">
        <f t="shared" si="2"/>
        <v>2.3257142857142856</v>
      </c>
      <c r="I21" s="228">
        <f>I22+I23+I24+I25</f>
        <v>315</v>
      </c>
      <c r="J21" s="229">
        <f>J22+J23+J24+J25</f>
        <v>732.6</v>
      </c>
      <c r="K21" s="227">
        <f t="shared" si="3"/>
        <v>2.4561904761904763</v>
      </c>
      <c r="L21" s="228">
        <f>L22+L23+L24+L25</f>
        <v>315</v>
      </c>
      <c r="M21" s="229">
        <f>M22+M23+M24+M25</f>
        <v>773.7</v>
      </c>
    </row>
    <row r="22" spans="1:13" s="230" customFormat="1" ht="24" customHeight="1">
      <c r="A22" s="231" t="s">
        <v>10</v>
      </c>
      <c r="B22" s="232">
        <f t="shared" si="1"/>
        <v>2.86551724137931</v>
      </c>
      <c r="C22" s="233">
        <v>58</v>
      </c>
      <c r="D22" s="234">
        <v>166.2</v>
      </c>
      <c r="E22" s="232"/>
      <c r="F22" s="236"/>
      <c r="G22" s="234"/>
      <c r="H22" s="235">
        <f t="shared" si="2"/>
        <v>3.840909090909091</v>
      </c>
      <c r="I22" s="236">
        <v>44</v>
      </c>
      <c r="J22" s="234">
        <v>169</v>
      </c>
      <c r="K22" s="232">
        <f t="shared" si="3"/>
        <v>4.056818181818182</v>
      </c>
      <c r="L22" s="236">
        <v>44</v>
      </c>
      <c r="M22" s="234">
        <v>178.5</v>
      </c>
    </row>
    <row r="23" spans="1:13" s="230" customFormat="1" ht="21" customHeight="1">
      <c r="A23" s="231" t="s">
        <v>11</v>
      </c>
      <c r="B23" s="232">
        <f t="shared" si="1"/>
        <v>4.054054054054054</v>
      </c>
      <c r="C23" s="233">
        <v>37</v>
      </c>
      <c r="D23" s="234">
        <v>150</v>
      </c>
      <c r="E23" s="232"/>
      <c r="F23" s="236"/>
      <c r="G23" s="234"/>
      <c r="H23" s="235">
        <f t="shared" si="2"/>
        <v>3.8431818181818183</v>
      </c>
      <c r="I23" s="236">
        <v>44</v>
      </c>
      <c r="J23" s="234">
        <v>169.1</v>
      </c>
      <c r="K23" s="232">
        <f t="shared" si="3"/>
        <v>4.059090909090909</v>
      </c>
      <c r="L23" s="236">
        <v>44</v>
      </c>
      <c r="M23" s="234">
        <v>178.6</v>
      </c>
    </row>
    <row r="24" spans="1:13" s="230" customFormat="1" ht="16.5" customHeight="1">
      <c r="A24" s="231" t="s">
        <v>14</v>
      </c>
      <c r="B24" s="232">
        <f t="shared" si="1"/>
        <v>4.906521739130435</v>
      </c>
      <c r="C24" s="233">
        <v>92</v>
      </c>
      <c r="D24" s="234">
        <v>451.4</v>
      </c>
      <c r="E24" s="232"/>
      <c r="F24" s="236"/>
      <c r="G24" s="234"/>
      <c r="H24" s="235">
        <f t="shared" si="2"/>
        <v>1.1739583333333334</v>
      </c>
      <c r="I24" s="236">
        <v>192</v>
      </c>
      <c r="J24" s="234">
        <v>225.4</v>
      </c>
      <c r="K24" s="232">
        <f t="shared" si="3"/>
        <v>1.2395833333333333</v>
      </c>
      <c r="L24" s="236">
        <v>192</v>
      </c>
      <c r="M24" s="234">
        <v>238</v>
      </c>
    </row>
    <row r="25" spans="1:13" s="230" customFormat="1" ht="33.75" customHeight="1">
      <c r="A25" s="231" t="s">
        <v>127</v>
      </c>
      <c r="B25" s="232">
        <f>D25/C25</f>
        <v>1.25</v>
      </c>
      <c r="C25" s="233">
        <v>120</v>
      </c>
      <c r="D25" s="234">
        <v>150</v>
      </c>
      <c r="E25" s="232"/>
      <c r="F25" s="236"/>
      <c r="G25" s="234"/>
      <c r="H25" s="235">
        <f t="shared" si="2"/>
        <v>4.831428571428571</v>
      </c>
      <c r="I25" s="236">
        <v>35</v>
      </c>
      <c r="J25" s="234">
        <v>169.1</v>
      </c>
      <c r="K25" s="232">
        <f t="shared" si="3"/>
        <v>5.102857142857142</v>
      </c>
      <c r="L25" s="236">
        <v>35</v>
      </c>
      <c r="M25" s="234">
        <v>178.6</v>
      </c>
    </row>
    <row r="26" spans="1:13" s="230" customFormat="1" ht="31.5" customHeight="1">
      <c r="A26" s="238" t="s">
        <v>124</v>
      </c>
      <c r="B26" s="232"/>
      <c r="C26" s="233"/>
      <c r="D26" s="234"/>
      <c r="E26" s="227">
        <f>G26/F26</f>
        <v>1.961436170212766</v>
      </c>
      <c r="F26" s="228">
        <v>376</v>
      </c>
      <c r="G26" s="229">
        <v>737.5</v>
      </c>
      <c r="H26" s="235"/>
      <c r="I26" s="236"/>
      <c r="J26" s="234"/>
      <c r="K26" s="232"/>
      <c r="L26" s="236"/>
      <c r="M26" s="234"/>
    </row>
    <row r="27" spans="1:13" s="230" customFormat="1" ht="48.75" customHeight="1">
      <c r="A27" s="226" t="s">
        <v>106</v>
      </c>
      <c r="B27" s="227">
        <f aca="true" t="shared" si="6" ref="B27:M27">B28</f>
        <v>3.260869565217391</v>
      </c>
      <c r="C27" s="228">
        <v>46</v>
      </c>
      <c r="D27" s="229">
        <f t="shared" si="6"/>
        <v>150</v>
      </c>
      <c r="E27" s="227">
        <f t="shared" si="6"/>
        <v>3.6023809523809525</v>
      </c>
      <c r="F27" s="228">
        <f>F28</f>
        <v>42</v>
      </c>
      <c r="G27" s="229">
        <f>G28</f>
        <v>151.3</v>
      </c>
      <c r="H27" s="227">
        <f t="shared" si="6"/>
        <v>3.550506666666667</v>
      </c>
      <c r="I27" s="228">
        <f t="shared" si="6"/>
        <v>45</v>
      </c>
      <c r="J27" s="229">
        <f t="shared" si="6"/>
        <v>159.77280000000002</v>
      </c>
      <c r="K27" s="227">
        <f t="shared" si="6"/>
        <v>3.7493350400000005</v>
      </c>
      <c r="L27" s="228">
        <f t="shared" si="6"/>
        <v>45</v>
      </c>
      <c r="M27" s="229">
        <f t="shared" si="6"/>
        <v>168.72007680000002</v>
      </c>
    </row>
    <row r="28" spans="1:13" s="230" customFormat="1" ht="19.5" customHeight="1">
      <c r="A28" s="231" t="s">
        <v>12</v>
      </c>
      <c r="B28" s="232">
        <f t="shared" si="1"/>
        <v>3.260869565217391</v>
      </c>
      <c r="C28" s="233">
        <v>46</v>
      </c>
      <c r="D28" s="234">
        <v>150</v>
      </c>
      <c r="E28" s="232">
        <f>G28/F28</f>
        <v>3.6023809523809525</v>
      </c>
      <c r="F28" s="236">
        <v>42</v>
      </c>
      <c r="G28" s="234">
        <v>151.3</v>
      </c>
      <c r="H28" s="235">
        <f t="shared" si="2"/>
        <v>3.550506666666667</v>
      </c>
      <c r="I28" s="236">
        <v>45</v>
      </c>
      <c r="J28" s="234">
        <f>G28*1.056</f>
        <v>159.77280000000002</v>
      </c>
      <c r="K28" s="232">
        <f t="shared" si="3"/>
        <v>3.7493350400000005</v>
      </c>
      <c r="L28" s="233">
        <v>45</v>
      </c>
      <c r="M28" s="234">
        <f>J28*1.056</f>
        <v>168.72007680000002</v>
      </c>
    </row>
    <row r="29" spans="1:13" ht="15.75" customHeight="1">
      <c r="A29" s="221" t="s">
        <v>85</v>
      </c>
      <c r="B29" s="205"/>
      <c r="C29" s="206"/>
      <c r="D29" s="207"/>
      <c r="E29" s="205"/>
      <c r="F29" s="211"/>
      <c r="G29" s="207"/>
      <c r="H29" s="208"/>
      <c r="I29" s="211"/>
      <c r="J29" s="207"/>
      <c r="K29" s="205"/>
      <c r="L29" s="206"/>
      <c r="M29" s="207"/>
    </row>
    <row r="30" spans="1:13" ht="34.5" customHeight="1">
      <c r="A30" s="219" t="s">
        <v>100</v>
      </c>
      <c r="B30" s="205"/>
      <c r="C30" s="206"/>
      <c r="D30" s="207"/>
      <c r="E30" s="202">
        <f>E31</f>
        <v>2.2</v>
      </c>
      <c r="F30" s="212">
        <f>F31</f>
        <v>30</v>
      </c>
      <c r="G30" s="203">
        <f>G31</f>
        <v>66</v>
      </c>
      <c r="H30" s="208"/>
      <c r="I30" s="211"/>
      <c r="J30" s="207"/>
      <c r="K30" s="205"/>
      <c r="L30" s="206"/>
      <c r="M30" s="207"/>
    </row>
    <row r="31" spans="1:13" ht="42" customHeight="1">
      <c r="A31" s="220" t="s">
        <v>127</v>
      </c>
      <c r="B31" s="205"/>
      <c r="C31" s="206"/>
      <c r="D31" s="207"/>
      <c r="E31" s="205">
        <f>G31/F31</f>
        <v>2.2</v>
      </c>
      <c r="F31" s="211">
        <v>30</v>
      </c>
      <c r="G31" s="207">
        <v>66</v>
      </c>
      <c r="H31" s="208"/>
      <c r="I31" s="211"/>
      <c r="J31" s="207"/>
      <c r="K31" s="205"/>
      <c r="L31" s="206"/>
      <c r="M31" s="207"/>
    </row>
    <row r="32" spans="1:13" ht="34.5" customHeight="1">
      <c r="A32" s="196" t="s">
        <v>121</v>
      </c>
      <c r="B32" s="202">
        <f aca="true" t="shared" si="7" ref="B32:M32">B33</f>
        <v>1.6947222222222222</v>
      </c>
      <c r="C32" s="203">
        <f t="shared" si="7"/>
        <v>1080</v>
      </c>
      <c r="D32" s="203">
        <f t="shared" si="7"/>
        <v>1830.3</v>
      </c>
      <c r="E32" s="202">
        <f t="shared" si="7"/>
        <v>1.9023300970873787</v>
      </c>
      <c r="F32" s="203">
        <f t="shared" si="7"/>
        <v>1030</v>
      </c>
      <c r="G32" s="203">
        <f t="shared" si="7"/>
        <v>1959.4</v>
      </c>
      <c r="H32" s="202">
        <f t="shared" si="7"/>
        <v>2.2293763440860213</v>
      </c>
      <c r="I32" s="203">
        <f t="shared" si="7"/>
        <v>930</v>
      </c>
      <c r="J32" s="203">
        <f t="shared" si="7"/>
        <v>2073.3199999999997</v>
      </c>
      <c r="K32" s="202">
        <f t="shared" si="7"/>
        <v>2.3196267234042556</v>
      </c>
      <c r="L32" s="203">
        <f t="shared" si="7"/>
        <v>940</v>
      </c>
      <c r="M32" s="204">
        <f t="shared" si="7"/>
        <v>2180.44912</v>
      </c>
    </row>
    <row r="33" spans="1:13" ht="32.25" customHeight="1">
      <c r="A33" s="222" t="s">
        <v>105</v>
      </c>
      <c r="B33" s="202">
        <f t="shared" si="1"/>
        <v>1.6947222222222222</v>
      </c>
      <c r="C33" s="203">
        <f aca="true" t="shared" si="8" ref="C33:M33">SUM(C34:C35)</f>
        <v>1080</v>
      </c>
      <c r="D33" s="203">
        <f t="shared" si="8"/>
        <v>1830.3</v>
      </c>
      <c r="E33" s="202">
        <f>G33/F33</f>
        <v>1.9023300970873787</v>
      </c>
      <c r="F33" s="203">
        <f t="shared" si="8"/>
        <v>1030</v>
      </c>
      <c r="G33" s="203">
        <f t="shared" si="8"/>
        <v>1959.4</v>
      </c>
      <c r="H33" s="198">
        <f t="shared" si="2"/>
        <v>2.2293763440860213</v>
      </c>
      <c r="I33" s="203">
        <f t="shared" si="8"/>
        <v>930</v>
      </c>
      <c r="J33" s="203">
        <f t="shared" si="8"/>
        <v>2073.3199999999997</v>
      </c>
      <c r="K33" s="202">
        <f t="shared" si="3"/>
        <v>2.3196267234042556</v>
      </c>
      <c r="L33" s="203">
        <f t="shared" si="8"/>
        <v>940</v>
      </c>
      <c r="M33" s="204">
        <f t="shared" si="8"/>
        <v>2180.44912</v>
      </c>
    </row>
    <row r="34" spans="1:13" ht="18.75" customHeight="1">
      <c r="A34" s="220" t="s">
        <v>11</v>
      </c>
      <c r="B34" s="205">
        <f t="shared" si="1"/>
        <v>1.5890625</v>
      </c>
      <c r="C34" s="206">
        <v>320</v>
      </c>
      <c r="D34" s="206">
        <v>508.5</v>
      </c>
      <c r="E34" s="205">
        <f>G34/F34</f>
        <v>1.0686274509803921</v>
      </c>
      <c r="F34" s="211">
        <v>510</v>
      </c>
      <c r="G34" s="207">
        <v>545</v>
      </c>
      <c r="H34" s="208">
        <f t="shared" si="2"/>
        <v>1.856516129032258</v>
      </c>
      <c r="I34" s="207">
        <v>310</v>
      </c>
      <c r="J34" s="207">
        <f>G34*1.056</f>
        <v>575.52</v>
      </c>
      <c r="K34" s="205">
        <f t="shared" si="3"/>
        <v>1.9604810322580648</v>
      </c>
      <c r="L34" s="206">
        <v>310</v>
      </c>
      <c r="M34" s="213">
        <f>J34*1.056</f>
        <v>607.7491200000001</v>
      </c>
    </row>
    <row r="35" spans="1:13" ht="19.5" customHeight="1">
      <c r="A35" s="220" t="s">
        <v>13</v>
      </c>
      <c r="B35" s="214">
        <f t="shared" si="1"/>
        <v>1.7392105263157893</v>
      </c>
      <c r="C35" s="206">
        <v>760</v>
      </c>
      <c r="D35" s="206">
        <v>1321.8</v>
      </c>
      <c r="E35" s="205">
        <f>G35/F35</f>
        <v>2.72</v>
      </c>
      <c r="F35" s="211">
        <v>520</v>
      </c>
      <c r="G35" s="207">
        <v>1414.4</v>
      </c>
      <c r="H35" s="208">
        <f t="shared" si="2"/>
        <v>2.415806451612903</v>
      </c>
      <c r="I35" s="207">
        <v>620</v>
      </c>
      <c r="J35" s="207">
        <v>1497.8</v>
      </c>
      <c r="K35" s="205">
        <f t="shared" si="3"/>
        <v>2.4963492063492065</v>
      </c>
      <c r="L35" s="206">
        <v>630</v>
      </c>
      <c r="M35" s="213">
        <v>1572.7</v>
      </c>
    </row>
    <row r="36" spans="1:13" ht="18.75" customHeight="1">
      <c r="A36" s="196" t="s">
        <v>123</v>
      </c>
      <c r="B36" s="214"/>
      <c r="C36" s="206"/>
      <c r="D36" s="206"/>
      <c r="E36" s="205"/>
      <c r="F36" s="211"/>
      <c r="G36" s="207"/>
      <c r="H36" s="208"/>
      <c r="I36" s="207"/>
      <c r="J36" s="207"/>
      <c r="K36" s="205"/>
      <c r="L36" s="206"/>
      <c r="M36" s="213"/>
    </row>
    <row r="37" spans="1:13" ht="48.75" customHeight="1">
      <c r="A37" s="222" t="s">
        <v>120</v>
      </c>
      <c r="B37" s="215">
        <f>D37/C37</f>
        <v>0.053688318802209346</v>
      </c>
      <c r="C37" s="216">
        <v>87628</v>
      </c>
      <c r="D37" s="204">
        <v>4704.6</v>
      </c>
      <c r="E37" s="215">
        <f>G37/F37</f>
        <v>0.0795591135253572</v>
      </c>
      <c r="F37" s="204">
        <v>87628</v>
      </c>
      <c r="G37" s="248">
        <f>6902.6+69.006</f>
        <v>6971.606000000001</v>
      </c>
      <c r="H37" s="217"/>
      <c r="I37" s="217"/>
      <c r="J37" s="217"/>
      <c r="K37" s="218"/>
      <c r="L37" s="218"/>
      <c r="M37" s="218"/>
    </row>
    <row r="38" spans="1:13" ht="18.75">
      <c r="A38" s="245" t="s">
        <v>128</v>
      </c>
      <c r="B38" s="246"/>
      <c r="C38" s="246"/>
      <c r="D38" s="246"/>
      <c r="E38" s="205">
        <f>E37</f>
        <v>0.0795591135253572</v>
      </c>
      <c r="F38" s="211">
        <f>F37</f>
        <v>87628</v>
      </c>
      <c r="G38" s="207">
        <f>G37</f>
        <v>6971.606000000001</v>
      </c>
      <c r="H38" s="168"/>
      <c r="I38" s="168"/>
      <c r="J38" s="168"/>
      <c r="K38" s="247"/>
      <c r="L38" s="247"/>
      <c r="M38" s="247"/>
    </row>
    <row r="39" spans="1:11" ht="52.5" customHeight="1">
      <c r="A39" s="223" t="s">
        <v>131</v>
      </c>
      <c r="B39" s="223"/>
      <c r="C39" s="223"/>
      <c r="D39" s="223"/>
      <c r="E39" s="223"/>
      <c r="F39" s="223"/>
      <c r="G39" s="223"/>
      <c r="H39" s="223"/>
      <c r="I39" s="223"/>
      <c r="J39" s="223"/>
      <c r="K39" s="223"/>
    </row>
    <row r="40" spans="1:13" ht="32.25" customHeight="1">
      <c r="A40" s="258" t="s">
        <v>130</v>
      </c>
      <c r="B40" s="259"/>
      <c r="C40" s="259"/>
      <c r="D40" s="259"/>
      <c r="E40" s="259"/>
      <c r="F40" s="259"/>
      <c r="G40" s="259"/>
      <c r="H40" s="259"/>
      <c r="I40" s="259"/>
      <c r="J40" s="258"/>
      <c r="K40" s="266" t="s">
        <v>132</v>
      </c>
      <c r="L40" s="266"/>
      <c r="M40" s="266"/>
    </row>
    <row r="41" spans="1:9" ht="18.75">
      <c r="A41" s="10" t="s">
        <v>107</v>
      </c>
      <c r="B41" s="1"/>
      <c r="C41" s="1"/>
      <c r="D41" s="1"/>
      <c r="E41" s="1"/>
      <c r="F41" s="1"/>
      <c r="G41" s="1"/>
      <c r="H41" s="1"/>
      <c r="I41" s="1"/>
    </row>
    <row r="42" spans="1:12" ht="18.75">
      <c r="A42" s="19"/>
      <c r="B42" s="1"/>
      <c r="C42" s="1"/>
      <c r="D42" s="1"/>
      <c r="E42" s="1"/>
      <c r="F42" s="1"/>
      <c r="G42" s="1"/>
      <c r="H42" s="1"/>
      <c r="I42" s="6"/>
      <c r="J42" s="10"/>
      <c r="K42" s="6"/>
      <c r="L42" s="6"/>
    </row>
    <row r="43" spans="1:12" ht="18.75">
      <c r="A43" s="272"/>
      <c r="B43" s="272"/>
      <c r="C43" s="272"/>
      <c r="D43" s="272"/>
      <c r="E43" s="272"/>
      <c r="F43" s="272"/>
      <c r="G43" s="272"/>
      <c r="H43" s="272"/>
      <c r="I43" s="272"/>
      <c r="J43" s="10"/>
      <c r="K43" s="10"/>
      <c r="L43" s="8"/>
    </row>
    <row r="44" spans="1:12" ht="18.75">
      <c r="A44" s="18"/>
      <c r="B44" s="7"/>
      <c r="C44" s="7"/>
      <c r="D44" s="7"/>
      <c r="E44" s="7"/>
      <c r="F44" s="7"/>
      <c r="G44" s="7"/>
      <c r="H44" s="7"/>
      <c r="I44" s="7"/>
      <c r="J44" s="8"/>
      <c r="K44" s="8"/>
      <c r="L44" s="8"/>
    </row>
    <row r="45" spans="1:12" ht="18.75">
      <c r="A45" s="10"/>
      <c r="B45" s="7"/>
      <c r="C45" s="7"/>
      <c r="D45" s="7"/>
      <c r="E45" s="7"/>
      <c r="F45" s="7"/>
      <c r="G45" s="7"/>
      <c r="H45" s="7"/>
      <c r="I45" s="7"/>
      <c r="J45" s="8"/>
      <c r="K45" s="8"/>
      <c r="L45" s="8"/>
    </row>
  </sheetData>
  <sheetProtection/>
  <mergeCells count="12">
    <mergeCell ref="D2:M2"/>
    <mergeCell ref="A8:A9"/>
    <mergeCell ref="E8:G8"/>
    <mergeCell ref="H8:J8"/>
    <mergeCell ref="B8:D8"/>
    <mergeCell ref="D4:I4"/>
    <mergeCell ref="K40:M40"/>
    <mergeCell ref="D3:K3"/>
    <mergeCell ref="A6:J6"/>
    <mergeCell ref="B7:M7"/>
    <mergeCell ref="A43:I43"/>
    <mergeCell ref="K8:M8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5" r:id="rId1"/>
  <rowBreaks count="2" manualBreakCount="2">
    <brk id="26" max="12" man="1"/>
    <brk id="4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45"/>
  <sheetViews>
    <sheetView view="pageBreakPreview" zoomScale="75" zoomScaleSheetLayoutView="75" workbookViewId="0" topLeftCell="A22">
      <selection activeCell="A51" sqref="A51"/>
    </sheetView>
  </sheetViews>
  <sheetFormatPr defaultColWidth="9.140625" defaultRowHeight="12.75"/>
  <cols>
    <col min="1" max="1" width="58.28125" style="0" customWidth="1"/>
    <col min="2" max="3" width="10.28125" style="0" customWidth="1"/>
    <col min="4" max="4" width="9.8515625" style="0" customWidth="1"/>
    <col min="5" max="5" width="10.140625" style="0" customWidth="1"/>
    <col min="6" max="6" width="11.57421875" style="0" customWidth="1"/>
    <col min="7" max="7" width="10.140625" style="0" customWidth="1"/>
    <col min="8" max="8" width="10.7109375" style="0" customWidth="1"/>
    <col min="9" max="9" width="11.28125" style="0" customWidth="1"/>
    <col min="10" max="10" width="10.28125" style="0" customWidth="1"/>
    <col min="11" max="12" width="10.140625" style="0" customWidth="1"/>
  </cols>
  <sheetData>
    <row r="2" spans="1:13" ht="18.75" customHeight="1">
      <c r="A2" s="4"/>
      <c r="B2" s="1"/>
      <c r="C2" s="1"/>
      <c r="D2" s="287" t="s">
        <v>99</v>
      </c>
      <c r="E2" s="287"/>
      <c r="F2" s="287"/>
      <c r="G2" s="287"/>
      <c r="H2" s="287"/>
      <c r="I2" s="287"/>
      <c r="J2" s="287"/>
      <c r="K2" s="287"/>
      <c r="L2" s="287"/>
      <c r="M2" s="287"/>
    </row>
    <row r="3" spans="1:13" ht="55.5" customHeight="1">
      <c r="A3" s="4"/>
      <c r="B3" s="1"/>
      <c r="C3" s="1"/>
      <c r="D3" s="276" t="s">
        <v>125</v>
      </c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5.75" customHeight="1">
      <c r="A4" s="4"/>
      <c r="B4" s="1"/>
      <c r="C4" s="1"/>
      <c r="D4" s="267" t="s">
        <v>144</v>
      </c>
      <c r="E4" s="267"/>
      <c r="F4" s="267"/>
      <c r="G4" s="267"/>
      <c r="H4" s="267"/>
      <c r="I4" s="267"/>
      <c r="J4" s="267"/>
      <c r="K4" s="267"/>
      <c r="L4" s="3"/>
      <c r="M4" s="3"/>
    </row>
    <row r="5" spans="1:13" ht="15.75">
      <c r="A5" s="4"/>
      <c r="B5" s="1"/>
      <c r="C5" s="1"/>
      <c r="D5" s="281"/>
      <c r="E5" s="281"/>
      <c r="F5" s="281"/>
      <c r="G5" s="281"/>
      <c r="H5" s="281"/>
      <c r="I5" s="281"/>
      <c r="J5" s="1"/>
      <c r="K5" s="1"/>
      <c r="L5" s="1"/>
      <c r="M5" s="1"/>
    </row>
    <row r="6" spans="1:13" ht="18.75" customHeight="1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6"/>
      <c r="L6" s="12"/>
      <c r="M6" s="12"/>
    </row>
    <row r="7" spans="1:13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6"/>
      <c r="L7" s="12"/>
      <c r="M7" s="12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11"/>
    </row>
    <row r="9" spans="1:13" ht="18.75">
      <c r="A9" s="53"/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</row>
    <row r="10" spans="1:13" ht="15.75" customHeight="1">
      <c r="A10" s="288" t="s">
        <v>2</v>
      </c>
      <c r="B10" s="282" t="s">
        <v>60</v>
      </c>
      <c r="C10" s="282"/>
      <c r="D10" s="282"/>
      <c r="E10" s="283" t="s">
        <v>86</v>
      </c>
      <c r="F10" s="283"/>
      <c r="G10" s="283"/>
      <c r="H10" s="284" t="s">
        <v>8</v>
      </c>
      <c r="I10" s="285"/>
      <c r="J10" s="286"/>
      <c r="K10" s="284" t="s">
        <v>9</v>
      </c>
      <c r="L10" s="285"/>
      <c r="M10" s="286"/>
    </row>
    <row r="11" spans="1:13" ht="47.25">
      <c r="A11" s="28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64</v>
      </c>
      <c r="L11" s="159" t="s">
        <v>65</v>
      </c>
      <c r="M11" s="159" t="s">
        <v>0</v>
      </c>
    </row>
    <row r="12" spans="1:13" ht="35.25" customHeight="1">
      <c r="A12" s="34" t="s">
        <v>73</v>
      </c>
      <c r="B12" s="90"/>
      <c r="C12" s="89"/>
      <c r="D12" s="107">
        <f>D13+D21+D29+D32</f>
        <v>2137.8</v>
      </c>
      <c r="E12" s="107"/>
      <c r="F12" s="107"/>
      <c r="G12" s="107">
        <f>G13+G21+G29+G32</f>
        <v>2833.3450000000003</v>
      </c>
      <c r="H12" s="90"/>
      <c r="I12" s="89"/>
      <c r="J12" s="107">
        <f>J13+J21+J29+J32</f>
        <v>2995.463274999999</v>
      </c>
      <c r="K12" s="90"/>
      <c r="L12" s="89"/>
      <c r="M12" s="107">
        <f>M13+M21+M29+M32</f>
        <v>3207.3097550249995</v>
      </c>
    </row>
    <row r="13" spans="1:13" ht="52.5" customHeight="1">
      <c r="A13" s="150" t="s">
        <v>31</v>
      </c>
      <c r="B13" s="90">
        <f aca="true" t="shared" si="0" ref="B13:L13">B14</f>
        <v>0.12438586409998564</v>
      </c>
      <c r="C13" s="89">
        <f t="shared" si="0"/>
        <v>13922</v>
      </c>
      <c r="D13" s="107">
        <f>D14</f>
        <v>1731.7</v>
      </c>
      <c r="E13" s="90">
        <f t="shared" si="0"/>
        <v>0.1932967032967033</v>
      </c>
      <c r="F13" s="89">
        <f>F14+F19</f>
        <v>10984</v>
      </c>
      <c r="G13" s="107">
        <f>G14+G19</f>
        <v>2141.5775</v>
      </c>
      <c r="H13" s="90">
        <f t="shared" si="0"/>
        <v>0.019176412289395442</v>
      </c>
      <c r="I13" s="89">
        <f t="shared" si="0"/>
        <v>96864</v>
      </c>
      <c r="J13" s="107">
        <f>G13*1.075</f>
        <v>2302.1958124999996</v>
      </c>
      <c r="K13" s="90">
        <f t="shared" si="0"/>
        <v>0.02025029137760159</v>
      </c>
      <c r="L13" s="89">
        <f t="shared" si="0"/>
        <v>96864</v>
      </c>
      <c r="M13" s="107">
        <f>J13*1.075</f>
        <v>2474.8604984374997</v>
      </c>
    </row>
    <row r="14" spans="1:13" ht="31.5">
      <c r="A14" s="160" t="s">
        <v>114</v>
      </c>
      <c r="B14" s="90">
        <f aca="true" t="shared" si="1" ref="B14:L14">B18</f>
        <v>0.12438586409998564</v>
      </c>
      <c r="C14" s="108">
        <f t="shared" si="1"/>
        <v>13922</v>
      </c>
      <c r="D14" s="107">
        <f>D18</f>
        <v>1731.7</v>
      </c>
      <c r="E14" s="109">
        <f t="shared" si="1"/>
        <v>0.1932967032967033</v>
      </c>
      <c r="F14" s="108">
        <f t="shared" si="1"/>
        <v>9100</v>
      </c>
      <c r="G14" s="107">
        <f>D14*1.075</f>
        <v>1861.5774999999999</v>
      </c>
      <c r="H14" s="109">
        <f>H18</f>
        <v>0.019176412289395442</v>
      </c>
      <c r="I14" s="108">
        <f t="shared" si="1"/>
        <v>96864</v>
      </c>
      <c r="J14" s="107">
        <f>G14*1.075</f>
        <v>2001.1958124999999</v>
      </c>
      <c r="K14" s="109">
        <f t="shared" si="1"/>
        <v>0.02025029137760159</v>
      </c>
      <c r="L14" s="108">
        <f t="shared" si="1"/>
        <v>96864</v>
      </c>
      <c r="M14" s="107">
        <f>J14*1.075</f>
        <v>2151.2854984375</v>
      </c>
    </row>
    <row r="15" spans="1:13" ht="15.75">
      <c r="A15" s="169" t="s">
        <v>19</v>
      </c>
      <c r="B15" s="90"/>
      <c r="C15" s="108"/>
      <c r="D15" s="107"/>
      <c r="E15" s="90">
        <f>G15/F15</f>
        <v>0.024125</v>
      </c>
      <c r="F15" s="108">
        <v>800</v>
      </c>
      <c r="G15" s="107">
        <v>19.3</v>
      </c>
      <c r="H15" s="109"/>
      <c r="I15" s="108"/>
      <c r="J15" s="107"/>
      <c r="K15" s="109"/>
      <c r="L15" s="108"/>
      <c r="M15" s="107"/>
    </row>
    <row r="16" spans="1:13" ht="15.75">
      <c r="A16" s="182" t="s">
        <v>20</v>
      </c>
      <c r="B16" s="90"/>
      <c r="C16" s="108"/>
      <c r="D16" s="107"/>
      <c r="E16" s="90">
        <f>G16/F16</f>
        <v>0.04066666666666666</v>
      </c>
      <c r="F16" s="108">
        <v>1650</v>
      </c>
      <c r="G16" s="107">
        <v>67.1</v>
      </c>
      <c r="H16" s="109"/>
      <c r="I16" s="108"/>
      <c r="J16" s="107"/>
      <c r="K16" s="109"/>
      <c r="L16" s="108"/>
      <c r="M16" s="107"/>
    </row>
    <row r="17" spans="1:13" ht="15.75">
      <c r="A17" s="169" t="s">
        <v>14</v>
      </c>
      <c r="B17" s="90"/>
      <c r="C17" s="108"/>
      <c r="D17" s="107"/>
      <c r="E17" s="90">
        <f>G17/F17</f>
        <v>0.14727272727272728</v>
      </c>
      <c r="F17" s="108">
        <v>110</v>
      </c>
      <c r="G17" s="107">
        <v>16.2</v>
      </c>
      <c r="H17" s="109"/>
      <c r="I17" s="108"/>
      <c r="J17" s="107"/>
      <c r="K17" s="109"/>
      <c r="L17" s="108"/>
      <c r="M17" s="107"/>
    </row>
    <row r="18" spans="1:13" ht="30.75" customHeight="1">
      <c r="A18" s="169" t="s">
        <v>127</v>
      </c>
      <c r="B18" s="88">
        <f>D18/C18</f>
        <v>0.12438586409998564</v>
      </c>
      <c r="C18" s="110">
        <v>13922</v>
      </c>
      <c r="D18" s="85">
        <v>1731.7</v>
      </c>
      <c r="E18" s="111">
        <f aca="true" t="shared" si="2" ref="E18:E38">G18/F18</f>
        <v>0.1932967032967033</v>
      </c>
      <c r="F18" s="93">
        <v>9100</v>
      </c>
      <c r="G18" s="85">
        <v>1759</v>
      </c>
      <c r="H18" s="111">
        <f aca="true" t="shared" si="3" ref="H18:H26">J18/I18</f>
        <v>0.019176412289395442</v>
      </c>
      <c r="I18" s="84">
        <v>96864</v>
      </c>
      <c r="J18" s="85">
        <f>G18*1.056</f>
        <v>1857.5040000000001</v>
      </c>
      <c r="K18" s="111">
        <f aca="true" t="shared" si="4" ref="K18:K26">M18/L18</f>
        <v>0.02025029137760159</v>
      </c>
      <c r="L18" s="84">
        <v>96864</v>
      </c>
      <c r="M18" s="85">
        <f>J18*1.056</f>
        <v>1961.5242240000002</v>
      </c>
    </row>
    <row r="19" spans="1:13" ht="66" customHeight="1">
      <c r="A19" s="32" t="s">
        <v>115</v>
      </c>
      <c r="B19" s="88"/>
      <c r="C19" s="110"/>
      <c r="D19" s="85"/>
      <c r="E19" s="109">
        <f>E20</f>
        <v>0.14861995753715498</v>
      </c>
      <c r="F19" s="89">
        <f>F20</f>
        <v>1884</v>
      </c>
      <c r="G19" s="107">
        <f>G20</f>
        <v>280</v>
      </c>
      <c r="H19" s="111"/>
      <c r="I19" s="84"/>
      <c r="J19" s="85"/>
      <c r="K19" s="111"/>
      <c r="L19" s="84"/>
      <c r="M19" s="85"/>
    </row>
    <row r="20" spans="1:13" ht="30.75" customHeight="1">
      <c r="A20" s="169" t="s">
        <v>12</v>
      </c>
      <c r="B20" s="88"/>
      <c r="C20" s="110"/>
      <c r="D20" s="85"/>
      <c r="E20" s="88">
        <f>G20/F20</f>
        <v>0.14861995753715498</v>
      </c>
      <c r="F20" s="93">
        <v>1884</v>
      </c>
      <c r="G20" s="85">
        <v>280</v>
      </c>
      <c r="H20" s="111"/>
      <c r="I20" s="84"/>
      <c r="J20" s="85"/>
      <c r="K20" s="111"/>
      <c r="L20" s="84"/>
      <c r="M20" s="85"/>
    </row>
    <row r="21" spans="1:13" ht="47.25">
      <c r="A21" s="155" t="s">
        <v>49</v>
      </c>
      <c r="B21" s="90">
        <f aca="true" t="shared" si="5" ref="B21:B26">D21/C21</f>
        <v>0.0028748210740176384</v>
      </c>
      <c r="C21" s="148">
        <f>C22+C27</f>
        <v>108285</v>
      </c>
      <c r="D21" s="107">
        <f>D22+D27</f>
        <v>311.29999999999995</v>
      </c>
      <c r="E21" s="109">
        <f t="shared" si="2"/>
        <v>0.001585229498953565</v>
      </c>
      <c r="F21" s="89">
        <f>F22+F27</f>
        <v>104641</v>
      </c>
      <c r="G21" s="107">
        <f>G22+G27</f>
        <v>165.88</v>
      </c>
      <c r="H21" s="109">
        <f t="shared" si="3"/>
        <v>0.0018325818368508573</v>
      </c>
      <c r="I21" s="89">
        <f>I22+I27</f>
        <v>89599</v>
      </c>
      <c r="J21" s="107">
        <f>J22+J27</f>
        <v>164.19749999999996</v>
      </c>
      <c r="K21" s="109">
        <f t="shared" si="4"/>
        <v>0.0019376182379267628</v>
      </c>
      <c r="L21" s="108">
        <f>L22+L28</f>
        <v>89599</v>
      </c>
      <c r="M21" s="107">
        <f>M22+M27</f>
        <v>173.60865650000002</v>
      </c>
    </row>
    <row r="22" spans="1:13" ht="31.5">
      <c r="A22" s="160" t="s">
        <v>114</v>
      </c>
      <c r="B22" s="90">
        <f t="shared" si="5"/>
        <v>0.003126570206831489</v>
      </c>
      <c r="C22" s="153">
        <f>SUM(C23:C26)</f>
        <v>97519</v>
      </c>
      <c r="D22" s="107">
        <f>SUM(D23:D26)</f>
        <v>304.9</v>
      </c>
      <c r="E22" s="109">
        <f t="shared" si="2"/>
        <v>0.0016937416777629826</v>
      </c>
      <c r="F22" s="108">
        <f>SUM(F23:F26)</f>
        <v>93875</v>
      </c>
      <c r="G22" s="107">
        <f>SUM(G23:G26)</f>
        <v>159</v>
      </c>
      <c r="H22" s="109">
        <f t="shared" si="3"/>
        <v>0.001989033780269684</v>
      </c>
      <c r="I22" s="89">
        <f>SUM(I23:I26)</f>
        <v>78833</v>
      </c>
      <c r="J22" s="107">
        <f>SUM(J23:J26)</f>
        <v>156.80149999999998</v>
      </c>
      <c r="K22" s="109">
        <f t="shared" si="4"/>
        <v>0.0021013783123818705</v>
      </c>
      <c r="L22" s="108">
        <f>SUM(L23:L26)</f>
        <v>78833</v>
      </c>
      <c r="M22" s="107">
        <f>SUM(M23:M26)</f>
        <v>165.6579565</v>
      </c>
    </row>
    <row r="23" spans="1:13" ht="15.75">
      <c r="A23" s="169" t="s">
        <v>19</v>
      </c>
      <c r="B23" s="113">
        <f t="shared" si="5"/>
        <v>0.00031</v>
      </c>
      <c r="C23" s="112">
        <v>10000</v>
      </c>
      <c r="D23" s="85">
        <v>3.1</v>
      </c>
      <c r="E23" s="113">
        <f t="shared" si="2"/>
        <v>0.0005821271239773442</v>
      </c>
      <c r="F23" s="84">
        <v>6356</v>
      </c>
      <c r="G23" s="85">
        <v>3.7</v>
      </c>
      <c r="H23" s="113">
        <f t="shared" si="3"/>
        <v>0.0006257866582756451</v>
      </c>
      <c r="I23" s="93">
        <v>6356</v>
      </c>
      <c r="J23" s="85">
        <f>G23*1.075</f>
        <v>3.9775</v>
      </c>
      <c r="K23" s="113">
        <f t="shared" si="4"/>
        <v>0.0006727206576463184</v>
      </c>
      <c r="L23" s="84">
        <v>6356</v>
      </c>
      <c r="M23" s="85">
        <f>J23*1.075</f>
        <v>4.2758125</v>
      </c>
    </row>
    <row r="24" spans="1:13" ht="15.75">
      <c r="A24" s="182" t="s">
        <v>20</v>
      </c>
      <c r="B24" s="88">
        <f t="shared" si="5"/>
        <v>0.003105175292153589</v>
      </c>
      <c r="C24" s="112">
        <v>35940</v>
      </c>
      <c r="D24" s="85">
        <v>111.6</v>
      </c>
      <c r="E24" s="88">
        <f t="shared" si="2"/>
        <v>0.00333889816360601</v>
      </c>
      <c r="F24" s="84">
        <v>35940</v>
      </c>
      <c r="G24" s="85">
        <v>120</v>
      </c>
      <c r="H24" s="88">
        <f t="shared" si="3"/>
        <v>0.0035258764607679466</v>
      </c>
      <c r="I24" s="93">
        <v>35940</v>
      </c>
      <c r="J24" s="85">
        <f>G24*1.056</f>
        <v>126.72</v>
      </c>
      <c r="K24" s="88">
        <f t="shared" si="4"/>
        <v>0.003723325542570952</v>
      </c>
      <c r="L24" s="84">
        <v>35940</v>
      </c>
      <c r="M24" s="85">
        <f>J24*1.056</f>
        <v>133.81632000000002</v>
      </c>
    </row>
    <row r="25" spans="1:13" ht="15.75">
      <c r="A25" s="169" t="s">
        <v>14</v>
      </c>
      <c r="B25" s="111">
        <f t="shared" si="5"/>
        <v>0.0036126163679310822</v>
      </c>
      <c r="C25" s="93">
        <v>50379</v>
      </c>
      <c r="D25" s="85">
        <v>182</v>
      </c>
      <c r="E25" s="111">
        <f t="shared" si="2"/>
        <v>0.0005220429147065245</v>
      </c>
      <c r="F25" s="93">
        <v>50379</v>
      </c>
      <c r="G25" s="85">
        <v>26.3</v>
      </c>
      <c r="H25" s="111">
        <f t="shared" si="3"/>
        <v>0.0004697625718085859</v>
      </c>
      <c r="I25" s="93">
        <v>35337</v>
      </c>
      <c r="J25" s="85">
        <v>16.6</v>
      </c>
      <c r="K25" s="111">
        <f t="shared" si="4"/>
        <v>0.0004960692758298668</v>
      </c>
      <c r="L25" s="84">
        <v>35337</v>
      </c>
      <c r="M25" s="85">
        <f>J25*1.056</f>
        <v>17.529600000000002</v>
      </c>
    </row>
    <row r="26" spans="1:13" ht="47.25">
      <c r="A26" s="169" t="s">
        <v>127</v>
      </c>
      <c r="B26" s="88">
        <f t="shared" si="5"/>
        <v>0.006833333333333333</v>
      </c>
      <c r="C26" s="93">
        <v>1200</v>
      </c>
      <c r="D26" s="85">
        <v>8.2</v>
      </c>
      <c r="E26" s="111">
        <f t="shared" si="2"/>
        <v>0.0075</v>
      </c>
      <c r="F26" s="93">
        <v>1200</v>
      </c>
      <c r="G26" s="85">
        <v>9</v>
      </c>
      <c r="H26" s="88">
        <f t="shared" si="3"/>
        <v>0.007920000000000002</v>
      </c>
      <c r="I26" s="93">
        <v>1200</v>
      </c>
      <c r="J26" s="85">
        <f>G26*1.056</f>
        <v>9.504000000000001</v>
      </c>
      <c r="K26" s="88">
        <f t="shared" si="4"/>
        <v>0.008363520000000003</v>
      </c>
      <c r="L26" s="84">
        <v>1200</v>
      </c>
      <c r="M26" s="85">
        <f>J26*1.056</f>
        <v>10.036224000000002</v>
      </c>
    </row>
    <row r="27" spans="1:13" ht="63">
      <c r="A27" s="32" t="s">
        <v>109</v>
      </c>
      <c r="B27" s="109">
        <f aca="true" t="shared" si="6" ref="B27:L27">B28</f>
        <v>0.0005944640535017648</v>
      </c>
      <c r="C27" s="89">
        <f t="shared" si="6"/>
        <v>10766</v>
      </c>
      <c r="D27" s="107">
        <f>D28</f>
        <v>6.4</v>
      </c>
      <c r="E27" s="109">
        <f t="shared" si="6"/>
        <v>0.0006390488575143972</v>
      </c>
      <c r="F27" s="89">
        <f t="shared" si="6"/>
        <v>10766</v>
      </c>
      <c r="G27" s="107">
        <f>D27*1.075</f>
        <v>6.88</v>
      </c>
      <c r="H27" s="109">
        <f t="shared" si="6"/>
        <v>0.000686977521827977</v>
      </c>
      <c r="I27" s="89">
        <f t="shared" si="6"/>
        <v>10766</v>
      </c>
      <c r="J27" s="107">
        <f>G27*1.075</f>
        <v>7.396</v>
      </c>
      <c r="K27" s="109">
        <f t="shared" si="6"/>
        <v>0.0007385008359650752</v>
      </c>
      <c r="L27" s="89">
        <f t="shared" si="6"/>
        <v>10766</v>
      </c>
      <c r="M27" s="107">
        <f>J27*1.075</f>
        <v>7.950699999999999</v>
      </c>
    </row>
    <row r="28" spans="1:13" ht="31.5">
      <c r="A28" s="169" t="s">
        <v>12</v>
      </c>
      <c r="B28" s="111">
        <f>D28/C28</f>
        <v>0.0005944640535017648</v>
      </c>
      <c r="C28" s="110">
        <v>10766</v>
      </c>
      <c r="D28" s="85">
        <v>6.4</v>
      </c>
      <c r="E28" s="111">
        <f t="shared" si="2"/>
        <v>0.0006390488575143972</v>
      </c>
      <c r="F28" s="93">
        <f>C28</f>
        <v>10766</v>
      </c>
      <c r="G28" s="85">
        <f>D28*1.075</f>
        <v>6.88</v>
      </c>
      <c r="H28" s="111">
        <f>J28/I28</f>
        <v>0.000686977521827977</v>
      </c>
      <c r="I28" s="93">
        <f>F28</f>
        <v>10766</v>
      </c>
      <c r="J28" s="85">
        <f>G28*1.075</f>
        <v>7.396</v>
      </c>
      <c r="K28" s="111">
        <f>M28/L28</f>
        <v>0.0007385008359650752</v>
      </c>
      <c r="L28" s="93">
        <f>I28</f>
        <v>10766</v>
      </c>
      <c r="M28" s="85">
        <f>J28*1.075</f>
        <v>7.950699999999999</v>
      </c>
    </row>
    <row r="29" spans="1:13" ht="31.5">
      <c r="A29" s="152" t="s">
        <v>50</v>
      </c>
      <c r="B29" s="90">
        <f aca="true" t="shared" si="7" ref="B29:L29">B30</f>
        <v>0.9655172413793104</v>
      </c>
      <c r="C29" s="89">
        <f t="shared" si="7"/>
        <v>87</v>
      </c>
      <c r="D29" s="107">
        <f>D30</f>
        <v>84</v>
      </c>
      <c r="E29" s="90">
        <f t="shared" si="7"/>
        <v>5.589772727272727</v>
      </c>
      <c r="F29" s="89">
        <f t="shared" si="7"/>
        <v>88</v>
      </c>
      <c r="G29" s="107">
        <f>G30</f>
        <v>491.9</v>
      </c>
      <c r="H29" s="90">
        <f t="shared" si="7"/>
        <v>0.04790173367760974</v>
      </c>
      <c r="I29" s="89">
        <f t="shared" si="7"/>
        <v>10844</v>
      </c>
      <c r="J29" s="107">
        <f>J30</f>
        <v>519.4464</v>
      </c>
      <c r="K29" s="90">
        <f t="shared" si="7"/>
        <v>0.04705227297992795</v>
      </c>
      <c r="L29" s="89">
        <f t="shared" si="7"/>
        <v>11658</v>
      </c>
      <c r="M29" s="107">
        <f>M30</f>
        <v>548.5353984000001</v>
      </c>
    </row>
    <row r="30" spans="1:13" ht="31.5">
      <c r="A30" s="160" t="s">
        <v>114</v>
      </c>
      <c r="B30" s="90">
        <f aca="true" t="shared" si="8" ref="B30:L30">B31</f>
        <v>0.9655172413793104</v>
      </c>
      <c r="C30" s="89">
        <f t="shared" si="8"/>
        <v>87</v>
      </c>
      <c r="D30" s="107">
        <f>D31</f>
        <v>84</v>
      </c>
      <c r="E30" s="90">
        <f t="shared" si="8"/>
        <v>5.589772727272727</v>
      </c>
      <c r="F30" s="89">
        <f t="shared" si="8"/>
        <v>88</v>
      </c>
      <c r="G30" s="107">
        <v>491.9</v>
      </c>
      <c r="H30" s="90">
        <f t="shared" si="8"/>
        <v>0.04790173367760974</v>
      </c>
      <c r="I30" s="89">
        <f t="shared" si="8"/>
        <v>10844</v>
      </c>
      <c r="J30" s="107">
        <f>J31</f>
        <v>519.4464</v>
      </c>
      <c r="K30" s="90">
        <f t="shared" si="8"/>
        <v>0.04705227297992795</v>
      </c>
      <c r="L30" s="89">
        <f t="shared" si="8"/>
        <v>11658</v>
      </c>
      <c r="M30" s="107">
        <f>M31</f>
        <v>548.5353984000001</v>
      </c>
    </row>
    <row r="31" spans="1:13" ht="56.25" customHeight="1">
      <c r="A31" s="119" t="s">
        <v>127</v>
      </c>
      <c r="B31" s="88">
        <f>D31/C31</f>
        <v>0.9655172413793104</v>
      </c>
      <c r="C31" s="104">
        <v>87</v>
      </c>
      <c r="D31" s="85">
        <v>84</v>
      </c>
      <c r="E31" s="88">
        <f t="shared" si="2"/>
        <v>5.589772727272727</v>
      </c>
      <c r="F31" s="84">
        <v>88</v>
      </c>
      <c r="G31" s="85">
        <v>491.9</v>
      </c>
      <c r="H31" s="88">
        <f>J31/I31</f>
        <v>0.04790173367760974</v>
      </c>
      <c r="I31" s="93">
        <v>10844</v>
      </c>
      <c r="J31" s="85">
        <f>G31*1.056</f>
        <v>519.4464</v>
      </c>
      <c r="K31" s="88">
        <f>M31/L31</f>
        <v>0.04705227297992795</v>
      </c>
      <c r="L31" s="84">
        <v>11658</v>
      </c>
      <c r="M31" s="85">
        <f>J31*1.056</f>
        <v>548.5353984000001</v>
      </c>
    </row>
    <row r="32" spans="1:13" ht="72" customHeight="1">
      <c r="A32" s="154" t="s">
        <v>51</v>
      </c>
      <c r="B32" s="118">
        <f aca="true" t="shared" si="9" ref="B32:L32">B37</f>
        <v>0.5416666666666666</v>
      </c>
      <c r="C32" s="89">
        <f>C33+C37</f>
        <v>37</v>
      </c>
      <c r="D32" s="107">
        <f>D33+D37</f>
        <v>10.8</v>
      </c>
      <c r="E32" s="118">
        <f t="shared" si="9"/>
        <v>0.5822916666666667</v>
      </c>
      <c r="F32" s="89">
        <f t="shared" si="9"/>
        <v>12</v>
      </c>
      <c r="G32" s="107">
        <f>G33+G37</f>
        <v>33.9875</v>
      </c>
      <c r="H32" s="118">
        <f t="shared" si="9"/>
        <v>0.6259635416666666</v>
      </c>
      <c r="I32" s="89">
        <f t="shared" si="9"/>
        <v>12</v>
      </c>
      <c r="J32" s="107">
        <f>J33+J37</f>
        <v>9.623562499999998</v>
      </c>
      <c r="K32" s="118">
        <f t="shared" si="9"/>
        <v>0.6729108072916666</v>
      </c>
      <c r="L32" s="89">
        <f t="shared" si="9"/>
        <v>12</v>
      </c>
      <c r="M32" s="107">
        <f>M33+M37</f>
        <v>10.305201687499999</v>
      </c>
    </row>
    <row r="33" spans="1:13" ht="31.5">
      <c r="A33" s="160" t="s">
        <v>116</v>
      </c>
      <c r="B33" s="118">
        <f>B36</f>
        <v>0.172</v>
      </c>
      <c r="C33" s="89">
        <f>C36</f>
        <v>25</v>
      </c>
      <c r="D33" s="118">
        <f>D36</f>
        <v>4.3</v>
      </c>
      <c r="E33" s="118">
        <f aca="true" t="shared" si="10" ref="E33:M33">E34</f>
        <v>0.16666666666666666</v>
      </c>
      <c r="F33" s="89">
        <f>F34+F36</f>
        <v>37</v>
      </c>
      <c r="G33" s="118">
        <f>SUM(G34:G36)</f>
        <v>27</v>
      </c>
      <c r="H33" s="118">
        <f t="shared" si="10"/>
        <v>0.17600000000000002</v>
      </c>
      <c r="I33" s="89">
        <f t="shared" si="10"/>
        <v>12</v>
      </c>
      <c r="J33" s="118">
        <f>J34</f>
        <v>2.112</v>
      </c>
      <c r="K33" s="118">
        <f t="shared" si="10"/>
        <v>0.18585600000000002</v>
      </c>
      <c r="L33" s="89">
        <f t="shared" si="10"/>
        <v>12</v>
      </c>
      <c r="M33" s="107">
        <f t="shared" si="10"/>
        <v>2.2302720000000003</v>
      </c>
    </row>
    <row r="34" spans="1:13" ht="15.75">
      <c r="A34" s="169" t="s">
        <v>19</v>
      </c>
      <c r="B34" s="114"/>
      <c r="C34" s="93"/>
      <c r="D34" s="85"/>
      <c r="E34" s="114">
        <f>G34/F34</f>
        <v>0.16666666666666666</v>
      </c>
      <c r="F34" s="93">
        <v>12</v>
      </c>
      <c r="G34" s="85">
        <v>2</v>
      </c>
      <c r="H34" s="114">
        <f>J34/I34</f>
        <v>0.17600000000000002</v>
      </c>
      <c r="I34" s="93">
        <v>12</v>
      </c>
      <c r="J34" s="85">
        <f>G34*1.056</f>
        <v>2.112</v>
      </c>
      <c r="K34" s="114">
        <f>M34/L34</f>
        <v>0.18585600000000002</v>
      </c>
      <c r="L34" s="93">
        <v>12</v>
      </c>
      <c r="M34" s="85">
        <f>J34*1.056</f>
        <v>2.2302720000000003</v>
      </c>
    </row>
    <row r="35" spans="1:13" ht="15.75">
      <c r="A35" s="182" t="s">
        <v>20</v>
      </c>
      <c r="B35" s="114"/>
      <c r="C35" s="93"/>
      <c r="D35" s="85"/>
      <c r="E35" s="114">
        <f>G35/F35</f>
        <v>0.4</v>
      </c>
      <c r="F35" s="93">
        <v>40</v>
      </c>
      <c r="G35" s="85">
        <v>16</v>
      </c>
      <c r="H35" s="114"/>
      <c r="I35" s="93"/>
      <c r="J35" s="85"/>
      <c r="K35" s="114"/>
      <c r="L35" s="93"/>
      <c r="M35" s="85"/>
    </row>
    <row r="36" spans="1:13" ht="47.25">
      <c r="A36" s="169" t="s">
        <v>127</v>
      </c>
      <c r="B36" s="114">
        <f>D36/C36</f>
        <v>0.172</v>
      </c>
      <c r="C36" s="93">
        <v>25</v>
      </c>
      <c r="D36" s="85">
        <v>4.3</v>
      </c>
      <c r="E36" s="114">
        <f>G36/F36</f>
        <v>0.36</v>
      </c>
      <c r="F36" s="93">
        <v>25</v>
      </c>
      <c r="G36" s="85">
        <v>9</v>
      </c>
      <c r="H36" s="114"/>
      <c r="I36" s="93"/>
      <c r="J36" s="85"/>
      <c r="K36" s="114"/>
      <c r="L36" s="93"/>
      <c r="M36" s="85"/>
    </row>
    <row r="37" spans="1:13" ht="63">
      <c r="A37" s="32" t="s">
        <v>119</v>
      </c>
      <c r="B37" s="118">
        <f aca="true" t="shared" si="11" ref="B37:L37">B38</f>
        <v>0.5416666666666666</v>
      </c>
      <c r="C37" s="89">
        <f t="shared" si="11"/>
        <v>12</v>
      </c>
      <c r="D37" s="107">
        <f>D38</f>
        <v>6.5</v>
      </c>
      <c r="E37" s="118">
        <f t="shared" si="11"/>
        <v>0.5822916666666667</v>
      </c>
      <c r="F37" s="89">
        <f t="shared" si="11"/>
        <v>12</v>
      </c>
      <c r="G37" s="107">
        <f>D37*1.075</f>
        <v>6.9875</v>
      </c>
      <c r="H37" s="118">
        <f t="shared" si="11"/>
        <v>0.6259635416666666</v>
      </c>
      <c r="I37" s="89">
        <f t="shared" si="11"/>
        <v>12</v>
      </c>
      <c r="J37" s="107">
        <f>G37*1.075</f>
        <v>7.511562499999999</v>
      </c>
      <c r="K37" s="118">
        <f t="shared" si="11"/>
        <v>0.6729108072916666</v>
      </c>
      <c r="L37" s="89">
        <f t="shared" si="11"/>
        <v>12</v>
      </c>
      <c r="M37" s="107">
        <f>J37*1.075</f>
        <v>8.0749296875</v>
      </c>
    </row>
    <row r="38" spans="1:13" ht="31.5">
      <c r="A38" s="169" t="s">
        <v>12</v>
      </c>
      <c r="B38" s="114">
        <f>D38/C38</f>
        <v>0.5416666666666666</v>
      </c>
      <c r="C38" s="104">
        <v>12</v>
      </c>
      <c r="D38" s="85">
        <v>6.5</v>
      </c>
      <c r="E38" s="114">
        <f t="shared" si="2"/>
        <v>0.5822916666666667</v>
      </c>
      <c r="F38" s="84">
        <v>12</v>
      </c>
      <c r="G38" s="85">
        <f>D38*1.075</f>
        <v>6.9875</v>
      </c>
      <c r="H38" s="114">
        <f>J38/I38</f>
        <v>0.6259635416666666</v>
      </c>
      <c r="I38" s="84">
        <v>12</v>
      </c>
      <c r="J38" s="85">
        <f>G38*1.075</f>
        <v>7.511562499999999</v>
      </c>
      <c r="K38" s="88">
        <f>M38/L38</f>
        <v>0.6729108072916666</v>
      </c>
      <c r="L38" s="84">
        <v>12</v>
      </c>
      <c r="M38" s="85">
        <f>J38*1.075</f>
        <v>8.0749296875</v>
      </c>
    </row>
    <row r="39" spans="1:13" ht="17.25" customHeight="1">
      <c r="A39" s="20"/>
      <c r="B39" s="97"/>
      <c r="C39" s="98"/>
      <c r="D39" s="96"/>
      <c r="E39" s="96"/>
      <c r="F39" s="96"/>
      <c r="G39" s="96"/>
      <c r="H39" s="96"/>
      <c r="I39" s="96"/>
      <c r="J39" s="96"/>
      <c r="K39" s="99"/>
      <c r="L39" s="99"/>
      <c r="M39" s="99"/>
    </row>
    <row r="40" spans="1:13" ht="18.75" hidden="1">
      <c r="A40" s="20"/>
      <c r="B40" s="97"/>
      <c r="C40" s="98"/>
      <c r="D40" s="96"/>
      <c r="E40" s="96"/>
      <c r="F40" s="96"/>
      <c r="G40" s="96"/>
      <c r="H40" s="96"/>
      <c r="I40" s="96"/>
      <c r="J40" s="96"/>
      <c r="K40" s="99"/>
      <c r="L40" s="99"/>
      <c r="M40" s="99"/>
    </row>
    <row r="41" spans="1:10" ht="18.75">
      <c r="A41" s="20"/>
      <c r="B41" s="21"/>
      <c r="C41" s="22"/>
      <c r="D41" s="14"/>
      <c r="E41" s="14"/>
      <c r="F41" s="14"/>
      <c r="G41" s="14"/>
      <c r="H41" s="14"/>
      <c r="I41" s="14"/>
      <c r="J41" s="14"/>
    </row>
    <row r="42" spans="1:13" ht="23.25">
      <c r="A42" s="263" t="s">
        <v>145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1"/>
      <c r="M42" s="261"/>
    </row>
    <row r="43" spans="1:13" ht="15.75" customHeight="1">
      <c r="A43" s="10" t="s">
        <v>107</v>
      </c>
      <c r="B43" s="7"/>
      <c r="C43" s="7"/>
      <c r="D43" s="7"/>
      <c r="E43" s="7"/>
      <c r="F43" s="7"/>
      <c r="G43" s="7"/>
      <c r="H43" s="7"/>
      <c r="I43" s="7"/>
      <c r="J43" s="8"/>
      <c r="K43" s="8"/>
      <c r="L43" s="6"/>
      <c r="M43" s="6"/>
    </row>
    <row r="44" ht="18">
      <c r="M44" s="8"/>
    </row>
    <row r="45" ht="18">
      <c r="M45" s="8"/>
    </row>
  </sheetData>
  <sheetProtection/>
  <mergeCells count="11">
    <mergeCell ref="B9:M9"/>
    <mergeCell ref="D2:M2"/>
    <mergeCell ref="D3:M3"/>
    <mergeCell ref="D5:I5"/>
    <mergeCell ref="A7:J7"/>
    <mergeCell ref="K10:M10"/>
    <mergeCell ref="A10:A11"/>
    <mergeCell ref="B10:D10"/>
    <mergeCell ref="E10:G10"/>
    <mergeCell ref="H10:J10"/>
    <mergeCell ref="D4:K4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2" r:id="rId1"/>
  <rowBreaks count="1" manualBreakCount="1">
    <brk id="25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19"/>
  <sheetViews>
    <sheetView view="pageBreakPreview" zoomScale="75" zoomScaleNormal="75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8.7109375" style="0" customWidth="1"/>
    <col min="2" max="2" width="10.140625" style="0" customWidth="1"/>
    <col min="3" max="3" width="11.00390625" style="0" customWidth="1"/>
    <col min="4" max="4" width="10.57421875" style="0" customWidth="1"/>
    <col min="5" max="5" width="11.28125" style="0" customWidth="1"/>
    <col min="6" max="7" width="11.00390625" style="0" customWidth="1"/>
    <col min="8" max="8" width="9.8515625" style="0" customWidth="1"/>
    <col min="9" max="9" width="10.57421875" style="0" customWidth="1"/>
    <col min="10" max="10" width="11.28125" style="0" customWidth="1"/>
    <col min="11" max="11" width="11.57421875" style="0" customWidth="1"/>
    <col min="12" max="12" width="11.00390625" style="0" customWidth="1"/>
    <col min="13" max="13" width="9.8515625" style="0" customWidth="1"/>
  </cols>
  <sheetData>
    <row r="1" spans="1:13" ht="18.75" customHeight="1">
      <c r="A1" s="1"/>
      <c r="B1" s="1"/>
      <c r="C1" s="1"/>
      <c r="D1" s="16"/>
      <c r="E1" s="287" t="s">
        <v>91</v>
      </c>
      <c r="F1" s="287"/>
      <c r="G1" s="287"/>
      <c r="H1" s="287"/>
      <c r="I1" s="287"/>
      <c r="J1" s="287"/>
      <c r="K1" s="287"/>
      <c r="L1" s="287"/>
      <c r="M1" s="287"/>
    </row>
    <row r="2" spans="1:13" ht="48.75" customHeight="1">
      <c r="A2" s="1"/>
      <c r="B2" s="1"/>
      <c r="C2" s="178"/>
      <c r="D2" s="178"/>
      <c r="E2" s="276" t="s">
        <v>125</v>
      </c>
      <c r="F2" s="276"/>
      <c r="G2" s="276"/>
      <c r="H2" s="276"/>
      <c r="I2" s="276"/>
      <c r="J2" s="276"/>
      <c r="K2" s="276"/>
      <c r="L2" s="276"/>
      <c r="M2" s="276"/>
    </row>
    <row r="3" spans="1:16" ht="15.75">
      <c r="A3" s="1"/>
      <c r="B3" s="1"/>
      <c r="C3" s="224"/>
      <c r="D3" s="224"/>
      <c r="E3" s="267" t="s">
        <v>139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</row>
    <row r="4" spans="1:13" ht="18">
      <c r="A4" s="1"/>
      <c r="B4" s="1"/>
      <c r="C4" s="281"/>
      <c r="D4" s="281"/>
      <c r="E4" s="281"/>
      <c r="F4" s="281"/>
      <c r="G4" s="281"/>
      <c r="H4" s="281"/>
      <c r="I4" s="1"/>
      <c r="J4" s="1"/>
      <c r="K4" s="1"/>
      <c r="L4" s="1"/>
      <c r="M4" s="6"/>
    </row>
    <row r="5" spans="1:13" ht="18.75">
      <c r="A5" s="45" t="s">
        <v>88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6"/>
    </row>
    <row r="6" spans="1:13" ht="18.75">
      <c r="A6" s="290" t="s">
        <v>18</v>
      </c>
      <c r="B6" s="290"/>
      <c r="C6" s="290"/>
      <c r="D6" s="290"/>
      <c r="E6" s="290"/>
      <c r="F6" s="290"/>
      <c r="G6" s="290"/>
      <c r="H6" s="290"/>
      <c r="I6" s="290"/>
      <c r="J6" s="290"/>
      <c r="K6" s="12"/>
      <c r="L6" s="12"/>
      <c r="M6" s="6"/>
    </row>
    <row r="7" spans="1:13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11"/>
      <c r="L7" s="11"/>
      <c r="M7" s="6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6"/>
    </row>
    <row r="9" spans="1:13" ht="15.75">
      <c r="A9" s="38"/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</row>
    <row r="10" spans="1:13" ht="15.75">
      <c r="A10" s="288" t="s">
        <v>2</v>
      </c>
      <c r="B10" s="282" t="s">
        <v>60</v>
      </c>
      <c r="C10" s="282"/>
      <c r="D10" s="282"/>
      <c r="E10" s="283" t="s">
        <v>7</v>
      </c>
      <c r="F10" s="283"/>
      <c r="G10" s="283"/>
      <c r="H10" s="284" t="s">
        <v>8</v>
      </c>
      <c r="I10" s="285"/>
      <c r="J10" s="286"/>
      <c r="K10" s="284" t="s">
        <v>9</v>
      </c>
      <c r="L10" s="285"/>
      <c r="M10" s="286"/>
    </row>
    <row r="11" spans="1:13" ht="31.5">
      <c r="A11" s="28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55.5" customHeight="1">
      <c r="A12" s="122" t="s">
        <v>89</v>
      </c>
      <c r="B12" s="92"/>
      <c r="C12" s="92"/>
      <c r="D12" s="92"/>
      <c r="E12" s="92">
        <f>E15</f>
        <v>70</v>
      </c>
      <c r="F12" s="92">
        <f>F15</f>
        <v>10</v>
      </c>
      <c r="G12" s="92">
        <f>G15</f>
        <v>700</v>
      </c>
      <c r="H12" s="92"/>
      <c r="I12" s="92"/>
      <c r="J12" s="92"/>
      <c r="K12" s="92"/>
      <c r="L12" s="92"/>
      <c r="M12" s="92"/>
    </row>
    <row r="13" spans="1:13" ht="48.75" customHeight="1">
      <c r="A13" s="160" t="s">
        <v>100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36" customHeight="1">
      <c r="A14" s="180" t="s">
        <v>58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</row>
    <row r="15" spans="1:13" ht="48.75" customHeight="1">
      <c r="A15" s="43" t="s">
        <v>90</v>
      </c>
      <c r="B15" s="163"/>
      <c r="C15" s="163"/>
      <c r="D15" s="163"/>
      <c r="E15" s="163">
        <f>G15/F15</f>
        <v>70</v>
      </c>
      <c r="F15" s="185">
        <v>10</v>
      </c>
      <c r="G15" s="163">
        <v>700</v>
      </c>
      <c r="H15" s="163"/>
      <c r="I15" s="163"/>
      <c r="J15" s="163"/>
      <c r="K15" s="163"/>
      <c r="L15" s="163"/>
      <c r="M15" s="163"/>
    </row>
    <row r="16" spans="1:13" ht="15.75">
      <c r="A16" s="4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17" spans="1:13" ht="63.75" customHeight="1">
      <c r="A17" s="19"/>
      <c r="B17" s="1"/>
      <c r="C17" s="1"/>
      <c r="D17" s="1"/>
      <c r="E17" s="1"/>
      <c r="F17" s="1"/>
      <c r="G17" s="1"/>
      <c r="H17" s="1"/>
      <c r="I17" s="6"/>
      <c r="J17" s="10"/>
      <c r="K17" s="6"/>
      <c r="L17" s="6"/>
      <c r="M17" s="6"/>
    </row>
    <row r="18" spans="1:13" ht="23.25">
      <c r="A18" s="263" t="s">
        <v>146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1"/>
      <c r="M18" s="261"/>
    </row>
    <row r="19" spans="1:13" ht="18" customHeight="1">
      <c r="A19" s="10" t="s">
        <v>107</v>
      </c>
      <c r="B19" s="7"/>
      <c r="C19" s="7"/>
      <c r="D19" s="7"/>
      <c r="E19" s="7"/>
      <c r="F19" s="7"/>
      <c r="G19" s="7"/>
      <c r="H19" s="7"/>
      <c r="I19" s="7"/>
      <c r="J19" s="8"/>
      <c r="K19" s="8"/>
      <c r="L19" s="6"/>
      <c r="M19" s="6"/>
    </row>
  </sheetData>
  <sheetProtection/>
  <mergeCells count="12">
    <mergeCell ref="A10:A11"/>
    <mergeCell ref="B10:D10"/>
    <mergeCell ref="E10:G10"/>
    <mergeCell ref="H10:J10"/>
    <mergeCell ref="K10:M10"/>
    <mergeCell ref="C4:H4"/>
    <mergeCell ref="A6:J6"/>
    <mergeCell ref="A7:J7"/>
    <mergeCell ref="E1:M1"/>
    <mergeCell ref="B9:M9"/>
    <mergeCell ref="E3:P3"/>
    <mergeCell ref="E2:M2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8"/>
  <sheetViews>
    <sheetView view="pageBreakPreview" zoomScale="75" zoomScaleSheetLayoutView="75" zoomScalePageLayoutView="0" workbookViewId="0" topLeftCell="A1">
      <selection activeCell="A20" sqref="A20"/>
    </sheetView>
  </sheetViews>
  <sheetFormatPr defaultColWidth="9.140625" defaultRowHeight="12.75"/>
  <cols>
    <col min="1" max="1" width="54.28125" style="0" customWidth="1"/>
    <col min="2" max="2" width="10.140625" style="0" customWidth="1"/>
    <col min="3" max="3" width="12.00390625" style="0" customWidth="1"/>
    <col min="5" max="5" width="10.7109375" style="0" customWidth="1"/>
    <col min="6" max="6" width="10.421875" style="0" customWidth="1"/>
    <col min="8" max="8" width="9.8515625" style="0" customWidth="1"/>
    <col min="11" max="11" width="11.28125" style="0" customWidth="1"/>
    <col min="12" max="12" width="10.7109375" style="0" customWidth="1"/>
  </cols>
  <sheetData>
    <row r="1" spans="1:13" ht="15.75">
      <c r="A1" s="1"/>
      <c r="B1" s="1"/>
      <c r="C1" s="1"/>
      <c r="D1" s="16"/>
      <c r="E1" s="1"/>
      <c r="F1" s="287" t="s">
        <v>61</v>
      </c>
      <c r="G1" s="287"/>
      <c r="H1" s="287"/>
      <c r="I1" s="287"/>
      <c r="J1" s="287"/>
      <c r="K1" s="287"/>
      <c r="L1" s="287"/>
      <c r="M1" s="287"/>
    </row>
    <row r="2" spans="1:13" ht="51.75" customHeight="1">
      <c r="A2" s="1"/>
      <c r="B2" s="1"/>
      <c r="C2" s="178"/>
      <c r="D2" s="178"/>
      <c r="E2" s="178"/>
      <c r="F2" s="276" t="s">
        <v>125</v>
      </c>
      <c r="G2" s="276"/>
      <c r="H2" s="276"/>
      <c r="I2" s="276"/>
      <c r="J2" s="276"/>
      <c r="K2" s="276"/>
      <c r="L2" s="276"/>
      <c r="M2" s="276"/>
    </row>
    <row r="3" spans="1:14" ht="15.75" customHeight="1">
      <c r="A3" s="1"/>
      <c r="B3" s="1"/>
      <c r="F3" s="225" t="s">
        <v>147</v>
      </c>
      <c r="G3" s="225"/>
      <c r="H3" s="225"/>
      <c r="I3" s="225"/>
      <c r="J3" s="225"/>
      <c r="K3" s="225"/>
      <c r="L3" s="225"/>
      <c r="M3" s="225"/>
      <c r="N3" s="225"/>
    </row>
    <row r="4" spans="1:13" ht="18.75">
      <c r="A4" s="1"/>
      <c r="B4" s="1"/>
      <c r="C4" s="281"/>
      <c r="D4" s="281"/>
      <c r="E4" s="281"/>
      <c r="F4" s="281"/>
      <c r="G4" s="281"/>
      <c r="H4" s="281"/>
      <c r="I4" s="1"/>
      <c r="J4" s="1"/>
      <c r="K4" s="1"/>
      <c r="L4" s="1"/>
      <c r="M4" s="10"/>
    </row>
    <row r="5" spans="1:13" ht="18.75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6"/>
    </row>
    <row r="6" spans="1:13" ht="18.75">
      <c r="A6" s="290" t="s">
        <v>18</v>
      </c>
      <c r="B6" s="290"/>
      <c r="C6" s="290"/>
      <c r="D6" s="290"/>
      <c r="E6" s="290"/>
      <c r="F6" s="290"/>
      <c r="G6" s="290"/>
      <c r="H6" s="290"/>
      <c r="I6" s="290"/>
      <c r="J6" s="290"/>
      <c r="K6" s="12"/>
      <c r="L6" s="12"/>
      <c r="M6" s="6"/>
    </row>
    <row r="7" spans="1:13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11"/>
      <c r="L7" s="11"/>
      <c r="M7" s="6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6"/>
    </row>
    <row r="9" spans="1:13" ht="15.75">
      <c r="A9" s="38"/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</row>
    <row r="10" spans="1:13" ht="15.75" customHeight="1">
      <c r="A10" s="288" t="s">
        <v>2</v>
      </c>
      <c r="B10" s="282" t="s">
        <v>60</v>
      </c>
      <c r="C10" s="282"/>
      <c r="D10" s="282"/>
      <c r="E10" s="300" t="s">
        <v>86</v>
      </c>
      <c r="F10" s="301"/>
      <c r="G10" s="302"/>
      <c r="H10" s="284" t="s">
        <v>8</v>
      </c>
      <c r="I10" s="285"/>
      <c r="J10" s="286"/>
      <c r="K10" s="284" t="s">
        <v>9</v>
      </c>
      <c r="L10" s="285"/>
      <c r="M10" s="286"/>
    </row>
    <row r="11" spans="1:13" ht="47.25">
      <c r="A11" s="28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47.25" customHeight="1">
      <c r="A12" s="122" t="s">
        <v>93</v>
      </c>
      <c r="B12" s="92"/>
      <c r="C12" s="92"/>
      <c r="D12" s="92"/>
      <c r="E12" s="92">
        <f>E14</f>
        <v>0.4</v>
      </c>
      <c r="F12" s="92">
        <f>F14</f>
        <v>750</v>
      </c>
      <c r="G12" s="92">
        <f>G14</f>
        <v>300</v>
      </c>
      <c r="H12" s="92"/>
      <c r="I12" s="92"/>
      <c r="J12" s="92"/>
      <c r="K12" s="92"/>
      <c r="L12" s="92"/>
      <c r="M12" s="92"/>
    </row>
    <row r="13" spans="1:13" ht="42.75" customHeight="1">
      <c r="A13" s="160" t="s">
        <v>97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3" ht="30" customHeight="1">
      <c r="A14" s="181" t="s">
        <v>117</v>
      </c>
      <c r="B14" s="163"/>
      <c r="C14" s="163"/>
      <c r="D14" s="163"/>
      <c r="E14" s="163">
        <f>G14/F14</f>
        <v>0.4</v>
      </c>
      <c r="F14" s="187">
        <f>F15+F16</f>
        <v>750</v>
      </c>
      <c r="G14" s="163">
        <f>G15+G16</f>
        <v>300</v>
      </c>
      <c r="H14" s="163"/>
      <c r="I14" s="163"/>
      <c r="J14" s="163"/>
      <c r="K14" s="163"/>
      <c r="L14" s="163"/>
      <c r="M14" s="163"/>
    </row>
    <row r="15" spans="1:13" ht="15.75">
      <c r="A15" s="180" t="s">
        <v>58</v>
      </c>
      <c r="B15" s="94"/>
      <c r="C15" s="94"/>
      <c r="D15" s="94"/>
      <c r="E15" s="191">
        <f>G15/F15</f>
        <v>0.4</v>
      </c>
      <c r="F15" s="192">
        <v>375</v>
      </c>
      <c r="G15" s="94">
        <v>150</v>
      </c>
      <c r="H15" s="94"/>
      <c r="I15" s="94"/>
      <c r="J15" s="94"/>
      <c r="K15" s="94"/>
      <c r="L15" s="94"/>
      <c r="M15" s="94"/>
    </row>
    <row r="16" spans="1:13" ht="23.25" customHeight="1">
      <c r="A16" s="180" t="s">
        <v>104</v>
      </c>
      <c r="B16" s="41"/>
      <c r="C16" s="41"/>
      <c r="D16" s="41"/>
      <c r="E16" s="191">
        <f>G16/F16</f>
        <v>0.4</v>
      </c>
      <c r="F16" s="193">
        <v>375</v>
      </c>
      <c r="G16" s="186">
        <v>150</v>
      </c>
      <c r="H16" s="41"/>
      <c r="I16" s="184"/>
      <c r="J16" s="168"/>
      <c r="K16" s="184"/>
      <c r="L16" s="184"/>
      <c r="M16" s="184"/>
    </row>
    <row r="17" spans="1:13" ht="93.75" customHeight="1">
      <c r="A17" s="263" t="s">
        <v>148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1"/>
      <c r="M17" s="261"/>
    </row>
    <row r="18" spans="1:13" ht="19.5" customHeight="1">
      <c r="A18" s="10" t="s">
        <v>107</v>
      </c>
      <c r="B18" s="7"/>
      <c r="C18" s="7"/>
      <c r="D18" s="7"/>
      <c r="E18" s="7"/>
      <c r="F18" s="7"/>
      <c r="G18" s="7"/>
      <c r="H18" s="7"/>
      <c r="I18" s="7"/>
      <c r="J18" s="8"/>
      <c r="K18" s="8"/>
      <c r="L18" s="6"/>
      <c r="M18" s="6"/>
    </row>
  </sheetData>
  <sheetProtection/>
  <mergeCells count="11">
    <mergeCell ref="A6:J6"/>
    <mergeCell ref="A7:J7"/>
    <mergeCell ref="B9:M9"/>
    <mergeCell ref="A10:A11"/>
    <mergeCell ref="B10:D10"/>
    <mergeCell ref="F1:M1"/>
    <mergeCell ref="E10:G10"/>
    <mergeCell ref="H10:J10"/>
    <mergeCell ref="K10:M10"/>
    <mergeCell ref="F2:M2"/>
    <mergeCell ref="C4:H4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view="pageBreakPreview" zoomScale="75" zoomScaleSheetLayoutView="75" workbookViewId="0" topLeftCell="A1">
      <selection activeCell="P36" sqref="P36"/>
    </sheetView>
  </sheetViews>
  <sheetFormatPr defaultColWidth="9.140625" defaultRowHeight="12.75"/>
  <cols>
    <col min="1" max="1" width="46.00390625" style="0" customWidth="1"/>
    <col min="2" max="2" width="11.00390625" style="0" customWidth="1"/>
    <col min="3" max="3" width="10.421875" style="0" customWidth="1"/>
    <col min="5" max="5" width="10.421875" style="0" customWidth="1"/>
    <col min="6" max="6" width="10.7109375" style="0" customWidth="1"/>
    <col min="8" max="8" width="11.421875" style="0" customWidth="1"/>
    <col min="9" max="9" width="10.28125" style="0" customWidth="1"/>
    <col min="11" max="11" width="11.28125" style="0" customWidth="1"/>
    <col min="12" max="12" width="11.00390625" style="0" customWidth="1"/>
    <col min="13" max="13" width="14.28125" style="0" customWidth="1"/>
  </cols>
  <sheetData>
    <row r="1" spans="1:13" ht="18.75">
      <c r="A1" s="1"/>
      <c r="B1" s="1"/>
      <c r="C1" s="1"/>
      <c r="D1" s="16"/>
      <c r="E1" s="1"/>
      <c r="F1" s="7"/>
      <c r="G1" s="287" t="s">
        <v>94</v>
      </c>
      <c r="H1" s="287"/>
      <c r="I1" s="287"/>
      <c r="J1" s="287"/>
      <c r="K1" s="287"/>
      <c r="L1" s="287"/>
      <c r="M1" s="287"/>
    </row>
    <row r="2" spans="1:13" ht="45" customHeight="1">
      <c r="A2" s="1"/>
      <c r="B2" s="1"/>
      <c r="C2" s="178"/>
      <c r="D2" s="178"/>
      <c r="E2" s="178"/>
      <c r="F2" s="178"/>
      <c r="G2" s="276" t="s">
        <v>125</v>
      </c>
      <c r="H2" s="276"/>
      <c r="I2" s="276"/>
      <c r="J2" s="276"/>
      <c r="K2" s="276"/>
      <c r="L2" s="276"/>
      <c r="M2" s="276"/>
    </row>
    <row r="3" spans="1:13" ht="15.75" customHeight="1">
      <c r="A3" s="1"/>
      <c r="B3" s="1"/>
      <c r="C3" s="224"/>
      <c r="D3" s="224"/>
      <c r="E3" s="224"/>
      <c r="F3" s="224"/>
      <c r="G3" s="225" t="s">
        <v>135</v>
      </c>
      <c r="H3" s="225"/>
      <c r="I3" s="225"/>
      <c r="J3" s="225"/>
      <c r="K3" s="225"/>
      <c r="L3" s="225"/>
      <c r="M3" s="224"/>
    </row>
    <row r="4" spans="1:13" ht="18.75">
      <c r="A4" s="1"/>
      <c r="B4" s="1"/>
      <c r="C4" s="281"/>
      <c r="D4" s="281"/>
      <c r="E4" s="281"/>
      <c r="F4" s="281"/>
      <c r="G4" s="281"/>
      <c r="H4" s="281"/>
      <c r="I4" s="1"/>
      <c r="J4" s="1"/>
      <c r="K4" s="1"/>
      <c r="L4" s="1"/>
      <c r="M4" s="10"/>
    </row>
    <row r="5" spans="1:13" ht="18.75">
      <c r="A5" s="45" t="s">
        <v>92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0"/>
    </row>
    <row r="6" spans="1:13" ht="18.75">
      <c r="A6" s="290" t="s">
        <v>18</v>
      </c>
      <c r="B6" s="290"/>
      <c r="C6" s="290"/>
      <c r="D6" s="290"/>
      <c r="E6" s="290"/>
      <c r="F6" s="290"/>
      <c r="G6" s="290"/>
      <c r="H6" s="290"/>
      <c r="I6" s="290"/>
      <c r="J6" s="290"/>
      <c r="K6" s="12"/>
      <c r="L6" s="12"/>
      <c r="M6" s="10"/>
    </row>
    <row r="7" spans="1:13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11"/>
      <c r="L7" s="11"/>
      <c r="M7" s="10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6"/>
    </row>
    <row r="9" spans="1:13" ht="15.75">
      <c r="A9" s="38"/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</row>
    <row r="10" spans="1:13" ht="15.75" customHeight="1">
      <c r="A10" s="288" t="s">
        <v>2</v>
      </c>
      <c r="B10" s="282" t="s">
        <v>60</v>
      </c>
      <c r="C10" s="282"/>
      <c r="D10" s="282"/>
      <c r="E10" s="283" t="s">
        <v>7</v>
      </c>
      <c r="F10" s="283"/>
      <c r="G10" s="283"/>
      <c r="H10" s="284" t="s">
        <v>8</v>
      </c>
      <c r="I10" s="285"/>
      <c r="J10" s="286"/>
      <c r="K10" s="284" t="s">
        <v>9</v>
      </c>
      <c r="L10" s="285"/>
      <c r="M10" s="286"/>
    </row>
    <row r="11" spans="1:13" ht="47.25">
      <c r="A11" s="28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51" customHeight="1">
      <c r="A12" s="122" t="s">
        <v>95</v>
      </c>
      <c r="B12" s="92"/>
      <c r="C12" s="92"/>
      <c r="D12" s="92"/>
      <c r="E12" s="92">
        <f>E15</f>
        <v>11.11111111111111</v>
      </c>
      <c r="F12" s="92">
        <f>F15</f>
        <v>9</v>
      </c>
      <c r="G12" s="92">
        <f>G15</f>
        <v>100</v>
      </c>
      <c r="H12" s="92"/>
      <c r="I12" s="92"/>
      <c r="J12" s="92"/>
      <c r="K12" s="92"/>
      <c r="L12" s="92"/>
      <c r="M12" s="92"/>
    </row>
    <row r="13" spans="1:13" ht="39.75" customHeight="1">
      <c r="A13" s="160" t="s">
        <v>97</v>
      </c>
      <c r="B13" s="92"/>
      <c r="C13" s="92"/>
      <c r="D13" s="92"/>
      <c r="E13" s="92">
        <f>E15</f>
        <v>11.11111111111111</v>
      </c>
      <c r="F13" s="92">
        <f>F15</f>
        <v>9</v>
      </c>
      <c r="G13" s="92">
        <f>G15</f>
        <v>100</v>
      </c>
      <c r="H13" s="92"/>
      <c r="I13" s="92"/>
      <c r="J13" s="92"/>
      <c r="K13" s="92"/>
      <c r="L13" s="92"/>
      <c r="M13" s="92"/>
    </row>
    <row r="14" spans="1:13" ht="33.75" customHeight="1">
      <c r="A14" s="180" t="s">
        <v>118</v>
      </c>
      <c r="B14" s="92"/>
      <c r="C14" s="92"/>
      <c r="D14" s="92"/>
      <c r="E14" s="92">
        <f>E15</f>
        <v>11.11111111111111</v>
      </c>
      <c r="F14" s="92">
        <f>F15</f>
        <v>9</v>
      </c>
      <c r="G14" s="92">
        <f>G15</f>
        <v>100</v>
      </c>
      <c r="H14" s="92"/>
      <c r="I14" s="92"/>
      <c r="J14" s="92"/>
      <c r="K14" s="92"/>
      <c r="L14" s="92"/>
      <c r="M14" s="92"/>
    </row>
    <row r="15" spans="1:13" ht="33" customHeight="1">
      <c r="A15" s="181" t="s">
        <v>96</v>
      </c>
      <c r="B15" s="163"/>
      <c r="C15" s="163"/>
      <c r="D15" s="163"/>
      <c r="E15" s="163">
        <f>G15/F15</f>
        <v>11.11111111111111</v>
      </c>
      <c r="F15" s="163">
        <v>9</v>
      </c>
      <c r="G15" s="163">
        <v>100</v>
      </c>
      <c r="H15" s="163"/>
      <c r="I15" s="163"/>
      <c r="J15" s="163"/>
      <c r="K15" s="163"/>
      <c r="L15" s="163"/>
      <c r="M15" s="163"/>
    </row>
    <row r="16" spans="1:13" ht="15.75">
      <c r="A16" s="4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</row>
    <row r="20" ht="1.5" customHeight="1"/>
    <row r="21" ht="12.75" hidden="1"/>
    <row r="22" ht="12.75" hidden="1"/>
    <row r="24" spans="1:13" ht="23.25">
      <c r="A24" s="263" t="s">
        <v>149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1"/>
      <c r="M24" s="261"/>
    </row>
    <row r="25" spans="1:13" ht="20.25" customHeight="1">
      <c r="A25" s="10" t="s">
        <v>107</v>
      </c>
      <c r="B25" s="7"/>
      <c r="C25" s="7"/>
      <c r="D25" s="7"/>
      <c r="E25" s="7"/>
      <c r="F25" s="7"/>
      <c r="G25" s="7"/>
      <c r="H25" s="7"/>
      <c r="I25" s="7"/>
      <c r="J25" s="8"/>
      <c r="K25" s="8"/>
      <c r="L25" s="6"/>
      <c r="M25" s="6"/>
    </row>
  </sheetData>
  <sheetProtection/>
  <mergeCells count="11">
    <mergeCell ref="G2:M2"/>
    <mergeCell ref="C4:H4"/>
    <mergeCell ref="A6:J6"/>
    <mergeCell ref="A7:J7"/>
    <mergeCell ref="B9:M9"/>
    <mergeCell ref="G1:M1"/>
    <mergeCell ref="K10:M10"/>
    <mergeCell ref="A10:A11"/>
    <mergeCell ref="B10:D10"/>
    <mergeCell ref="E10:G10"/>
    <mergeCell ref="H10:J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8"/>
  <sheetViews>
    <sheetView view="pageBreakPreview" zoomScale="75" zoomScaleNormal="75" zoomScaleSheetLayoutView="75" zoomScalePageLayoutView="0" workbookViewId="0" topLeftCell="A1">
      <selection activeCell="H27" sqref="H27"/>
    </sheetView>
  </sheetViews>
  <sheetFormatPr defaultColWidth="8.8515625" defaultRowHeight="12.75"/>
  <cols>
    <col min="1" max="1" width="59.8515625" style="4" customWidth="1"/>
    <col min="2" max="2" width="12.421875" style="1" customWidth="1"/>
    <col min="3" max="3" width="13.28125" style="1" customWidth="1"/>
    <col min="4" max="4" width="9.140625" style="1" customWidth="1"/>
    <col min="5" max="5" width="10.421875" style="1" customWidth="1"/>
    <col min="6" max="6" width="10.00390625" style="1" customWidth="1"/>
    <col min="7" max="7" width="10.8515625" style="1" customWidth="1"/>
    <col min="8" max="8" width="11.7109375" style="1" customWidth="1"/>
    <col min="9" max="9" width="11.140625" style="1" customWidth="1"/>
    <col min="10" max="10" width="9.28125" style="1" customWidth="1"/>
    <col min="11" max="11" width="12.00390625" style="1" customWidth="1"/>
    <col min="12" max="12" width="10.421875" style="1" customWidth="1"/>
    <col min="13" max="13" width="13.8515625" style="1" customWidth="1"/>
    <col min="14" max="16384" width="8.8515625" style="1" customWidth="1"/>
  </cols>
  <sheetData>
    <row r="1" spans="4:13" ht="18.75" customHeight="1">
      <c r="D1" s="287" t="s">
        <v>38</v>
      </c>
      <c r="E1" s="287"/>
      <c r="F1" s="287"/>
      <c r="G1" s="287"/>
      <c r="H1" s="287"/>
      <c r="I1" s="287"/>
      <c r="J1" s="287"/>
      <c r="K1" s="287"/>
      <c r="L1" s="3"/>
      <c r="M1" s="3"/>
    </row>
    <row r="2" spans="4:13" ht="50.25" customHeight="1">
      <c r="D2" s="276" t="s">
        <v>125</v>
      </c>
      <c r="E2" s="276"/>
      <c r="F2" s="276"/>
      <c r="G2" s="276"/>
      <c r="H2" s="276"/>
      <c r="I2" s="276"/>
      <c r="J2" s="276"/>
      <c r="K2" s="276"/>
      <c r="L2" s="276"/>
      <c r="M2" s="276"/>
    </row>
    <row r="3" spans="4:13" ht="15.75" customHeight="1">
      <c r="D3" s="267" t="s">
        <v>129</v>
      </c>
      <c r="E3" s="267"/>
      <c r="F3" s="267"/>
      <c r="G3" s="267"/>
      <c r="H3" s="267"/>
      <c r="I3" s="267"/>
      <c r="J3" s="267"/>
      <c r="K3" s="267"/>
      <c r="L3" s="3"/>
      <c r="M3" s="3"/>
    </row>
    <row r="4" spans="4:9" ht="28.5" customHeight="1">
      <c r="D4" s="281"/>
      <c r="E4" s="281"/>
      <c r="F4" s="281"/>
      <c r="G4" s="281"/>
      <c r="H4" s="281"/>
      <c r="I4" s="281"/>
    </row>
    <row r="5" spans="1:13" ht="18.75">
      <c r="A5" s="290" t="s">
        <v>15</v>
      </c>
      <c r="B5" s="290"/>
      <c r="C5" s="290"/>
      <c r="D5" s="290"/>
      <c r="E5" s="290"/>
      <c r="F5" s="290"/>
      <c r="G5" s="290"/>
      <c r="H5" s="290"/>
      <c r="I5" s="290"/>
      <c r="J5" s="290"/>
      <c r="K5" s="12"/>
      <c r="L5" s="12"/>
      <c r="M5" s="12"/>
    </row>
    <row r="6" spans="1:13" ht="15.75" customHeight="1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  <c r="K6" s="11"/>
      <c r="L6" s="11"/>
      <c r="M6" s="11"/>
    </row>
    <row r="7" spans="1:13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1"/>
      <c r="L7" s="11"/>
      <c r="M7" s="11"/>
    </row>
    <row r="8" spans="1:13" ht="15.75" customHeight="1">
      <c r="A8" s="53"/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</row>
    <row r="9" spans="1:13" s="5" customFormat="1" ht="18" customHeight="1">
      <c r="A9" s="288" t="s">
        <v>2</v>
      </c>
      <c r="B9" s="282" t="s">
        <v>60</v>
      </c>
      <c r="C9" s="282"/>
      <c r="D9" s="282"/>
      <c r="E9" s="283" t="s">
        <v>86</v>
      </c>
      <c r="F9" s="283"/>
      <c r="G9" s="283"/>
      <c r="H9" s="284" t="s">
        <v>8</v>
      </c>
      <c r="I9" s="285"/>
      <c r="J9" s="286"/>
      <c r="K9" s="284" t="s">
        <v>9</v>
      </c>
      <c r="L9" s="285"/>
      <c r="M9" s="286"/>
    </row>
    <row r="10" spans="1:13" ht="47.25" customHeight="1">
      <c r="A10" s="289"/>
      <c r="B10" s="159" t="s">
        <v>63</v>
      </c>
      <c r="C10" s="159" t="s">
        <v>68</v>
      </c>
      <c r="D10" s="159" t="s">
        <v>0</v>
      </c>
      <c r="E10" s="159" t="s">
        <v>63</v>
      </c>
      <c r="F10" s="159" t="s">
        <v>68</v>
      </c>
      <c r="G10" s="159" t="s">
        <v>69</v>
      </c>
      <c r="H10" s="159" t="s">
        <v>64</v>
      </c>
      <c r="I10" s="159" t="s">
        <v>68</v>
      </c>
      <c r="J10" s="159" t="s">
        <v>0</v>
      </c>
      <c r="K10" s="159" t="s">
        <v>63</v>
      </c>
      <c r="L10" s="159" t="s">
        <v>68</v>
      </c>
      <c r="M10" s="159" t="s">
        <v>66</v>
      </c>
    </row>
    <row r="11" spans="1:13" ht="68.25" customHeight="1">
      <c r="A11" s="122" t="s">
        <v>71</v>
      </c>
      <c r="B11" s="171">
        <f aca="true" t="shared" si="0" ref="B11:J11">B12</f>
        <v>2.0846153846153848</v>
      </c>
      <c r="C11" s="47">
        <f t="shared" si="0"/>
        <v>130</v>
      </c>
      <c r="D11" s="47">
        <f t="shared" si="0"/>
        <v>271</v>
      </c>
      <c r="E11" s="171">
        <f t="shared" si="0"/>
        <v>0.8841666666666667</v>
      </c>
      <c r="F11" s="47">
        <f t="shared" si="0"/>
        <v>240</v>
      </c>
      <c r="G11" s="47">
        <f t="shared" si="0"/>
        <v>212.2</v>
      </c>
      <c r="H11" s="171">
        <f t="shared" si="0"/>
        <v>2.240832</v>
      </c>
      <c r="I11" s="47">
        <f t="shared" si="0"/>
        <v>100</v>
      </c>
      <c r="J11" s="47">
        <f t="shared" si="0"/>
        <v>224.0832</v>
      </c>
      <c r="K11" s="171">
        <f>K12</f>
        <v>2.2323760301886795</v>
      </c>
      <c r="L11" s="47">
        <f>L12</f>
        <v>106</v>
      </c>
      <c r="M11" s="47">
        <f>M12</f>
        <v>236.6318592</v>
      </c>
    </row>
    <row r="12" spans="1:13" ht="75" customHeight="1">
      <c r="A12" s="46" t="s">
        <v>16</v>
      </c>
      <c r="B12" s="171">
        <f aca="true" t="shared" si="1" ref="B12:M12">B13</f>
        <v>2.0846153846153848</v>
      </c>
      <c r="C12" s="47">
        <f t="shared" si="1"/>
        <v>130</v>
      </c>
      <c r="D12" s="47">
        <f t="shared" si="1"/>
        <v>271</v>
      </c>
      <c r="E12" s="171">
        <f t="shared" si="1"/>
        <v>0.8841666666666667</v>
      </c>
      <c r="F12" s="47">
        <f t="shared" si="1"/>
        <v>240</v>
      </c>
      <c r="G12" s="47">
        <f t="shared" si="1"/>
        <v>212.2</v>
      </c>
      <c r="H12" s="171">
        <f t="shared" si="1"/>
        <v>2.240832</v>
      </c>
      <c r="I12" s="47">
        <f t="shared" si="1"/>
        <v>100</v>
      </c>
      <c r="J12" s="47">
        <f t="shared" si="1"/>
        <v>224.0832</v>
      </c>
      <c r="K12" s="171">
        <f t="shared" si="1"/>
        <v>2.2323760301886795</v>
      </c>
      <c r="L12" s="47">
        <f t="shared" si="1"/>
        <v>106</v>
      </c>
      <c r="M12" s="47">
        <f t="shared" si="1"/>
        <v>236.6318592</v>
      </c>
    </row>
    <row r="13" spans="1:13" ht="55.5" customHeight="1">
      <c r="A13" s="160" t="s">
        <v>100</v>
      </c>
      <c r="B13" s="171">
        <f aca="true" t="shared" si="2" ref="B13:M13">B14</f>
        <v>2.0846153846153848</v>
      </c>
      <c r="C13" s="47">
        <f t="shared" si="2"/>
        <v>130</v>
      </c>
      <c r="D13" s="47">
        <f t="shared" si="2"/>
        <v>271</v>
      </c>
      <c r="E13" s="171">
        <f t="shared" si="2"/>
        <v>0.8841666666666667</v>
      </c>
      <c r="F13" s="47">
        <f t="shared" si="2"/>
        <v>240</v>
      </c>
      <c r="G13" s="47">
        <f t="shared" si="2"/>
        <v>212.2</v>
      </c>
      <c r="H13" s="171">
        <f t="shared" si="2"/>
        <v>2.240832</v>
      </c>
      <c r="I13" s="47">
        <f t="shared" si="2"/>
        <v>100</v>
      </c>
      <c r="J13" s="47">
        <f t="shared" si="2"/>
        <v>224.0832</v>
      </c>
      <c r="K13" s="171">
        <f t="shared" si="2"/>
        <v>2.2323760301886795</v>
      </c>
      <c r="L13" s="47">
        <f t="shared" si="2"/>
        <v>106</v>
      </c>
      <c r="M13" s="47">
        <f t="shared" si="2"/>
        <v>236.6318592</v>
      </c>
    </row>
    <row r="14" spans="1:13" ht="32.25" customHeight="1">
      <c r="A14" s="42" t="s">
        <v>127</v>
      </c>
      <c r="B14" s="170">
        <f>D14/C14</f>
        <v>2.0846153846153848</v>
      </c>
      <c r="C14" s="48">
        <v>130</v>
      </c>
      <c r="D14" s="48">
        <v>271</v>
      </c>
      <c r="E14" s="170">
        <f>G14/F14</f>
        <v>0.8841666666666667</v>
      </c>
      <c r="F14" s="48">
        <v>240</v>
      </c>
      <c r="G14" s="48">
        <v>212.2</v>
      </c>
      <c r="H14" s="170">
        <f>J14/I14</f>
        <v>2.240832</v>
      </c>
      <c r="I14" s="48">
        <v>100</v>
      </c>
      <c r="J14" s="48">
        <f>G14*1.056</f>
        <v>224.0832</v>
      </c>
      <c r="K14" s="117">
        <f>M14/L14</f>
        <v>2.2323760301886795</v>
      </c>
      <c r="L14" s="41">
        <v>106</v>
      </c>
      <c r="M14" s="117">
        <f>J14*1.056</f>
        <v>236.6318592</v>
      </c>
    </row>
    <row r="15" spans="1:13" ht="32.25" customHeight="1">
      <c r="A15" s="49"/>
      <c r="B15" s="50"/>
      <c r="C15" s="50"/>
      <c r="D15" s="50"/>
      <c r="E15" s="50"/>
      <c r="F15" s="50"/>
      <c r="G15" s="50"/>
      <c r="H15" s="51"/>
      <c r="I15" s="51"/>
      <c r="J15" s="51"/>
      <c r="K15" s="52"/>
      <c r="L15" s="52"/>
      <c r="M15" s="52"/>
    </row>
    <row r="16" spans="1:13" ht="32.25" customHeight="1" hidden="1">
      <c r="A16" s="49"/>
      <c r="B16" s="50"/>
      <c r="C16" s="50"/>
      <c r="D16" s="50"/>
      <c r="E16" s="50"/>
      <c r="F16" s="50"/>
      <c r="G16" s="50"/>
      <c r="H16" s="51"/>
      <c r="I16" s="51"/>
      <c r="J16" s="51"/>
      <c r="K16" s="52"/>
      <c r="L16" s="52"/>
      <c r="M16" s="52"/>
    </row>
    <row r="17" spans="1:13" ht="0.75" customHeight="1">
      <c r="A17" s="49"/>
      <c r="B17" s="50"/>
      <c r="C17" s="50"/>
      <c r="D17" s="50"/>
      <c r="E17" s="50"/>
      <c r="F17" s="50"/>
      <c r="G17" s="50"/>
      <c r="H17" s="51"/>
      <c r="I17" s="51"/>
      <c r="J17" s="51"/>
      <c r="K17" s="52"/>
      <c r="L17" s="52"/>
      <c r="M17" s="52"/>
    </row>
    <row r="18" spans="1:13" ht="28.5" customHeight="1">
      <c r="A18" s="49"/>
      <c r="B18" s="50"/>
      <c r="C18" s="50"/>
      <c r="D18" s="50"/>
      <c r="E18" s="50"/>
      <c r="F18" s="50"/>
      <c r="G18" s="50"/>
      <c r="H18" s="51"/>
      <c r="I18" s="51"/>
      <c r="J18" s="51"/>
      <c r="K18" s="52"/>
      <c r="L18" s="52"/>
      <c r="M18" s="52"/>
    </row>
    <row r="19" spans="1:13" ht="32.25" customHeight="1">
      <c r="A19" s="258" t="s">
        <v>130</v>
      </c>
      <c r="B19" s="259"/>
      <c r="C19" s="259"/>
      <c r="D19" s="259"/>
      <c r="E19" s="259"/>
      <c r="F19" s="259"/>
      <c r="G19" s="259"/>
      <c r="H19" s="259"/>
      <c r="I19" s="258"/>
      <c r="J19" s="258"/>
      <c r="K19" s="266" t="s">
        <v>132</v>
      </c>
      <c r="L19" s="266"/>
      <c r="M19" s="266"/>
    </row>
    <row r="20" spans="1:12" ht="18.75" hidden="1">
      <c r="A20" s="223" t="s">
        <v>131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8"/>
    </row>
    <row r="21" spans="1:12" ht="21.75" customHeight="1">
      <c r="A21" s="10" t="s">
        <v>107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</row>
    <row r="22" spans="1:12" ht="18.75">
      <c r="A22" s="10"/>
      <c r="B22" s="7"/>
      <c r="C22" s="7"/>
      <c r="D22" s="7"/>
      <c r="E22" s="7"/>
      <c r="F22" s="7"/>
      <c r="G22" s="7"/>
      <c r="H22" s="7"/>
      <c r="I22" s="7"/>
      <c r="J22" s="8"/>
      <c r="K22" s="8"/>
      <c r="L22" s="8"/>
    </row>
    <row r="25" spans="1:9" ht="18.75">
      <c r="A25" s="272"/>
      <c r="B25" s="272"/>
      <c r="C25" s="272"/>
      <c r="D25" s="272"/>
      <c r="E25" s="272"/>
      <c r="F25" s="272"/>
      <c r="G25" s="272"/>
      <c r="H25" s="272"/>
      <c r="I25" s="272"/>
    </row>
    <row r="26" ht="15.75">
      <c r="A26" s="18"/>
    </row>
    <row r="27" ht="15.75">
      <c r="A27" s="18"/>
    </row>
    <row r="28" ht="18.75">
      <c r="A28" s="10"/>
    </row>
  </sheetData>
  <sheetProtection/>
  <mergeCells count="14">
    <mergeCell ref="K19:M19"/>
    <mergeCell ref="D2:M2"/>
    <mergeCell ref="A25:I25"/>
    <mergeCell ref="A9:A10"/>
    <mergeCell ref="A5:J5"/>
    <mergeCell ref="A6:J6"/>
    <mergeCell ref="D3:K3"/>
    <mergeCell ref="K9:M9"/>
    <mergeCell ref="D4:I4"/>
    <mergeCell ref="B8:M8"/>
    <mergeCell ref="B9:D9"/>
    <mergeCell ref="E9:G9"/>
    <mergeCell ref="H9:J9"/>
    <mergeCell ref="D1:K1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7" r:id="rId1"/>
  <rowBreaks count="1" manualBreakCount="1">
    <brk id="2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7"/>
  <sheetViews>
    <sheetView tabSelected="1" view="pageBreakPreview" zoomScale="75" zoomScaleNormal="75" zoomScaleSheetLayoutView="75" zoomScalePageLayoutView="0" workbookViewId="0" topLeftCell="A1">
      <selection activeCell="D4" sqref="D4:I4"/>
    </sheetView>
  </sheetViews>
  <sheetFormatPr defaultColWidth="9.140625" defaultRowHeight="12.75"/>
  <cols>
    <col min="1" max="1" width="63.00390625" style="0" customWidth="1"/>
    <col min="2" max="2" width="10.8515625" style="0" customWidth="1"/>
    <col min="3" max="3" width="10.421875" style="0" customWidth="1"/>
    <col min="4" max="4" width="9.421875" style="0" bestFit="1" customWidth="1"/>
    <col min="5" max="5" width="10.421875" style="0" customWidth="1"/>
    <col min="6" max="6" width="11.8515625" style="0" customWidth="1"/>
    <col min="7" max="7" width="9.8515625" style="0" bestFit="1" customWidth="1"/>
    <col min="8" max="8" width="10.8515625" style="0" customWidth="1"/>
    <col min="9" max="9" width="11.421875" style="0" customWidth="1"/>
    <col min="10" max="10" width="9.28125" style="0" customWidth="1"/>
    <col min="11" max="11" width="10.28125" style="0" customWidth="1"/>
    <col min="12" max="12" width="11.00390625" style="0" bestFit="1" customWidth="1"/>
    <col min="13" max="13" width="9.28125" style="0" bestFit="1" customWidth="1"/>
    <col min="15" max="15" width="9.28125" style="0" bestFit="1" customWidth="1"/>
  </cols>
  <sheetData>
    <row r="1" spans="1:13" ht="18.75" customHeight="1">
      <c r="A1" s="4"/>
      <c r="B1" s="1"/>
      <c r="C1" s="1"/>
      <c r="D1" s="287" t="s">
        <v>39</v>
      </c>
      <c r="E1" s="287"/>
      <c r="F1" s="287"/>
      <c r="G1" s="287"/>
      <c r="H1" s="287"/>
      <c r="I1" s="287"/>
      <c r="J1" s="287"/>
      <c r="K1" s="287"/>
      <c r="L1" s="287"/>
      <c r="M1" s="287"/>
    </row>
    <row r="2" spans="1:13" ht="51" customHeight="1">
      <c r="A2" s="4"/>
      <c r="B2" s="1"/>
      <c r="C2" s="1"/>
      <c r="D2" s="276" t="s">
        <v>125</v>
      </c>
      <c r="E2" s="276"/>
      <c r="F2" s="276"/>
      <c r="G2" s="276"/>
      <c r="H2" s="276"/>
      <c r="I2" s="276"/>
      <c r="J2" s="276"/>
      <c r="K2" s="276"/>
      <c r="L2" s="276"/>
      <c r="M2" s="276"/>
    </row>
    <row r="3" spans="1:13" ht="20.25" customHeight="1">
      <c r="A3" s="4"/>
      <c r="B3" s="1"/>
      <c r="C3" s="1"/>
      <c r="D3" s="267" t="s">
        <v>150</v>
      </c>
      <c r="E3" s="267"/>
      <c r="F3" s="267"/>
      <c r="G3" s="267"/>
      <c r="H3" s="267"/>
      <c r="I3" s="267"/>
      <c r="J3" s="267"/>
      <c r="K3" s="267"/>
      <c r="L3" s="3"/>
      <c r="M3" s="3"/>
    </row>
    <row r="4" spans="1:13" ht="30" customHeight="1">
      <c r="A4" s="4"/>
      <c r="B4" s="1"/>
      <c r="C4" s="1"/>
      <c r="D4" s="281"/>
      <c r="E4" s="281"/>
      <c r="F4" s="281"/>
      <c r="G4" s="281"/>
      <c r="H4" s="281"/>
      <c r="I4" s="281"/>
      <c r="J4" s="1"/>
      <c r="K4" s="1"/>
      <c r="L4" s="1"/>
      <c r="M4" s="1"/>
    </row>
    <row r="5" spans="1:13" ht="18.75" customHeight="1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  <c r="M5" s="12"/>
    </row>
    <row r="6" spans="1:13" ht="16.5" customHeight="1">
      <c r="A6" s="290" t="s">
        <v>18</v>
      </c>
      <c r="B6" s="290"/>
      <c r="C6" s="290"/>
      <c r="D6" s="290"/>
      <c r="E6" s="290"/>
      <c r="F6" s="290"/>
      <c r="G6" s="290"/>
      <c r="H6" s="290"/>
      <c r="I6" s="290"/>
      <c r="J6" s="290"/>
      <c r="K6" s="12"/>
      <c r="L6" s="12"/>
      <c r="M6" s="12"/>
    </row>
    <row r="7" spans="1:13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11"/>
      <c r="L7" s="11"/>
      <c r="M7" s="11"/>
    </row>
    <row r="8" spans="1:13" ht="18.75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  <c r="M8" s="11"/>
    </row>
    <row r="9" spans="1:13" ht="18.75">
      <c r="A9" s="53"/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</row>
    <row r="10" spans="1:13" ht="18.75" customHeight="1">
      <c r="A10" s="288" t="s">
        <v>2</v>
      </c>
      <c r="B10" s="282" t="s">
        <v>60</v>
      </c>
      <c r="C10" s="282"/>
      <c r="D10" s="282"/>
      <c r="E10" s="283" t="s">
        <v>86</v>
      </c>
      <c r="F10" s="283"/>
      <c r="G10" s="283"/>
      <c r="H10" s="284" t="s">
        <v>8</v>
      </c>
      <c r="I10" s="285"/>
      <c r="J10" s="286"/>
      <c r="K10" s="284" t="s">
        <v>9</v>
      </c>
      <c r="L10" s="285"/>
      <c r="M10" s="286"/>
    </row>
    <row r="11" spans="1:13" ht="31.5">
      <c r="A11" s="28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36.75" customHeight="1">
      <c r="A12" s="34" t="s">
        <v>72</v>
      </c>
      <c r="B12" s="87">
        <f aca="true" t="shared" si="0" ref="B12:B17">D12/C12</f>
        <v>0.11308187224443761</v>
      </c>
      <c r="C12" s="66">
        <f>C13+C20+C29</f>
        <v>78024</v>
      </c>
      <c r="D12" s="65">
        <f>D13+D20+D29</f>
        <v>8823.1</v>
      </c>
      <c r="E12" s="87">
        <f aca="true" t="shared" si="1" ref="E12:E17">G12/F12</f>
        <v>0.1307341849691803</v>
      </c>
      <c r="F12" s="65">
        <f>F13+F20+F29</f>
        <v>78359</v>
      </c>
      <c r="G12" s="65">
        <f>G13+G20+G29</f>
        <v>10244.199999999999</v>
      </c>
      <c r="H12" s="87">
        <f aca="true" t="shared" si="2" ref="H12:H17">J12/I12</f>
        <v>0.4318287312544632</v>
      </c>
      <c r="I12" s="65">
        <f>I13+I20+I29</f>
        <v>33608</v>
      </c>
      <c r="J12" s="65">
        <f>J13+J20+J29</f>
        <v>14512.9</v>
      </c>
      <c r="K12" s="87">
        <f aca="true" t="shared" si="3" ref="K12:K17">M12/L12</f>
        <v>0.54788878054546</v>
      </c>
      <c r="L12" s="66">
        <f>L13+L20+L29</f>
        <v>33843</v>
      </c>
      <c r="M12" s="65">
        <f>M13+M20+M29</f>
        <v>18542.2</v>
      </c>
    </row>
    <row r="13" spans="1:13" ht="37.5" customHeight="1">
      <c r="A13" s="44" t="s">
        <v>21</v>
      </c>
      <c r="B13" s="76">
        <f t="shared" si="0"/>
        <v>0.11289299105855208</v>
      </c>
      <c r="C13" s="39">
        <f aca="true" t="shared" si="4" ref="C13:M13">C14+C18</f>
        <v>3467</v>
      </c>
      <c r="D13" s="70">
        <f t="shared" si="4"/>
        <v>391.40000000000003</v>
      </c>
      <c r="E13" s="76">
        <f t="shared" si="1"/>
        <v>0.07551890816036394</v>
      </c>
      <c r="F13" s="39">
        <f t="shared" si="4"/>
        <v>3517</v>
      </c>
      <c r="G13" s="70">
        <f t="shared" si="4"/>
        <v>265.59999999999997</v>
      </c>
      <c r="H13" s="76">
        <f t="shared" si="2"/>
        <v>0.07539499036608863</v>
      </c>
      <c r="I13" s="39">
        <f t="shared" si="4"/>
        <v>5190</v>
      </c>
      <c r="J13" s="70">
        <f t="shared" si="4"/>
        <v>391.29999999999995</v>
      </c>
      <c r="K13" s="76">
        <f t="shared" si="3"/>
        <v>0.07737649700598802</v>
      </c>
      <c r="L13" s="39">
        <f t="shared" si="4"/>
        <v>5344</v>
      </c>
      <c r="M13" s="70">
        <f t="shared" si="4"/>
        <v>413.5</v>
      </c>
    </row>
    <row r="14" spans="1:13" ht="38.25" customHeight="1">
      <c r="A14" s="160" t="s">
        <v>100</v>
      </c>
      <c r="B14" s="75">
        <f t="shared" si="0"/>
        <v>0.12875247524752476</v>
      </c>
      <c r="C14" s="67">
        <f aca="true" t="shared" si="5" ref="C14:M14">SUM(C15:C17)</f>
        <v>2525</v>
      </c>
      <c r="D14" s="68">
        <f t="shared" si="5"/>
        <v>325.1</v>
      </c>
      <c r="E14" s="75">
        <f t="shared" si="1"/>
        <v>0.07833009708737863</v>
      </c>
      <c r="F14" s="67">
        <f t="shared" si="5"/>
        <v>2575</v>
      </c>
      <c r="G14" s="68">
        <f t="shared" si="5"/>
        <v>201.7</v>
      </c>
      <c r="H14" s="75">
        <f t="shared" si="2"/>
        <v>0.07893126177024481</v>
      </c>
      <c r="I14" s="67">
        <f t="shared" si="5"/>
        <v>4248</v>
      </c>
      <c r="J14" s="68">
        <f t="shared" si="5"/>
        <v>335.29999999999995</v>
      </c>
      <c r="K14" s="75">
        <f t="shared" si="3"/>
        <v>0.08050885960926851</v>
      </c>
      <c r="L14" s="67">
        <f t="shared" si="5"/>
        <v>4402</v>
      </c>
      <c r="M14" s="68">
        <f t="shared" si="5"/>
        <v>354.4</v>
      </c>
    </row>
    <row r="15" spans="1:13" ht="21" customHeight="1">
      <c r="A15" s="179" t="s">
        <v>19</v>
      </c>
      <c r="B15" s="77">
        <f t="shared" si="0"/>
        <v>0.48314285714285715</v>
      </c>
      <c r="C15" s="73">
        <v>350</v>
      </c>
      <c r="D15" s="74">
        <v>169.1</v>
      </c>
      <c r="E15" s="60">
        <f t="shared" si="1"/>
        <v>0.4375</v>
      </c>
      <c r="F15" s="57">
        <v>400</v>
      </c>
      <c r="G15" s="55">
        <v>175</v>
      </c>
      <c r="H15" s="76">
        <f t="shared" si="2"/>
        <v>0.12078760490639122</v>
      </c>
      <c r="I15" s="78">
        <v>1549</v>
      </c>
      <c r="J15" s="55">
        <v>187.1</v>
      </c>
      <c r="K15" s="60">
        <f t="shared" si="3"/>
        <v>0.11603053435114503</v>
      </c>
      <c r="L15" s="57">
        <v>1703</v>
      </c>
      <c r="M15" s="55">
        <v>197.6</v>
      </c>
    </row>
    <row r="16" spans="1:13" ht="17.25" customHeight="1">
      <c r="A16" s="179" t="s">
        <v>20</v>
      </c>
      <c r="B16" s="77">
        <f t="shared" si="0"/>
        <v>0.36666666666666664</v>
      </c>
      <c r="C16" s="73">
        <v>60</v>
      </c>
      <c r="D16" s="74">
        <v>22</v>
      </c>
      <c r="E16" s="60">
        <f t="shared" si="1"/>
        <v>0.11166666666666666</v>
      </c>
      <c r="F16" s="57">
        <v>60</v>
      </c>
      <c r="G16" s="55">
        <v>6.7</v>
      </c>
      <c r="H16" s="76">
        <f t="shared" si="2"/>
        <v>0.09154929577464789</v>
      </c>
      <c r="I16" s="78">
        <v>142</v>
      </c>
      <c r="J16" s="55">
        <v>13</v>
      </c>
      <c r="K16" s="60">
        <f t="shared" si="3"/>
        <v>0.09859154929577464</v>
      </c>
      <c r="L16" s="57">
        <v>142</v>
      </c>
      <c r="M16" s="55">
        <v>14</v>
      </c>
    </row>
    <row r="17" spans="1:13" ht="16.5" customHeight="1">
      <c r="A17" s="179" t="s">
        <v>14</v>
      </c>
      <c r="B17" s="77">
        <f t="shared" si="0"/>
        <v>0.06335697399527186</v>
      </c>
      <c r="C17" s="73">
        <v>2115</v>
      </c>
      <c r="D17" s="74">
        <v>134</v>
      </c>
      <c r="E17" s="60">
        <f t="shared" si="1"/>
        <v>0.009456264775413711</v>
      </c>
      <c r="F17" s="57">
        <v>2115</v>
      </c>
      <c r="G17" s="55">
        <v>20</v>
      </c>
      <c r="H17" s="76">
        <f t="shared" si="2"/>
        <v>0.052874462260461476</v>
      </c>
      <c r="I17" s="78">
        <v>2557</v>
      </c>
      <c r="J17" s="55">
        <v>135.2</v>
      </c>
      <c r="K17" s="60">
        <f t="shared" si="3"/>
        <v>0.05584669534610873</v>
      </c>
      <c r="L17" s="57">
        <v>2557</v>
      </c>
      <c r="M17" s="55">
        <v>142.8</v>
      </c>
    </row>
    <row r="18" spans="1:13" ht="65.25" customHeight="1">
      <c r="A18" s="32" t="s">
        <v>106</v>
      </c>
      <c r="B18" s="75">
        <f aca="true" t="shared" si="6" ref="B18:M18">B19</f>
        <v>0.07038216560509554</v>
      </c>
      <c r="C18" s="67">
        <f t="shared" si="6"/>
        <v>942</v>
      </c>
      <c r="D18" s="68">
        <f t="shared" si="6"/>
        <v>66.3</v>
      </c>
      <c r="E18" s="75">
        <f t="shared" si="6"/>
        <v>0.0678343949044586</v>
      </c>
      <c r="F18" s="67">
        <f t="shared" si="6"/>
        <v>942</v>
      </c>
      <c r="G18" s="68">
        <f t="shared" si="6"/>
        <v>63.9</v>
      </c>
      <c r="H18" s="75">
        <f t="shared" si="6"/>
        <v>0.059447983014861996</v>
      </c>
      <c r="I18" s="67">
        <f t="shared" si="6"/>
        <v>942</v>
      </c>
      <c r="J18" s="68">
        <f t="shared" si="6"/>
        <v>56</v>
      </c>
      <c r="K18" s="75">
        <f t="shared" si="6"/>
        <v>0.06273885350318471</v>
      </c>
      <c r="L18" s="67">
        <f t="shared" si="6"/>
        <v>942</v>
      </c>
      <c r="M18" s="68">
        <f t="shared" si="6"/>
        <v>59.1</v>
      </c>
    </row>
    <row r="19" spans="1:14" ht="18" customHeight="1">
      <c r="A19" s="169" t="s">
        <v>12</v>
      </c>
      <c r="B19" s="106">
        <f aca="true" t="shared" si="7" ref="B19:B27">D19/C19</f>
        <v>0.07038216560509554</v>
      </c>
      <c r="C19" s="93">
        <v>942</v>
      </c>
      <c r="D19" s="86">
        <v>66.3</v>
      </c>
      <c r="E19" s="88">
        <f aca="true" t="shared" si="8" ref="E19:E25">G19/F19</f>
        <v>0.0678343949044586</v>
      </c>
      <c r="F19" s="93">
        <v>942</v>
      </c>
      <c r="G19" s="85">
        <v>63.9</v>
      </c>
      <c r="H19" s="88">
        <f aca="true" t="shared" si="9" ref="H19:H25">J19/I19</f>
        <v>0.059447983014861996</v>
      </c>
      <c r="I19" s="85">
        <v>942</v>
      </c>
      <c r="J19" s="85">
        <v>56</v>
      </c>
      <c r="K19" s="88">
        <f aca="true" t="shared" si="10" ref="K19:K25">M19/L19</f>
        <v>0.06273885350318471</v>
      </c>
      <c r="L19" s="84">
        <v>942</v>
      </c>
      <c r="M19" s="85">
        <v>59.1</v>
      </c>
      <c r="N19" s="83"/>
    </row>
    <row r="20" spans="1:13" ht="70.5" customHeight="1">
      <c r="A20" s="44" t="s">
        <v>22</v>
      </c>
      <c r="B20" s="91">
        <f t="shared" si="7"/>
        <v>0.0020583519480341502</v>
      </c>
      <c r="C20" s="89">
        <f aca="true" t="shared" si="11" ref="C20:L20">C21+C26</f>
        <v>72971</v>
      </c>
      <c r="D20" s="107">
        <f t="shared" si="11"/>
        <v>150.2</v>
      </c>
      <c r="E20" s="90">
        <f t="shared" si="8"/>
        <v>0.0020216626197037076</v>
      </c>
      <c r="F20" s="89">
        <f t="shared" si="11"/>
        <v>73306</v>
      </c>
      <c r="G20" s="107">
        <f t="shared" si="11"/>
        <v>148.2</v>
      </c>
      <c r="H20" s="90">
        <f t="shared" si="9"/>
        <v>0.004523472955881258</v>
      </c>
      <c r="I20" s="89">
        <f t="shared" si="11"/>
        <v>26882</v>
      </c>
      <c r="J20" s="107">
        <f t="shared" si="11"/>
        <v>121.6</v>
      </c>
      <c r="K20" s="90">
        <f t="shared" si="10"/>
        <v>0.0047732077291102615</v>
      </c>
      <c r="L20" s="89">
        <f t="shared" si="11"/>
        <v>26963</v>
      </c>
      <c r="M20" s="107">
        <f>M21+M26</f>
        <v>128.7</v>
      </c>
    </row>
    <row r="21" spans="1:13" ht="39.75" customHeight="1">
      <c r="A21" s="160" t="s">
        <v>100</v>
      </c>
      <c r="B21" s="79">
        <f t="shared" si="7"/>
        <v>0.002547241519506461</v>
      </c>
      <c r="C21" s="69">
        <f aca="true" t="shared" si="12" ref="C21:M21">SUM(C22:C25)</f>
        <v>56571</v>
      </c>
      <c r="D21" s="68">
        <f t="shared" si="12"/>
        <v>144.1</v>
      </c>
      <c r="E21" s="79">
        <f t="shared" si="8"/>
        <v>0.0023747491462169485</v>
      </c>
      <c r="F21" s="69">
        <f t="shared" si="12"/>
        <v>56806</v>
      </c>
      <c r="G21" s="68">
        <f t="shared" si="12"/>
        <v>134.89999999999998</v>
      </c>
      <c r="H21" s="79">
        <f t="shared" si="9"/>
        <v>0.010858125885448289</v>
      </c>
      <c r="I21" s="69">
        <f t="shared" si="12"/>
        <v>9882</v>
      </c>
      <c r="J21" s="68">
        <f t="shared" si="12"/>
        <v>107.3</v>
      </c>
      <c r="K21" s="79">
        <f t="shared" si="10"/>
        <v>0.01137321822927123</v>
      </c>
      <c r="L21" s="69">
        <f t="shared" si="12"/>
        <v>9962</v>
      </c>
      <c r="M21" s="68">
        <f t="shared" si="12"/>
        <v>113.3</v>
      </c>
    </row>
    <row r="22" spans="1:13" ht="19.5" customHeight="1">
      <c r="A22" s="179" t="s">
        <v>19</v>
      </c>
      <c r="B22" s="60">
        <f t="shared" si="7"/>
        <v>0.0011314741035856573</v>
      </c>
      <c r="C22" s="80">
        <v>50200</v>
      </c>
      <c r="D22" s="55">
        <v>56.8</v>
      </c>
      <c r="E22" s="60">
        <f t="shared" si="8"/>
        <v>0.000848605577689243</v>
      </c>
      <c r="F22" s="72">
        <v>50200</v>
      </c>
      <c r="G22" s="55">
        <v>42.6</v>
      </c>
      <c r="H22" s="60">
        <f t="shared" si="9"/>
        <v>0.010465116279069767</v>
      </c>
      <c r="I22" s="57">
        <v>4300</v>
      </c>
      <c r="J22" s="70">
        <v>45</v>
      </c>
      <c r="K22" s="60">
        <f t="shared" si="10"/>
        <v>0.010919540229885057</v>
      </c>
      <c r="L22" s="57">
        <v>4350</v>
      </c>
      <c r="M22" s="55">
        <v>47.5</v>
      </c>
    </row>
    <row r="23" spans="1:13" ht="21.75" customHeight="1">
      <c r="A23" s="179" t="s">
        <v>20</v>
      </c>
      <c r="B23" s="76">
        <f t="shared" si="7"/>
        <v>0.0156517094017094</v>
      </c>
      <c r="C23" s="78">
        <v>1872</v>
      </c>
      <c r="D23" s="39">
        <v>29.3</v>
      </c>
      <c r="E23" s="60">
        <f t="shared" si="8"/>
        <v>0.016292735042735044</v>
      </c>
      <c r="F23" s="39">
        <v>1872</v>
      </c>
      <c r="G23" s="39">
        <v>30.5</v>
      </c>
      <c r="H23" s="60">
        <f t="shared" si="9"/>
        <v>0.017628205128205128</v>
      </c>
      <c r="I23" s="39">
        <v>1872</v>
      </c>
      <c r="J23" s="70">
        <v>33</v>
      </c>
      <c r="K23" s="60">
        <f t="shared" si="10"/>
        <v>0.01858974358974359</v>
      </c>
      <c r="L23" s="39">
        <v>1872</v>
      </c>
      <c r="M23" s="70">
        <v>34.8</v>
      </c>
    </row>
    <row r="24" spans="1:13" ht="19.5" customHeight="1">
      <c r="A24" s="179" t="s">
        <v>14</v>
      </c>
      <c r="B24" s="82">
        <f t="shared" si="7"/>
        <v>0.012499999999999999</v>
      </c>
      <c r="C24" s="81">
        <v>4192</v>
      </c>
      <c r="D24" s="71">
        <v>52.4</v>
      </c>
      <c r="E24" s="82">
        <f t="shared" si="8"/>
        <v>0.0126044725547775</v>
      </c>
      <c r="F24" s="81">
        <v>4427</v>
      </c>
      <c r="G24" s="71">
        <v>55.8</v>
      </c>
      <c r="H24" s="60">
        <f t="shared" si="9"/>
        <v>0.006831006831006831</v>
      </c>
      <c r="I24" s="57">
        <v>3367</v>
      </c>
      <c r="J24" s="70">
        <v>23</v>
      </c>
      <c r="K24" s="60">
        <f t="shared" si="10"/>
        <v>0.00719360568383659</v>
      </c>
      <c r="L24" s="57">
        <v>3378</v>
      </c>
      <c r="M24" s="55">
        <v>24.3</v>
      </c>
    </row>
    <row r="25" spans="1:13" ht="46.5" customHeight="1">
      <c r="A25" s="172" t="s">
        <v>127</v>
      </c>
      <c r="B25" s="103">
        <f t="shared" si="7"/>
        <v>0.018241042345276872</v>
      </c>
      <c r="C25" s="104">
        <v>307</v>
      </c>
      <c r="D25" s="105">
        <v>5.6</v>
      </c>
      <c r="E25" s="103">
        <f t="shared" si="8"/>
        <v>0.019543973941368076</v>
      </c>
      <c r="F25" s="84">
        <v>307</v>
      </c>
      <c r="G25" s="114">
        <v>6</v>
      </c>
      <c r="H25" s="88">
        <f t="shared" si="9"/>
        <v>0.01836734693877551</v>
      </c>
      <c r="I25" s="85">
        <v>343</v>
      </c>
      <c r="J25" s="85">
        <v>6.3</v>
      </c>
      <c r="K25" s="88">
        <f t="shared" si="10"/>
        <v>0.01850828729281768</v>
      </c>
      <c r="L25" s="84">
        <v>362</v>
      </c>
      <c r="M25" s="114">
        <v>6.7</v>
      </c>
    </row>
    <row r="26" spans="1:13" ht="74.25" customHeight="1">
      <c r="A26" s="32" t="s">
        <v>106</v>
      </c>
      <c r="B26" s="177">
        <f t="shared" si="7"/>
        <v>0.0003719512195121951</v>
      </c>
      <c r="C26" s="69">
        <f aca="true" t="shared" si="13" ref="C26:M26">C27</f>
        <v>16400</v>
      </c>
      <c r="D26" s="68">
        <f t="shared" si="13"/>
        <v>6.1</v>
      </c>
      <c r="E26" s="75">
        <f t="shared" si="13"/>
        <v>0.0008060606060606062</v>
      </c>
      <c r="F26" s="69">
        <f t="shared" si="13"/>
        <v>16500</v>
      </c>
      <c r="G26" s="68">
        <f t="shared" si="13"/>
        <v>13.3</v>
      </c>
      <c r="H26" s="75">
        <f t="shared" si="13"/>
        <v>0.0008411764705882354</v>
      </c>
      <c r="I26" s="69">
        <f t="shared" si="13"/>
        <v>17000</v>
      </c>
      <c r="J26" s="68">
        <f t="shared" si="13"/>
        <v>14.3</v>
      </c>
      <c r="K26" s="75">
        <f t="shared" si="13"/>
        <v>0.0009058290688783013</v>
      </c>
      <c r="L26" s="69">
        <f t="shared" si="13"/>
        <v>17001</v>
      </c>
      <c r="M26" s="68">
        <f t="shared" si="13"/>
        <v>15.4</v>
      </c>
    </row>
    <row r="27" spans="1:13" ht="23.25" customHeight="1">
      <c r="A27" s="169" t="s">
        <v>12</v>
      </c>
      <c r="B27" s="177">
        <f t="shared" si="7"/>
        <v>0.0003719512195121951</v>
      </c>
      <c r="C27" s="81">
        <v>16400</v>
      </c>
      <c r="D27" s="71">
        <v>6.1</v>
      </c>
      <c r="E27" s="82">
        <f>G27/F27</f>
        <v>0.0008060606060606062</v>
      </c>
      <c r="F27" s="70">
        <v>16500</v>
      </c>
      <c r="G27" s="70">
        <v>13.3</v>
      </c>
      <c r="H27" s="76">
        <f>J27/I27</f>
        <v>0.0008411764705882354</v>
      </c>
      <c r="I27" s="70">
        <v>17000</v>
      </c>
      <c r="J27" s="70">
        <v>14.3</v>
      </c>
      <c r="K27" s="76">
        <f>M27/L27</f>
        <v>0.0009058290688783013</v>
      </c>
      <c r="L27" s="39">
        <v>17001</v>
      </c>
      <c r="M27" s="70">
        <v>15.4</v>
      </c>
    </row>
    <row r="28" spans="1:13" ht="36" customHeight="1">
      <c r="A28" s="183" t="s">
        <v>23</v>
      </c>
      <c r="B28" s="189">
        <f aca="true" t="shared" si="14" ref="B28:M28">B29</f>
        <v>5.221626733921816</v>
      </c>
      <c r="C28" s="189">
        <f t="shared" si="14"/>
        <v>1586</v>
      </c>
      <c r="D28" s="158">
        <f t="shared" si="14"/>
        <v>8281.5</v>
      </c>
      <c r="E28" s="189">
        <f t="shared" si="14"/>
        <v>6.3999999999999995</v>
      </c>
      <c r="F28" s="189">
        <f t="shared" si="14"/>
        <v>1536</v>
      </c>
      <c r="G28" s="158">
        <f t="shared" si="14"/>
        <v>9830.4</v>
      </c>
      <c r="H28" s="158">
        <f t="shared" si="14"/>
        <v>9.114583333333334</v>
      </c>
      <c r="I28" s="158">
        <f t="shared" si="14"/>
        <v>1536</v>
      </c>
      <c r="J28" s="190">
        <f t="shared" si="14"/>
        <v>14000</v>
      </c>
      <c r="K28" s="158">
        <f t="shared" si="14"/>
        <v>11.71875</v>
      </c>
      <c r="L28" s="158">
        <f t="shared" si="14"/>
        <v>1536</v>
      </c>
      <c r="M28" s="190">
        <f t="shared" si="14"/>
        <v>18000</v>
      </c>
    </row>
    <row r="29" spans="1:13" ht="75" customHeight="1">
      <c r="A29" s="26" t="s">
        <v>108</v>
      </c>
      <c r="B29" s="188">
        <f>D29/C29</f>
        <v>5.221626733921816</v>
      </c>
      <c r="C29" s="241">
        <v>1586</v>
      </c>
      <c r="D29" s="70">
        <v>8281.5</v>
      </c>
      <c r="E29" s="188">
        <f>G29/F29</f>
        <v>6.3999999999999995</v>
      </c>
      <c r="F29" s="39">
        <v>1536</v>
      </c>
      <c r="G29" s="249">
        <f>8830.4+1000</f>
        <v>9830.4</v>
      </c>
      <c r="H29" s="70">
        <f>J29/I29</f>
        <v>9.114583333333334</v>
      </c>
      <c r="I29" s="78">
        <v>1536</v>
      </c>
      <c r="J29" s="70">
        <v>14000</v>
      </c>
      <c r="K29" s="58">
        <f>M29/L29</f>
        <v>11.71875</v>
      </c>
      <c r="L29" s="57">
        <v>1536</v>
      </c>
      <c r="M29" s="57">
        <v>18000</v>
      </c>
    </row>
    <row r="30" spans="1:13" ht="19.5" customHeight="1">
      <c r="A30" s="245" t="s">
        <v>128</v>
      </c>
      <c r="B30" s="242"/>
      <c r="C30" s="243"/>
      <c r="D30" s="168"/>
      <c r="E30" s="188">
        <f>G30/F30</f>
        <v>5.532486979166666</v>
      </c>
      <c r="F30" s="39">
        <v>1536</v>
      </c>
      <c r="G30" s="249">
        <f>G29-1332.5</f>
        <v>8497.9</v>
      </c>
      <c r="H30" s="168"/>
      <c r="I30" s="168"/>
      <c r="J30" s="168"/>
      <c r="K30" s="244"/>
      <c r="L30" s="244"/>
      <c r="M30" s="244"/>
    </row>
    <row r="31" spans="1:10" ht="19.5" customHeight="1">
      <c r="A31" s="20"/>
      <c r="B31" s="21"/>
      <c r="C31" s="22"/>
      <c r="D31" s="14"/>
      <c r="E31" s="14"/>
      <c r="F31" s="14"/>
      <c r="G31" s="14"/>
      <c r="H31" s="14"/>
      <c r="I31" s="14"/>
      <c r="J31" s="14"/>
    </row>
    <row r="32" spans="1:12" ht="19.5" customHeight="1">
      <c r="A32" s="19"/>
      <c r="B32" s="1"/>
      <c r="C32" s="1"/>
      <c r="D32" s="1"/>
      <c r="E32" s="1"/>
      <c r="F32" s="1"/>
      <c r="G32" s="1"/>
      <c r="H32" s="1"/>
      <c r="I32" s="6"/>
      <c r="J32" s="10"/>
      <c r="K32" s="6"/>
      <c r="L32" s="6"/>
    </row>
    <row r="33" spans="1:12" ht="19.5" customHeight="1">
      <c r="A33" s="223" t="s">
        <v>131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8"/>
    </row>
    <row r="34" spans="1:13" ht="38.25" customHeight="1">
      <c r="A34" s="258" t="s">
        <v>133</v>
      </c>
      <c r="B34" s="259"/>
      <c r="C34" s="259"/>
      <c r="D34" s="259"/>
      <c r="E34" s="259"/>
      <c r="F34" s="259"/>
      <c r="G34" s="259"/>
      <c r="H34" s="259"/>
      <c r="I34" s="259"/>
      <c r="J34" s="258"/>
      <c r="K34" s="266" t="s">
        <v>134</v>
      </c>
      <c r="L34" s="266"/>
      <c r="M34" s="266"/>
    </row>
    <row r="35" spans="1:13" ht="18.75">
      <c r="A35" s="10" t="s">
        <v>107</v>
      </c>
      <c r="B35" s="7"/>
      <c r="C35" s="7"/>
      <c r="D35" s="7"/>
      <c r="E35" s="7"/>
      <c r="F35" s="7"/>
      <c r="G35" s="7"/>
      <c r="H35" s="7"/>
      <c r="I35" s="7"/>
      <c r="J35" s="10"/>
      <c r="K35" s="10"/>
      <c r="L35" s="10"/>
      <c r="M35" s="10"/>
    </row>
    <row r="36" spans="1:13" ht="18.75">
      <c r="A36" s="10"/>
      <c r="B36" s="7"/>
      <c r="C36" s="7"/>
      <c r="D36" s="7"/>
      <c r="E36" s="7"/>
      <c r="F36" s="7"/>
      <c r="G36" s="7"/>
      <c r="H36" s="7"/>
      <c r="I36" s="7"/>
      <c r="J36" s="8"/>
      <c r="K36" s="8"/>
      <c r="L36" s="8"/>
      <c r="M36" s="8"/>
    </row>
    <row r="37" ht="15">
      <c r="J37" s="2"/>
    </row>
    <row r="38" ht="15">
      <c r="J38" s="2"/>
    </row>
    <row r="39" ht="15">
      <c r="J39" s="2"/>
    </row>
    <row r="57" spans="1:9" ht="15.75">
      <c r="A57" s="2" t="s">
        <v>6</v>
      </c>
      <c r="B57" s="1"/>
      <c r="C57" s="1"/>
      <c r="D57" s="1"/>
      <c r="E57" s="1"/>
      <c r="F57" s="1"/>
      <c r="G57" s="1"/>
      <c r="H57" s="1"/>
      <c r="I57" s="1"/>
    </row>
  </sheetData>
  <sheetProtection/>
  <mergeCells count="13">
    <mergeCell ref="K10:M10"/>
    <mergeCell ref="A10:A11"/>
    <mergeCell ref="B9:M9"/>
    <mergeCell ref="D3:K3"/>
    <mergeCell ref="A7:J7"/>
    <mergeCell ref="B10:D10"/>
    <mergeCell ref="D1:M1"/>
    <mergeCell ref="K34:M34"/>
    <mergeCell ref="E10:G10"/>
    <mergeCell ref="H10:J10"/>
    <mergeCell ref="A6:J6"/>
    <mergeCell ref="D2:M2"/>
    <mergeCell ref="D4:I4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0" r:id="rId1"/>
  <rowBreaks count="1" manualBreakCount="1">
    <brk id="2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29"/>
  <sheetViews>
    <sheetView view="pageBreakPreview" zoomScale="75" zoomScaleNormal="75"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57.8515625" style="6" customWidth="1"/>
    <col min="2" max="2" width="10.421875" style="6" customWidth="1"/>
    <col min="3" max="3" width="10.8515625" style="6" customWidth="1"/>
    <col min="4" max="4" width="9.28125" style="6" customWidth="1"/>
    <col min="5" max="5" width="9.8515625" style="6" customWidth="1"/>
    <col min="6" max="6" width="10.7109375" style="6" customWidth="1"/>
    <col min="7" max="7" width="10.00390625" style="6" customWidth="1"/>
    <col min="8" max="8" width="10.421875" style="6" customWidth="1"/>
    <col min="9" max="9" width="10.8515625" style="6" customWidth="1"/>
    <col min="10" max="10" width="9.28125" style="6" customWidth="1"/>
    <col min="11" max="11" width="10.28125" style="6" customWidth="1"/>
    <col min="12" max="12" width="10.8515625" style="6" customWidth="1"/>
    <col min="13" max="13" width="10.140625" style="6" customWidth="1"/>
    <col min="14" max="16384" width="9.140625" style="6" customWidth="1"/>
  </cols>
  <sheetData>
    <row r="1" spans="1:12" ht="21" customHeight="1">
      <c r="A1" s="1"/>
      <c r="B1" s="1"/>
      <c r="C1" s="287" t="s">
        <v>40</v>
      </c>
      <c r="D1" s="287"/>
      <c r="E1" s="287"/>
      <c r="F1" s="287"/>
      <c r="G1" s="287"/>
      <c r="H1" s="287"/>
      <c r="I1" s="287"/>
      <c r="J1" s="287"/>
      <c r="K1" s="287"/>
      <c r="L1" s="3"/>
    </row>
    <row r="2" spans="1:12" ht="48.75" customHeight="1">
      <c r="A2" s="1"/>
      <c r="B2" s="1"/>
      <c r="C2" s="276" t="s">
        <v>125</v>
      </c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8" customHeight="1">
      <c r="A3" s="1"/>
      <c r="B3" s="1"/>
      <c r="C3" s="267" t="s">
        <v>135</v>
      </c>
      <c r="D3" s="267"/>
      <c r="E3" s="267"/>
      <c r="F3" s="267"/>
      <c r="G3" s="267"/>
      <c r="H3" s="267"/>
      <c r="I3" s="267"/>
      <c r="J3" s="267"/>
      <c r="K3" s="3"/>
      <c r="L3" s="3"/>
    </row>
    <row r="4" spans="1:12" ht="46.5" customHeight="1">
      <c r="A4" s="1"/>
      <c r="B4" s="1"/>
      <c r="C4" s="281"/>
      <c r="D4" s="281"/>
      <c r="E4" s="281"/>
      <c r="F4" s="281"/>
      <c r="G4" s="281"/>
      <c r="H4" s="281"/>
      <c r="I4" s="1"/>
      <c r="J4" s="1"/>
      <c r="K4" s="1"/>
      <c r="L4" s="1"/>
    </row>
    <row r="5" spans="1:12" ht="18.75" customHeight="1">
      <c r="A5" s="45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</row>
    <row r="6" spans="1:13" ht="18.75">
      <c r="A6" s="290" t="s">
        <v>81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</row>
    <row r="7" spans="1:13" ht="18" customHeight="1">
      <c r="A7" s="53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1"/>
    </row>
    <row r="8" spans="1:13" ht="20.25" customHeight="1">
      <c r="A8" s="288" t="s">
        <v>2</v>
      </c>
      <c r="B8" s="282" t="s">
        <v>60</v>
      </c>
      <c r="C8" s="282"/>
      <c r="D8" s="282"/>
      <c r="E8" s="283" t="s">
        <v>86</v>
      </c>
      <c r="F8" s="283"/>
      <c r="G8" s="283"/>
      <c r="H8" s="284" t="s">
        <v>8</v>
      </c>
      <c r="I8" s="285"/>
      <c r="J8" s="286"/>
      <c r="K8" s="284" t="s">
        <v>9</v>
      </c>
      <c r="L8" s="285"/>
      <c r="M8" s="286"/>
    </row>
    <row r="9" spans="1:13" ht="38.25" customHeight="1">
      <c r="A9" s="289"/>
      <c r="B9" s="159" t="s">
        <v>63</v>
      </c>
      <c r="C9" s="159" t="s">
        <v>80</v>
      </c>
      <c r="D9" s="159" t="s">
        <v>0</v>
      </c>
      <c r="E9" s="159" t="s">
        <v>63</v>
      </c>
      <c r="F9" s="159" t="s">
        <v>80</v>
      </c>
      <c r="G9" s="159" t="s">
        <v>0</v>
      </c>
      <c r="H9" s="159" t="s">
        <v>64</v>
      </c>
      <c r="I9" s="159" t="s">
        <v>80</v>
      </c>
      <c r="J9" s="159" t="s">
        <v>0</v>
      </c>
      <c r="K9" s="159" t="s">
        <v>63</v>
      </c>
      <c r="L9" s="159" t="s">
        <v>80</v>
      </c>
      <c r="M9" s="159" t="s">
        <v>0</v>
      </c>
    </row>
    <row r="10" spans="1:13" ht="33.75" customHeight="1">
      <c r="A10" s="122" t="s">
        <v>24</v>
      </c>
      <c r="B10" s="64"/>
      <c r="C10" s="62"/>
      <c r="D10" s="62">
        <f>SUM(D13:D21)</f>
        <v>457.70000000000005</v>
      </c>
      <c r="E10" s="62"/>
      <c r="F10" s="62"/>
      <c r="G10" s="62">
        <f aca="true" t="shared" si="0" ref="G10:M10">SUM(G13:G21)</f>
        <v>699.4000000000001</v>
      </c>
      <c r="H10" s="62"/>
      <c r="I10" s="62"/>
      <c r="J10" s="62">
        <f t="shared" si="0"/>
        <v>9107.039999999999</v>
      </c>
      <c r="K10" s="62"/>
      <c r="L10" s="62"/>
      <c r="M10" s="62">
        <f t="shared" si="0"/>
        <v>8824.02</v>
      </c>
    </row>
    <row r="11" spans="1:13" ht="52.5" customHeight="1">
      <c r="A11" s="161" t="s">
        <v>101</v>
      </c>
      <c r="B11" s="64"/>
      <c r="C11" s="61"/>
      <c r="D11" s="62"/>
      <c r="E11" s="64"/>
      <c r="F11" s="61"/>
      <c r="G11" s="62"/>
      <c r="H11" s="64"/>
      <c r="I11" s="61"/>
      <c r="J11" s="62"/>
      <c r="K11" s="64"/>
      <c r="L11" s="61"/>
      <c r="M11" s="62"/>
    </row>
    <row r="12" spans="1:13" ht="33.75" customHeight="1">
      <c r="A12" s="30" t="s">
        <v>57</v>
      </c>
      <c r="B12" s="64"/>
      <c r="C12" s="61"/>
      <c r="D12" s="62"/>
      <c r="E12" s="64"/>
      <c r="F12" s="61"/>
      <c r="G12" s="62"/>
      <c r="H12" s="64"/>
      <c r="I12" s="61"/>
      <c r="J12" s="62"/>
      <c r="K12" s="64"/>
      <c r="L12" s="61"/>
      <c r="M12" s="62"/>
    </row>
    <row r="13" spans="1:13" ht="32.25" customHeight="1">
      <c r="A13" s="42" t="s">
        <v>87</v>
      </c>
      <c r="B13" s="165">
        <f>D13/C13</f>
        <v>0.0013944444444444445</v>
      </c>
      <c r="C13" s="101">
        <v>18000</v>
      </c>
      <c r="D13" s="100">
        <v>25.1</v>
      </c>
      <c r="E13" s="165">
        <f aca="true" t="shared" si="1" ref="E13:E20">G13/F13</f>
        <v>0.011105555555555556</v>
      </c>
      <c r="F13" s="101">
        <v>18000</v>
      </c>
      <c r="G13" s="100">
        <v>199.9</v>
      </c>
      <c r="H13" s="165">
        <f aca="true" t="shared" si="2" ref="H13:H21">J13/I13</f>
        <v>0.0004</v>
      </c>
      <c r="I13" s="101">
        <v>18000</v>
      </c>
      <c r="J13" s="100">
        <v>7.2</v>
      </c>
      <c r="K13" s="165">
        <f aca="true" t="shared" si="3" ref="K13:K21">M13/L13</f>
        <v>0.0004</v>
      </c>
      <c r="L13" s="101">
        <v>18000</v>
      </c>
      <c r="M13" s="100">
        <v>7.2</v>
      </c>
    </row>
    <row r="14" spans="1:13" ht="50.25" customHeight="1">
      <c r="A14" s="42" t="s">
        <v>74</v>
      </c>
      <c r="B14" s="165"/>
      <c r="C14" s="166"/>
      <c r="D14" s="74"/>
      <c r="E14" s="165"/>
      <c r="F14" s="74"/>
      <c r="G14" s="100"/>
      <c r="H14" s="165">
        <f t="shared" si="2"/>
        <v>0.2672727272727273</v>
      </c>
      <c r="I14" s="74">
        <v>110</v>
      </c>
      <c r="J14" s="100">
        <v>29.4</v>
      </c>
      <c r="K14" s="165">
        <f t="shared" si="3"/>
        <v>0.2818181818181818</v>
      </c>
      <c r="L14" s="57">
        <v>110</v>
      </c>
      <c r="M14" s="100">
        <v>31</v>
      </c>
    </row>
    <row r="15" spans="1:13" ht="47.25">
      <c r="A15" s="42" t="s">
        <v>75</v>
      </c>
      <c r="B15" s="165"/>
      <c r="C15" s="101"/>
      <c r="D15" s="74"/>
      <c r="E15" s="165"/>
      <c r="F15" s="100"/>
      <c r="G15" s="100"/>
      <c r="H15" s="165">
        <f t="shared" si="2"/>
        <v>0.0089</v>
      </c>
      <c r="I15" s="100">
        <v>4000</v>
      </c>
      <c r="J15" s="100">
        <v>35.6</v>
      </c>
      <c r="K15" s="165">
        <f t="shared" si="3"/>
        <v>0.0094</v>
      </c>
      <c r="L15" s="57">
        <v>4000</v>
      </c>
      <c r="M15" s="100">
        <v>37.6</v>
      </c>
    </row>
    <row r="16" spans="1:13" ht="35.25" customHeight="1">
      <c r="A16" s="33" t="s">
        <v>76</v>
      </c>
      <c r="B16" s="165"/>
      <c r="C16" s="57"/>
      <c r="D16" s="57"/>
      <c r="E16" s="165"/>
      <c r="F16" s="57"/>
      <c r="G16" s="57"/>
      <c r="H16" s="165">
        <f t="shared" si="2"/>
        <v>42</v>
      </c>
      <c r="I16" s="57">
        <v>10</v>
      </c>
      <c r="J16" s="57">
        <v>420</v>
      </c>
      <c r="K16" s="165">
        <f t="shared" si="3"/>
        <v>45</v>
      </c>
      <c r="L16" s="57">
        <v>10</v>
      </c>
      <c r="M16" s="57">
        <v>450</v>
      </c>
    </row>
    <row r="17" spans="1:13" ht="50.25" customHeight="1">
      <c r="A17" s="33" t="s">
        <v>77</v>
      </c>
      <c r="B17" s="165">
        <f>D17/C17</f>
        <v>13.523333333333333</v>
      </c>
      <c r="C17" s="57">
        <v>30</v>
      </c>
      <c r="D17" s="57">
        <v>405.7</v>
      </c>
      <c r="E17" s="165">
        <f t="shared" si="1"/>
        <v>13.84</v>
      </c>
      <c r="F17" s="57">
        <v>30</v>
      </c>
      <c r="G17" s="57">
        <v>415.2</v>
      </c>
      <c r="H17" s="165">
        <f t="shared" si="2"/>
        <v>0.3333333333333333</v>
      </c>
      <c r="I17" s="57">
        <v>150</v>
      </c>
      <c r="J17" s="57">
        <v>50</v>
      </c>
      <c r="K17" s="165">
        <f t="shared" si="3"/>
        <v>0.3333333333333333</v>
      </c>
      <c r="L17" s="57">
        <v>150</v>
      </c>
      <c r="M17" s="57">
        <v>50</v>
      </c>
    </row>
    <row r="18" spans="1:13" ht="32.25" customHeight="1">
      <c r="A18" s="33" t="s">
        <v>78</v>
      </c>
      <c r="B18" s="165"/>
      <c r="C18" s="57"/>
      <c r="D18" s="57"/>
      <c r="E18" s="165"/>
      <c r="F18" s="57"/>
      <c r="G18" s="57"/>
      <c r="H18" s="165">
        <f t="shared" si="2"/>
        <v>1.8</v>
      </c>
      <c r="I18" s="57">
        <v>250</v>
      </c>
      <c r="J18" s="57">
        <v>450</v>
      </c>
      <c r="K18" s="165">
        <f t="shared" si="3"/>
        <v>1.8</v>
      </c>
      <c r="L18" s="57">
        <v>250</v>
      </c>
      <c r="M18" s="57">
        <v>450</v>
      </c>
    </row>
    <row r="19" spans="1:13" ht="31.5">
      <c r="A19" s="33" t="s">
        <v>79</v>
      </c>
      <c r="B19" s="165">
        <f>D19/C19</f>
        <v>0.252</v>
      </c>
      <c r="C19" s="57">
        <v>25</v>
      </c>
      <c r="D19" s="57">
        <v>6.3</v>
      </c>
      <c r="E19" s="165">
        <f t="shared" si="1"/>
        <v>0.084</v>
      </c>
      <c r="F19" s="57">
        <v>25</v>
      </c>
      <c r="G19" s="57">
        <v>2.1</v>
      </c>
      <c r="H19" s="165">
        <f t="shared" si="2"/>
        <v>0.1336</v>
      </c>
      <c r="I19" s="57">
        <v>25</v>
      </c>
      <c r="J19" s="57">
        <v>3.34</v>
      </c>
      <c r="K19" s="165">
        <f t="shared" si="3"/>
        <v>0.1408</v>
      </c>
      <c r="L19" s="57">
        <v>25</v>
      </c>
      <c r="M19" s="57">
        <v>3.52</v>
      </c>
    </row>
    <row r="20" spans="1:13" ht="18">
      <c r="A20" s="42" t="s">
        <v>82</v>
      </c>
      <c r="B20" s="165">
        <f>D20/C20</f>
        <v>0.2575</v>
      </c>
      <c r="C20" s="166">
        <v>80</v>
      </c>
      <c r="D20" s="74">
        <v>20.6</v>
      </c>
      <c r="E20" s="165">
        <f t="shared" si="1"/>
        <v>1.0275</v>
      </c>
      <c r="F20" s="74">
        <v>80</v>
      </c>
      <c r="G20" s="100">
        <v>82.2</v>
      </c>
      <c r="H20" s="165">
        <f t="shared" si="2"/>
        <v>0.057499999999999996</v>
      </c>
      <c r="I20" s="74">
        <v>80</v>
      </c>
      <c r="J20" s="100">
        <v>4.6</v>
      </c>
      <c r="K20" s="165">
        <f t="shared" si="3"/>
        <v>0.06</v>
      </c>
      <c r="L20" s="57">
        <v>80</v>
      </c>
      <c r="M20" s="100">
        <v>4.8</v>
      </c>
    </row>
    <row r="21" spans="1:13" ht="31.5">
      <c r="A21" s="167" t="s">
        <v>83</v>
      </c>
      <c r="B21" s="59"/>
      <c r="C21" s="56"/>
      <c r="D21" s="63"/>
      <c r="E21" s="59"/>
      <c r="F21" s="40"/>
      <c r="G21" s="40"/>
      <c r="H21" s="59">
        <f t="shared" si="2"/>
        <v>0.06366592060313346</v>
      </c>
      <c r="I21" s="40">
        <v>127335</v>
      </c>
      <c r="J21" s="40">
        <v>8106.9</v>
      </c>
      <c r="K21" s="59">
        <f t="shared" si="3"/>
        <v>0.06117642439235088</v>
      </c>
      <c r="L21" s="57">
        <v>127335</v>
      </c>
      <c r="M21" s="40">
        <v>7789.9</v>
      </c>
    </row>
    <row r="23" spans="1:11" ht="18.75">
      <c r="A23" s="223" t="s">
        <v>138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</row>
    <row r="24" spans="1:13" ht="44.25" customHeight="1">
      <c r="A24" s="258" t="s">
        <v>137</v>
      </c>
      <c r="B24" s="259"/>
      <c r="C24" s="259"/>
      <c r="D24" s="259"/>
      <c r="E24" s="259"/>
      <c r="F24" s="259"/>
      <c r="G24" s="259"/>
      <c r="H24" s="259"/>
      <c r="I24" s="259"/>
      <c r="J24" s="258"/>
      <c r="K24" s="266" t="s">
        <v>132</v>
      </c>
      <c r="L24" s="266"/>
      <c r="M24" s="266"/>
    </row>
    <row r="25" spans="1:13" ht="18.75">
      <c r="A25" s="10" t="s">
        <v>136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7" spans="1:11" ht="18.75">
      <c r="A27" s="272"/>
      <c r="B27" s="272"/>
      <c r="C27" s="272"/>
      <c r="D27" s="272"/>
      <c r="E27" s="272"/>
      <c r="F27" s="272"/>
      <c r="G27" s="272"/>
      <c r="H27" s="272"/>
      <c r="I27" s="272"/>
      <c r="J27" s="10"/>
      <c r="K27" s="10"/>
    </row>
    <row r="28" spans="1:12" ht="18.75">
      <c r="A28" s="272"/>
      <c r="B28" s="272"/>
      <c r="C28" s="272"/>
      <c r="D28" s="272"/>
      <c r="E28" s="272"/>
      <c r="F28" s="272"/>
      <c r="G28" s="272"/>
      <c r="H28" s="272"/>
      <c r="I28" s="272"/>
      <c r="J28" s="10"/>
      <c r="K28" s="10"/>
      <c r="L28" s="8"/>
    </row>
    <row r="29" spans="1:12" ht="18.75">
      <c r="A29" s="18"/>
      <c r="B29" s="7"/>
      <c r="C29" s="7"/>
      <c r="D29" s="7"/>
      <c r="E29" s="7"/>
      <c r="F29" s="7"/>
      <c r="G29" s="7"/>
      <c r="H29" s="7"/>
      <c r="I29" s="7"/>
      <c r="J29" s="8"/>
      <c r="K29" s="8"/>
      <c r="L29" s="8"/>
    </row>
  </sheetData>
  <sheetProtection/>
  <mergeCells count="14">
    <mergeCell ref="A28:I28"/>
    <mergeCell ref="A27:I27"/>
    <mergeCell ref="C1:K1"/>
    <mergeCell ref="K24:M24"/>
    <mergeCell ref="C2:L2"/>
    <mergeCell ref="C4:H4"/>
    <mergeCell ref="A8:A9"/>
    <mergeCell ref="B8:D8"/>
    <mergeCell ref="H8:J8"/>
    <mergeCell ref="K8:M8"/>
    <mergeCell ref="A6:M6"/>
    <mergeCell ref="E8:G8"/>
    <mergeCell ref="B7:M7"/>
    <mergeCell ref="C3:J3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M27"/>
  <sheetViews>
    <sheetView view="pageBreakPreview" zoomScale="75" zoomScaleNormal="75" zoomScaleSheetLayoutView="75" zoomScalePageLayoutView="0" workbookViewId="0" topLeftCell="A1">
      <selection activeCell="F31" sqref="F31"/>
    </sheetView>
  </sheetViews>
  <sheetFormatPr defaultColWidth="9.140625" defaultRowHeight="12.75"/>
  <cols>
    <col min="1" max="1" width="57.140625" style="0" customWidth="1"/>
    <col min="2" max="2" width="10.7109375" style="0" customWidth="1"/>
    <col min="3" max="3" width="8.57421875" style="0" customWidth="1"/>
    <col min="4" max="4" width="9.28125" style="0" customWidth="1"/>
    <col min="5" max="5" width="10.8515625" style="0" customWidth="1"/>
    <col min="6" max="6" width="11.140625" style="0" customWidth="1"/>
    <col min="7" max="7" width="10.421875" style="0" customWidth="1"/>
    <col min="8" max="8" width="10.140625" style="0" customWidth="1"/>
    <col min="9" max="9" width="10.28125" style="0" customWidth="1"/>
    <col min="11" max="11" width="9.8515625" style="0" bestFit="1" customWidth="1"/>
    <col min="12" max="12" width="11.00390625" style="0" bestFit="1" customWidth="1"/>
  </cols>
  <sheetData>
    <row r="2" spans="1:13" ht="18.75" customHeight="1">
      <c r="A2" s="4"/>
      <c r="B2" s="1"/>
      <c r="C2" s="1"/>
      <c r="D2" s="287" t="s">
        <v>41</v>
      </c>
      <c r="E2" s="287"/>
      <c r="F2" s="287"/>
      <c r="G2" s="287"/>
      <c r="H2" s="287"/>
      <c r="I2" s="287"/>
      <c r="J2" s="287"/>
      <c r="K2" s="3"/>
      <c r="L2" s="3"/>
      <c r="M2" s="3"/>
    </row>
    <row r="3" spans="1:13" ht="49.5" customHeight="1">
      <c r="A3" s="4"/>
      <c r="B3" s="1"/>
      <c r="C3" s="1"/>
      <c r="D3" s="276" t="s">
        <v>125</v>
      </c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5.75" customHeight="1">
      <c r="A4" s="4"/>
      <c r="B4" s="1"/>
      <c r="C4" s="1"/>
      <c r="D4" s="267" t="s">
        <v>139</v>
      </c>
      <c r="E4" s="267"/>
      <c r="F4" s="267"/>
      <c r="G4" s="267"/>
      <c r="H4" s="267"/>
      <c r="I4" s="267"/>
      <c r="J4" s="267"/>
      <c r="K4" s="267"/>
      <c r="L4" s="3"/>
      <c r="M4" s="3"/>
    </row>
    <row r="5" spans="1:13" ht="15.75">
      <c r="A5" s="4"/>
      <c r="B5" s="1"/>
      <c r="C5" s="1"/>
      <c r="D5" s="281"/>
      <c r="E5" s="281"/>
      <c r="F5" s="281"/>
      <c r="G5" s="281"/>
      <c r="H5" s="281"/>
      <c r="I5" s="281"/>
      <c r="J5" s="1"/>
      <c r="K5" s="1"/>
      <c r="L5" s="1"/>
      <c r="M5" s="1"/>
    </row>
    <row r="6" spans="1:13" ht="23.25" customHeight="1">
      <c r="A6" s="115" t="s">
        <v>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18.75">
      <c r="A7" s="290" t="s">
        <v>18</v>
      </c>
      <c r="B7" s="290"/>
      <c r="C7" s="290"/>
      <c r="D7" s="290"/>
      <c r="E7" s="290"/>
      <c r="F7" s="290"/>
      <c r="G7" s="290"/>
      <c r="H7" s="290"/>
      <c r="I7" s="290"/>
      <c r="J7" s="290"/>
      <c r="K7" s="12"/>
      <c r="L7" s="12"/>
      <c r="M7" s="12"/>
    </row>
    <row r="8" spans="1:13" ht="18.75">
      <c r="A8" s="268" t="s">
        <v>70</v>
      </c>
      <c r="B8" s="268"/>
      <c r="C8" s="268"/>
      <c r="D8" s="268"/>
      <c r="E8" s="268"/>
      <c r="F8" s="268"/>
      <c r="G8" s="268"/>
      <c r="H8" s="268"/>
      <c r="I8" s="268"/>
      <c r="J8" s="268"/>
      <c r="K8" s="11"/>
      <c r="L8" s="11"/>
      <c r="M8" s="11"/>
    </row>
    <row r="9" spans="1:13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1"/>
      <c r="L9" s="11"/>
      <c r="M9" s="11"/>
    </row>
    <row r="10" spans="1:13" ht="18.75">
      <c r="A10" s="53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1"/>
    </row>
    <row r="11" spans="1:13" ht="15.75" customHeight="1">
      <c r="A11" s="288" t="s">
        <v>2</v>
      </c>
      <c r="B11" s="282" t="s">
        <v>60</v>
      </c>
      <c r="C11" s="282"/>
      <c r="D11" s="282"/>
      <c r="E11" s="283" t="s">
        <v>86</v>
      </c>
      <c r="F11" s="283"/>
      <c r="G11" s="283"/>
      <c r="H11" s="284" t="s">
        <v>8</v>
      </c>
      <c r="I11" s="285"/>
      <c r="J11" s="286"/>
      <c r="K11" s="284" t="s">
        <v>9</v>
      </c>
      <c r="L11" s="285"/>
      <c r="M11" s="286"/>
    </row>
    <row r="12" spans="1:13" ht="47.25">
      <c r="A12" s="289"/>
      <c r="B12" s="159" t="s">
        <v>63</v>
      </c>
      <c r="C12" s="159" t="s">
        <v>65</v>
      </c>
      <c r="D12" s="159" t="s">
        <v>0</v>
      </c>
      <c r="E12" s="159" t="s">
        <v>63</v>
      </c>
      <c r="F12" s="159" t="s">
        <v>65</v>
      </c>
      <c r="G12" s="159" t="s">
        <v>0</v>
      </c>
      <c r="H12" s="159" t="s">
        <v>64</v>
      </c>
      <c r="I12" s="159" t="s">
        <v>65</v>
      </c>
      <c r="J12" s="159" t="s">
        <v>0</v>
      </c>
      <c r="K12" s="159" t="s">
        <v>63</v>
      </c>
      <c r="L12" s="159" t="s">
        <v>65</v>
      </c>
      <c r="M12" s="159" t="s">
        <v>0</v>
      </c>
    </row>
    <row r="13" spans="1:13" ht="33" customHeight="1">
      <c r="A13" s="23" t="s">
        <v>33</v>
      </c>
      <c r="B13" s="109">
        <f>D13/C13</f>
        <v>0.00020942613324982382</v>
      </c>
      <c r="C13" s="89">
        <f aca="true" t="shared" si="0" ref="C13:M13">C15+C19</f>
        <v>51092</v>
      </c>
      <c r="D13" s="107">
        <f t="shared" si="0"/>
        <v>10.7</v>
      </c>
      <c r="E13" s="109">
        <f>G13/F13</f>
        <v>0.0006429264855554685</v>
      </c>
      <c r="F13" s="89">
        <f t="shared" si="0"/>
        <v>51092</v>
      </c>
      <c r="G13" s="107">
        <f t="shared" si="0"/>
        <v>32.8484</v>
      </c>
      <c r="H13" s="109">
        <f>J13/I13</f>
        <v>0.00035065532306277305</v>
      </c>
      <c r="I13" s="89">
        <f t="shared" si="0"/>
        <v>34792</v>
      </c>
      <c r="J13" s="107">
        <f t="shared" si="0"/>
        <v>12.2</v>
      </c>
      <c r="K13" s="109">
        <f>M13/L13</f>
        <v>0.000362688427972345</v>
      </c>
      <c r="L13" s="89">
        <f t="shared" si="0"/>
        <v>35292</v>
      </c>
      <c r="M13" s="107">
        <f t="shared" si="0"/>
        <v>12.8</v>
      </c>
    </row>
    <row r="14" spans="1:13" ht="34.5" customHeight="1">
      <c r="A14" s="23" t="s">
        <v>34</v>
      </c>
      <c r="B14" s="109">
        <f aca="true" t="shared" si="1" ref="B14:M14">B15</f>
        <v>0.0003645534057778956</v>
      </c>
      <c r="C14" s="89">
        <f t="shared" si="1"/>
        <v>40092</v>
      </c>
      <c r="D14" s="107">
        <f t="shared" si="1"/>
        <v>5.7</v>
      </c>
      <c r="E14" s="109">
        <f t="shared" si="1"/>
        <v>0.0012476384839650147</v>
      </c>
      <c r="F14" s="89">
        <f t="shared" si="1"/>
        <v>40092</v>
      </c>
      <c r="G14" s="107">
        <f t="shared" si="1"/>
        <v>27.5484</v>
      </c>
      <c r="H14" s="109">
        <f t="shared" si="1"/>
        <v>0.0004713953651321702</v>
      </c>
      <c r="I14" s="89">
        <f t="shared" si="1"/>
        <v>23792</v>
      </c>
      <c r="J14" s="107">
        <f t="shared" si="1"/>
        <v>6.6000000000000005</v>
      </c>
      <c r="K14" s="109">
        <f t="shared" si="1"/>
        <v>0.00048690063264153775</v>
      </c>
      <c r="L14" s="89">
        <f t="shared" si="1"/>
        <v>24292</v>
      </c>
      <c r="M14" s="107">
        <f t="shared" si="1"/>
        <v>6.9</v>
      </c>
    </row>
    <row r="15" spans="1:13" ht="31.5">
      <c r="A15" s="160" t="s">
        <v>100</v>
      </c>
      <c r="B15" s="109">
        <f aca="true" t="shared" si="2" ref="B15:M15">B16+B17</f>
        <v>0.0003645534057778956</v>
      </c>
      <c r="C15" s="89">
        <f t="shared" si="2"/>
        <v>40092</v>
      </c>
      <c r="D15" s="107">
        <f t="shared" si="2"/>
        <v>5.7</v>
      </c>
      <c r="E15" s="156">
        <f t="shared" si="2"/>
        <v>0.0012476384839650147</v>
      </c>
      <c r="F15" s="89">
        <f t="shared" si="2"/>
        <v>40092</v>
      </c>
      <c r="G15" s="107">
        <f t="shared" si="2"/>
        <v>27.5484</v>
      </c>
      <c r="H15" s="109">
        <f t="shared" si="2"/>
        <v>0.0004713953651321702</v>
      </c>
      <c r="I15" s="89">
        <f t="shared" si="2"/>
        <v>23792</v>
      </c>
      <c r="J15" s="107">
        <f t="shared" si="2"/>
        <v>6.6000000000000005</v>
      </c>
      <c r="K15" s="109">
        <f t="shared" si="2"/>
        <v>0.00048690063264153775</v>
      </c>
      <c r="L15" s="89">
        <f t="shared" si="2"/>
        <v>24292</v>
      </c>
      <c r="M15" s="107">
        <f t="shared" si="2"/>
        <v>6.9</v>
      </c>
    </row>
    <row r="16" spans="1:13" ht="19.5" customHeight="1">
      <c r="A16" s="172" t="s">
        <v>19</v>
      </c>
      <c r="B16" s="113">
        <f>D16/C16</f>
        <v>2E-05</v>
      </c>
      <c r="C16" s="95">
        <v>25000</v>
      </c>
      <c r="D16" s="84">
        <v>0.5</v>
      </c>
      <c r="E16" s="113">
        <f>G16/F16</f>
        <v>0.00088</v>
      </c>
      <c r="F16" s="85">
        <v>25000</v>
      </c>
      <c r="G16" s="85">
        <v>22</v>
      </c>
      <c r="H16" s="111">
        <f>J16/I16</f>
        <v>8.045977011494253E-05</v>
      </c>
      <c r="I16" s="84">
        <v>8700</v>
      </c>
      <c r="J16" s="85">
        <v>0.7</v>
      </c>
      <c r="K16" s="111">
        <f>M16/L16</f>
        <v>7.608695652173912E-05</v>
      </c>
      <c r="L16" s="84">
        <v>9200</v>
      </c>
      <c r="M16" s="85">
        <v>0.7</v>
      </c>
    </row>
    <row r="17" spans="1:13" ht="19.5" customHeight="1">
      <c r="A17" s="121" t="s">
        <v>20</v>
      </c>
      <c r="B17" s="111">
        <f>D17/C17</f>
        <v>0.0003445534057778956</v>
      </c>
      <c r="C17" s="95">
        <v>15092</v>
      </c>
      <c r="D17" s="84">
        <v>5.2</v>
      </c>
      <c r="E17" s="84">
        <f>G17/F17</f>
        <v>0.0003676384839650146</v>
      </c>
      <c r="F17" s="93">
        <v>15092</v>
      </c>
      <c r="G17" s="85">
        <f>D17*1.067</f>
        <v>5.5484</v>
      </c>
      <c r="H17" s="111">
        <f>J17/I17</f>
        <v>0.0003909355950172277</v>
      </c>
      <c r="I17" s="84">
        <v>15092</v>
      </c>
      <c r="J17" s="85">
        <v>5.9</v>
      </c>
      <c r="K17" s="84">
        <f>M17/L17</f>
        <v>0.0004108136761197986</v>
      </c>
      <c r="L17" s="84">
        <v>15092</v>
      </c>
      <c r="M17" s="85">
        <v>6.2</v>
      </c>
    </row>
    <row r="18" spans="1:13" ht="35.25" customHeight="1">
      <c r="A18" s="32" t="s">
        <v>35</v>
      </c>
      <c r="B18" s="109">
        <f aca="true" t="shared" si="3" ref="B18:M19">B19</f>
        <v>0.00045454545454545455</v>
      </c>
      <c r="C18" s="89">
        <f t="shared" si="3"/>
        <v>11000</v>
      </c>
      <c r="D18" s="107">
        <f t="shared" si="3"/>
        <v>5</v>
      </c>
      <c r="E18" s="109">
        <f t="shared" si="3"/>
        <v>0.0004818181818181818</v>
      </c>
      <c r="F18" s="89">
        <f t="shared" si="3"/>
        <v>11000</v>
      </c>
      <c r="G18" s="107">
        <f t="shared" si="3"/>
        <v>5.3</v>
      </c>
      <c r="H18" s="109">
        <f t="shared" si="3"/>
        <v>0.000509090909090909</v>
      </c>
      <c r="I18" s="89">
        <f t="shared" si="3"/>
        <v>11000</v>
      </c>
      <c r="J18" s="107">
        <f t="shared" si="3"/>
        <v>5.6</v>
      </c>
      <c r="K18" s="109">
        <f t="shared" si="3"/>
        <v>0.0005363636363636364</v>
      </c>
      <c r="L18" s="89">
        <f t="shared" si="3"/>
        <v>11000</v>
      </c>
      <c r="M18" s="107">
        <f t="shared" si="3"/>
        <v>5.9</v>
      </c>
    </row>
    <row r="19" spans="1:13" ht="31.5">
      <c r="A19" s="160" t="s">
        <v>100</v>
      </c>
      <c r="B19" s="109">
        <f t="shared" si="3"/>
        <v>0.00045454545454545455</v>
      </c>
      <c r="C19" s="89">
        <f t="shared" si="3"/>
        <v>11000</v>
      </c>
      <c r="D19" s="107">
        <f t="shared" si="3"/>
        <v>5</v>
      </c>
      <c r="E19" s="109">
        <f t="shared" si="3"/>
        <v>0.0004818181818181818</v>
      </c>
      <c r="F19" s="89">
        <f t="shared" si="3"/>
        <v>11000</v>
      </c>
      <c r="G19" s="107">
        <f t="shared" si="3"/>
        <v>5.3</v>
      </c>
      <c r="H19" s="109">
        <f t="shared" si="3"/>
        <v>0.000509090909090909</v>
      </c>
      <c r="I19" s="89">
        <f t="shared" si="3"/>
        <v>11000</v>
      </c>
      <c r="J19" s="107">
        <f t="shared" si="3"/>
        <v>5.6</v>
      </c>
      <c r="K19" s="109">
        <f t="shared" si="3"/>
        <v>0.0005363636363636364</v>
      </c>
      <c r="L19" s="89">
        <f t="shared" si="3"/>
        <v>11000</v>
      </c>
      <c r="M19" s="107">
        <f t="shared" si="3"/>
        <v>5.9</v>
      </c>
    </row>
    <row r="20" spans="1:13" ht="15.75">
      <c r="A20" s="121" t="s">
        <v>20</v>
      </c>
      <c r="B20" s="111">
        <f>D20/C20</f>
        <v>0.00045454545454545455</v>
      </c>
      <c r="C20" s="84">
        <v>11000</v>
      </c>
      <c r="D20" s="85">
        <v>5</v>
      </c>
      <c r="E20" s="84">
        <f>G20/F20</f>
        <v>0.0004818181818181818</v>
      </c>
      <c r="F20" s="84">
        <v>11000</v>
      </c>
      <c r="G20" s="85">
        <v>5.3</v>
      </c>
      <c r="H20" s="111">
        <f>J20/I20</f>
        <v>0.000509090909090909</v>
      </c>
      <c r="I20" s="84">
        <v>11000</v>
      </c>
      <c r="J20" s="85">
        <v>5.6</v>
      </c>
      <c r="K20" s="157">
        <f>M20/L20</f>
        <v>0.0005363636363636364</v>
      </c>
      <c r="L20" s="84">
        <v>11000</v>
      </c>
      <c r="M20" s="85">
        <v>5.9</v>
      </c>
    </row>
    <row r="22" ht="43.5" customHeight="1"/>
    <row r="23" spans="1:13" ht="23.25">
      <c r="A23" s="258" t="s">
        <v>130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66" t="s">
        <v>141</v>
      </c>
      <c r="L23" s="266"/>
      <c r="M23" s="266"/>
    </row>
    <row r="24" spans="1:13" ht="18.75" customHeight="1">
      <c r="A24" s="10" t="s">
        <v>136</v>
      </c>
      <c r="B24" s="1"/>
      <c r="C24" s="1"/>
      <c r="D24" s="1"/>
      <c r="E24" s="1"/>
      <c r="F24" s="1"/>
      <c r="G24" s="1"/>
      <c r="H24" s="1"/>
      <c r="I24" s="10"/>
      <c r="J24" s="10"/>
      <c r="K24" s="10"/>
      <c r="L24" s="10"/>
      <c r="M24" s="262"/>
    </row>
    <row r="25" spans="1:12" ht="18.75">
      <c r="A25" s="223" t="s">
        <v>140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8"/>
    </row>
    <row r="26" spans="1:12" ht="72" customHeight="1" hidden="1">
      <c r="A26" s="18"/>
      <c r="B26" s="7"/>
      <c r="C26" s="7"/>
      <c r="D26" s="7"/>
      <c r="E26" s="7"/>
      <c r="F26" s="7"/>
      <c r="G26" s="7"/>
      <c r="H26" s="7"/>
      <c r="I26" s="7"/>
      <c r="J26" s="8"/>
      <c r="K26" s="8"/>
      <c r="L26" s="8"/>
    </row>
    <row r="27" spans="1:12" ht="18.75">
      <c r="A27" s="10"/>
      <c r="B27" s="7"/>
      <c r="C27" s="7"/>
      <c r="D27" s="7"/>
      <c r="E27" s="7"/>
      <c r="F27" s="7"/>
      <c r="G27" s="7"/>
      <c r="H27" s="7"/>
      <c r="I27" s="7"/>
      <c r="J27" s="8"/>
      <c r="K27" s="8"/>
      <c r="L27" s="8"/>
    </row>
  </sheetData>
  <sheetProtection/>
  <mergeCells count="13">
    <mergeCell ref="A11:A12"/>
    <mergeCell ref="D3:M3"/>
    <mergeCell ref="D5:I5"/>
    <mergeCell ref="A7:J7"/>
    <mergeCell ref="A8:J8"/>
    <mergeCell ref="B11:D11"/>
    <mergeCell ref="E11:G11"/>
    <mergeCell ref="D2:J2"/>
    <mergeCell ref="K23:M23"/>
    <mergeCell ref="D4:K4"/>
    <mergeCell ref="H11:J11"/>
    <mergeCell ref="K11:M11"/>
    <mergeCell ref="B10:M10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1"/>
  <sheetViews>
    <sheetView view="pageBreakPreview" zoomScale="75" zoomScaleNormal="75" zoomScaleSheetLayoutView="75" zoomScalePageLayoutView="0" workbookViewId="0" topLeftCell="A1">
      <selection activeCell="C4" sqref="C4:H4"/>
    </sheetView>
  </sheetViews>
  <sheetFormatPr defaultColWidth="9.140625" defaultRowHeight="12.75"/>
  <cols>
    <col min="1" max="1" width="56.7109375" style="6" customWidth="1"/>
    <col min="2" max="2" width="11.00390625" style="6" customWidth="1"/>
    <col min="3" max="4" width="11.140625" style="6" customWidth="1"/>
    <col min="5" max="5" width="10.421875" style="6" customWidth="1"/>
    <col min="6" max="6" width="10.00390625" style="6" customWidth="1"/>
    <col min="7" max="7" width="10.421875" style="6" customWidth="1"/>
    <col min="8" max="8" width="11.8515625" style="6" customWidth="1"/>
    <col min="9" max="9" width="11.421875" style="6" customWidth="1"/>
    <col min="10" max="10" width="9.421875" style="6" customWidth="1"/>
    <col min="11" max="11" width="11.57421875" style="6" customWidth="1"/>
    <col min="12" max="12" width="11.28125" style="6" customWidth="1"/>
    <col min="13" max="13" width="9.8515625" style="6" bestFit="1" customWidth="1"/>
    <col min="14" max="16384" width="9.140625" style="6" customWidth="1"/>
  </cols>
  <sheetData>
    <row r="1" spans="1:13" ht="18.75" customHeight="1">
      <c r="A1" s="1"/>
      <c r="B1" s="1"/>
      <c r="C1" s="287" t="s">
        <v>42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2" ht="48" customHeight="1">
      <c r="A2" s="1"/>
      <c r="B2" s="1"/>
      <c r="C2" s="276" t="s">
        <v>125</v>
      </c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9.5" customHeight="1">
      <c r="A3" s="1"/>
      <c r="B3" s="1"/>
      <c r="C3" s="267" t="s">
        <v>150</v>
      </c>
      <c r="D3" s="267"/>
      <c r="E3" s="267"/>
      <c r="F3" s="267"/>
      <c r="G3" s="267"/>
      <c r="H3" s="267"/>
      <c r="I3" s="267"/>
      <c r="J3" s="267"/>
      <c r="K3" s="3"/>
      <c r="L3" s="3"/>
    </row>
    <row r="4" spans="1:12" ht="29.25" customHeight="1">
      <c r="A4" s="1"/>
      <c r="B4" s="1"/>
      <c r="C4" s="281"/>
      <c r="D4" s="281"/>
      <c r="E4" s="281"/>
      <c r="F4" s="281"/>
      <c r="G4" s="281"/>
      <c r="H4" s="281"/>
      <c r="I4" s="1"/>
      <c r="J4" s="1"/>
      <c r="K4" s="1"/>
      <c r="L4" s="1"/>
    </row>
    <row r="5" spans="1:12" ht="18.75">
      <c r="A5" s="45" t="s">
        <v>17</v>
      </c>
      <c r="B5" s="45"/>
      <c r="C5" s="45"/>
      <c r="D5" s="45"/>
      <c r="E5" s="45"/>
      <c r="F5" s="45"/>
      <c r="G5" s="45"/>
      <c r="H5" s="45"/>
      <c r="I5" s="45"/>
      <c r="J5" s="45"/>
      <c r="K5" s="12"/>
      <c r="L5" s="12"/>
    </row>
    <row r="6" spans="1:12" ht="18.75">
      <c r="A6" s="290" t="s">
        <v>18</v>
      </c>
      <c r="B6" s="290"/>
      <c r="C6" s="290"/>
      <c r="D6" s="290"/>
      <c r="E6" s="290"/>
      <c r="F6" s="290"/>
      <c r="G6" s="290"/>
      <c r="H6" s="290"/>
      <c r="I6" s="290"/>
      <c r="J6" s="290"/>
      <c r="K6" s="12"/>
      <c r="L6" s="12"/>
    </row>
    <row r="7" spans="1:12" ht="15.75" customHeight="1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11"/>
      <c r="L7" s="11"/>
    </row>
    <row r="8" spans="1:12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1"/>
      <c r="L8" s="11"/>
    </row>
    <row r="9" spans="1:13" ht="18" customHeight="1">
      <c r="A9" s="38"/>
      <c r="B9" s="291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3"/>
    </row>
    <row r="10" spans="1:13" ht="22.5" customHeight="1">
      <c r="A10" s="288" t="s">
        <v>2</v>
      </c>
      <c r="B10" s="282" t="s">
        <v>60</v>
      </c>
      <c r="C10" s="282"/>
      <c r="D10" s="282"/>
      <c r="E10" s="283" t="s">
        <v>86</v>
      </c>
      <c r="F10" s="283"/>
      <c r="G10" s="283"/>
      <c r="H10" s="284" t="s">
        <v>8</v>
      </c>
      <c r="I10" s="285"/>
      <c r="J10" s="286"/>
      <c r="K10" s="284" t="s">
        <v>9</v>
      </c>
      <c r="L10" s="285"/>
      <c r="M10" s="286"/>
    </row>
    <row r="11" spans="1:13" ht="56.25" customHeight="1">
      <c r="A11" s="289"/>
      <c r="B11" s="159" t="s">
        <v>63</v>
      </c>
      <c r="C11" s="159" t="s">
        <v>65</v>
      </c>
      <c r="D11" s="159" t="s">
        <v>66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41.25" customHeight="1">
      <c r="A12" s="122" t="s">
        <v>43</v>
      </c>
      <c r="B12" s="92">
        <f>D12/C12</f>
        <v>1.2280701754385965</v>
      </c>
      <c r="C12" s="92">
        <f>C15+C16+C17</f>
        <v>228</v>
      </c>
      <c r="D12" s="92">
        <f>D15+D16+D17</f>
        <v>280</v>
      </c>
      <c r="E12" s="92">
        <f>G12/F12</f>
        <v>1.8032085561497326</v>
      </c>
      <c r="F12" s="92">
        <f>F15+F16+F17</f>
        <v>187</v>
      </c>
      <c r="G12" s="92">
        <f>G15+G16+G17</f>
        <v>337.2</v>
      </c>
      <c r="H12" s="92">
        <f>J12/I12</f>
        <v>0.7184510250569476</v>
      </c>
      <c r="I12" s="92">
        <f>I15+I16+I17</f>
        <v>439</v>
      </c>
      <c r="J12" s="92">
        <f>J15+J16+J17</f>
        <v>315.4</v>
      </c>
      <c r="K12" s="92">
        <f>M12/L12</f>
        <v>0.7444191343963554</v>
      </c>
      <c r="L12" s="92">
        <f>L15+L16+L17</f>
        <v>439</v>
      </c>
      <c r="M12" s="92">
        <f>M15+M16+M17</f>
        <v>326.8</v>
      </c>
    </row>
    <row r="13" spans="1:13" ht="42" customHeight="1">
      <c r="A13" s="160" t="s">
        <v>100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1:17" ht="27" customHeight="1">
      <c r="A14" s="180" t="s">
        <v>58</v>
      </c>
      <c r="B14" s="92">
        <f>D14/C14</f>
        <v>1.2280701754385965</v>
      </c>
      <c r="C14" s="92">
        <f>SUM(C12:C13)</f>
        <v>228</v>
      </c>
      <c r="D14" s="92">
        <f>SUM(D12:D13)</f>
        <v>280</v>
      </c>
      <c r="E14" s="92">
        <f>G14/F14</f>
        <v>1.8032085561497326</v>
      </c>
      <c r="F14" s="92">
        <f>SUM(F12:F13)</f>
        <v>187</v>
      </c>
      <c r="G14" s="92">
        <f>SUM(G12:G13)</f>
        <v>337.2</v>
      </c>
      <c r="H14" s="92"/>
      <c r="I14" s="92"/>
      <c r="J14" s="92"/>
      <c r="K14" s="92"/>
      <c r="L14" s="92"/>
      <c r="M14" s="92"/>
      <c r="O14" s="265">
        <v>0.576036866359447</v>
      </c>
      <c r="P14" s="6">
        <v>434</v>
      </c>
      <c r="Q14" s="6">
        <v>250</v>
      </c>
    </row>
    <row r="15" spans="1:17" ht="36.75" customHeight="1">
      <c r="A15" s="43" t="s">
        <v>44</v>
      </c>
      <c r="B15" s="163">
        <v>7.8</v>
      </c>
      <c r="C15" s="163">
        <v>20</v>
      </c>
      <c r="D15" s="163">
        <v>155</v>
      </c>
      <c r="E15" s="163">
        <v>2.2</v>
      </c>
      <c r="F15" s="163">
        <v>9</v>
      </c>
      <c r="G15" s="163">
        <v>20.2</v>
      </c>
      <c r="H15" s="163">
        <v>5</v>
      </c>
      <c r="I15" s="163">
        <v>35</v>
      </c>
      <c r="J15" s="163">
        <v>174.6</v>
      </c>
      <c r="K15" s="163">
        <v>5.3</v>
      </c>
      <c r="L15" s="163">
        <v>35</v>
      </c>
      <c r="M15" s="163">
        <v>184.4</v>
      </c>
      <c r="O15" s="6">
        <v>5.5</v>
      </c>
      <c r="P15" s="6">
        <v>30</v>
      </c>
      <c r="Q15" s="6">
        <v>126.7</v>
      </c>
    </row>
    <row r="16" spans="1:17" ht="36" customHeight="1">
      <c r="A16" s="43" t="s">
        <v>45</v>
      </c>
      <c r="B16" s="94">
        <f>D16/C16</f>
        <v>24.6</v>
      </c>
      <c r="C16" s="94">
        <v>1</v>
      </c>
      <c r="D16" s="94">
        <v>24.6</v>
      </c>
      <c r="E16" s="94">
        <v>0</v>
      </c>
      <c r="F16" s="94">
        <v>0</v>
      </c>
      <c r="G16" s="94">
        <v>0</v>
      </c>
      <c r="H16" s="94">
        <v>6.9</v>
      </c>
      <c r="I16" s="94">
        <v>4</v>
      </c>
      <c r="J16" s="94">
        <v>27.7</v>
      </c>
      <c r="K16" s="94">
        <v>7.3</v>
      </c>
      <c r="L16" s="94">
        <v>4</v>
      </c>
      <c r="M16" s="94">
        <v>29.3</v>
      </c>
      <c r="O16" s="6">
        <v>6.6</v>
      </c>
      <c r="P16" s="6">
        <v>4</v>
      </c>
      <c r="Q16" s="6">
        <v>26.2</v>
      </c>
    </row>
    <row r="17" spans="1:17" ht="47.25">
      <c r="A17" s="42" t="s">
        <v>62</v>
      </c>
      <c r="B17" s="94">
        <f>D17/C17</f>
        <v>0.485024154589372</v>
      </c>
      <c r="C17" s="95">
        <v>207</v>
      </c>
      <c r="D17" s="95">
        <v>100.4</v>
      </c>
      <c r="E17" s="195">
        <v>1.8</v>
      </c>
      <c r="F17" s="95">
        <v>178</v>
      </c>
      <c r="G17" s="95">
        <v>317</v>
      </c>
      <c r="H17" s="195">
        <v>0.28</v>
      </c>
      <c r="I17" s="95">
        <v>400</v>
      </c>
      <c r="J17" s="95">
        <v>113.1</v>
      </c>
      <c r="K17" s="195">
        <v>0.28</v>
      </c>
      <c r="L17" s="95">
        <v>400</v>
      </c>
      <c r="M17" s="95">
        <v>113.1</v>
      </c>
      <c r="O17" s="6">
        <v>0.27</v>
      </c>
      <c r="P17" s="6">
        <v>400</v>
      </c>
      <c r="Q17" s="6">
        <v>97.1</v>
      </c>
    </row>
    <row r="18" spans="1:10" ht="34.5" customHeight="1">
      <c r="A18" s="19"/>
      <c r="B18" s="1"/>
      <c r="C18" s="1"/>
      <c r="D18" s="1"/>
      <c r="E18" s="1"/>
      <c r="F18" s="1"/>
      <c r="G18" s="1"/>
      <c r="H18" s="1"/>
      <c r="J18" s="10"/>
    </row>
    <row r="19" spans="1:13" ht="18.75" hidden="1">
      <c r="A19" s="223" t="s">
        <v>131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8"/>
      <c r="M19" s="8"/>
    </row>
    <row r="20" spans="1:13" ht="48" customHeight="1">
      <c r="A20" s="258" t="s">
        <v>133</v>
      </c>
      <c r="B20" s="259"/>
      <c r="C20" s="259"/>
      <c r="D20" s="259"/>
      <c r="E20" s="259"/>
      <c r="F20" s="259"/>
      <c r="G20" s="259"/>
      <c r="H20" s="259"/>
      <c r="I20" s="259"/>
      <c r="J20" s="258"/>
      <c r="K20" s="266" t="s">
        <v>134</v>
      </c>
      <c r="L20" s="266"/>
      <c r="M20" s="266"/>
    </row>
    <row r="21" spans="1:13" ht="18.75">
      <c r="A21" s="10" t="s">
        <v>107</v>
      </c>
      <c r="B21" s="7"/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</row>
  </sheetData>
  <sheetProtection/>
  <mergeCells count="13">
    <mergeCell ref="C4:H4"/>
    <mergeCell ref="H10:J10"/>
    <mergeCell ref="A7:J7"/>
    <mergeCell ref="A6:J6"/>
    <mergeCell ref="B9:M9"/>
    <mergeCell ref="A10:A11"/>
    <mergeCell ref="C1:M1"/>
    <mergeCell ref="K20:M20"/>
    <mergeCell ref="C3:J3"/>
    <mergeCell ref="B10:D10"/>
    <mergeCell ref="E10:G10"/>
    <mergeCell ref="K10:M10"/>
    <mergeCell ref="C2:L2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4"/>
  <sheetViews>
    <sheetView view="pageBreakPreview" zoomScale="75" zoomScaleNormal="75" zoomScaleSheetLayoutView="75" zoomScalePageLayoutView="0" workbookViewId="0" topLeftCell="A1">
      <selection activeCell="G15" sqref="G15"/>
    </sheetView>
  </sheetViews>
  <sheetFormatPr defaultColWidth="9.140625" defaultRowHeight="12.75"/>
  <cols>
    <col min="1" max="1" width="54.8515625" style="6" customWidth="1"/>
    <col min="2" max="2" width="10.7109375" style="6" customWidth="1"/>
    <col min="3" max="3" width="10.57421875" style="6" customWidth="1"/>
    <col min="4" max="4" width="9.57421875" style="6" customWidth="1"/>
    <col min="5" max="5" width="11.28125" style="6" customWidth="1"/>
    <col min="6" max="6" width="10.57421875" style="6" customWidth="1"/>
    <col min="7" max="7" width="11.00390625" style="6" customWidth="1"/>
    <col min="8" max="8" width="11.140625" style="6" customWidth="1"/>
    <col min="9" max="9" width="10.57421875" style="6" customWidth="1"/>
    <col min="10" max="10" width="9.421875" style="6" customWidth="1"/>
    <col min="11" max="11" width="9.28125" style="6" hidden="1" customWidth="1"/>
    <col min="12" max="13" width="10.7109375" style="6" customWidth="1"/>
    <col min="14" max="14" width="9.140625" style="6" customWidth="1"/>
    <col min="15" max="15" width="14.00390625" style="6" bestFit="1" customWidth="1"/>
    <col min="16" max="16384" width="9.140625" style="6" customWidth="1"/>
  </cols>
  <sheetData>
    <row r="1" spans="5:14" ht="18">
      <c r="E1" s="287" t="s">
        <v>48</v>
      </c>
      <c r="F1" s="287"/>
      <c r="G1" s="287"/>
      <c r="H1" s="287"/>
      <c r="I1" s="287"/>
      <c r="J1" s="287"/>
      <c r="K1" s="287"/>
      <c r="L1" s="287"/>
      <c r="M1" s="287"/>
      <c r="N1" s="287"/>
    </row>
    <row r="2" spans="5:14" ht="47.25" customHeight="1">
      <c r="E2" s="276" t="s">
        <v>125</v>
      </c>
      <c r="F2" s="276"/>
      <c r="G2" s="276"/>
      <c r="H2" s="276"/>
      <c r="I2" s="276"/>
      <c r="J2" s="276"/>
      <c r="K2" s="276"/>
      <c r="L2" s="276"/>
      <c r="M2" s="276"/>
      <c r="N2" s="276"/>
    </row>
    <row r="3" spans="5:13" ht="18" customHeight="1">
      <c r="E3" s="267" t="s">
        <v>135</v>
      </c>
      <c r="F3" s="267"/>
      <c r="G3" s="267"/>
      <c r="H3" s="267"/>
      <c r="I3" s="267"/>
      <c r="J3" s="267"/>
      <c r="K3" s="267"/>
      <c r="L3" s="267"/>
      <c r="M3" s="3"/>
    </row>
    <row r="4" spans="1:11" ht="29.25" customHeight="1">
      <c r="A4" s="1"/>
      <c r="B4" s="281"/>
      <c r="C4" s="281"/>
      <c r="D4" s="281"/>
      <c r="E4" s="281"/>
      <c r="F4" s="281"/>
      <c r="G4" s="281"/>
      <c r="H4" s="1"/>
      <c r="I4" s="1"/>
      <c r="J4" s="1"/>
      <c r="K4" s="1"/>
    </row>
    <row r="5" spans="1:12" ht="18.75">
      <c r="A5" s="290" t="s">
        <v>17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</row>
    <row r="6" spans="1:11" ht="18.75">
      <c r="A6" s="290" t="s">
        <v>18</v>
      </c>
      <c r="B6" s="290"/>
      <c r="C6" s="290"/>
      <c r="D6" s="290"/>
      <c r="E6" s="290"/>
      <c r="F6" s="290"/>
      <c r="G6" s="290"/>
      <c r="H6" s="290"/>
      <c r="I6" s="290"/>
      <c r="J6" s="290"/>
      <c r="K6" s="12"/>
    </row>
    <row r="7" spans="1:11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11"/>
    </row>
    <row r="8" spans="1:10" ht="15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4" ht="18" customHeight="1">
      <c r="A9" s="53"/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</row>
    <row r="10" spans="1:14" ht="18" customHeight="1">
      <c r="A10" s="288" t="s">
        <v>2</v>
      </c>
      <c r="B10" s="282" t="s">
        <v>60</v>
      </c>
      <c r="C10" s="282"/>
      <c r="D10" s="282"/>
      <c r="E10" s="283" t="s">
        <v>86</v>
      </c>
      <c r="F10" s="283"/>
      <c r="G10" s="283"/>
      <c r="H10" s="294" t="s">
        <v>8</v>
      </c>
      <c r="I10" s="294"/>
      <c r="J10" s="294"/>
      <c r="K10" s="294" t="s">
        <v>9</v>
      </c>
      <c r="L10" s="294"/>
      <c r="M10" s="294"/>
      <c r="N10" s="29"/>
    </row>
    <row r="11" spans="1:14" ht="71.25" customHeight="1">
      <c r="A11" s="28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64</v>
      </c>
      <c r="M11" s="159" t="s">
        <v>65</v>
      </c>
      <c r="N11" s="159" t="s">
        <v>0</v>
      </c>
    </row>
    <row r="12" spans="1:14" ht="36.75" customHeight="1">
      <c r="A12" s="122" t="s">
        <v>46</v>
      </c>
      <c r="B12" s="24">
        <f>B13</f>
        <v>196.01857142857142</v>
      </c>
      <c r="C12" s="24">
        <f aca="true" t="shared" si="0" ref="C12:N12">C13</f>
        <v>70</v>
      </c>
      <c r="D12" s="24">
        <f t="shared" si="0"/>
        <v>13721.3</v>
      </c>
      <c r="E12" s="24">
        <f t="shared" si="0"/>
        <v>205.08</v>
      </c>
      <c r="F12" s="24">
        <f t="shared" si="0"/>
        <v>70</v>
      </c>
      <c r="G12" s="24">
        <f t="shared" si="0"/>
        <v>14355.6</v>
      </c>
      <c r="H12" s="24">
        <f t="shared" si="0"/>
        <v>170.33161348314607</v>
      </c>
      <c r="I12" s="24">
        <f t="shared" si="0"/>
        <v>89</v>
      </c>
      <c r="J12" s="24">
        <f t="shared" si="0"/>
        <v>15159.5136</v>
      </c>
      <c r="K12" s="24">
        <f t="shared" si="0"/>
        <v>0</v>
      </c>
      <c r="L12" s="24">
        <f t="shared" si="0"/>
        <v>179.87018383820225</v>
      </c>
      <c r="M12" s="24">
        <f t="shared" si="0"/>
        <v>89</v>
      </c>
      <c r="N12" s="24">
        <f t="shared" si="0"/>
        <v>16008.446361600001</v>
      </c>
    </row>
    <row r="13" spans="1:14" ht="51.75" customHeight="1">
      <c r="A13" s="33" t="s">
        <v>47</v>
      </c>
      <c r="B13" s="24">
        <f aca="true" t="shared" si="1" ref="B13:N13">B14</f>
        <v>196.01857142857142</v>
      </c>
      <c r="C13" s="35">
        <f t="shared" si="1"/>
        <v>70</v>
      </c>
      <c r="D13" s="24">
        <f>D14</f>
        <v>13721.3</v>
      </c>
      <c r="E13" s="24">
        <f t="shared" si="1"/>
        <v>205.08</v>
      </c>
      <c r="F13" s="35">
        <f t="shared" si="1"/>
        <v>70</v>
      </c>
      <c r="G13" s="24">
        <f t="shared" si="1"/>
        <v>14355.6</v>
      </c>
      <c r="H13" s="24">
        <f t="shared" si="1"/>
        <v>170.33161348314607</v>
      </c>
      <c r="I13" s="35">
        <f t="shared" si="1"/>
        <v>89</v>
      </c>
      <c r="J13" s="24">
        <f t="shared" si="1"/>
        <v>15159.5136</v>
      </c>
      <c r="K13" s="24">
        <f t="shared" si="1"/>
        <v>0</v>
      </c>
      <c r="L13" s="24">
        <f t="shared" si="1"/>
        <v>179.87018383820225</v>
      </c>
      <c r="M13" s="35">
        <f t="shared" si="1"/>
        <v>89</v>
      </c>
      <c r="N13" s="24">
        <f t="shared" si="1"/>
        <v>16008.446361600001</v>
      </c>
    </row>
    <row r="14" spans="1:14" ht="47.25">
      <c r="A14" s="160" t="s">
        <v>100</v>
      </c>
      <c r="B14" s="24">
        <f>B15</f>
        <v>196.01857142857142</v>
      </c>
      <c r="C14" s="35">
        <f aca="true" t="shared" si="2" ref="C14:N14">C15</f>
        <v>70</v>
      </c>
      <c r="D14" s="24">
        <f t="shared" si="2"/>
        <v>13721.3</v>
      </c>
      <c r="E14" s="24">
        <f t="shared" si="2"/>
        <v>205.08</v>
      </c>
      <c r="F14" s="35">
        <f t="shared" si="2"/>
        <v>70</v>
      </c>
      <c r="G14" s="24">
        <f t="shared" si="2"/>
        <v>14355.6</v>
      </c>
      <c r="H14" s="24">
        <f t="shared" si="2"/>
        <v>170.33161348314607</v>
      </c>
      <c r="I14" s="35">
        <f t="shared" si="2"/>
        <v>89</v>
      </c>
      <c r="J14" s="24">
        <f t="shared" si="2"/>
        <v>15159.5136</v>
      </c>
      <c r="K14" s="24">
        <f t="shared" si="2"/>
        <v>0</v>
      </c>
      <c r="L14" s="24">
        <f t="shared" si="2"/>
        <v>179.87018383820225</v>
      </c>
      <c r="M14" s="35">
        <f t="shared" si="2"/>
        <v>89</v>
      </c>
      <c r="N14" s="24">
        <f t="shared" si="2"/>
        <v>16008.446361600001</v>
      </c>
    </row>
    <row r="15" spans="1:14" ht="25.5" customHeight="1">
      <c r="A15" s="250" t="s">
        <v>4</v>
      </c>
      <c r="B15" s="251">
        <f>D15/C15</f>
        <v>196.01857142857142</v>
      </c>
      <c r="C15" s="252">
        <v>70</v>
      </c>
      <c r="D15" s="251">
        <v>13721.3</v>
      </c>
      <c r="E15" s="253">
        <f>G15/F15</f>
        <v>205.08</v>
      </c>
      <c r="F15" s="254">
        <v>70</v>
      </c>
      <c r="G15" s="257">
        <v>14355.6</v>
      </c>
      <c r="H15" s="253">
        <f>J15/I15</f>
        <v>170.33161348314607</v>
      </c>
      <c r="I15" s="254">
        <v>89</v>
      </c>
      <c r="J15" s="251">
        <f>G15*1.056</f>
        <v>15159.5136</v>
      </c>
      <c r="K15" s="18"/>
      <c r="L15" s="145">
        <f>N15/M15</f>
        <v>179.87018383820225</v>
      </c>
      <c r="M15" s="146">
        <v>89</v>
      </c>
      <c r="N15" s="255">
        <f>J15*1.056</f>
        <v>16008.446361600001</v>
      </c>
    </row>
    <row r="16" spans="1:14" ht="18">
      <c r="A16" s="245" t="s">
        <v>128</v>
      </c>
      <c r="B16" s="29"/>
      <c r="C16" s="29"/>
      <c r="D16" s="29"/>
      <c r="E16" s="28">
        <f>G16/F16</f>
        <v>189.5154929577465</v>
      </c>
      <c r="F16" s="37">
        <v>71</v>
      </c>
      <c r="G16" s="256">
        <f>G15-900</f>
        <v>13455.6</v>
      </c>
      <c r="H16" s="29"/>
      <c r="I16" s="29"/>
      <c r="J16" s="37"/>
      <c r="K16" s="29"/>
      <c r="L16" s="29"/>
      <c r="M16" s="29"/>
      <c r="N16" s="29"/>
    </row>
    <row r="17" ht="89.25" customHeight="1">
      <c r="J17" s="13"/>
    </row>
    <row r="18" spans="1:14" ht="23.25">
      <c r="A18" s="258" t="s">
        <v>133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66" t="s">
        <v>132</v>
      </c>
      <c r="M18" s="266"/>
      <c r="N18" s="266"/>
    </row>
    <row r="19" spans="1:14" ht="23.25">
      <c r="A19" s="223" t="s">
        <v>107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58"/>
      <c r="M19" s="258"/>
      <c r="N19" s="258"/>
    </row>
    <row r="20" spans="1:11" ht="3" customHeight="1">
      <c r="A20" s="18"/>
      <c r="B20" s="7"/>
      <c r="C20" s="7"/>
      <c r="D20" s="7"/>
      <c r="E20" s="7"/>
      <c r="F20" s="7"/>
      <c r="G20" s="7"/>
      <c r="H20" s="7"/>
      <c r="I20" s="7"/>
      <c r="J20" s="8"/>
      <c r="K20" s="8"/>
    </row>
    <row r="21" spans="1:12" ht="18.75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spans="1:11" ht="18.75">
      <c r="A22" s="18"/>
      <c r="B22" s="7"/>
      <c r="C22" s="7"/>
      <c r="D22" s="7"/>
      <c r="E22" s="7"/>
      <c r="F22" s="7"/>
      <c r="G22" s="7"/>
      <c r="H22" s="7"/>
      <c r="I22" s="7"/>
      <c r="J22" s="8"/>
      <c r="K22" s="8"/>
    </row>
    <row r="23" spans="1:8" ht="18">
      <c r="A23"/>
      <c r="B23" s="1"/>
      <c r="C23" s="1"/>
      <c r="D23" s="1"/>
      <c r="E23" s="1"/>
      <c r="F23" s="1"/>
      <c r="G23" s="1"/>
      <c r="H23" s="1"/>
    </row>
    <row r="24" spans="1:8" ht="18">
      <c r="A24" s="1"/>
      <c r="B24" s="1"/>
      <c r="C24" s="1"/>
      <c r="D24" s="1"/>
      <c r="E24" s="1"/>
      <c r="F24" s="1"/>
      <c r="G24" s="1"/>
      <c r="H24" s="1"/>
    </row>
  </sheetData>
  <sheetProtection/>
  <mergeCells count="16">
    <mergeCell ref="E3:L3"/>
    <mergeCell ref="B10:D10"/>
    <mergeCell ref="K10:M10"/>
    <mergeCell ref="A6:J6"/>
    <mergeCell ref="A7:J7"/>
    <mergeCell ref="B9:N9"/>
    <mergeCell ref="A21:L21"/>
    <mergeCell ref="B4:G4"/>
    <mergeCell ref="E10:G10"/>
    <mergeCell ref="H10:J10"/>
    <mergeCell ref="A8:J8"/>
    <mergeCell ref="E1:N1"/>
    <mergeCell ref="L18:N18"/>
    <mergeCell ref="E2:N2"/>
    <mergeCell ref="A5:L5"/>
    <mergeCell ref="A10:A11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B45" sqref="B45"/>
    </sheetView>
  </sheetViews>
  <sheetFormatPr defaultColWidth="9.140625" defaultRowHeight="12.75"/>
  <cols>
    <col min="1" max="1" width="58.57421875" style="6" customWidth="1"/>
    <col min="2" max="2" width="10.7109375" style="6" customWidth="1"/>
    <col min="3" max="3" width="10.8515625" style="6" customWidth="1"/>
    <col min="4" max="4" width="10.28125" style="6" customWidth="1"/>
    <col min="5" max="5" width="9.8515625" style="6" customWidth="1"/>
    <col min="6" max="6" width="10.7109375" style="6" customWidth="1"/>
    <col min="7" max="7" width="11.8515625" style="6" customWidth="1"/>
    <col min="8" max="8" width="11.57421875" style="6" customWidth="1"/>
    <col min="9" max="9" width="11.140625" style="6" customWidth="1"/>
    <col min="10" max="10" width="12.28125" style="6" customWidth="1"/>
    <col min="11" max="11" width="10.7109375" style="6" customWidth="1"/>
    <col min="12" max="12" width="10.8515625" style="6" customWidth="1"/>
    <col min="13" max="16384" width="9.140625" style="6" customWidth="1"/>
  </cols>
  <sheetData>
    <row r="1" spans="3:11" ht="18.75" customHeight="1">
      <c r="C1" s="296" t="s">
        <v>126</v>
      </c>
      <c r="D1" s="296"/>
      <c r="E1" s="296"/>
      <c r="F1" s="296"/>
      <c r="G1" s="296"/>
      <c r="H1" s="296"/>
      <c r="I1" s="296"/>
      <c r="J1" s="296"/>
      <c r="K1" s="3"/>
    </row>
    <row r="2" spans="3:12" ht="32.25" customHeight="1">
      <c r="C2" s="276" t="s">
        <v>125</v>
      </c>
      <c r="D2" s="276"/>
      <c r="E2" s="276"/>
      <c r="F2" s="276"/>
      <c r="G2" s="276"/>
      <c r="H2" s="276"/>
      <c r="I2" s="276"/>
      <c r="J2" s="276"/>
      <c r="K2" s="276"/>
      <c r="L2" s="276"/>
    </row>
    <row r="3" spans="3:11" ht="19.5" customHeight="1">
      <c r="C3" s="267" t="s">
        <v>129</v>
      </c>
      <c r="D3" s="267"/>
      <c r="E3" s="267"/>
      <c r="F3" s="267"/>
      <c r="G3" s="267"/>
      <c r="H3" s="267"/>
      <c r="I3" s="267"/>
      <c r="J3" s="267"/>
      <c r="K3" s="3"/>
    </row>
    <row r="4" spans="5:10" ht="33" customHeight="1">
      <c r="E4" s="281"/>
      <c r="F4" s="281"/>
      <c r="G4" s="281"/>
      <c r="H4" s="281"/>
      <c r="I4" s="281"/>
      <c r="J4" s="281"/>
    </row>
    <row r="5" spans="1:13" ht="25.5" customHeight="1">
      <c r="A5" s="290" t="s">
        <v>25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</row>
    <row r="6" spans="1:10" ht="15.75" customHeight="1">
      <c r="A6" s="268" t="s">
        <v>70</v>
      </c>
      <c r="B6" s="268"/>
      <c r="C6" s="268"/>
      <c r="D6" s="268"/>
      <c r="E6" s="268"/>
      <c r="F6" s="268"/>
      <c r="G6" s="268"/>
      <c r="H6" s="268"/>
      <c r="I6" s="268"/>
      <c r="J6" s="268"/>
    </row>
    <row r="7" spans="1:10" ht="15.7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3" ht="15.75" customHeight="1">
      <c r="A8" s="53"/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1"/>
    </row>
    <row r="9" spans="1:13" ht="25.5" customHeight="1">
      <c r="A9" s="288" t="s">
        <v>2</v>
      </c>
      <c r="B9" s="297" t="s">
        <v>60</v>
      </c>
      <c r="C9" s="298"/>
      <c r="D9" s="299"/>
      <c r="E9" s="283" t="s">
        <v>86</v>
      </c>
      <c r="F9" s="283"/>
      <c r="G9" s="283"/>
      <c r="H9" s="284" t="s">
        <v>8</v>
      </c>
      <c r="I9" s="285"/>
      <c r="J9" s="286"/>
      <c r="K9" s="297" t="s">
        <v>9</v>
      </c>
      <c r="L9" s="298"/>
      <c r="M9" s="299"/>
    </row>
    <row r="10" spans="1:14" ht="52.5" customHeight="1">
      <c r="A10" s="289"/>
      <c r="B10" s="159" t="s">
        <v>63</v>
      </c>
      <c r="C10" s="159" t="s">
        <v>65</v>
      </c>
      <c r="D10" s="159" t="s">
        <v>0</v>
      </c>
      <c r="E10" s="159" t="s">
        <v>63</v>
      </c>
      <c r="F10" s="159" t="s">
        <v>65</v>
      </c>
      <c r="G10" s="159" t="s">
        <v>0</v>
      </c>
      <c r="H10" s="159" t="s">
        <v>64</v>
      </c>
      <c r="I10" s="159" t="s">
        <v>65</v>
      </c>
      <c r="J10" s="159" t="s">
        <v>0</v>
      </c>
      <c r="K10" s="159" t="s">
        <v>64</v>
      </c>
      <c r="L10" s="159" t="s">
        <v>65</v>
      </c>
      <c r="M10" s="159" t="s">
        <v>0</v>
      </c>
      <c r="N10" s="159"/>
    </row>
    <row r="11" spans="1:13" ht="39" customHeight="1">
      <c r="A11" s="54" t="s">
        <v>26</v>
      </c>
      <c r="B11" s="25">
        <f aca="true" t="shared" si="0" ref="B11:M11">B12+B22+B30+B33</f>
        <v>0.20621529029799973</v>
      </c>
      <c r="C11" s="24">
        <f t="shared" si="0"/>
        <v>1325</v>
      </c>
      <c r="D11" s="24">
        <f t="shared" si="0"/>
        <v>55.3</v>
      </c>
      <c r="E11" s="25">
        <f t="shared" si="0"/>
        <v>0.3834485492604437</v>
      </c>
      <c r="F11" s="24">
        <f t="shared" si="0"/>
        <v>986</v>
      </c>
      <c r="G11" s="24">
        <f t="shared" si="0"/>
        <v>72.9</v>
      </c>
      <c r="H11" s="25">
        <f t="shared" si="0"/>
        <v>0.2878998814900194</v>
      </c>
      <c r="I11" s="24">
        <f t="shared" si="0"/>
        <v>1813</v>
      </c>
      <c r="J11" s="24">
        <f t="shared" si="0"/>
        <v>117.5</v>
      </c>
      <c r="K11" s="25">
        <f t="shared" si="0"/>
        <v>0.3296020116884547</v>
      </c>
      <c r="L11" s="24">
        <f t="shared" si="0"/>
        <v>1814</v>
      </c>
      <c r="M11" s="24">
        <f t="shared" si="0"/>
        <v>128.30272000000002</v>
      </c>
    </row>
    <row r="12" spans="1:13" ht="34.5" customHeight="1">
      <c r="A12" s="150" t="s">
        <v>27</v>
      </c>
      <c r="B12" s="25">
        <f>D12/C12</f>
        <v>0.04060822898032199</v>
      </c>
      <c r="C12" s="35">
        <f>C13+C20</f>
        <v>559</v>
      </c>
      <c r="D12" s="24">
        <f>D13+D20+D18</f>
        <v>22.699999999999996</v>
      </c>
      <c r="E12" s="25">
        <f aca="true" t="shared" si="1" ref="E12:E22">G12/F12</f>
        <v>0.1486111111111111</v>
      </c>
      <c r="F12" s="35">
        <f>F13+F20</f>
        <v>216</v>
      </c>
      <c r="G12" s="24">
        <f>G13+G20+G18</f>
        <v>32.1</v>
      </c>
      <c r="H12" s="25">
        <f>J12/I12</f>
        <v>0.08041025641025641</v>
      </c>
      <c r="I12" s="35">
        <f>I13+I20</f>
        <v>975</v>
      </c>
      <c r="J12" s="24">
        <f>J13+J20+J18</f>
        <v>78.4</v>
      </c>
      <c r="K12" s="25">
        <f aca="true" t="shared" si="2" ref="K12:K17">M12/L12</f>
        <v>0.08483606557377049</v>
      </c>
      <c r="L12" s="35">
        <f>L13+L20</f>
        <v>976</v>
      </c>
      <c r="M12" s="24">
        <f>M13+M20+M18</f>
        <v>82.8</v>
      </c>
    </row>
    <row r="13" spans="1:13" ht="31.5">
      <c r="A13" s="160" t="s">
        <v>100</v>
      </c>
      <c r="B13" s="125">
        <f>B17</f>
        <v>0.13333333333333333</v>
      </c>
      <c r="C13" s="37">
        <f>SUM(C14:C17)</f>
        <v>549</v>
      </c>
      <c r="D13" s="28">
        <f>D14+D15+D16+D17</f>
        <v>15.799999999999999</v>
      </c>
      <c r="E13" s="126">
        <f t="shared" si="1"/>
        <v>0.11893203883495146</v>
      </c>
      <c r="F13" s="37">
        <f>SUM(F14:F17)</f>
        <v>206</v>
      </c>
      <c r="G13" s="28">
        <f>G14+G15+G16+G17</f>
        <v>24.5</v>
      </c>
      <c r="H13" s="127">
        <f>H14+H16+H17</f>
        <v>0.4643881208397338</v>
      </c>
      <c r="I13" s="128">
        <f>SUM(I14:I17)</f>
        <v>965</v>
      </c>
      <c r="J13" s="129">
        <f>J14+J15+J16+J17</f>
        <v>70.5</v>
      </c>
      <c r="K13" s="127">
        <f t="shared" si="2"/>
        <v>0.07701863354037268</v>
      </c>
      <c r="L13" s="128">
        <f>SUM(L14:L17)</f>
        <v>966</v>
      </c>
      <c r="M13" s="129">
        <f>M14+M15+M16+M17</f>
        <v>74.4</v>
      </c>
    </row>
    <row r="14" spans="1:13" ht="19.5" customHeight="1">
      <c r="A14" s="173" t="s">
        <v>5</v>
      </c>
      <c r="B14" s="131">
        <f>D14/C14</f>
        <v>0.36363636363636365</v>
      </c>
      <c r="C14" s="128">
        <v>11</v>
      </c>
      <c r="D14" s="129">
        <v>4</v>
      </c>
      <c r="E14" s="131">
        <f t="shared" si="1"/>
        <v>0.22727272727272727</v>
      </c>
      <c r="F14" s="128">
        <v>11</v>
      </c>
      <c r="G14" s="129">
        <v>2.5</v>
      </c>
      <c r="H14" s="131">
        <f>J14/I14</f>
        <v>0.2888888888888889</v>
      </c>
      <c r="I14" s="128">
        <v>9</v>
      </c>
      <c r="J14" s="27">
        <v>2.6</v>
      </c>
      <c r="K14" s="132">
        <f t="shared" si="2"/>
        <v>0.27</v>
      </c>
      <c r="L14" s="102">
        <v>10</v>
      </c>
      <c r="M14" s="31">
        <v>2.7</v>
      </c>
    </row>
    <row r="15" spans="1:13" ht="15.75" customHeight="1">
      <c r="A15" s="173" t="s">
        <v>3</v>
      </c>
      <c r="B15" s="131"/>
      <c r="C15" s="128"/>
      <c r="D15" s="129"/>
      <c r="E15" s="131">
        <f t="shared" si="1"/>
        <v>0.09803921568627451</v>
      </c>
      <c r="F15" s="128">
        <v>153</v>
      </c>
      <c r="G15" s="129">
        <v>15</v>
      </c>
      <c r="H15" s="131">
        <f>J15/I15</f>
        <v>0.13779904306220095</v>
      </c>
      <c r="I15" s="128">
        <v>418</v>
      </c>
      <c r="J15" s="27">
        <v>57.6</v>
      </c>
      <c r="K15" s="132">
        <f t="shared" si="2"/>
        <v>0.14545454545454545</v>
      </c>
      <c r="L15" s="102">
        <v>418</v>
      </c>
      <c r="M15" s="31">
        <v>60.8</v>
      </c>
    </row>
    <row r="16" spans="1:13" ht="18" customHeight="1">
      <c r="A16" s="173" t="s">
        <v>4</v>
      </c>
      <c r="B16" s="127">
        <f>D16/C16</f>
        <v>0.0125</v>
      </c>
      <c r="C16" s="128">
        <v>496</v>
      </c>
      <c r="D16" s="28">
        <v>6.2</v>
      </c>
      <c r="E16" s="127"/>
      <c r="F16" s="37"/>
      <c r="G16" s="28"/>
      <c r="H16" s="127">
        <f>J16/I16</f>
        <v>0.0064516129032258064</v>
      </c>
      <c r="I16" s="128">
        <v>496</v>
      </c>
      <c r="J16" s="27">
        <v>3.2</v>
      </c>
      <c r="K16" s="134">
        <f t="shared" si="2"/>
        <v>0.0068548387096774195</v>
      </c>
      <c r="L16" s="102">
        <v>496</v>
      </c>
      <c r="M16" s="102">
        <v>3.4</v>
      </c>
    </row>
    <row r="17" spans="1:13" ht="47.25">
      <c r="A17" s="173" t="s">
        <v>127</v>
      </c>
      <c r="B17" s="131">
        <f>D17/C17</f>
        <v>0.13333333333333333</v>
      </c>
      <c r="C17" s="37">
        <v>42</v>
      </c>
      <c r="D17" s="28">
        <v>5.6</v>
      </c>
      <c r="E17" s="130">
        <f t="shared" si="1"/>
        <v>0.16666666666666666</v>
      </c>
      <c r="F17" s="37">
        <v>42</v>
      </c>
      <c r="G17" s="28">
        <v>7</v>
      </c>
      <c r="H17" s="131">
        <f>J17/I17</f>
        <v>0.16904761904761903</v>
      </c>
      <c r="I17" s="37">
        <v>42</v>
      </c>
      <c r="J17" s="27">
        <v>7.1</v>
      </c>
      <c r="K17" s="135">
        <f t="shared" si="2"/>
        <v>0.17857142857142858</v>
      </c>
      <c r="L17" s="136">
        <v>42</v>
      </c>
      <c r="M17" s="140">
        <v>7.5</v>
      </c>
    </row>
    <row r="18" spans="1:13" ht="47.25">
      <c r="A18" s="161" t="s">
        <v>101</v>
      </c>
      <c r="B18" s="130">
        <f>D18/C18</f>
        <v>0.08166666666666668</v>
      </c>
      <c r="C18" s="37">
        <f>C19</f>
        <v>60</v>
      </c>
      <c r="D18" s="130">
        <f>D19</f>
        <v>4.9</v>
      </c>
      <c r="E18" s="130">
        <f>E19</f>
        <v>0.54</v>
      </c>
      <c r="F18" s="37">
        <v>10</v>
      </c>
      <c r="G18" s="130">
        <v>5.4</v>
      </c>
      <c r="H18" s="130">
        <v>0.08</v>
      </c>
      <c r="I18" s="37">
        <v>10</v>
      </c>
      <c r="J18" s="130">
        <v>5.5</v>
      </c>
      <c r="K18" s="130">
        <v>0.08</v>
      </c>
      <c r="L18" s="37">
        <v>10</v>
      </c>
      <c r="M18" s="28">
        <v>5.8</v>
      </c>
    </row>
    <row r="19" spans="1:13" ht="31.5">
      <c r="A19" s="176" t="s">
        <v>57</v>
      </c>
      <c r="B19" s="130">
        <f>B18</f>
        <v>0.08166666666666668</v>
      </c>
      <c r="C19" s="37">
        <v>60</v>
      </c>
      <c r="D19" s="130">
        <v>4.9</v>
      </c>
      <c r="E19" s="130">
        <f>G19/F19</f>
        <v>0.54</v>
      </c>
      <c r="F19" s="37">
        <f aca="true" t="shared" si="3" ref="F19:M19">F18</f>
        <v>10</v>
      </c>
      <c r="G19" s="130">
        <v>5.4</v>
      </c>
      <c r="H19" s="130">
        <f t="shared" si="3"/>
        <v>0.08</v>
      </c>
      <c r="I19" s="37">
        <f t="shared" si="3"/>
        <v>10</v>
      </c>
      <c r="J19" s="130">
        <f t="shared" si="3"/>
        <v>5.5</v>
      </c>
      <c r="K19" s="130">
        <f t="shared" si="3"/>
        <v>0.08</v>
      </c>
      <c r="L19" s="37">
        <f t="shared" si="3"/>
        <v>10</v>
      </c>
      <c r="M19" s="28">
        <f t="shared" si="3"/>
        <v>5.8</v>
      </c>
    </row>
    <row r="20" spans="1:13" ht="66.75" customHeight="1">
      <c r="A20" s="32" t="s">
        <v>111</v>
      </c>
      <c r="B20" s="131">
        <f>B21</f>
        <v>0.2</v>
      </c>
      <c r="C20" s="37">
        <f>C21</f>
        <v>10</v>
      </c>
      <c r="D20" s="28">
        <v>2</v>
      </c>
      <c r="E20" s="130">
        <f t="shared" si="1"/>
        <v>0.22000000000000003</v>
      </c>
      <c r="F20" s="37">
        <f aca="true" t="shared" si="4" ref="F20:L20">F21</f>
        <v>10</v>
      </c>
      <c r="G20" s="28">
        <v>2.2</v>
      </c>
      <c r="H20" s="131">
        <f t="shared" si="4"/>
        <v>0.24</v>
      </c>
      <c r="I20" s="37">
        <f t="shared" si="4"/>
        <v>10</v>
      </c>
      <c r="J20" s="27">
        <v>2.4</v>
      </c>
      <c r="K20" s="132">
        <f t="shared" si="4"/>
        <v>0.26</v>
      </c>
      <c r="L20" s="102">
        <f t="shared" si="4"/>
        <v>10</v>
      </c>
      <c r="M20" s="102">
        <v>2.6</v>
      </c>
    </row>
    <row r="21" spans="1:13" ht="32.25" customHeight="1">
      <c r="A21" s="169" t="s">
        <v>12</v>
      </c>
      <c r="B21" s="131">
        <f>D21/C21</f>
        <v>0.2</v>
      </c>
      <c r="C21" s="37">
        <v>10</v>
      </c>
      <c r="D21" s="28">
        <v>2</v>
      </c>
      <c r="E21" s="130">
        <f t="shared" si="1"/>
        <v>0.22000000000000003</v>
      </c>
      <c r="F21" s="37">
        <v>10</v>
      </c>
      <c r="G21" s="28">
        <v>2.2</v>
      </c>
      <c r="H21" s="131">
        <f>J21/I21</f>
        <v>0.24</v>
      </c>
      <c r="I21" s="37">
        <v>10</v>
      </c>
      <c r="J21" s="27">
        <v>2.4</v>
      </c>
      <c r="K21" s="132">
        <f>M21/L21</f>
        <v>0.26</v>
      </c>
      <c r="L21" s="102">
        <v>10</v>
      </c>
      <c r="M21" s="102">
        <v>2.6</v>
      </c>
    </row>
    <row r="22" spans="1:13" ht="69" customHeight="1">
      <c r="A22" s="151" t="s">
        <v>28</v>
      </c>
      <c r="B22" s="137">
        <f>D22/C22</f>
        <v>0.07261904761904761</v>
      </c>
      <c r="C22" s="35">
        <f>C23+C28</f>
        <v>168</v>
      </c>
      <c r="D22" s="24">
        <f>D23+D28+D26</f>
        <v>12.2</v>
      </c>
      <c r="E22" s="36">
        <f t="shared" si="1"/>
        <v>0.08273809523809524</v>
      </c>
      <c r="F22" s="35">
        <f>F23+F28</f>
        <v>168</v>
      </c>
      <c r="G22" s="24">
        <f>G23+G28+G26</f>
        <v>13.899999999999999</v>
      </c>
      <c r="H22" s="137">
        <f>J22/I22</f>
        <v>0.08511904761904762</v>
      </c>
      <c r="I22" s="35">
        <f>I23+I28</f>
        <v>168</v>
      </c>
      <c r="J22" s="24">
        <f>J23+J28+J26</f>
        <v>14.3</v>
      </c>
      <c r="K22" s="138">
        <f>M22/L22</f>
        <v>0.0898809523809524</v>
      </c>
      <c r="L22" s="35">
        <f>L23+L28</f>
        <v>168</v>
      </c>
      <c r="M22" s="24">
        <f>M23+M28+M26</f>
        <v>15.100000000000001</v>
      </c>
    </row>
    <row r="23" spans="1:13" ht="31.5">
      <c r="A23" s="160" t="s">
        <v>102</v>
      </c>
      <c r="B23" s="130">
        <f>D23/C23</f>
        <v>0.03581081081081081</v>
      </c>
      <c r="C23" s="37">
        <f aca="true" t="shared" si="5" ref="C23:M23">C24+C25</f>
        <v>148</v>
      </c>
      <c r="D23" s="130">
        <f t="shared" si="5"/>
        <v>5.300000000000001</v>
      </c>
      <c r="E23" s="130">
        <f>G23/F23</f>
        <v>0.04391891891891892</v>
      </c>
      <c r="F23" s="37">
        <f t="shared" si="5"/>
        <v>148</v>
      </c>
      <c r="G23" s="28">
        <f>G24+G25</f>
        <v>6.5</v>
      </c>
      <c r="H23" s="130">
        <f>J23/I23</f>
        <v>0.04391891891891892</v>
      </c>
      <c r="I23" s="37">
        <f t="shared" si="5"/>
        <v>148</v>
      </c>
      <c r="J23" s="130">
        <f t="shared" si="5"/>
        <v>6.5</v>
      </c>
      <c r="K23" s="130">
        <f>M23/L23</f>
        <v>0.04662162162162162</v>
      </c>
      <c r="L23" s="37">
        <f t="shared" si="5"/>
        <v>148</v>
      </c>
      <c r="M23" s="130">
        <f t="shared" si="5"/>
        <v>6.8999999999999995</v>
      </c>
    </row>
    <row r="24" spans="1:13" ht="18">
      <c r="A24" s="173" t="s">
        <v>3</v>
      </c>
      <c r="B24" s="130">
        <f>D24/C24</f>
        <v>0.11923076923076924</v>
      </c>
      <c r="C24" s="37">
        <v>26</v>
      </c>
      <c r="D24" s="28">
        <v>3.1</v>
      </c>
      <c r="E24" s="130">
        <f>G24/F24</f>
        <v>0.1346153846153846</v>
      </c>
      <c r="F24" s="37">
        <v>26</v>
      </c>
      <c r="G24" s="28">
        <v>3.5</v>
      </c>
      <c r="H24" s="130">
        <f>J24/I24</f>
        <v>0.15</v>
      </c>
      <c r="I24" s="37">
        <v>26</v>
      </c>
      <c r="J24" s="28">
        <v>3.9</v>
      </c>
      <c r="K24" s="130">
        <f>M24/L24</f>
        <v>0.1576923076923077</v>
      </c>
      <c r="L24" s="37">
        <v>26</v>
      </c>
      <c r="M24" s="28">
        <v>4.1</v>
      </c>
    </row>
    <row r="25" spans="1:13" ht="49.5" customHeight="1">
      <c r="A25" s="173" t="s">
        <v>127</v>
      </c>
      <c r="B25" s="130">
        <f>D25/C25</f>
        <v>0.018032786885245903</v>
      </c>
      <c r="C25" s="37">
        <v>122</v>
      </c>
      <c r="D25" s="28">
        <v>2.2</v>
      </c>
      <c r="E25" s="130">
        <f>G25/F25</f>
        <v>0.02459016393442623</v>
      </c>
      <c r="F25" s="37">
        <v>122</v>
      </c>
      <c r="G25" s="28">
        <v>3</v>
      </c>
      <c r="H25" s="130">
        <f>J25/I25</f>
        <v>0.021311475409836068</v>
      </c>
      <c r="I25" s="37">
        <v>122</v>
      </c>
      <c r="J25" s="27">
        <v>2.6</v>
      </c>
      <c r="K25" s="135">
        <f>M25/L25</f>
        <v>0.022950819672131147</v>
      </c>
      <c r="L25" s="139">
        <v>122</v>
      </c>
      <c r="M25" s="136">
        <v>2.8</v>
      </c>
    </row>
    <row r="26" spans="1:13" ht="50.25" customHeight="1">
      <c r="A26" s="161" t="s">
        <v>103</v>
      </c>
      <c r="B26" s="130">
        <f aca="true" t="shared" si="6" ref="B26:M26">B27</f>
        <v>0.04</v>
      </c>
      <c r="C26" s="37">
        <f t="shared" si="6"/>
        <v>5</v>
      </c>
      <c r="D26" s="130">
        <f t="shared" si="6"/>
        <v>0.2</v>
      </c>
      <c r="E26" s="130">
        <f t="shared" si="6"/>
        <v>0.04</v>
      </c>
      <c r="F26" s="37">
        <f t="shared" si="6"/>
        <v>5</v>
      </c>
      <c r="G26" s="130">
        <f t="shared" si="6"/>
        <v>0.2</v>
      </c>
      <c r="H26" s="130">
        <f t="shared" si="6"/>
        <v>0.06</v>
      </c>
      <c r="I26" s="37">
        <f t="shared" si="6"/>
        <v>5</v>
      </c>
      <c r="J26" s="130">
        <f t="shared" si="6"/>
        <v>0.3</v>
      </c>
      <c r="K26" s="130">
        <f t="shared" si="6"/>
        <v>0.06</v>
      </c>
      <c r="L26" s="37">
        <f t="shared" si="6"/>
        <v>5</v>
      </c>
      <c r="M26" s="130">
        <f t="shared" si="6"/>
        <v>0.3</v>
      </c>
    </row>
    <row r="27" spans="1:13" ht="37.5" customHeight="1">
      <c r="A27" s="123" t="s">
        <v>57</v>
      </c>
      <c r="B27" s="130">
        <f>D27/C27</f>
        <v>0.04</v>
      </c>
      <c r="C27" s="37">
        <v>5</v>
      </c>
      <c r="D27" s="28">
        <v>0.2</v>
      </c>
      <c r="E27" s="130">
        <f>G27/F27</f>
        <v>0.04</v>
      </c>
      <c r="F27" s="37">
        <v>5</v>
      </c>
      <c r="G27" s="28">
        <v>0.2</v>
      </c>
      <c r="H27" s="130">
        <f>J27/I27</f>
        <v>0.06</v>
      </c>
      <c r="I27" s="37">
        <v>5</v>
      </c>
      <c r="J27" s="27">
        <v>0.3</v>
      </c>
      <c r="K27" s="135">
        <f>M27/L27</f>
        <v>0.06</v>
      </c>
      <c r="L27" s="139">
        <v>5</v>
      </c>
      <c r="M27" s="136">
        <v>0.3</v>
      </c>
    </row>
    <row r="28" spans="1:13" ht="63">
      <c r="A28" s="32" t="s">
        <v>109</v>
      </c>
      <c r="B28" s="130">
        <f>D28/C28</f>
        <v>0.335</v>
      </c>
      <c r="C28" s="37">
        <v>20</v>
      </c>
      <c r="D28" s="28">
        <v>6.7</v>
      </c>
      <c r="E28" s="130">
        <f>G28/F28</f>
        <v>0.36</v>
      </c>
      <c r="F28" s="37">
        <v>20</v>
      </c>
      <c r="G28" s="28">
        <v>7.2</v>
      </c>
      <c r="H28" s="130">
        <f>J28/I28</f>
        <v>0.375</v>
      </c>
      <c r="I28" s="37">
        <v>20</v>
      </c>
      <c r="J28" s="27">
        <v>7.5</v>
      </c>
      <c r="K28" s="132">
        <f>M28/L28</f>
        <v>0.395</v>
      </c>
      <c r="L28" s="133">
        <v>20</v>
      </c>
      <c r="M28" s="102">
        <v>7.9</v>
      </c>
    </row>
    <row r="29" spans="1:13" ht="36.75" customHeight="1">
      <c r="A29" s="169" t="s">
        <v>12</v>
      </c>
      <c r="B29" s="130">
        <f>D29/C29</f>
        <v>0.335</v>
      </c>
      <c r="C29" s="37">
        <v>20</v>
      </c>
      <c r="D29" s="28">
        <v>6.7</v>
      </c>
      <c r="E29" s="130">
        <f>E28</f>
        <v>0.36</v>
      </c>
      <c r="F29" s="37">
        <v>20</v>
      </c>
      <c r="G29" s="28">
        <f>D29*1.075</f>
        <v>7.2025</v>
      </c>
      <c r="H29" s="130">
        <f>H28</f>
        <v>0.375</v>
      </c>
      <c r="I29" s="37">
        <v>20</v>
      </c>
      <c r="J29" s="28">
        <v>7.5</v>
      </c>
      <c r="K29" s="130">
        <f>K28</f>
        <v>0.395</v>
      </c>
      <c r="L29" s="37">
        <v>20</v>
      </c>
      <c r="M29" s="28">
        <v>7.9</v>
      </c>
    </row>
    <row r="30" spans="1:13" ht="54" customHeight="1">
      <c r="A30" s="54" t="s">
        <v>29</v>
      </c>
      <c r="B30" s="36">
        <f aca="true" t="shared" si="7" ref="B30:M30">B31</f>
        <v>0.019863013698630135</v>
      </c>
      <c r="C30" s="35">
        <f t="shared" si="7"/>
        <v>438</v>
      </c>
      <c r="D30" s="36">
        <f t="shared" si="7"/>
        <v>8.7</v>
      </c>
      <c r="E30" s="36">
        <f t="shared" si="7"/>
        <v>0.0228310502283105</v>
      </c>
      <c r="F30" s="35">
        <f t="shared" si="7"/>
        <v>438</v>
      </c>
      <c r="G30" s="36">
        <f t="shared" si="7"/>
        <v>10</v>
      </c>
      <c r="H30" s="36">
        <f t="shared" si="7"/>
        <v>0.01383399209486166</v>
      </c>
      <c r="I30" s="35">
        <f t="shared" si="7"/>
        <v>506</v>
      </c>
      <c r="J30" s="36">
        <f t="shared" si="7"/>
        <v>7</v>
      </c>
      <c r="K30" s="36">
        <f t="shared" si="7"/>
        <v>0.014624505928853756</v>
      </c>
      <c r="L30" s="35">
        <f t="shared" si="7"/>
        <v>506</v>
      </c>
      <c r="M30" s="36">
        <f t="shared" si="7"/>
        <v>7.4</v>
      </c>
    </row>
    <row r="31" spans="1:13" ht="42" customHeight="1">
      <c r="A31" s="160" t="s">
        <v>100</v>
      </c>
      <c r="B31" s="130">
        <f aca="true" t="shared" si="8" ref="B31:M31">B32</f>
        <v>0.019863013698630135</v>
      </c>
      <c r="C31" s="37">
        <f t="shared" si="8"/>
        <v>438</v>
      </c>
      <c r="D31" s="130">
        <f t="shared" si="8"/>
        <v>8.7</v>
      </c>
      <c r="E31" s="130">
        <f t="shared" si="8"/>
        <v>0.0228310502283105</v>
      </c>
      <c r="F31" s="37">
        <f t="shared" si="8"/>
        <v>438</v>
      </c>
      <c r="G31" s="130">
        <f t="shared" si="8"/>
        <v>10</v>
      </c>
      <c r="H31" s="130">
        <f t="shared" si="8"/>
        <v>0.01383399209486166</v>
      </c>
      <c r="I31" s="37">
        <f t="shared" si="8"/>
        <v>506</v>
      </c>
      <c r="J31" s="130">
        <f t="shared" si="8"/>
        <v>7</v>
      </c>
      <c r="K31" s="130">
        <f t="shared" si="8"/>
        <v>0.014624505928853756</v>
      </c>
      <c r="L31" s="37">
        <f t="shared" si="8"/>
        <v>506</v>
      </c>
      <c r="M31" s="130">
        <f t="shared" si="8"/>
        <v>7.4</v>
      </c>
    </row>
    <row r="32" spans="1:13" s="9" customFormat="1" ht="18">
      <c r="A32" s="173" t="s">
        <v>5</v>
      </c>
      <c r="B32" s="130">
        <f>D32/C32</f>
        <v>0.019863013698630135</v>
      </c>
      <c r="C32" s="102">
        <v>438</v>
      </c>
      <c r="D32" s="102">
        <v>8.7</v>
      </c>
      <c r="E32" s="130">
        <f>G32/F32</f>
        <v>0.0228310502283105</v>
      </c>
      <c r="F32" s="139">
        <v>438</v>
      </c>
      <c r="G32" s="140">
        <v>10</v>
      </c>
      <c r="H32" s="130">
        <f>J32/I32</f>
        <v>0.01383399209486166</v>
      </c>
      <c r="I32" s="37">
        <v>506</v>
      </c>
      <c r="J32" s="27">
        <v>7</v>
      </c>
      <c r="K32" s="132">
        <f>M32/L32</f>
        <v>0.014624505928853756</v>
      </c>
      <c r="L32" s="102">
        <v>506</v>
      </c>
      <c r="M32" s="132">
        <v>7.4</v>
      </c>
    </row>
    <row r="33" spans="1:13" s="9" customFormat="1" ht="38.25" customHeight="1">
      <c r="A33" s="32" t="s">
        <v>52</v>
      </c>
      <c r="B33" s="36">
        <f aca="true" t="shared" si="9" ref="B33:M33">B34</f>
        <v>0.073125</v>
      </c>
      <c r="C33" s="35">
        <f t="shared" si="9"/>
        <v>160</v>
      </c>
      <c r="D33" s="36">
        <f t="shared" si="9"/>
        <v>11.7</v>
      </c>
      <c r="E33" s="36">
        <f t="shared" si="9"/>
        <v>0.12926829268292683</v>
      </c>
      <c r="F33" s="35">
        <f t="shared" si="9"/>
        <v>164</v>
      </c>
      <c r="G33" s="36">
        <v>16.9</v>
      </c>
      <c r="H33" s="36">
        <f t="shared" si="9"/>
        <v>0.10853658536585366</v>
      </c>
      <c r="I33" s="35">
        <f t="shared" si="9"/>
        <v>164</v>
      </c>
      <c r="J33" s="36">
        <f t="shared" si="9"/>
        <v>17.8</v>
      </c>
      <c r="K33" s="36">
        <f t="shared" si="9"/>
        <v>0.14026048780487804</v>
      </c>
      <c r="L33" s="35">
        <f t="shared" si="9"/>
        <v>164</v>
      </c>
      <c r="M33" s="36">
        <f t="shared" si="9"/>
        <v>23.00272</v>
      </c>
    </row>
    <row r="34" spans="1:13" ht="31.5">
      <c r="A34" s="160" t="s">
        <v>110</v>
      </c>
      <c r="B34" s="130">
        <f>D34/C34</f>
        <v>0.073125</v>
      </c>
      <c r="C34" s="102">
        <f>SUM(C35:C36)</f>
        <v>160</v>
      </c>
      <c r="D34" s="132">
        <f>D35+D36</f>
        <v>11.7</v>
      </c>
      <c r="E34" s="130">
        <f>G34/F34</f>
        <v>0.12926829268292683</v>
      </c>
      <c r="F34" s="133">
        <f>SUM(F35:F36)</f>
        <v>164</v>
      </c>
      <c r="G34" s="31">
        <f>SUM(G35:G36)</f>
        <v>21.2</v>
      </c>
      <c r="H34" s="130">
        <f>J34/I34</f>
        <v>0.10853658536585366</v>
      </c>
      <c r="I34" s="102">
        <f>SUM(I35:I36)</f>
        <v>164</v>
      </c>
      <c r="J34" s="31">
        <v>17.8</v>
      </c>
      <c r="K34" s="132">
        <f>M34/L34</f>
        <v>0.14026048780487804</v>
      </c>
      <c r="L34" s="102">
        <f>SUM(L35:L36)</f>
        <v>164</v>
      </c>
      <c r="M34" s="31">
        <f>SUM(M35:M36)</f>
        <v>23.00272</v>
      </c>
    </row>
    <row r="35" spans="1:13" ht="18">
      <c r="A35" s="173" t="s">
        <v>5</v>
      </c>
      <c r="B35" s="130">
        <f>D35/C35</f>
        <v>0.07857142857142857</v>
      </c>
      <c r="C35" s="102">
        <v>140</v>
      </c>
      <c r="D35" s="31">
        <v>11</v>
      </c>
      <c r="E35" s="130">
        <f>G35/F35</f>
        <v>0.14285714285714285</v>
      </c>
      <c r="F35" s="133">
        <v>140</v>
      </c>
      <c r="G35" s="31">
        <v>20</v>
      </c>
      <c r="H35" s="130">
        <f>J35/I35</f>
        <v>0.15085714285714286</v>
      </c>
      <c r="I35" s="102">
        <v>140</v>
      </c>
      <c r="J35" s="31">
        <f>G35*1.056</f>
        <v>21.12</v>
      </c>
      <c r="K35" s="132">
        <f>M35/L35</f>
        <v>0.15930514285714287</v>
      </c>
      <c r="L35" s="102">
        <v>140</v>
      </c>
      <c r="M35" s="31">
        <f>J35*1.056</f>
        <v>22.30272</v>
      </c>
    </row>
    <row r="36" spans="1:13" ht="18">
      <c r="A36" s="173" t="s">
        <v>3</v>
      </c>
      <c r="B36" s="130">
        <f>D36/C36</f>
        <v>0.034999999999999996</v>
      </c>
      <c r="C36" s="102">
        <v>20</v>
      </c>
      <c r="D36" s="102">
        <v>0.7</v>
      </c>
      <c r="E36" s="130">
        <f>G36/F36</f>
        <v>0.049999999999999996</v>
      </c>
      <c r="F36" s="102">
        <v>24</v>
      </c>
      <c r="G36" s="31">
        <v>1.2</v>
      </c>
      <c r="H36" s="130">
        <f>J36/I36</f>
        <v>0.02625</v>
      </c>
      <c r="I36" s="102">
        <v>24</v>
      </c>
      <c r="J36" s="31">
        <v>0.63</v>
      </c>
      <c r="K36" s="132">
        <f>M36/L36</f>
        <v>0.029166666666666664</v>
      </c>
      <c r="L36" s="102">
        <v>24</v>
      </c>
      <c r="M36" s="102">
        <v>0.7</v>
      </c>
    </row>
    <row r="38" ht="39.75" customHeight="1"/>
    <row r="39" spans="1:13" ht="21.75" customHeight="1">
      <c r="A39" s="258" t="s">
        <v>133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66" t="s">
        <v>132</v>
      </c>
      <c r="L39" s="266"/>
      <c r="M39" s="266"/>
    </row>
    <row r="40" spans="1:11" ht="18.75" hidden="1">
      <c r="A40" s="223" t="s">
        <v>142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</row>
    <row r="41" spans="1:11" ht="18.75" customHeight="1">
      <c r="A41" s="10" t="s">
        <v>107</v>
      </c>
      <c r="B41" s="7"/>
      <c r="C41" s="7"/>
      <c r="D41" s="7"/>
      <c r="E41" s="7"/>
      <c r="F41" s="7"/>
      <c r="G41" s="7"/>
      <c r="H41" s="7"/>
      <c r="I41" s="7"/>
      <c r="J41" s="8"/>
      <c r="K41" s="8"/>
    </row>
    <row r="43" spans="1:11" ht="18.75">
      <c r="A43" s="272"/>
      <c r="B43" s="272"/>
      <c r="C43" s="272"/>
      <c r="D43" s="272"/>
      <c r="E43" s="272"/>
      <c r="F43" s="272"/>
      <c r="G43" s="272"/>
      <c r="H43" s="272"/>
      <c r="I43" s="272"/>
      <c r="J43" s="10"/>
      <c r="K43" s="10"/>
    </row>
    <row r="44" spans="1:11" ht="18.75">
      <c r="A44" s="18"/>
      <c r="B44" s="7"/>
      <c r="C44" s="7"/>
      <c r="D44" s="7"/>
      <c r="E44" s="7"/>
      <c r="F44" s="7"/>
      <c r="G44" s="7"/>
      <c r="H44" s="7"/>
      <c r="I44" s="7"/>
      <c r="J44" s="8"/>
      <c r="K44" s="8"/>
    </row>
  </sheetData>
  <sheetProtection/>
  <mergeCells count="14">
    <mergeCell ref="C1:J1"/>
    <mergeCell ref="C3:J3"/>
    <mergeCell ref="B9:D9"/>
    <mergeCell ref="H9:J9"/>
    <mergeCell ref="C2:L2"/>
    <mergeCell ref="B8:M8"/>
    <mergeCell ref="K9:M9"/>
    <mergeCell ref="A5:M5"/>
    <mergeCell ref="K39:M39"/>
    <mergeCell ref="A43:I43"/>
    <mergeCell ref="E4:J4"/>
    <mergeCell ref="E9:G9"/>
    <mergeCell ref="A6:J6"/>
    <mergeCell ref="A9:A10"/>
  </mergeCells>
  <printOptions/>
  <pageMargins left="0.7874015748031497" right="0.7874015748031497" top="1.1811023622047245" bottom="0.7874015748031497" header="0" footer="0"/>
  <pageSetup fitToHeight="64" fitToWidth="1" horizontalDpi="600" verticalDpi="600" orientation="landscape" paperSize="9" scale="69" r:id="rId1"/>
  <rowBreaks count="1" manualBreakCount="1">
    <brk id="2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view="pageBreakPreview" zoomScale="75" zoomScaleNormal="75" zoomScaleSheetLayoutView="75" zoomScalePageLayoutView="0" workbookViewId="0" topLeftCell="A19">
      <selection activeCell="A46" sqref="A46"/>
    </sheetView>
  </sheetViews>
  <sheetFormatPr defaultColWidth="9.140625" defaultRowHeight="12.75"/>
  <cols>
    <col min="1" max="1" width="65.28125" style="0" customWidth="1"/>
    <col min="2" max="2" width="11.00390625" style="0" customWidth="1"/>
    <col min="3" max="3" width="11.28125" style="0" customWidth="1"/>
    <col min="5" max="5" width="11.00390625" style="0" customWidth="1"/>
    <col min="6" max="6" width="11.140625" style="0" customWidth="1"/>
    <col min="8" max="8" width="11.7109375" style="0" customWidth="1"/>
    <col min="9" max="9" width="12.00390625" style="0" customWidth="1"/>
    <col min="11" max="11" width="10.140625" style="0" customWidth="1"/>
    <col min="12" max="12" width="12.28125" style="0" customWidth="1"/>
  </cols>
  <sheetData>
    <row r="1" spans="3:12" ht="12.75">
      <c r="C1" s="287" t="s">
        <v>98</v>
      </c>
      <c r="D1" s="287"/>
      <c r="E1" s="287"/>
      <c r="F1" s="287"/>
      <c r="G1" s="287"/>
      <c r="H1" s="287"/>
      <c r="I1" s="287"/>
      <c r="J1" s="287"/>
      <c r="K1" s="287"/>
      <c r="L1" s="287"/>
    </row>
    <row r="2" spans="1:13" ht="18.75" customHeight="1">
      <c r="A2" s="6"/>
      <c r="B2" s="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64"/>
    </row>
    <row r="3" spans="1:12" ht="51.75" customHeight="1">
      <c r="A3" s="6"/>
      <c r="B3" s="6"/>
      <c r="C3" s="276" t="s">
        <v>125</v>
      </c>
      <c r="D3" s="276"/>
      <c r="E3" s="276"/>
      <c r="F3" s="276"/>
      <c r="G3" s="276"/>
      <c r="H3" s="276"/>
      <c r="I3" s="276"/>
      <c r="J3" s="276"/>
      <c r="K3" s="276"/>
      <c r="L3" s="276"/>
    </row>
    <row r="4" spans="1:11" ht="20.25" customHeight="1">
      <c r="A4" s="6"/>
      <c r="B4" s="6"/>
      <c r="C4" s="267" t="s">
        <v>139</v>
      </c>
      <c r="D4" s="267"/>
      <c r="E4" s="267"/>
      <c r="F4" s="267"/>
      <c r="G4" s="267"/>
      <c r="H4" s="267"/>
      <c r="I4" s="267"/>
      <c r="J4" s="267"/>
      <c r="K4" s="3"/>
    </row>
    <row r="5" spans="1:10" ht="19.5" customHeight="1">
      <c r="A5" s="6"/>
      <c r="B5" s="6"/>
      <c r="C5" s="6"/>
      <c r="D5" s="6"/>
      <c r="E5" s="281"/>
      <c r="F5" s="281"/>
      <c r="G5" s="281"/>
      <c r="H5" s="281"/>
      <c r="I5" s="281"/>
      <c r="J5" s="281"/>
    </row>
    <row r="6" spans="1:11" ht="18.75">
      <c r="A6" s="45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6"/>
    </row>
    <row r="7" spans="1:11" ht="18.75">
      <c r="A7" s="268" t="s">
        <v>70</v>
      </c>
      <c r="B7" s="268"/>
      <c r="C7" s="268"/>
      <c r="D7" s="268"/>
      <c r="E7" s="268"/>
      <c r="F7" s="268"/>
      <c r="G7" s="268"/>
      <c r="H7" s="268"/>
      <c r="I7" s="268"/>
      <c r="J7" s="268"/>
      <c r="K7" s="6"/>
    </row>
    <row r="8" spans="1:10" ht="18.75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3" ht="18.75">
      <c r="A9" s="53"/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1"/>
    </row>
    <row r="10" spans="1:13" ht="15.75" customHeight="1">
      <c r="A10" s="288" t="s">
        <v>2</v>
      </c>
      <c r="B10" s="282" t="s">
        <v>60</v>
      </c>
      <c r="C10" s="282"/>
      <c r="D10" s="282"/>
      <c r="E10" s="283" t="s">
        <v>86</v>
      </c>
      <c r="F10" s="283"/>
      <c r="G10" s="283"/>
      <c r="H10" s="294" t="s">
        <v>8</v>
      </c>
      <c r="I10" s="294"/>
      <c r="J10" s="294"/>
      <c r="K10" s="297" t="s">
        <v>9</v>
      </c>
      <c r="L10" s="298"/>
      <c r="M10" s="299"/>
    </row>
    <row r="11" spans="1:13" ht="47.25">
      <c r="A11" s="289"/>
      <c r="B11" s="159" t="s">
        <v>63</v>
      </c>
      <c r="C11" s="159" t="s">
        <v>65</v>
      </c>
      <c r="D11" s="159" t="s">
        <v>0</v>
      </c>
      <c r="E11" s="159" t="s">
        <v>63</v>
      </c>
      <c r="F11" s="159" t="s">
        <v>65</v>
      </c>
      <c r="G11" s="159" t="s">
        <v>0</v>
      </c>
      <c r="H11" s="159" t="s">
        <v>64</v>
      </c>
      <c r="I11" s="159" t="s">
        <v>65</v>
      </c>
      <c r="J11" s="159" t="s">
        <v>0</v>
      </c>
      <c r="K11" s="159" t="s">
        <v>63</v>
      </c>
      <c r="L11" s="159" t="s">
        <v>65</v>
      </c>
      <c r="M11" s="159" t="s">
        <v>0</v>
      </c>
    </row>
    <row r="12" spans="1:13" ht="53.25" customHeight="1">
      <c r="A12" s="34" t="s">
        <v>67</v>
      </c>
      <c r="B12" s="36">
        <f>D12/C12</f>
        <v>0.3612966601178782</v>
      </c>
      <c r="C12" s="35">
        <f aca="true" t="shared" si="0" ref="C12:M12">C13+C19+C31</f>
        <v>7126</v>
      </c>
      <c r="D12" s="24">
        <f t="shared" si="0"/>
        <v>2574.6</v>
      </c>
      <c r="E12" s="36">
        <f>G12/F12</f>
        <v>0.06448403361344537</v>
      </c>
      <c r="F12" s="35">
        <f>F13+F19+F31</f>
        <v>14875</v>
      </c>
      <c r="G12" s="24">
        <f>G13+G19+G31</f>
        <v>959.1999999999999</v>
      </c>
      <c r="H12" s="36">
        <f>J12/I12</f>
        <v>0.14772782931354358</v>
      </c>
      <c r="I12" s="35">
        <f>I13+I19+I31</f>
        <v>4312</v>
      </c>
      <c r="J12" s="24">
        <f t="shared" si="0"/>
        <v>637.0024</v>
      </c>
      <c r="K12" s="36">
        <f>M12/L12</f>
        <v>0.1560323363636364</v>
      </c>
      <c r="L12" s="35">
        <f t="shared" si="0"/>
        <v>4312</v>
      </c>
      <c r="M12" s="24">
        <f t="shared" si="0"/>
        <v>672.8114344000002</v>
      </c>
    </row>
    <row r="13" spans="1:13" ht="80.25" customHeight="1">
      <c r="A13" s="150" t="s">
        <v>36</v>
      </c>
      <c r="B13" s="36">
        <f>D13/C13</f>
        <v>2.092857142857143</v>
      </c>
      <c r="C13" s="35">
        <f aca="true" t="shared" si="1" ref="C13:M13">C14+C17</f>
        <v>14</v>
      </c>
      <c r="D13" s="24">
        <f t="shared" si="1"/>
        <v>29.3</v>
      </c>
      <c r="E13" s="36">
        <f>G13/F13</f>
        <v>3.1625</v>
      </c>
      <c r="F13" s="35">
        <f t="shared" si="1"/>
        <v>16</v>
      </c>
      <c r="G13" s="24">
        <f t="shared" si="1"/>
        <v>50.6</v>
      </c>
      <c r="H13" s="36">
        <f>J13/I13</f>
        <v>3.1025882352941174</v>
      </c>
      <c r="I13" s="35">
        <f t="shared" si="1"/>
        <v>17</v>
      </c>
      <c r="J13" s="24">
        <f t="shared" si="1"/>
        <v>52.744</v>
      </c>
      <c r="K13" s="36">
        <f>M13/L13</f>
        <v>3.278921411764706</v>
      </c>
      <c r="L13" s="35">
        <f t="shared" si="1"/>
        <v>17</v>
      </c>
      <c r="M13" s="24">
        <f t="shared" si="1"/>
        <v>55.741664</v>
      </c>
    </row>
    <row r="14" spans="1:13" ht="33.75" customHeight="1">
      <c r="A14" s="160" t="s">
        <v>114</v>
      </c>
      <c r="B14" s="141">
        <f aca="true" t="shared" si="2" ref="B14:L14">B16</f>
        <v>2.875</v>
      </c>
      <c r="C14" s="142">
        <f>C15+C16</f>
        <v>9</v>
      </c>
      <c r="D14" s="141">
        <f>D15+D16</f>
        <v>28</v>
      </c>
      <c r="E14" s="141">
        <f t="shared" si="2"/>
        <v>5.5</v>
      </c>
      <c r="F14" s="142">
        <f t="shared" si="2"/>
        <v>8</v>
      </c>
      <c r="G14" s="124">
        <f>G15+G16</f>
        <v>49</v>
      </c>
      <c r="H14" s="141">
        <f t="shared" si="2"/>
        <v>6.637714285714286</v>
      </c>
      <c r="I14" s="142">
        <f t="shared" si="2"/>
        <v>7</v>
      </c>
      <c r="J14" s="124">
        <f>J15+J16</f>
        <v>51.744</v>
      </c>
      <c r="K14" s="141">
        <f t="shared" si="2"/>
        <v>7.0094262857142855</v>
      </c>
      <c r="L14" s="142">
        <f t="shared" si="2"/>
        <v>7</v>
      </c>
      <c r="M14" s="124">
        <f>M15+M16</f>
        <v>54.641664</v>
      </c>
    </row>
    <row r="15" spans="1:13" ht="24.75" customHeight="1">
      <c r="A15" s="120" t="s">
        <v>3</v>
      </c>
      <c r="B15" s="132">
        <v>5</v>
      </c>
      <c r="C15" s="143">
        <v>1</v>
      </c>
      <c r="D15" s="144">
        <v>5</v>
      </c>
      <c r="E15" s="132">
        <v>5.34</v>
      </c>
      <c r="F15" s="143">
        <v>1</v>
      </c>
      <c r="G15" s="144">
        <v>5</v>
      </c>
      <c r="H15" s="132">
        <v>5.63</v>
      </c>
      <c r="I15" s="143">
        <v>1</v>
      </c>
      <c r="J15" s="144">
        <f>G15*1.056</f>
        <v>5.28</v>
      </c>
      <c r="K15" s="132">
        <v>5.95</v>
      </c>
      <c r="L15" s="143">
        <v>1</v>
      </c>
      <c r="M15" s="144">
        <f>J15*1.056</f>
        <v>5.57568</v>
      </c>
    </row>
    <row r="16" spans="1:13" ht="47.25">
      <c r="A16" s="174" t="s">
        <v>127</v>
      </c>
      <c r="B16" s="132">
        <f>D16/C16</f>
        <v>2.875</v>
      </c>
      <c r="C16" s="143">
        <v>8</v>
      </c>
      <c r="D16" s="145">
        <v>23</v>
      </c>
      <c r="E16" s="132">
        <f>G16/F16</f>
        <v>5.5</v>
      </c>
      <c r="F16" s="143">
        <v>8</v>
      </c>
      <c r="G16" s="145">
        <v>44</v>
      </c>
      <c r="H16" s="132">
        <f>J16/I16</f>
        <v>6.637714285714286</v>
      </c>
      <c r="I16" s="146">
        <v>7</v>
      </c>
      <c r="J16" s="144">
        <f>G16*1.056</f>
        <v>46.464</v>
      </c>
      <c r="K16" s="132">
        <f>M16/L16</f>
        <v>7.0094262857142855</v>
      </c>
      <c r="L16" s="143">
        <v>7</v>
      </c>
      <c r="M16" s="145">
        <f>J16*1.056</f>
        <v>49.065984</v>
      </c>
    </row>
    <row r="17" spans="1:13" ht="31.5">
      <c r="A17" s="161" t="s">
        <v>113</v>
      </c>
      <c r="B17" s="38">
        <f aca="true" t="shared" si="3" ref="B17:M17">B18</f>
        <v>0.26</v>
      </c>
      <c r="C17" s="38">
        <f t="shared" si="3"/>
        <v>5</v>
      </c>
      <c r="D17" s="38">
        <f t="shared" si="3"/>
        <v>1.3</v>
      </c>
      <c r="E17" s="38">
        <f t="shared" si="3"/>
        <v>0.2</v>
      </c>
      <c r="F17" s="38">
        <f t="shared" si="3"/>
        <v>8</v>
      </c>
      <c r="G17" s="38">
        <f t="shared" si="3"/>
        <v>1.6</v>
      </c>
      <c r="H17" s="38">
        <f t="shared" si="3"/>
        <v>0.1</v>
      </c>
      <c r="I17" s="38">
        <f t="shared" si="3"/>
        <v>10</v>
      </c>
      <c r="J17" s="38">
        <f t="shared" si="3"/>
        <v>1</v>
      </c>
      <c r="K17" s="38">
        <f t="shared" si="3"/>
        <v>0.11000000000000001</v>
      </c>
      <c r="L17" s="38">
        <f t="shared" si="3"/>
        <v>10</v>
      </c>
      <c r="M17" s="38">
        <f t="shared" si="3"/>
        <v>1.1</v>
      </c>
    </row>
    <row r="18" spans="1:13" ht="31.5">
      <c r="A18" s="176" t="s">
        <v>57</v>
      </c>
      <c r="B18" s="102">
        <f aca="true" t="shared" si="4" ref="B18:B24">D18/C18</f>
        <v>0.26</v>
      </c>
      <c r="C18" s="102">
        <v>5</v>
      </c>
      <c r="D18" s="102">
        <v>1.3</v>
      </c>
      <c r="E18" s="102">
        <f aca="true" t="shared" si="5" ref="E18:E24">G18/F18</f>
        <v>0.2</v>
      </c>
      <c r="F18" s="102">
        <v>8</v>
      </c>
      <c r="G18" s="102">
        <v>1.6</v>
      </c>
      <c r="H18" s="102">
        <f aca="true" t="shared" si="6" ref="H18:H24">J18/I18</f>
        <v>0.1</v>
      </c>
      <c r="I18" s="102">
        <v>10</v>
      </c>
      <c r="J18" s="102">
        <v>1</v>
      </c>
      <c r="K18" s="102">
        <f aca="true" t="shared" si="7" ref="K18:K24">M18/L18</f>
        <v>0.11000000000000001</v>
      </c>
      <c r="L18" s="102">
        <v>10</v>
      </c>
      <c r="M18" s="102">
        <v>1.1</v>
      </c>
    </row>
    <row r="19" spans="1:13" ht="69" customHeight="1">
      <c r="A19" s="164" t="s">
        <v>30</v>
      </c>
      <c r="B19" s="147">
        <f t="shared" si="4"/>
        <v>1.161332099907493</v>
      </c>
      <c r="C19" s="142">
        <f>C20+C25+C27+C29</f>
        <v>2162</v>
      </c>
      <c r="D19" s="124">
        <f>D20+D25+D27+D29</f>
        <v>2510.7999999999997</v>
      </c>
      <c r="E19" s="147">
        <f t="shared" si="5"/>
        <v>0.39834786599357497</v>
      </c>
      <c r="F19" s="142">
        <f>F20+F25+F27+F29</f>
        <v>2179</v>
      </c>
      <c r="G19" s="124">
        <f>G20+G25+G27+G29</f>
        <v>867.9999999999999</v>
      </c>
      <c r="H19" s="147">
        <f t="shared" si="6"/>
        <v>0.2566666050808314</v>
      </c>
      <c r="I19" s="142">
        <f>I20+I25+I27+I29</f>
        <v>2165</v>
      </c>
      <c r="J19" s="124">
        <f>J20+J25+J27+J29</f>
        <v>555.6831999999999</v>
      </c>
      <c r="K19" s="147">
        <f t="shared" si="7"/>
        <v>0.27101000424942273</v>
      </c>
      <c r="L19" s="142">
        <f>L20+L25+L27+L29</f>
        <v>2165</v>
      </c>
      <c r="M19" s="124">
        <f>M20+M25+M27+M29</f>
        <v>586.7366592000002</v>
      </c>
    </row>
    <row r="20" spans="1:13" ht="31.5">
      <c r="A20" s="160" t="s">
        <v>114</v>
      </c>
      <c r="B20" s="147">
        <f t="shared" si="4"/>
        <v>0.8705915813424346</v>
      </c>
      <c r="C20" s="38">
        <f aca="true" t="shared" si="8" ref="C20:M20">SUM(C21:C24)</f>
        <v>1758</v>
      </c>
      <c r="D20" s="124">
        <f t="shared" si="8"/>
        <v>1530.5</v>
      </c>
      <c r="E20" s="147">
        <f t="shared" si="5"/>
        <v>0.340225352112676</v>
      </c>
      <c r="F20" s="38">
        <f t="shared" si="8"/>
        <v>1775</v>
      </c>
      <c r="G20" s="124">
        <f t="shared" si="8"/>
        <v>603.9</v>
      </c>
      <c r="H20" s="147">
        <f t="shared" si="6"/>
        <v>0.15720386144236226</v>
      </c>
      <c r="I20" s="38">
        <f t="shared" si="8"/>
        <v>1761</v>
      </c>
      <c r="J20" s="124">
        <f t="shared" si="8"/>
        <v>276.83599999999996</v>
      </c>
      <c r="K20" s="147">
        <f t="shared" si="7"/>
        <v>0.1660072776831346</v>
      </c>
      <c r="L20" s="38">
        <f t="shared" si="8"/>
        <v>1761</v>
      </c>
      <c r="M20" s="124">
        <f t="shared" si="8"/>
        <v>292.33881600000007</v>
      </c>
    </row>
    <row r="21" spans="1:13" ht="15.75">
      <c r="A21" s="175" t="s">
        <v>5</v>
      </c>
      <c r="B21" s="134">
        <f t="shared" si="4"/>
        <v>1.3339662447257383</v>
      </c>
      <c r="C21" s="102">
        <v>474</v>
      </c>
      <c r="D21" s="102">
        <v>632.3</v>
      </c>
      <c r="E21" s="134">
        <f t="shared" si="5"/>
        <v>0.7603375527426159</v>
      </c>
      <c r="F21" s="102">
        <v>474</v>
      </c>
      <c r="G21" s="102">
        <v>360.4</v>
      </c>
      <c r="H21" s="134">
        <f t="shared" si="6"/>
        <v>0.04156118143459916</v>
      </c>
      <c r="I21" s="102">
        <v>474</v>
      </c>
      <c r="J21" s="102">
        <v>19.7</v>
      </c>
      <c r="K21" s="134">
        <f t="shared" si="7"/>
        <v>0.04388860759493671</v>
      </c>
      <c r="L21" s="102">
        <v>474</v>
      </c>
      <c r="M21" s="31">
        <f>J21*1.056</f>
        <v>20.8032</v>
      </c>
    </row>
    <row r="22" spans="1:13" ht="15.75">
      <c r="A22" s="175" t="s">
        <v>3</v>
      </c>
      <c r="B22" s="134">
        <f t="shared" si="4"/>
        <v>0.11878048780487806</v>
      </c>
      <c r="C22" s="102">
        <v>410</v>
      </c>
      <c r="D22" s="102">
        <v>48.7</v>
      </c>
      <c r="E22" s="134">
        <f t="shared" si="5"/>
        <v>0.13414634146341464</v>
      </c>
      <c r="F22" s="102">
        <v>410</v>
      </c>
      <c r="G22" s="31">
        <v>55</v>
      </c>
      <c r="H22" s="134">
        <f t="shared" si="6"/>
        <v>0.14165853658536587</v>
      </c>
      <c r="I22" s="102">
        <v>410</v>
      </c>
      <c r="J22" s="31">
        <f>G22*1.056</f>
        <v>58.080000000000005</v>
      </c>
      <c r="K22" s="134">
        <f t="shared" si="7"/>
        <v>0.14959141463414638</v>
      </c>
      <c r="L22" s="102">
        <v>410</v>
      </c>
      <c r="M22" s="31">
        <f>J22*1.056</f>
        <v>61.33248000000001</v>
      </c>
    </row>
    <row r="23" spans="1:13" ht="15.75">
      <c r="A23" s="175" t="s">
        <v>4</v>
      </c>
      <c r="B23" s="134">
        <f t="shared" si="4"/>
        <v>1.8051063829787233</v>
      </c>
      <c r="C23" s="102">
        <v>470</v>
      </c>
      <c r="D23" s="194">
        <v>848.4</v>
      </c>
      <c r="E23" s="134">
        <f t="shared" si="5"/>
        <v>0.38501026694045176</v>
      </c>
      <c r="F23" s="102">
        <v>487</v>
      </c>
      <c r="G23" s="31">
        <v>187.5</v>
      </c>
      <c r="H23" s="134">
        <f t="shared" si="6"/>
        <v>0.4186046511627907</v>
      </c>
      <c r="I23" s="102">
        <v>473</v>
      </c>
      <c r="J23" s="31">
        <f>G23*1.056</f>
        <v>198</v>
      </c>
      <c r="K23" s="134">
        <f t="shared" si="7"/>
        <v>0.44204651162790704</v>
      </c>
      <c r="L23" s="102">
        <v>473</v>
      </c>
      <c r="M23" s="31">
        <f>J23*1.056</f>
        <v>209.08800000000002</v>
      </c>
    </row>
    <row r="24" spans="1:13" ht="47.25">
      <c r="A24" s="175" t="s">
        <v>127</v>
      </c>
      <c r="B24" s="134">
        <f t="shared" si="4"/>
        <v>0.002722772277227723</v>
      </c>
      <c r="C24" s="102">
        <v>404</v>
      </c>
      <c r="D24" s="31">
        <v>1.1</v>
      </c>
      <c r="E24" s="134">
        <f t="shared" si="5"/>
        <v>0.0024752475247524753</v>
      </c>
      <c r="F24" s="102">
        <v>404</v>
      </c>
      <c r="G24" s="31">
        <v>1</v>
      </c>
      <c r="H24" s="134">
        <f t="shared" si="6"/>
        <v>0.002613861386138614</v>
      </c>
      <c r="I24" s="102">
        <v>404</v>
      </c>
      <c r="J24" s="31">
        <f>G24*1.056</f>
        <v>1.056</v>
      </c>
      <c r="K24" s="134">
        <f t="shared" si="7"/>
        <v>0.0027602376237623764</v>
      </c>
      <c r="L24" s="102">
        <v>404</v>
      </c>
      <c r="M24" s="31">
        <f>J24*1.056</f>
        <v>1.1151360000000001</v>
      </c>
    </row>
    <row r="25" spans="1:13" ht="31.5">
      <c r="A25" s="161" t="s">
        <v>113</v>
      </c>
      <c r="B25" s="147">
        <f aca="true" t="shared" si="9" ref="B25:M25">B26</f>
        <v>4.42442396313364</v>
      </c>
      <c r="C25" s="142">
        <f t="shared" si="9"/>
        <v>217</v>
      </c>
      <c r="D25" s="124">
        <f t="shared" si="9"/>
        <v>960.1</v>
      </c>
      <c r="E25" s="147">
        <f t="shared" si="9"/>
        <v>1.1576036866359447</v>
      </c>
      <c r="F25" s="142">
        <f t="shared" si="9"/>
        <v>217</v>
      </c>
      <c r="G25" s="124">
        <f t="shared" si="9"/>
        <v>251.2</v>
      </c>
      <c r="H25" s="147">
        <f t="shared" si="9"/>
        <v>1.2224294930875577</v>
      </c>
      <c r="I25" s="142">
        <f t="shared" si="9"/>
        <v>217</v>
      </c>
      <c r="J25" s="124">
        <f t="shared" si="9"/>
        <v>265.2672</v>
      </c>
      <c r="K25" s="147">
        <f t="shared" si="9"/>
        <v>1.2908855447004608</v>
      </c>
      <c r="L25" s="142">
        <f t="shared" si="9"/>
        <v>217</v>
      </c>
      <c r="M25" s="124">
        <f t="shared" si="9"/>
        <v>280.1221632</v>
      </c>
    </row>
    <row r="26" spans="1:13" ht="31.5">
      <c r="A26" s="176" t="s">
        <v>57</v>
      </c>
      <c r="B26" s="134">
        <f>D26/C26</f>
        <v>4.42442396313364</v>
      </c>
      <c r="C26" s="102">
        <v>217</v>
      </c>
      <c r="D26" s="31">
        <v>960.1</v>
      </c>
      <c r="E26" s="134">
        <f>G26/F26</f>
        <v>1.1576036866359447</v>
      </c>
      <c r="F26" s="102">
        <v>217</v>
      </c>
      <c r="G26" s="31">
        <v>251.2</v>
      </c>
      <c r="H26" s="134">
        <f>J26/I26</f>
        <v>1.2224294930875577</v>
      </c>
      <c r="I26" s="102">
        <v>217</v>
      </c>
      <c r="J26" s="31">
        <f>G26*1.056</f>
        <v>265.2672</v>
      </c>
      <c r="K26" s="134">
        <f>M26/L26</f>
        <v>1.2908855447004608</v>
      </c>
      <c r="L26" s="102">
        <v>217</v>
      </c>
      <c r="M26" s="31">
        <f>J26*1.056</f>
        <v>280.1221632</v>
      </c>
    </row>
    <row r="27" spans="1:13" ht="63">
      <c r="A27" s="32" t="s">
        <v>109</v>
      </c>
      <c r="B27" s="147">
        <f aca="true" t="shared" si="10" ref="B27:M27">B28</f>
        <v>0.08260869565217391</v>
      </c>
      <c r="C27" s="142">
        <f t="shared" si="10"/>
        <v>92</v>
      </c>
      <c r="D27" s="124">
        <f t="shared" si="10"/>
        <v>7.6</v>
      </c>
      <c r="E27" s="147">
        <f t="shared" si="10"/>
        <v>0.08586956521739131</v>
      </c>
      <c r="F27" s="142">
        <f t="shared" si="10"/>
        <v>92</v>
      </c>
      <c r="G27" s="124">
        <f t="shared" si="10"/>
        <v>7.9</v>
      </c>
      <c r="H27" s="147">
        <f t="shared" si="10"/>
        <v>0.09021739130434783</v>
      </c>
      <c r="I27" s="142">
        <f t="shared" si="10"/>
        <v>92</v>
      </c>
      <c r="J27" s="124">
        <f t="shared" si="10"/>
        <v>8.3</v>
      </c>
      <c r="K27" s="147">
        <f t="shared" si="10"/>
        <v>0.09456521739130434</v>
      </c>
      <c r="L27" s="142">
        <f t="shared" si="10"/>
        <v>92</v>
      </c>
      <c r="M27" s="124">
        <f t="shared" si="10"/>
        <v>8.7</v>
      </c>
    </row>
    <row r="28" spans="1:13" ht="22.5" customHeight="1">
      <c r="A28" s="169" t="s">
        <v>12</v>
      </c>
      <c r="B28" s="134">
        <f>D28/C28</f>
        <v>0.08260869565217391</v>
      </c>
      <c r="C28" s="133">
        <v>92</v>
      </c>
      <c r="D28" s="102">
        <v>7.6</v>
      </c>
      <c r="E28" s="134">
        <f>G28/F28</f>
        <v>0.08586956521739131</v>
      </c>
      <c r="F28" s="133">
        <v>92</v>
      </c>
      <c r="G28" s="102">
        <v>7.9</v>
      </c>
      <c r="H28" s="134">
        <f>J28/I28</f>
        <v>0.09021739130434783</v>
      </c>
      <c r="I28" s="133">
        <v>92</v>
      </c>
      <c r="J28" s="102">
        <v>8.3</v>
      </c>
      <c r="K28" s="134">
        <f>M28/L28</f>
        <v>0.09456521739130434</v>
      </c>
      <c r="L28" s="133">
        <v>92</v>
      </c>
      <c r="M28" s="102">
        <v>8.7</v>
      </c>
    </row>
    <row r="29" spans="1:13" ht="47.25">
      <c r="A29" s="162" t="s">
        <v>112</v>
      </c>
      <c r="B29" s="147">
        <f aca="true" t="shared" si="11" ref="B29:L29">B30</f>
        <v>0.1326315789473684</v>
      </c>
      <c r="C29" s="142">
        <f t="shared" si="11"/>
        <v>95</v>
      </c>
      <c r="D29" s="124">
        <f t="shared" si="11"/>
        <v>12.6</v>
      </c>
      <c r="E29" s="147">
        <f>E30</f>
        <v>0.05263157894736842</v>
      </c>
      <c r="F29" s="142">
        <f t="shared" si="11"/>
        <v>95</v>
      </c>
      <c r="G29" s="124">
        <f t="shared" si="11"/>
        <v>5</v>
      </c>
      <c r="H29" s="147">
        <f t="shared" si="11"/>
        <v>0.055578947368421054</v>
      </c>
      <c r="I29" s="142">
        <f t="shared" si="11"/>
        <v>95</v>
      </c>
      <c r="J29" s="124">
        <f t="shared" si="11"/>
        <v>5.28</v>
      </c>
      <c r="K29" s="147">
        <f t="shared" si="11"/>
        <v>0.05869136842105263</v>
      </c>
      <c r="L29" s="142">
        <f t="shared" si="11"/>
        <v>95</v>
      </c>
      <c r="M29" s="124">
        <f>M30</f>
        <v>5.57568</v>
      </c>
    </row>
    <row r="30" spans="1:13" ht="15.75">
      <c r="A30" s="169" t="s">
        <v>13</v>
      </c>
      <c r="B30" s="134">
        <f>D30/C30</f>
        <v>0.1326315789473684</v>
      </c>
      <c r="C30" s="133">
        <v>95</v>
      </c>
      <c r="D30" s="102">
        <v>12.6</v>
      </c>
      <c r="E30" s="134">
        <f>G30/F30</f>
        <v>0.05263157894736842</v>
      </c>
      <c r="F30" s="133">
        <v>95</v>
      </c>
      <c r="G30" s="31">
        <v>5</v>
      </c>
      <c r="H30" s="134">
        <f>J30/I30</f>
        <v>0.055578947368421054</v>
      </c>
      <c r="I30" s="102">
        <v>95</v>
      </c>
      <c r="J30" s="31">
        <f>G30*1.056</f>
        <v>5.28</v>
      </c>
      <c r="K30" s="134">
        <f>M30/L30</f>
        <v>0.05869136842105263</v>
      </c>
      <c r="L30" s="133">
        <v>95</v>
      </c>
      <c r="M30" s="31">
        <f>J30*1.056</f>
        <v>5.57568</v>
      </c>
    </row>
    <row r="31" spans="1:13" ht="66.75" customHeight="1">
      <c r="A31" s="150" t="s">
        <v>59</v>
      </c>
      <c r="B31" s="147">
        <f>D31/C31</f>
        <v>0.0069696969696969695</v>
      </c>
      <c r="C31" s="142">
        <f>C32+C36</f>
        <v>4950</v>
      </c>
      <c r="D31" s="124">
        <f>D32+D36</f>
        <v>34.5</v>
      </c>
      <c r="E31" s="147">
        <f>E32</f>
        <v>0.1646153846153846</v>
      </c>
      <c r="F31" s="142">
        <f>F32+F36</f>
        <v>12680</v>
      </c>
      <c r="G31" s="124">
        <f>G32+G36</f>
        <v>40.599999999999994</v>
      </c>
      <c r="H31" s="147">
        <f>H32</f>
        <v>0.06384615384615386</v>
      </c>
      <c r="I31" s="142">
        <f>I32+I36</f>
        <v>2130</v>
      </c>
      <c r="J31" s="124">
        <f>J32+J36</f>
        <v>28.575200000000002</v>
      </c>
      <c r="K31" s="147">
        <f>K32</f>
        <v>0.06863461538461539</v>
      </c>
      <c r="L31" s="142">
        <f>L32+L36</f>
        <v>2130</v>
      </c>
      <c r="M31" s="124">
        <f>M32+M36</f>
        <v>30.333111200000005</v>
      </c>
    </row>
    <row r="32" spans="1:13" ht="31.5">
      <c r="A32" s="160" t="s">
        <v>114</v>
      </c>
      <c r="B32" s="147">
        <f>D32/C32</f>
        <v>0.061200000000000004</v>
      </c>
      <c r="C32" s="38">
        <f>C33+C34</f>
        <v>250</v>
      </c>
      <c r="D32" s="124">
        <f>D33+D34</f>
        <v>15.3</v>
      </c>
      <c r="E32" s="147">
        <f>G32/F32</f>
        <v>0.1646153846153846</v>
      </c>
      <c r="F32" s="38">
        <v>130</v>
      </c>
      <c r="G32" s="124">
        <f>G33+G34</f>
        <v>21.4</v>
      </c>
      <c r="H32" s="147">
        <f>J32/I32</f>
        <v>0.06384615384615386</v>
      </c>
      <c r="I32" s="38">
        <v>130</v>
      </c>
      <c r="J32" s="124">
        <f>J33+J34</f>
        <v>8.3</v>
      </c>
      <c r="K32" s="147">
        <f>M32/L32</f>
        <v>0.06863461538461539</v>
      </c>
      <c r="L32" s="38">
        <v>130</v>
      </c>
      <c r="M32" s="124">
        <f>M33+M34</f>
        <v>8.922500000000001</v>
      </c>
    </row>
    <row r="33" spans="1:13" ht="15.75">
      <c r="A33" s="175" t="s">
        <v>5</v>
      </c>
      <c r="B33" s="134">
        <f>D33/C33</f>
        <v>0.06846153846153846</v>
      </c>
      <c r="C33" s="102">
        <v>130</v>
      </c>
      <c r="D33" s="31">
        <v>8.9</v>
      </c>
      <c r="E33" s="134">
        <f>G33/F33</f>
        <v>0.11538461538461539</v>
      </c>
      <c r="F33" s="102">
        <v>130</v>
      </c>
      <c r="G33" s="31">
        <v>15</v>
      </c>
      <c r="H33" s="134">
        <f>J33/I33</f>
        <v>0.06384615384615386</v>
      </c>
      <c r="I33" s="102">
        <v>130</v>
      </c>
      <c r="J33" s="31">
        <v>8.3</v>
      </c>
      <c r="K33" s="134">
        <f>M33/L33</f>
        <v>0.06863461538461539</v>
      </c>
      <c r="L33" s="102">
        <v>130</v>
      </c>
      <c r="M33" s="31">
        <f>J33*1.075</f>
        <v>8.922500000000001</v>
      </c>
    </row>
    <row r="34" spans="1:13" ht="15.75">
      <c r="A34" s="175" t="s">
        <v>4</v>
      </c>
      <c r="B34" s="134">
        <f>D34/C34</f>
        <v>0.05333333333333334</v>
      </c>
      <c r="C34" s="102">
        <v>120</v>
      </c>
      <c r="D34" s="31">
        <v>6.4</v>
      </c>
      <c r="E34" s="134">
        <f>G34/F34</f>
        <v>0.05333333333333334</v>
      </c>
      <c r="F34" s="102">
        <v>120</v>
      </c>
      <c r="G34" s="102">
        <v>6.4</v>
      </c>
      <c r="H34" s="134"/>
      <c r="I34" s="102"/>
      <c r="J34" s="102"/>
      <c r="K34" s="134"/>
      <c r="L34" s="102"/>
      <c r="M34" s="102"/>
    </row>
    <row r="35" spans="1:13" ht="15.75" hidden="1">
      <c r="A35" s="175" t="s">
        <v>1</v>
      </c>
      <c r="B35" s="134"/>
      <c r="C35" s="102"/>
      <c r="D35" s="31"/>
      <c r="E35" s="134"/>
      <c r="F35" s="102"/>
      <c r="G35" s="102"/>
      <c r="H35" s="134"/>
      <c r="I35" s="102"/>
      <c r="J35" s="102"/>
      <c r="K35" s="134"/>
      <c r="L35" s="102"/>
      <c r="M35" s="102"/>
    </row>
    <row r="36" spans="1:13" ht="31.5">
      <c r="A36" s="161" t="s">
        <v>113</v>
      </c>
      <c r="B36" s="147">
        <f aca="true" t="shared" si="12" ref="B36:M36">B37</f>
        <v>0.004085106382978723</v>
      </c>
      <c r="C36" s="142">
        <f t="shared" si="12"/>
        <v>4700</v>
      </c>
      <c r="D36" s="124">
        <f t="shared" si="12"/>
        <v>19.2</v>
      </c>
      <c r="E36" s="149">
        <f t="shared" si="12"/>
        <v>0.0015298804780876493</v>
      </c>
      <c r="F36" s="142">
        <f t="shared" si="12"/>
        <v>12550</v>
      </c>
      <c r="G36" s="124">
        <f t="shared" si="12"/>
        <v>19.2</v>
      </c>
      <c r="H36" s="149">
        <f t="shared" si="12"/>
        <v>0.0101376</v>
      </c>
      <c r="I36" s="142">
        <f t="shared" si="12"/>
        <v>2000</v>
      </c>
      <c r="J36" s="124">
        <f t="shared" si="12"/>
        <v>20.2752</v>
      </c>
      <c r="K36" s="149">
        <f t="shared" si="12"/>
        <v>0.010705305600000001</v>
      </c>
      <c r="L36" s="142">
        <f t="shared" si="12"/>
        <v>2000</v>
      </c>
      <c r="M36" s="124">
        <f t="shared" si="12"/>
        <v>21.4106112</v>
      </c>
    </row>
    <row r="37" spans="1:13" ht="31.5">
      <c r="A37" s="176" t="s">
        <v>57</v>
      </c>
      <c r="B37" s="134">
        <f>D37/C37</f>
        <v>0.004085106382978723</v>
      </c>
      <c r="C37" s="102">
        <v>4700</v>
      </c>
      <c r="D37" s="31">
        <v>19.2</v>
      </c>
      <c r="E37" s="134">
        <f>G37/F37</f>
        <v>0.0015298804780876493</v>
      </c>
      <c r="F37" s="31">
        <v>12550</v>
      </c>
      <c r="G37" s="31">
        <v>19.2</v>
      </c>
      <c r="H37" s="134">
        <f>J37/I37</f>
        <v>0.0101376</v>
      </c>
      <c r="I37" s="133">
        <v>2000</v>
      </c>
      <c r="J37" s="31">
        <f>G37*1.056</f>
        <v>20.2752</v>
      </c>
      <c r="K37" s="134">
        <f>M37/L37</f>
        <v>0.010705305600000001</v>
      </c>
      <c r="L37" s="133">
        <v>2000</v>
      </c>
      <c r="M37" s="31">
        <f>J37*1.056</f>
        <v>21.4106112</v>
      </c>
    </row>
    <row r="42" spans="1:13" ht="23.25">
      <c r="A42" s="263" t="s">
        <v>143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0"/>
      <c r="M42" s="260"/>
    </row>
    <row r="43" spans="1:11" ht="20.25" customHeight="1">
      <c r="A43" s="10" t="s">
        <v>107</v>
      </c>
      <c r="B43" s="7"/>
      <c r="C43" s="7"/>
      <c r="D43" s="7"/>
      <c r="E43" s="7"/>
      <c r="F43" s="7"/>
      <c r="G43" s="7"/>
      <c r="H43" s="7"/>
      <c r="I43" s="7"/>
      <c r="J43" s="8"/>
      <c r="K43" s="8"/>
    </row>
  </sheetData>
  <sheetProtection/>
  <mergeCells count="12">
    <mergeCell ref="A8:J8"/>
    <mergeCell ref="C3:L3"/>
    <mergeCell ref="K10:M10"/>
    <mergeCell ref="B10:D10"/>
    <mergeCell ref="C1:L2"/>
    <mergeCell ref="A7:J7"/>
    <mergeCell ref="E10:G10"/>
    <mergeCell ref="H10:J10"/>
    <mergeCell ref="B9:M9"/>
    <mergeCell ref="A10:A11"/>
    <mergeCell ref="E5:J5"/>
    <mergeCell ref="C4:J4"/>
  </mergeCells>
  <printOptions/>
  <pageMargins left="0.7874015748031497" right="0.7874015748031497" top="1.1811023622047245" bottom="0.3937007874015748" header="0" footer="0"/>
  <pageSetup fitToHeight="64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2018-12-21T11:35:12Z</cp:lastPrinted>
  <dcterms:created xsi:type="dcterms:W3CDTF">1996-10-08T23:32:33Z</dcterms:created>
  <dcterms:modified xsi:type="dcterms:W3CDTF">2018-12-21T11:35:54Z</dcterms:modified>
  <cp:category/>
  <cp:version/>
  <cp:contentType/>
  <cp:contentStatus/>
</cp:coreProperties>
</file>