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780" windowWidth="9300" windowHeight="3975" tabRatio="0" activeTab="1"/>
  </bookViews>
  <sheets>
    <sheet name="Диаграмма1" sheetId="1" r:id="rId1"/>
    <sheet name="Sheet1" sheetId="2" r:id="rId2"/>
  </sheets>
  <definedNames>
    <definedName name="_xlnm.Print_Area" localSheetId="1">'Sheet1'!$A$1:$P$614</definedName>
  </definedNames>
  <calcPr fullCalcOnLoad="1"/>
</workbook>
</file>

<file path=xl/sharedStrings.xml><?xml version="1.0" encoding="utf-8"?>
<sst xmlns="http://schemas.openxmlformats.org/spreadsheetml/2006/main" count="622" uniqueCount="420">
  <si>
    <t>Загальний фонд</t>
  </si>
  <si>
    <t>Спеціальний фонд</t>
  </si>
  <si>
    <t>5</t>
  </si>
  <si>
    <t>6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</si>
  <si>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</si>
  <si>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</si>
  <si>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</si>
  <si>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</si>
  <si>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кількість дорожніх знаків, од.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</si>
  <si>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</si>
  <si>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</si>
  <si>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</si>
  <si>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</si>
  <si>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площа вулично-дорожньої мережі з відновленою дорожньою розміткою, кв. м</t>
  </si>
  <si>
    <t xml:space="preserve">    Показник: кількість установлених світлофорних об"єктів, од.</t>
  </si>
  <si>
    <t xml:space="preserve">    Показник: середня вартість відновлення 1 кв. м дорожньої розмітки, грн.</t>
  </si>
  <si>
    <t xml:space="preserve">    Показник: середня вартість встановлення 1 світлофорного об"єкту , грн.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</si>
  <si>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</si>
  <si>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</si>
  <si>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дорожнього знаку,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</si>
  <si>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</si>
  <si>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дорожніх знаків з проведеним поточним ремонтом від потребуючих ремонту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</si>
  <si>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</si>
  <si>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</si>
  <si>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 xml:space="preserve">    Показник: довжина мереж зовнішнього освітлення, на якій проведено капітальний ремонт, км</t>
  </si>
  <si>
    <t>% виконання за _______ до уточненого плану</t>
  </si>
  <si>
    <t>Всього</t>
  </si>
  <si>
    <t xml:space="preserve">    Показник: кількість установлених дорожніх знаків, од.</t>
  </si>
  <si>
    <t xml:space="preserve">    Показник: середня вартість встановлення 1 дорожнього знаку, грн.</t>
  </si>
  <si>
    <t xml:space="preserve">  Завдання: 1. Забезпечення проведення капітального ремонту вулично-дорожньої мережі</t>
  </si>
  <si>
    <t xml:space="preserve">    Показник: % світлофорних об"єктів з проведеним капітальним ремонтом від потребуючих ремонту</t>
  </si>
  <si>
    <t xml:space="preserve">    Показник: кількість поточно відремонтованих дорожніх знаків , од.</t>
  </si>
  <si>
    <t xml:space="preserve">    Показник: % установлення дорожніх знаків в порівнянні з минулим роком</t>
  </si>
  <si>
    <t xml:space="preserve">  Завдання: 5. Забезпечення проведення ремонту та технічного обслуговування вуличного освітлення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</si>
  <si>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</si>
  <si>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</si>
  <si>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</si>
  <si>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Показник: середня вартість капітального ремонту 1 шахтного колодязя, грн.</t>
  </si>
  <si>
    <t xml:space="preserve">    Показник: % нанесення дорожньої розмітки від потребуючих нанесення</t>
  </si>
  <si>
    <t xml:space="preserve">    Тип показника: Витрати</t>
  </si>
  <si>
    <t>грн.</t>
  </si>
  <si>
    <t xml:space="preserve">    Показник: середня вартість придбання та монтажу одного покажчика, грн.</t>
  </si>
  <si>
    <t>Управління капітального будівництва та дорожнього господарства Сумської міської ради</t>
  </si>
  <si>
    <t>програми  реформування і розвитку житлово-</t>
  </si>
  <si>
    <t xml:space="preserve">    Показник: обсяг видатків, грн.</t>
  </si>
  <si>
    <t>обсяг електроенергії для безперебійної роботи світлофорних об'єктів, кВт/год</t>
  </si>
  <si>
    <t>середній обсяг спожитої електроенергії на один світлофорний об'єкт в рік, кВт/год</t>
  </si>
  <si>
    <t>середня вартість 1 кВт/год спожитої електроенергії на рік,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</si>
  <si>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</si>
  <si>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</si>
  <si>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</si>
  <si>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</si>
  <si>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</si>
  <si>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</si>
  <si>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</si>
  <si>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</si>
  <si>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комунального господарства міста Суми </t>
  </si>
  <si>
    <t xml:space="preserve">  Завдання: 2. Забезпечення проведення поточного ремонту вулично-дорожньої мережі та штучних споруд</t>
  </si>
  <si>
    <t xml:space="preserve">    Показник: площа проїздів, тротуарів і внутрішньоквартальних доріг,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</si>
  <si>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внутрішньоквартальних доріг, грн.</t>
  </si>
  <si>
    <t xml:space="preserve">    Показник: питома вага проїздів, тротуарів і внутрішноквартальних доріг, що зазнала поточного ремонту до площі, що потребувала поточного ремонту</t>
  </si>
  <si>
    <t xml:space="preserve"> ДІМ СМР</t>
  </si>
  <si>
    <t>УКБтаДГ СМР</t>
  </si>
  <si>
    <t xml:space="preserve">    Показник: кількість світлофорних об'єктів, од.</t>
  </si>
  <si>
    <t xml:space="preserve">    Показник: кількість установлених та капітально відремонтованих світлофорних  об'єктів, од.</t>
  </si>
  <si>
    <t xml:space="preserve">    Показник: кількість поточно відремонтованих світлофорних  об'єктів, од.</t>
  </si>
  <si>
    <t xml:space="preserve">    Показник: середня вартість втановлення та капітального ремонту 1 світлофорного об'єкту, грн.</t>
  </si>
  <si>
    <t xml:space="preserve">    Показник: середня вартість поточного ремонту 1 світлофорного об'єкту , грн.</t>
  </si>
  <si>
    <t xml:space="preserve">    Показник: % світлофорних об'єктів з проведеним поточним ремонтом від потребуючих ремонту</t>
  </si>
  <si>
    <t xml:space="preserve"> Показник: площа вулично-дорожньої мережі, на якій необхідно провести роботи по відновленню дорожньої розмітки, кв. м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</si>
  <si>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</si>
  <si>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</si>
  <si>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</si>
  <si>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</si>
  <si>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</si>
  <si>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</si>
  <si>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</si>
  <si>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</si>
  <si>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</si>
  <si>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</si>
  <si>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</si>
  <si>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</si>
  <si>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</si>
  <si>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</si>
  <si>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</si>
  <si>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</si>
  <si>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</si>
  <si>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Площа території об'єктів зеленого господарства, яка підлягає санітарному прибиранню (догляду), га</t>
  </si>
  <si>
    <t xml:space="preserve">    Показник: кількість дерев та чагарників, які потребують видалення, од.</t>
  </si>
  <si>
    <t xml:space="preserve">    Показник: кількість дерев, які потребують догляду, од.</t>
  </si>
  <si>
    <t xml:space="preserve">    Показник: Площа газонів, яку необхідно утримувати (викошувати тощо), га</t>
  </si>
  <si>
    <t xml:space="preserve">    Показник: територія об'єктів зеленого господарства, на якій планується санітарне прибирання (догляд), од.</t>
  </si>
  <si>
    <t xml:space="preserve">    Показник: кількість дерев, які планується видалити, од.</t>
  </si>
  <si>
    <t xml:space="preserve">    Показник: кількість дерев, які планується доглянути (провести обрізку тощо), од.</t>
  </si>
  <si>
    <t xml:space="preserve">    Показник: площа газонів, яку планується утримувати (викошувати тощо), га</t>
  </si>
  <si>
    <t xml:space="preserve">    Показник: середні витрати на санітарне прибирання (догляд) 1 га території об'єктів зеленого господарства, грн.</t>
  </si>
  <si>
    <t xml:space="preserve">    Показник: середні витрати на  видалення одного  дерева, грн.</t>
  </si>
  <si>
    <t xml:space="preserve">    Показник: середні витрати на  догляд за одним деревом (обрізка тощо), грн.</t>
  </si>
  <si>
    <t xml:space="preserve">    Показник: середні витрати на  висадження 1 тис. од. квіткової розсади, грн.</t>
  </si>
  <si>
    <t xml:space="preserve">    Показник: середні витрати на  утримання 1 га газонів, грн.</t>
  </si>
  <si>
    <t xml:space="preserve">    Показник: Питома вага прибраної, доглянутої площі до площі, що підлягає догляду та прибирання, %</t>
  </si>
  <si>
    <t xml:space="preserve">    Показник: Питома вага видалених зелених насаджень у загальній кількості зелених насаджень, що потребують видалення, %,</t>
  </si>
  <si>
    <t xml:space="preserve">    Показник: Питома вага доглянутих зелених насаджень у загальній кількості зелених насаджень, що потребують догляду, %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</si>
  <si>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</si>
  <si>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</si>
  <si>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 xml:space="preserve">    Показник: кількість громадських вбиралень, які планується утримувати, од.</t>
  </si>
  <si>
    <t xml:space="preserve">    Показник: середня витрати на один виїзд спецслужби, грн.</t>
  </si>
  <si>
    <t xml:space="preserve">    Показник: середня вартість утримання однієї громадської вбиральні на рік,  грн. </t>
  </si>
  <si>
    <t xml:space="preserve">    Показник: Темп зростання витрат на один виїзд спецслужби порівняно з попереднім роком, %,</t>
  </si>
  <si>
    <t>Показник: Питома вага площі кладовищ, благоустрій яких планується здійснювати у загальній площі кладовищ, %</t>
  </si>
  <si>
    <t xml:space="preserve">    Показник: Темп зростання середніх витрат на утримання однієї громадської вбиральні порівняно з попереднім роком, %,</t>
  </si>
  <si>
    <t>Показник: кількість світлоточок, які планується утримувати, од.</t>
  </si>
  <si>
    <t xml:space="preserve">    Показник: кількість урн, які планується придбати, од.</t>
  </si>
  <si>
    <t xml:space="preserve">    Показник: вартість придбання однієї урни, грн.</t>
  </si>
  <si>
    <t>Показник: темп зростання середніх витрат на один захід із санітарної очистки території порівняно з попереднім роком, %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</si>
  <si>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</si>
  <si>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</si>
  <si>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 xml:space="preserve">    Показник: середня вартість одного заходу з поточного ремонту об'єктів благоустрою на рік, грн.</t>
  </si>
  <si>
    <t xml:space="preserve">    Показник: середня вартість одного заходу з утримання об'єктів благоустрою на рік, грн.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</si>
  <si>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</si>
  <si>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</si>
  <si>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</si>
  <si>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</si>
  <si>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</si>
  <si>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 xml:space="preserve">    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</si>
  <si>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</si>
  <si>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</si>
  <si>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</si>
  <si>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</si>
  <si>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>Підпрограма 1. Капітальний ремонт житлового фонду</t>
  </si>
  <si>
    <t xml:space="preserve">    Мета:  Забезпечення святкового оформлення міста до пам'ятних та історичних дат, культурно-мистецьких, релігійних та інших святкових заходів</t>
  </si>
  <si>
    <t xml:space="preserve">    Показник: кількість покажчиків вулиць, які планується замінити</t>
  </si>
  <si>
    <t xml:space="preserve">    Показник: Питома вага кількості покажчиків вулиць, які планується замінити  до загальної кількості покажчиків, що потребують заміни, %</t>
  </si>
  <si>
    <t xml:space="preserve">    Показник: загальна кількість покажчиків вулиць, які потребують заміни, од.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</si>
  <si>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</si>
  <si>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</si>
  <si>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</si>
  <si>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    Показник: кількість систем поливу, що планується встановити, од.</t>
  </si>
  <si>
    <t xml:space="preserve">    Показник: середня вартість становлення однієї системи поливу, грн.</t>
  </si>
  <si>
    <t xml:space="preserve">РАЗОМ </t>
  </si>
  <si>
    <t xml:space="preserve">    Показник: загальна площа внутрішньоквартальних доріг і проїздів, що потребує капітального ремонту, кв. м</t>
  </si>
  <si>
    <t xml:space="preserve">    Показник: загальна площа тротуарів, що потребує капітального ремонту, кв. м</t>
  </si>
  <si>
    <t xml:space="preserve">    Показник: площа внутрішньоквартальних доріг та проїздів, на якій планується провести капітальний ремонт, кв.м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</si>
  <si>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</si>
  <si>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внутрішноквартальних доріг і проїздів, що зазнала капітального ремонту до площі, що потребувала капітального ремонту, %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</si>
  <si>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</si>
  <si>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внутрішноквартальних доріг і проїздів, грн.</t>
  </si>
  <si>
    <t xml:space="preserve">    Показник: середня вартість капітального ремонту 1 кв. м тротуарів, грн.</t>
  </si>
  <si>
    <t xml:space="preserve">    Показник:площа дитячого парку "Казка", що підлягає прибиранню,  га</t>
  </si>
  <si>
    <t xml:space="preserve">    Показник: площа дитячого парку "Казка", яку планується прибирати, га</t>
  </si>
  <si>
    <t xml:space="preserve">    Показник: середні витрати на  прибирання 1 га території дитячого парку "Казка",  грн. в квартал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</si>
  <si>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</si>
  <si>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</si>
  <si>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</si>
  <si>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середня вартість1 куб.м. спожитотого прородного газу, грн.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</si>
  <si>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</si>
  <si>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</si>
  <si>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</si>
  <si>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</si>
  <si>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обсяг видатків на обстеження та випробування, грн.</t>
  </si>
  <si>
    <t>Показник: кількість об'єктів, які планується обстежити та випробувати, од.</t>
  </si>
  <si>
    <t xml:space="preserve"> Показник: середні витрати наобстеження та випробовування одного  об'єкту,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</si>
  <si>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</si>
  <si>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</si>
  <si>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</si>
  <si>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Показник: кількість проектів землеустрою щодо відведення земельних ділянок, од.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</si>
  <si>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</si>
  <si>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</si>
  <si>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</si>
  <si>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</si>
  <si>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</si>
  <si>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</si>
  <si>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</si>
  <si>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</si>
  <si>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>Показник: кількість кількість об'єктів, що потребує капітального ремонту од.</t>
  </si>
  <si>
    <t xml:space="preserve">    Показник: середня вартість проведення капітального ремонту на один об'єкт, грн</t>
  </si>
  <si>
    <t xml:space="preserve">    Показник: середня вартість однієї нової урни яку планується придбати і встановити по місту Суми на рік, грн.</t>
  </si>
  <si>
    <t xml:space="preserve">    Показник: середня вартість 1 місяця оплати податку на земельну ділянку за адресою: м.Суми, вул.Привокзальна, 4/13 (каналізаційно-насосна станція),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</si>
  <si>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</si>
  <si>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</si>
  <si>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</si>
  <si>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</si>
  <si>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</si>
  <si>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Мета: Передача іншої субвенції  Краснопільському районому бюджету для Великобобрицької сільської ради та об'єктів, що знаходяться на території Великобобрицької сільської ради згідно з їх пропозиціями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</si>
  <si>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</si>
  <si>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</si>
  <si>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</si>
  <si>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</si>
  <si>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</si>
  <si>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</si>
  <si>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</si>
  <si>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</si>
  <si>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</si>
  <si>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Завдання: 3. Забезпечення проведення ремонту мостів і шляхопроводів по місту</t>
  </si>
  <si>
    <t xml:space="preserve">    Показник: середня вартість ремонту 1 об'єкта, грн.</t>
  </si>
  <si>
    <t xml:space="preserve">  Завдання: 4.  Забезпечення проведення утримання вулично-дорожньої мережі та штучних споруд</t>
  </si>
  <si>
    <t xml:space="preserve">  Завдання: 7. Забезпечення проведення обстеження об'єктів транспортної інфраструктури</t>
  </si>
  <si>
    <t xml:space="preserve">  Завдання: 9.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об'єктів</t>
  </si>
  <si>
    <t xml:space="preserve">  Завдання: 10. Забезпечення функціонування мереж зовнішнього освітлення </t>
  </si>
  <si>
    <t xml:space="preserve">  Завдання: 11. Збереження та утримання на належному рівні зеленої зони міста Суми та поліпшення його екологічних умов 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</si>
  <si>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</si>
  <si>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</si>
  <si>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>Показник:вартість капітального ремонту житлового фонду ОСББ (будинку), грн.</t>
  </si>
  <si>
    <t>Показник:  вартість співфінансування капітального ремонту  житлового фонду (будинку) ОСББ та ЖБК, грн.</t>
  </si>
  <si>
    <t xml:space="preserve">    Показник: середня вартість співфінансування капітального ремонту одного об'єкта житлового фонду (будинку) ОСББ та ЖБК, грн.</t>
  </si>
  <si>
    <t xml:space="preserve">    Показник: кількість науково-технічної продукції, од.</t>
  </si>
  <si>
    <t xml:space="preserve">    Показник: вартість садіння дерев та кущів, створення газонів  на території м. Суми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</si>
  <si>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</si>
  <si>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</si>
  <si>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</si>
  <si>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</si>
  <si>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кількість інформаційних дошок про втрачені об’єкти архітектури у місті , які планується встановити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</si>
  <si>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</si>
  <si>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</si>
  <si>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Показник:кількість об'ктів, яка охоплена поточним та капітальним ремонтом,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</si>
  <si>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</si>
  <si>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 кількість зелених насаджень, що планується висадити та провести озеленення територій, од.</t>
  </si>
  <si>
    <t xml:space="preserve">    Показник: середні витрати на  висадження одного дерева та озеленення територій, грн.</t>
  </si>
  <si>
    <t>2018 рік</t>
  </si>
  <si>
    <t>2019 рік</t>
  </si>
  <si>
    <t>2020 рік</t>
  </si>
  <si>
    <t xml:space="preserve">    Показник:площа трави (амброзії), що підлягає прополюванню,  га</t>
  </si>
  <si>
    <t xml:space="preserve">    Показник:площа русел річок та водойм, які потребують очищення від намулів, відкладів та завалів, га</t>
  </si>
  <si>
    <t xml:space="preserve">    Показник:площа трави (амброзії), яку планується прополювати,  га</t>
  </si>
  <si>
    <t xml:space="preserve">    Показник:площа русел річок та водойм, які планується очищати від намулів, відкладів та завалів, га</t>
  </si>
  <si>
    <t xml:space="preserve">    Показник:середні витрати на прополювання трави (амброзії), грн</t>
  </si>
  <si>
    <t xml:space="preserve">    Показник: видатки по забезпеченню діяльності спецслужби, грн</t>
  </si>
  <si>
    <t xml:space="preserve"> Показник: видатки по забезпеченню фукціонування громадських вбиралень, грн</t>
  </si>
  <si>
    <t>Показник: видатки на поточний ремонт, утримання місць поховань та елементів благоустрою, грн</t>
  </si>
  <si>
    <t xml:space="preserve">    Показник: видатки на забезпечення поховання безрідних, грн</t>
  </si>
  <si>
    <t xml:space="preserve">    Показник: видатки на проведення капітального ремонту місць поховань та елементів благоустрою на них, грн</t>
  </si>
  <si>
    <t xml:space="preserve">    Показник: кількість кладовищ, благоустрій яких планується здійснюваати, од.</t>
  </si>
  <si>
    <t xml:space="preserve">    Показник: середньорічні витрати на благоустрій 1 кладовища, грн.</t>
  </si>
  <si>
    <t xml:space="preserve">    Показник: середні витрати на прибирання, ліквідацію 1 м3 сміття на об'єктах благоустрою загального користування комунальними підприємствами міста Суми, грн.</t>
  </si>
  <si>
    <t>Показник: темп зростання середніх витрат на придбання однієї урни порівняно з попереднім роком, %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</si>
  <si>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</si>
  <si>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</si>
  <si>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кількість заходів із акарицидної обробки зелених насаджень у парках та скверах містаї, од.</t>
  </si>
  <si>
    <t xml:space="preserve">    Показник: середня вартість одного заходу із акарицидної обробки зелених насаджень у парках та скверах міста грн.</t>
  </si>
  <si>
    <t xml:space="preserve">  Завдання: 6. Забезпечення проведення капітального ремонту проїздів, велосіпедних доріжок,  внутрішньоквартальних проїзних доріг та тротуарів</t>
  </si>
  <si>
    <t xml:space="preserve">  Завдання: 5. Забезпечення проведення поточного ремонту проїздів, велосіпедних доріжок,  внутрішньоквартальних проїзних доріг та тротуарів</t>
  </si>
  <si>
    <t xml:space="preserve">    Показник:кількість об'єктів благоустрою по зеленим насадженням, які потребують проведення капітального ремонту, од</t>
  </si>
  <si>
    <t xml:space="preserve">    Показник:кількість об'єктів благоустрою по зеленим насадженням, на яких планується  проведення капітального ремонту, од</t>
  </si>
  <si>
    <t xml:space="preserve">    Показник:середні витрати на проведення капітального ремонту об'єктів благоустрою по зеленим насадженням, грн</t>
  </si>
  <si>
    <t>Показник: сума видатків на поточний ремонт  проїздів, тротуарів і внутрішньоквартальних доріг,грн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</si>
  <si>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</si>
  <si>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</si>
  <si>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Показник:середні витрати на очищення русел річок та водойм від намулів, відкладів та завалів, грн/га</t>
  </si>
  <si>
    <t>Показник: видатки на пслуги зі збирання безпечних відходів, непридатних для вторинного використання (прибирання урн від сміття по місту), грн</t>
  </si>
  <si>
    <t xml:space="preserve">    Показник: видатки на придбання урн, грн</t>
  </si>
  <si>
    <t xml:space="preserve"> Показник: видатки на догляд за об'єктами благоустрою загального користування (прибирання сміття), грн</t>
  </si>
  <si>
    <t xml:space="preserve"> Показник: видатки на догляд за об'єктами благоустрою загального користування (ліквідація стихійних звалищ), грн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</si>
  <si>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</si>
  <si>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</si>
  <si>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обсяг сміття по несанкціонованих звалищ, який планується ліквідувати на об'єктах благоустрою загального користування, тн</t>
  </si>
  <si>
    <t xml:space="preserve">    Показник: середні витрати на  ліквідацію  стихійних звалищ, грн.</t>
  </si>
  <si>
    <t xml:space="preserve">    Показник: середні витрати на  здійснення догляду за об'єктами загального користування, грн.</t>
  </si>
  <si>
    <t xml:space="preserve">    Показник: площа території на об'єктах благоустрою загального користування, на якій планується здійснювати догляд, тис. кв м</t>
  </si>
  <si>
    <t>Показник: темп зростання середніх витрат на  здійснення догляду за об'єктами загального користування порівняно з попереднім роком, %</t>
  </si>
  <si>
    <t>Показник: темп зростання середніх витрат на ліквідацію 1 м3 сміття стихійних звалищ порівняно з попереднім роком, %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</si>
  <si>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</si>
  <si>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</si>
  <si>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</si>
  <si>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</si>
  <si>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</si>
  <si>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</si>
  <si>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</si>
  <si>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</si>
  <si>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</si>
  <si>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</si>
  <si>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</si>
  <si>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</si>
  <si>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</si>
  <si>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Показник: середня вартість реконструкції (реставрації) для одного об'єкта,  грн.</t>
  </si>
  <si>
    <t xml:space="preserve">    Мета: Розробка технічних паспортів на багатоквартирні житлові будинки</t>
  </si>
  <si>
    <t xml:space="preserve">    Мета: Надання бюджетних позичок      </t>
  </si>
  <si>
    <t xml:space="preserve">    Показник:кількість підприємств, яким планується надання бюджетної позички, од.</t>
  </si>
  <si>
    <t xml:space="preserve">    Показник: середній обсяг бюджетної позички, який планується надати,  грн.</t>
  </si>
  <si>
    <t xml:space="preserve">    Показник: обсяг бюджетної позички, який планується  надати, грн.</t>
  </si>
  <si>
    <t>КПКВК 8861</t>
  </si>
  <si>
    <t xml:space="preserve">    Показник: середня вартість 1  відшкодування майнової шкоди, охорони новорічних ялинок, грн.</t>
  </si>
  <si>
    <t>Показник: кількість відшкодувань майнової шкоди та новорічних ялинок, які планується охороняти, од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</si>
  <si>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</si>
  <si>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</si>
  <si>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</si>
  <si>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середня вартість схеми теплопостачання м.Суми, грн.</t>
  </si>
  <si>
    <t>Показник: кількість схем теплопостачання м.Суми, які планується розробити, од</t>
  </si>
  <si>
    <t xml:space="preserve">Результативні показники виконання заходів програми  реформування і розвитку житлово-комунального господарства, на виконання яких виділяються кошти міського бюджету та інші надходження                                    </t>
  </si>
  <si>
    <t>на 2018-2020 роки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</si>
  <si>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</si>
  <si>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</si>
  <si>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>Залишок субвенції на капремонт внутрішньобудинкових інженерних мереж житлового будинку №4 по вул. Менделєєва, м.Суми</t>
  </si>
  <si>
    <t>Залишок субвенції на реконструкцію багатофункціонального спортивного майданчику вул.Новомістенська, 4</t>
  </si>
  <si>
    <t xml:space="preserve">«Про внесення змін до  Комплексної цільової </t>
  </si>
  <si>
    <t xml:space="preserve">на 2018 - 2020 роки, затвердженої рішенням Сумської </t>
  </si>
  <si>
    <t>міської ради від 21 грудня   2017 року №  2913-МР"</t>
  </si>
  <si>
    <t xml:space="preserve">    Мета:  Регулювання діяльності у сфері розміщення зовнішньої реклами на території міста Суми</t>
  </si>
  <si>
    <t xml:space="preserve">    Показник: обсяг видатків на виготовлення та розміщення рекламних матеріалів до святкових та урочистих подій, грн</t>
  </si>
  <si>
    <t>Показник: обсяг видатків на виготовлення та розмщення соціальної реклами, грн</t>
  </si>
  <si>
    <t xml:space="preserve">    Показник:загальна кількість заходів з розміщення соціальної реклами, од</t>
  </si>
  <si>
    <t xml:space="preserve">    Показник:загальна кількість святкових та урочистих подій, які підлягають святковому оформленню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</si>
  <si>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</si>
  <si>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</si>
  <si>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>Показник: обсяг видатків на демонтаж (розбирання, знесення) рекламних засобів на висоті до 3 метрів, грн</t>
  </si>
  <si>
    <t>Показник: обсяг видатків на демонтаж (розбирання, знесення) рекламних засобів на висоті вище 3 метрів, грн</t>
  </si>
  <si>
    <t>Показник: обсяг видатків на демонтаж (розбирання, знесення) великоформатинх рекламних засобів (типу "бігборд" та ін.), грн</t>
  </si>
  <si>
    <t>Показник: обсяг видатків за послуги із доставки демонтованих рекламних засобів на майданчик тимчасового зберігання, грн</t>
  </si>
  <si>
    <t>Показник: обсяг видатків за послуги із відключення від мережі електропостачання, грн</t>
  </si>
  <si>
    <t>Показник: обсяг видатків за послуги з прибирання території (від сміття, що залишилося після демонтажу), грн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</si>
  <si>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</si>
  <si>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</si>
  <si>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Показник: кількість часу витраченого на демонтаж (розбирання, знесення) великоформатних рекламних засобів (типу "біг-борд" та ін.), год</t>
  </si>
  <si>
    <t>Показник: кількість часу витраченого на доставку демонтованих рекламних засобів на майданчик тимчасового зберігання, год</t>
  </si>
  <si>
    <t>Показник: кількість часу витраченого на відклюення від мережі електропостачання, год</t>
  </si>
  <si>
    <t>Показник: кількість куб.м. прибраного на території сміття</t>
  </si>
  <si>
    <t xml:space="preserve">   Показник: середня вартість однієї години демонтажу(розбирання, знесення) рекламних засобів на висоті до 3 метрів, грн.</t>
  </si>
  <si>
    <t xml:space="preserve">   Показник: середня вартість однієї години демонтажу(розбирання, знесення) рекламних засобів на висоті вище 3 метрів, грн.</t>
  </si>
  <si>
    <t xml:space="preserve">   Показник: середня вартість однієї години демонтажу(розбирання, знесення) великогабаритних рекламних засобів (типу "біг-борд" та ін.), грн.</t>
  </si>
  <si>
    <t>Показник: середня вартість однієї години послуги з доставки демонтованих рекламних засобів на майданчик тимчасового зберігання, грн</t>
  </si>
  <si>
    <t>Показник: середня вартість однієї години послуги з відключення від мережі електропостачання, грн</t>
  </si>
  <si>
    <t>Показник: середня вартість прибирання одного куб.м. сміття на території, грн</t>
  </si>
  <si>
    <t>КПКВК 6090</t>
  </si>
  <si>
    <t>КПКВК 7691</t>
  </si>
  <si>
    <t xml:space="preserve">    Мета:  Забезпечення демонтажу та зберігання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 та рекламних засобів, розміщених самовільно та з порушенням порядку розміщення зовнішньої реклами.</t>
  </si>
  <si>
    <t>Показник: обсяг видатків за послуги із відключення об'єктів від мережі електропостачання , грн.</t>
  </si>
  <si>
    <t>Показник: обсяг видатків на  проведення демонтажу об'єктів без відключення від мережі електропостачання, грн.</t>
  </si>
  <si>
    <t>Показник: обсяг видатків за послуги із доставки демонтованих об'єктів на майданчик тимчасового зберігання , грн.</t>
  </si>
  <si>
    <t>Показник: обсяг видатків за послуги з прибирання території (від сміття, що залишилось після демонтажу) , грн.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</si>
  <si>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</si>
  <si>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</si>
  <si>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</si>
  <si>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</si>
  <si>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>Показник: середня вартість однієї години демонтажу об'єктів без відключення від мережі електропостачання , грн.</t>
  </si>
  <si>
    <t>Показник: середня вартість однієї години послуги з відключення об'єктів від мережі електропостачання , грн.</t>
  </si>
  <si>
    <t>Показник: середня вартість однієї години послуги з доставки демонтованих об'єктів на майданчик тимчасового зберігання , грн.</t>
  </si>
  <si>
    <t>Показник: середня вартість прибирання одного куб.м. сміття на території  , грн.</t>
  </si>
  <si>
    <t xml:space="preserve">    Показник: обсяг видатків на опдату послуги зберігання об'єктів, грн.</t>
  </si>
  <si>
    <t xml:space="preserve">    Показник: загальна площа території для зберігання об'єктів, кв.м</t>
  </si>
  <si>
    <t xml:space="preserve">    Показник: середня вартість послуги зберігання на площі 1 кв.м., грн.</t>
  </si>
  <si>
    <t xml:space="preserve">  Завдання: 8. Реконструкція  об'єктів транспортної інфраструктури</t>
  </si>
  <si>
    <t xml:space="preserve">    Показник: обсяг видатків на реконструкцію , грн.</t>
  </si>
  <si>
    <t>Показник: кількість об'єктів, які планується реконструювати , од.</t>
  </si>
  <si>
    <t xml:space="preserve"> Показник: середні витрати на реконструкцію  одного  об'єкту, грн.</t>
  </si>
  <si>
    <t>Показник: кількість послуг, які будуть надані при визначенні норм  з вивезення ТПВ, од</t>
  </si>
  <si>
    <t xml:space="preserve">    Показник: середня вартість 1 послуги, з визначення норм вивезення ТПВ , грн.</t>
  </si>
  <si>
    <t>Показник: кількість послуг з перевірки лічильників, од.</t>
  </si>
  <si>
    <t xml:space="preserve">    Показник: середня вартість 1 послуги, з повірки лічильників , грн.</t>
  </si>
  <si>
    <t>КПКВК  6090, 7691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</si>
  <si>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</si>
  <si>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</si>
  <si>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</si>
  <si>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</si>
  <si>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>КПКВК 7310, 7330,7340</t>
  </si>
  <si>
    <t>КПКВК 7130</t>
  </si>
  <si>
    <t xml:space="preserve">    Показник: середня вартість заходу,  грн.</t>
  </si>
  <si>
    <t xml:space="preserve">Мета  Забезпечення сталого розвитку земельного господарства </t>
  </si>
  <si>
    <t xml:space="preserve">    Показник:кількість заходів,од.</t>
  </si>
  <si>
    <t xml:space="preserve">    Показник: кількість зелених насаджень ( дерев та кущів), що планується виисадити , од.</t>
  </si>
  <si>
    <t xml:space="preserve">    Показник: середні витрати на  висадження одного дерева та посадку куща, грн.</t>
  </si>
  <si>
    <t xml:space="preserve">Показник: вартість співфінансування капітального ремонту житлового фонду, грн. </t>
  </si>
  <si>
    <t>Показник: середня вартість співфінансування капітального ремонту одного об'єкта житлового фонду, грн.</t>
  </si>
  <si>
    <t>Підпрограма 2. Капітальний ремонт житлового фонду об'єднань  співвласників  багатоквартирних будинків</t>
  </si>
  <si>
    <t>КПКВК 6011,7691</t>
  </si>
  <si>
    <t xml:space="preserve">    Показник: середня обсяг бюджетної позички,який підлягає поверненню, грн.</t>
  </si>
  <si>
    <t xml:space="preserve">  Завдання: 12. Забезпечення відтворення зелених насаджен за рахунок цільового фонду (7691)</t>
  </si>
  <si>
    <t xml:space="preserve">    Показник: кількість дерев та кущів, які планується висадити, од.</t>
  </si>
  <si>
    <t xml:space="preserve">    Показник: середні витрати на садіння 1 деревата куща, грн.</t>
  </si>
  <si>
    <t>Показник: кількість похованих безрідних, чол.</t>
  </si>
  <si>
    <t>КПКВК 6016</t>
  </si>
  <si>
    <t xml:space="preserve">  Завдання: 13. Забезпечення благоустрою кладовищ, діяльності спецслужби, поховання безрідних та функціонування громадських вбиралень</t>
  </si>
  <si>
    <t xml:space="preserve">  Завдання: 14. Забезпечення санітарної очистки території</t>
  </si>
  <si>
    <t xml:space="preserve">  Завдання: 15. Поточний ремонт та утримання в належному стані об'єктів благоустрою</t>
  </si>
  <si>
    <t xml:space="preserve">  Завдання: 16. Забезпечення сприятливих умов для співіснування людей та тварин</t>
  </si>
  <si>
    <t xml:space="preserve">  Завдання: 17. Капітальний ремонт об'єктів та елементів благоустрою </t>
  </si>
  <si>
    <t xml:space="preserve">  Завдання: 18. 1 Проведення капітального ремонту житлових будинків</t>
  </si>
  <si>
    <t xml:space="preserve">  Завдання: 18.2. Проведення капітального ремонту житлових будинків об'єднань співвласників багатоквартирних будинків</t>
  </si>
  <si>
    <t xml:space="preserve">  Завдання: 18.3. Співфінансування капітального ремонту житлових будинків об'єднань співвласників багатоквартирних будинків та ЖБК</t>
  </si>
  <si>
    <t xml:space="preserve">  Завдання: 18.4. Співфінансування капітального ремонту житлових будинків (40%/60%) за рахунок цільвого фонду (7691)</t>
  </si>
  <si>
    <t xml:space="preserve">  Завдання: 19. Забезпечення святкового оформлення міста та ремонт</t>
  </si>
  <si>
    <t xml:space="preserve">  Завдання: 20. Придбання та монтаж покажчиків вулиць, інформаційних дошок про втрачені об’єкти архітектури у місті </t>
  </si>
  <si>
    <t xml:space="preserve">  Завдання: 21. Виготовлення та розміщення соціальної реклами, рекламних матеріалів до святкових та урочистих подій</t>
  </si>
  <si>
    <t xml:space="preserve">  Завдання: 22. Демонтаж  рекламних засобів, розміщених самовільно та з порушенням порядку розміщення зовнішньої реклами</t>
  </si>
  <si>
    <t xml:space="preserve">  Завдання: 23.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</t>
  </si>
  <si>
    <t xml:space="preserve">  Завдання: 24.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</si>
  <si>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Завдання: 25. Забезпечення постачання природного газу монументу "Вічна Слава"</t>
  </si>
  <si>
    <t xml:space="preserve">  Завдання: 26. Оплата податку на земельну ділянку за адресою: м.Суми, вул.Привокзальна, 4/13 (каналізаційно-насосна станція),  відшкодування майнової шкоди по рішенню судів , охорона новорічних ялинок, розробка схеми теплопостачання м.Суми, визначення  норм надання послуг  з вивезення ТПВ, оплата послуг з повірки лічильників</t>
  </si>
  <si>
    <t xml:space="preserve">  Завдання: 27. Забезпечення функціонування об'єктів житлово-комунального господарства</t>
  </si>
  <si>
    <t xml:space="preserve">  Завдання: 28. Забезпечення охорони  водозаборів  та очисних споруд, охорона КНС за адресою по вул. Привокзальна,4/13, фінансова підтримка (оплата заборгованності по електроенергії)</t>
  </si>
  <si>
    <t xml:space="preserve">  Завдання: 28.1 Забезпечення охорони  водозаборів  та очисних споруд, охорона КНС за адресою по вул. Привокзальна,4/13</t>
  </si>
  <si>
    <t xml:space="preserve">  Завдання: 28.2 Фінансова підтримка (оплата заборгованності з електроенергію)</t>
  </si>
  <si>
    <t xml:space="preserve">  Завдання: 29. Розробка нормативів питного водопостачання для населення м. Суми </t>
  </si>
  <si>
    <t xml:space="preserve">  Завдання: 30. Вимоги пожежної безпеки</t>
  </si>
  <si>
    <t>Завдання: 31. Придбання водопровідних та каналізаційних люків</t>
  </si>
  <si>
    <t>Завдання: 32. Проведення капітального та поточного ремонту колекторів та каналізаційних мереж"</t>
  </si>
  <si>
    <t>Завдання: 33. Виконання геофізичного дослідження свердловин</t>
  </si>
  <si>
    <t xml:space="preserve">Завдання: 34.Капітальний ремонт по підключенню будинків №103-Б та №105 по вул. Харківській до мереж міської каналізації </t>
  </si>
  <si>
    <t>Завдання: 35. Розробка схеми оптимізації роботи системи централізованого водопостачання та водовідведення міста Суми 2018-2020 роки</t>
  </si>
  <si>
    <t>Завдання: 37. Впровадження енергозберігаючих заходів</t>
  </si>
  <si>
    <t>Завдання: 37. 1 Відшкодування з міського бюджету частини відсотків за кредитами, залученими населенням (фізичними особами), на впровадження енергозберігаючих заходів</t>
  </si>
  <si>
    <t>Завдання: 37.2 Відшкодування з міського бюджету частини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</si>
  <si>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 xml:space="preserve">  Завдання: 38. Забезпечення зміцнення матеріально-технічної бази підприємств комунальної форми власності</t>
  </si>
  <si>
    <t xml:space="preserve">  Завдання: 39. Створення сприятливих умов проживання населення та забезпечення надання життєво необхідних послуг</t>
  </si>
  <si>
    <t xml:space="preserve">  Завдання: 41. Забезпечення надійного та безперебійного функціонування житлово-експлуатаційного господарства</t>
  </si>
  <si>
    <t xml:space="preserve">  Завдання: 42. Організація та проведення громадських робіт</t>
  </si>
  <si>
    <t xml:space="preserve">  Завдання: 43.Заходи з будівництва, реставрації  та реконструкції</t>
  </si>
  <si>
    <t xml:space="preserve">  Завдання: 44.Здійснення заходів із землеустрою </t>
  </si>
  <si>
    <t xml:space="preserve">  Завдання: 45. Повернення бюджетних позичок на поворотній основі</t>
  </si>
  <si>
    <t xml:space="preserve">  Завдання: 46. Надання бюджетних позичок на поворотній основі</t>
  </si>
  <si>
    <t>Завдання: 36. Капітальний ремонт  діючого  каналізаційного самотічного колектора Д 500 мм по вул.Ремісничій в м. Суми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</si>
  <si>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</si>
  <si>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Завдання: 40. Встановлення вузлів  комерційного обліку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</si>
  <si>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</si>
  <si>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</si>
  <si>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 xml:space="preserve"> КПКВК 6030, 7691 </t>
  </si>
  <si>
    <t>Виконавець: Павленко В.І.</t>
  </si>
  <si>
    <t>Сумський міський голова</t>
  </si>
  <si>
    <t>О.М.Лисенко</t>
  </si>
  <si>
    <t>Додаток 11</t>
  </si>
  <si>
    <t>до рішення Сумської міської ради</t>
  </si>
  <si>
    <t>від 03 травня 2018 року № 3413 - МР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</si>
</sst>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;[Red]\-#,##0.00"/>
    <numFmt numFmtId="181" formatCode="0.0000"/>
    <numFmt numFmtId="182" formatCode="0.00000"/>
    <numFmt numFmtId="183" formatCode="0.000"/>
    <numFmt numFmtId="184" formatCode="0.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#,##0.0"/>
    <numFmt numFmtId="191" formatCode="#,##0.000"/>
    <numFmt numFmtId="192" formatCode="#,##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[Red]\-#,##0.00\ "/>
    <numFmt numFmtId="198" formatCode="#,##0;\-#,##0"/>
    <numFmt numFmtId="199" formatCode="#,##0;[Red]\-#,##0"/>
    <numFmt numFmtId="200" formatCode="#"/>
    <numFmt numFmtId="201" formatCode="#,##0.000_₴"/>
    <numFmt numFmtId="202" formatCode="#,##0.00000"/>
    <numFmt numFmtId="203" formatCode="#,##0.000000"/>
  </numFmts>
  <fonts count="52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200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1" fontId="1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4" fontId="6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left" wrapText="1"/>
    </xf>
    <xf numFmtId="4" fontId="2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" fontId="6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4" fontId="11" fillId="0" borderId="18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23490415"/>
        <c:axId val="10087144"/>
      </c:barChart>
      <c:catAx>
        <c:axId val="23490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87144"/>
        <c:crosses val="autoZero"/>
        <c:auto val="1"/>
        <c:lblOffset val="100"/>
        <c:tickLblSkip val="1"/>
        <c:noMultiLvlLbl val="0"/>
      </c:catAx>
      <c:valAx>
        <c:axId val="10087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90415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G711"/>
  <sheetViews>
    <sheetView tabSelected="1" view="pageBreakPreview" zoomScaleNormal="85" zoomScaleSheetLayoutView="100" workbookViewId="0" topLeftCell="A559">
      <selection activeCell="A3" sqref="A3:P613"/>
    </sheetView>
  </sheetViews>
  <sheetFormatPr defaultColWidth="9.33203125" defaultRowHeight="11.25"/>
  <cols>
    <col min="1" max="1" width="45.33203125" style="25" customWidth="1"/>
    <col min="2" max="2" width="9.5" style="25" hidden="1" customWidth="1"/>
    <col min="3" max="3" width="9.66015625" style="25" hidden="1" customWidth="1"/>
    <col min="4" max="4" width="19.83203125" style="26" bestFit="1" customWidth="1"/>
    <col min="5" max="5" width="18.5" style="26" customWidth="1"/>
    <col min="6" max="7" width="19.83203125" style="26" bestFit="1" customWidth="1"/>
    <col min="8" max="8" width="17.83203125" style="26" customWidth="1"/>
    <col min="9" max="9" width="16.16015625" style="26" hidden="1" customWidth="1"/>
    <col min="10" max="10" width="19.83203125" style="26" bestFit="1" customWidth="1"/>
    <col min="11" max="13" width="16" style="26" hidden="1" customWidth="1"/>
    <col min="14" max="14" width="17.16015625" style="26" customWidth="1"/>
    <col min="15" max="15" width="17.5" style="26" customWidth="1"/>
    <col min="16" max="16" width="20.16015625" style="26" customWidth="1"/>
    <col min="17" max="17" width="0.328125" style="25" customWidth="1"/>
    <col min="18" max="18" width="17.33203125" style="25" customWidth="1"/>
    <col min="19" max="235" width="10.33203125" style="25" customWidth="1"/>
    <col min="236" max="16384" width="9.33203125" style="55" customWidth="1"/>
  </cols>
  <sheetData>
    <row r="3" spans="1:13" ht="18.75">
      <c r="A3" s="114"/>
      <c r="B3" s="114"/>
      <c r="C3" s="114"/>
      <c r="D3" s="124"/>
      <c r="E3" s="124"/>
      <c r="F3" s="124"/>
      <c r="G3" s="124"/>
      <c r="H3" s="124"/>
      <c r="I3" s="124"/>
      <c r="J3" s="125" t="s">
        <v>417</v>
      </c>
      <c r="K3" s="125"/>
      <c r="L3" s="125"/>
      <c r="M3" s="124"/>
    </row>
    <row r="4" spans="1:13" ht="18.75">
      <c r="A4" s="114"/>
      <c r="B4" s="114"/>
      <c r="C4" s="114"/>
      <c r="D4" s="124"/>
      <c r="E4" s="124"/>
      <c r="F4" s="124"/>
      <c r="G4" s="124"/>
      <c r="H4" s="124"/>
      <c r="I4" s="124"/>
      <c r="J4" s="124" t="s">
        <v>418</v>
      </c>
      <c r="K4" s="124"/>
      <c r="L4" s="124"/>
      <c r="M4" s="124"/>
    </row>
    <row r="5" spans="1:13" ht="18.75">
      <c r="A5" s="114"/>
      <c r="B5" s="114"/>
      <c r="C5" s="114"/>
      <c r="D5" s="124"/>
      <c r="E5" s="124"/>
      <c r="F5" s="124"/>
      <c r="G5" s="124"/>
      <c r="H5" s="124"/>
      <c r="I5" s="124"/>
      <c r="J5" s="124" t="s">
        <v>293</v>
      </c>
      <c r="K5" s="124"/>
      <c r="L5" s="124"/>
      <c r="M5" s="124"/>
    </row>
    <row r="6" spans="1:13" ht="18.75">
      <c r="A6" s="126"/>
      <c r="B6" s="126"/>
      <c r="C6" s="126"/>
      <c r="D6" s="127"/>
      <c r="E6" s="127"/>
      <c r="F6" s="127"/>
      <c r="G6" s="127"/>
      <c r="H6" s="127"/>
      <c r="I6" s="127"/>
      <c r="J6" s="124" t="s">
        <v>43</v>
      </c>
      <c r="K6" s="124"/>
      <c r="L6" s="124"/>
      <c r="M6" s="124"/>
    </row>
    <row r="7" spans="1:13" ht="18.75">
      <c r="A7" s="126"/>
      <c r="B7" s="126"/>
      <c r="C7" s="126"/>
      <c r="D7" s="127"/>
      <c r="E7" s="127"/>
      <c r="F7" s="127"/>
      <c r="G7" s="127"/>
      <c r="H7" s="127"/>
      <c r="I7" s="127"/>
      <c r="J7" s="124" t="s">
        <v>56</v>
      </c>
      <c r="K7" s="124"/>
      <c r="L7" s="124"/>
      <c r="M7" s="124"/>
    </row>
    <row r="8" spans="1:13" ht="18.75">
      <c r="A8" s="126"/>
      <c r="B8" s="126"/>
      <c r="C8" s="126"/>
      <c r="D8" s="127"/>
      <c r="E8" s="127"/>
      <c r="F8" s="127"/>
      <c r="G8" s="127"/>
      <c r="H8" s="127"/>
      <c r="I8" s="127"/>
      <c r="J8" s="124" t="s">
        <v>294</v>
      </c>
      <c r="K8" s="124"/>
      <c r="L8" s="124"/>
      <c r="M8" s="124"/>
    </row>
    <row r="9" spans="1:13" ht="18.75">
      <c r="A9" s="126"/>
      <c r="B9" s="126"/>
      <c r="C9" s="126"/>
      <c r="D9" s="127"/>
      <c r="E9" s="127"/>
      <c r="F9" s="127"/>
      <c r="G9" s="127"/>
      <c r="H9" s="127"/>
      <c r="I9" s="127"/>
      <c r="J9" s="124" t="s">
        <v>295</v>
      </c>
      <c r="K9" s="124"/>
      <c r="L9" s="124"/>
      <c r="M9" s="124"/>
    </row>
    <row r="10" spans="1:13" ht="18.75">
      <c r="A10" s="126"/>
      <c r="B10" s="126"/>
      <c r="C10" s="126"/>
      <c r="D10" s="127"/>
      <c r="E10" s="127"/>
      <c r="F10" s="127"/>
      <c r="G10" s="127"/>
      <c r="H10" s="127"/>
      <c r="I10" s="127"/>
      <c r="J10" s="124" t="s">
        <v>419</v>
      </c>
      <c r="K10" s="124"/>
      <c r="L10" s="124"/>
      <c r="M10" s="124"/>
    </row>
    <row r="11" spans="1:17" ht="18.75">
      <c r="A11" s="126"/>
      <c r="B11" s="126"/>
      <c r="C11" s="126"/>
      <c r="D11" s="127"/>
      <c r="E11" s="127"/>
      <c r="F11" s="127"/>
      <c r="G11" s="127"/>
      <c r="H11" s="127"/>
      <c r="I11" s="127"/>
      <c r="J11" s="124"/>
      <c r="K11" s="124"/>
      <c r="L11" s="124"/>
      <c r="M11" s="124"/>
      <c r="N11" s="128"/>
      <c r="O11" s="128"/>
      <c r="P11" s="128"/>
      <c r="Q11" s="28"/>
    </row>
    <row r="12" spans="1:16" ht="18.75">
      <c r="A12" s="126"/>
      <c r="B12" s="126"/>
      <c r="C12" s="126"/>
      <c r="D12" s="127"/>
      <c r="E12" s="127"/>
      <c r="F12" s="127"/>
      <c r="G12" s="127"/>
      <c r="H12" s="127"/>
      <c r="I12" s="127"/>
      <c r="J12" s="124"/>
      <c r="K12" s="124"/>
      <c r="L12" s="124"/>
      <c r="M12" s="124"/>
      <c r="N12" s="124"/>
      <c r="O12" s="124"/>
      <c r="P12" s="124"/>
    </row>
    <row r="13" spans="1:16" ht="39.75" customHeight="1">
      <c r="A13" s="129" t="s">
        <v>287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</row>
    <row r="14" spans="1:16" ht="16.5" customHeight="1">
      <c r="A14" s="130"/>
      <c r="B14" s="130"/>
      <c r="C14" s="130"/>
      <c r="D14" s="131"/>
      <c r="E14" s="131"/>
      <c r="F14" s="132" t="s">
        <v>288</v>
      </c>
      <c r="G14" s="132"/>
      <c r="H14" s="131"/>
      <c r="I14" s="131"/>
      <c r="J14" s="124"/>
      <c r="K14" s="131"/>
      <c r="L14" s="124"/>
      <c r="M14" s="124"/>
      <c r="N14" s="124"/>
      <c r="O14" s="124"/>
      <c r="P14" s="131" t="s">
        <v>40</v>
      </c>
    </row>
    <row r="15" spans="1:241" ht="11.25" customHeight="1">
      <c r="A15" s="133"/>
      <c r="B15" s="133" t="s">
        <v>34</v>
      </c>
      <c r="C15" s="133" t="s">
        <v>35</v>
      </c>
      <c r="D15" s="134" t="s">
        <v>218</v>
      </c>
      <c r="E15" s="135"/>
      <c r="F15" s="136"/>
      <c r="G15" s="137" t="s">
        <v>219</v>
      </c>
      <c r="H15" s="137"/>
      <c r="I15" s="137"/>
      <c r="J15" s="137"/>
      <c r="K15" s="33"/>
      <c r="L15" s="33"/>
      <c r="M15" s="33"/>
      <c r="N15" s="134" t="s">
        <v>220</v>
      </c>
      <c r="O15" s="135"/>
      <c r="P15" s="136"/>
      <c r="IB15" s="25"/>
      <c r="IC15" s="25"/>
      <c r="ID15" s="25"/>
      <c r="IE15" s="25"/>
      <c r="IF15" s="25"/>
      <c r="IG15" s="25"/>
    </row>
    <row r="16" spans="1:241" ht="12" customHeight="1">
      <c r="A16" s="138"/>
      <c r="B16" s="138"/>
      <c r="C16" s="138"/>
      <c r="D16" s="139" t="s">
        <v>36</v>
      </c>
      <c r="E16" s="140"/>
      <c r="F16" s="141" t="s">
        <v>26</v>
      </c>
      <c r="G16" s="142" t="s">
        <v>36</v>
      </c>
      <c r="H16" s="142"/>
      <c r="I16" s="142"/>
      <c r="J16" s="137" t="s">
        <v>26</v>
      </c>
      <c r="K16" s="134" t="s">
        <v>25</v>
      </c>
      <c r="L16" s="135"/>
      <c r="M16" s="136"/>
      <c r="N16" s="139" t="s">
        <v>36</v>
      </c>
      <c r="O16" s="140"/>
      <c r="P16" s="141" t="s">
        <v>26</v>
      </c>
      <c r="IB16" s="25"/>
      <c r="IC16" s="25"/>
      <c r="ID16" s="25"/>
      <c r="IE16" s="25"/>
      <c r="IF16" s="25"/>
      <c r="IG16" s="25"/>
    </row>
    <row r="17" spans="1:241" ht="24.75" customHeight="1">
      <c r="A17" s="143"/>
      <c r="B17" s="143"/>
      <c r="C17" s="143"/>
      <c r="D17" s="33" t="s">
        <v>0</v>
      </c>
      <c r="E17" s="33" t="s">
        <v>1</v>
      </c>
      <c r="F17" s="144"/>
      <c r="G17" s="33" t="s">
        <v>0</v>
      </c>
      <c r="H17" s="33" t="s">
        <v>1</v>
      </c>
      <c r="I17" s="33" t="s">
        <v>189</v>
      </c>
      <c r="J17" s="137"/>
      <c r="K17" s="33" t="s">
        <v>0</v>
      </c>
      <c r="L17" s="33" t="s">
        <v>1</v>
      </c>
      <c r="M17" s="33" t="s">
        <v>26</v>
      </c>
      <c r="N17" s="33" t="s">
        <v>0</v>
      </c>
      <c r="O17" s="33" t="s">
        <v>1</v>
      </c>
      <c r="P17" s="144"/>
      <c r="IB17" s="25"/>
      <c r="IC17" s="25"/>
      <c r="ID17" s="25"/>
      <c r="IE17" s="25"/>
      <c r="IF17" s="25"/>
      <c r="IG17" s="25"/>
    </row>
    <row r="18" spans="1:241" s="118" customFormat="1" ht="12.75">
      <c r="A18" s="145">
        <v>1</v>
      </c>
      <c r="B18" s="145"/>
      <c r="C18" s="145"/>
      <c r="D18" s="145" t="s">
        <v>2</v>
      </c>
      <c r="E18" s="145" t="s">
        <v>3</v>
      </c>
      <c r="F18" s="145">
        <v>7</v>
      </c>
      <c r="G18" s="145">
        <v>8</v>
      </c>
      <c r="H18" s="145">
        <v>9</v>
      </c>
      <c r="I18" s="145">
        <v>10</v>
      </c>
      <c r="J18" s="145">
        <v>11</v>
      </c>
      <c r="K18" s="145">
        <v>12</v>
      </c>
      <c r="L18" s="145">
        <v>13</v>
      </c>
      <c r="M18" s="145">
        <v>14</v>
      </c>
      <c r="N18" s="145">
        <v>12</v>
      </c>
      <c r="O18" s="145">
        <v>13</v>
      </c>
      <c r="P18" s="145">
        <v>14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</row>
    <row r="19" spans="1:16" s="25" customFormat="1" ht="28.5" customHeight="1">
      <c r="A19" s="32" t="s">
        <v>48</v>
      </c>
      <c r="B19" s="32"/>
      <c r="C19" s="32"/>
      <c r="D19" s="33">
        <v>144973539</v>
      </c>
      <c r="E19" s="33">
        <f>E24+E289+E326+E423+E432+E503+E521+E530+E550+E560+E568+E588+E597</f>
        <v>565378000.997655</v>
      </c>
      <c r="F19" s="33">
        <v>710351540</v>
      </c>
      <c r="G19" s="33">
        <v>133291505</v>
      </c>
      <c r="H19" s="33">
        <f>H24+H289+H326+H423+H432+H503+H521+H530+H550+H560+H568+H588+H597</f>
        <v>263979999.997462</v>
      </c>
      <c r="I19" s="33">
        <f>I24+I289+I326+I423+I432+I503+I521+I530+I550+I560+I568+I588+I597</f>
        <v>1980000</v>
      </c>
      <c r="J19" s="33">
        <v>397271505</v>
      </c>
      <c r="K19" s="33" t="e">
        <f>K24+K289+K326+K423+K432+K503+K521+K530+K550+K560+K568+K588+K597</f>
        <v>#REF!</v>
      </c>
      <c r="L19" s="33" t="e">
        <f>L24+L289+L326+L423+L432+L503+L521+L530+L550+L560+L568+L588+L597</f>
        <v>#REF!</v>
      </c>
      <c r="M19" s="33" t="e">
        <f>M24+M289+M326+M423+M432+M503+M521+M530+M550+M560+M568+M588+M597</f>
        <v>#REF!</v>
      </c>
      <c r="N19" s="33">
        <v>141408998</v>
      </c>
      <c r="O19" s="33">
        <f>O24+O289+O326+O423+O432+O503+O521+O530+O550+O560+O568+O588+O597</f>
        <v>280040000.000365</v>
      </c>
      <c r="P19" s="33">
        <v>421448998</v>
      </c>
    </row>
    <row r="20" spans="1:16" s="25" customFormat="1" ht="41.25" customHeight="1">
      <c r="A20" s="32" t="s">
        <v>42</v>
      </c>
      <c r="B20" s="32"/>
      <c r="C20" s="32"/>
      <c r="D20" s="33">
        <f>D25</f>
        <v>126999999.9999491</v>
      </c>
      <c r="E20" s="33">
        <f aca="true" t="shared" si="0" ref="E20:P20">E25</f>
        <v>50073399.99988884</v>
      </c>
      <c r="F20" s="33">
        <f>F25</f>
        <v>177073399.99983793</v>
      </c>
      <c r="G20" s="33">
        <f t="shared" si="0"/>
        <v>137359999.9999605</v>
      </c>
      <c r="H20" s="33">
        <f t="shared" si="0"/>
        <v>53743999.9999828</v>
      </c>
      <c r="I20" s="33">
        <f t="shared" si="0"/>
        <v>-2000000</v>
      </c>
      <c r="J20" s="33">
        <f t="shared" si="0"/>
        <v>193103999.99994332</v>
      </c>
      <c r="K20" s="33">
        <f t="shared" si="0"/>
        <v>-2000000</v>
      </c>
      <c r="L20" s="33">
        <f t="shared" si="0"/>
        <v>-2000000</v>
      </c>
      <c r="M20" s="33">
        <f t="shared" si="0"/>
        <v>-2000000</v>
      </c>
      <c r="N20" s="33">
        <f t="shared" si="0"/>
        <v>144552499.99986666</v>
      </c>
      <c r="O20" s="33">
        <f t="shared" si="0"/>
        <v>56620999.99996351</v>
      </c>
      <c r="P20" s="33">
        <f t="shared" si="0"/>
        <v>203173499.9998302</v>
      </c>
    </row>
    <row r="21" spans="1:17" ht="40.5" customHeight="1">
      <c r="A21" s="32" t="s">
        <v>191</v>
      </c>
      <c r="B21" s="32"/>
      <c r="C21" s="32"/>
      <c r="D21" s="33">
        <f>D327</f>
        <v>312380.003</v>
      </c>
      <c r="E21" s="33">
        <f aca="true" t="shared" si="1" ref="E21:Q21">E327</f>
        <v>692840</v>
      </c>
      <c r="F21" s="33">
        <f t="shared" si="1"/>
        <v>1005220.003</v>
      </c>
      <c r="G21" s="33">
        <f t="shared" si="1"/>
        <v>335255</v>
      </c>
      <c r="H21" s="33">
        <f t="shared" si="1"/>
        <v>742600</v>
      </c>
      <c r="I21" s="33">
        <f t="shared" si="1"/>
        <v>0</v>
      </c>
      <c r="J21" s="33">
        <f t="shared" si="1"/>
        <v>1077855</v>
      </c>
      <c r="K21" s="33">
        <f t="shared" si="1"/>
        <v>0</v>
      </c>
      <c r="L21" s="33">
        <f t="shared" si="1"/>
        <v>0</v>
      </c>
      <c r="M21" s="33">
        <f t="shared" si="1"/>
        <v>0</v>
      </c>
      <c r="N21" s="33">
        <f t="shared" si="1"/>
        <v>352520</v>
      </c>
      <c r="O21" s="33">
        <f t="shared" si="1"/>
        <v>787532</v>
      </c>
      <c r="P21" s="33">
        <f t="shared" si="1"/>
        <v>1140052</v>
      </c>
      <c r="Q21" s="33">
        <f t="shared" si="1"/>
        <v>0</v>
      </c>
    </row>
    <row r="22" spans="1:17" ht="20.25" customHeight="1">
      <c r="A22" s="32" t="s">
        <v>139</v>
      </c>
      <c r="B22" s="32"/>
      <c r="C22" s="32"/>
      <c r="D22" s="33">
        <f>D19+D20+D21</f>
        <v>272285919.0029491</v>
      </c>
      <c r="E22" s="33">
        <f>E19+E20+E21</f>
        <v>616144240.9975438</v>
      </c>
      <c r="F22" s="33">
        <f>F19+F20+F21</f>
        <v>888430160.0028379</v>
      </c>
      <c r="G22" s="33">
        <f aca="true" t="shared" si="2" ref="G22:Q22">G19+G20+G21</f>
        <v>270986759.99996054</v>
      </c>
      <c r="H22" s="33">
        <f t="shared" si="2"/>
        <v>318466599.9974448</v>
      </c>
      <c r="I22" s="33">
        <f t="shared" si="2"/>
        <v>-20000</v>
      </c>
      <c r="J22" s="33">
        <f t="shared" si="2"/>
        <v>591453359.9999433</v>
      </c>
      <c r="K22" s="33" t="e">
        <f t="shared" si="2"/>
        <v>#REF!</v>
      </c>
      <c r="L22" s="33" t="e">
        <f t="shared" si="2"/>
        <v>#REF!</v>
      </c>
      <c r="M22" s="33" t="e">
        <f t="shared" si="2"/>
        <v>#REF!</v>
      </c>
      <c r="N22" s="33">
        <f t="shared" si="2"/>
        <v>286314017.99986666</v>
      </c>
      <c r="O22" s="33">
        <f t="shared" si="2"/>
        <v>337448532.00032854</v>
      </c>
      <c r="P22" s="33">
        <f t="shared" si="2"/>
        <v>625762549.9998302</v>
      </c>
      <c r="Q22" s="33">
        <f t="shared" si="2"/>
        <v>0</v>
      </c>
    </row>
    <row r="23" spans="1:17" ht="30.75" customHeight="1">
      <c r="A23" s="119" t="s">
        <v>413</v>
      </c>
      <c r="B23" s="35"/>
      <c r="C23" s="35"/>
      <c r="D23" s="52">
        <f>D24+D25</f>
        <v>244370100.0028672</v>
      </c>
      <c r="E23" s="52">
        <f aca="true" t="shared" si="3" ref="E23:P23">E24+E25</f>
        <v>243570065.99754384</v>
      </c>
      <c r="F23" s="52">
        <f t="shared" si="3"/>
        <v>487940166.00041103</v>
      </c>
      <c r="G23" s="52">
        <f t="shared" si="3"/>
        <v>256364500.006257</v>
      </c>
      <c r="H23" s="52">
        <f t="shared" si="3"/>
        <v>155003999.9999448</v>
      </c>
      <c r="I23" s="52">
        <f t="shared" si="3"/>
        <v>-2000000</v>
      </c>
      <c r="J23" s="52">
        <f t="shared" si="3"/>
        <v>413368500.0062018</v>
      </c>
      <c r="K23" s="52" t="e">
        <f t="shared" si="3"/>
        <v>#REF!</v>
      </c>
      <c r="L23" s="52" t="e">
        <f t="shared" si="3"/>
        <v>#REF!</v>
      </c>
      <c r="M23" s="52" t="e">
        <f t="shared" si="3"/>
        <v>#REF!</v>
      </c>
      <c r="N23" s="52">
        <f t="shared" si="3"/>
        <v>270886499.9993093</v>
      </c>
      <c r="O23" s="52">
        <f t="shared" si="3"/>
        <v>168440999.9983285</v>
      </c>
      <c r="P23" s="52">
        <f t="shared" si="3"/>
        <v>441327499.9976378</v>
      </c>
      <c r="Q23" s="26"/>
    </row>
    <row r="24" spans="1:16" ht="15" customHeight="1">
      <c r="A24" s="51" t="s">
        <v>61</v>
      </c>
      <c r="B24" s="51"/>
      <c r="C24" s="51"/>
      <c r="D24" s="52">
        <f>D44+D72+D81+D94+D136+D162+D213+D238+D260+D274+D282+2000000</f>
        <v>117370100.0029181</v>
      </c>
      <c r="E24" s="52">
        <f>E44+E72+E81+E94+E136+E162+E213+E238+E260+E274+E282+E206</f>
        <v>193496665.997655</v>
      </c>
      <c r="F24" s="52">
        <f>E24+D24</f>
        <v>310866766.0005731</v>
      </c>
      <c r="G24" s="52">
        <f>G44+G72+G81+G94+G136+G162+G213+G238+G260+G274+G282</f>
        <v>119004500.0062965</v>
      </c>
      <c r="H24" s="52">
        <f>H44+H72+(H87*H90)+H94+H136+H162+H213+H238+H260+H274+H282</f>
        <v>101259999.999962</v>
      </c>
      <c r="I24" s="52">
        <f>I44+I72+I81+I94+I136+I162+I213+I238+I260+I274+I282</f>
        <v>0</v>
      </c>
      <c r="J24" s="52">
        <f>G24+H24</f>
        <v>220264500.0062585</v>
      </c>
      <c r="K24" s="52" t="e">
        <f>K44+K72+K81+K94+K136+K162+K213+K238+K260+K274+K282</f>
        <v>#REF!</v>
      </c>
      <c r="L24" s="52" t="e">
        <f>L44+L72+L81+L94+L136+L162+L213+L238+L260+L274+L282</f>
        <v>#REF!</v>
      </c>
      <c r="M24" s="52" t="e">
        <f>M44+M72+M81+M94+M136+M162+M213+M238+M260+M274+M282</f>
        <v>#REF!</v>
      </c>
      <c r="N24" s="52">
        <f>N44+N72+N81+N94+N136+N162+N213+N238+N260+N274+N282</f>
        <v>126333999.99944262</v>
      </c>
      <c r="O24" s="52">
        <f>O44+O72+(O87*O90)+O94+O136+O162+O213+O238+O260+O274+O282</f>
        <v>111819999.99836501</v>
      </c>
      <c r="P24" s="52">
        <f>N24+O24</f>
        <v>238153999.99780762</v>
      </c>
    </row>
    <row r="25" spans="1:16" ht="28.5" customHeight="1">
      <c r="A25" s="51" t="s">
        <v>62</v>
      </c>
      <c r="B25" s="51"/>
      <c r="C25" s="51"/>
      <c r="D25" s="52">
        <f>D26+D35+D53+D101+D108</f>
        <v>126999999.9999491</v>
      </c>
      <c r="E25" s="52">
        <f>E26+E35+E53+E101+E108</f>
        <v>50073399.99988884</v>
      </c>
      <c r="F25" s="52">
        <f>F26+F35+F53+F101+F108</f>
        <v>177073399.99983793</v>
      </c>
      <c r="G25" s="52">
        <f aca="true" t="shared" si="4" ref="G25:P25">G26+G35+G53+G101+G108-2000000</f>
        <v>137359999.9999605</v>
      </c>
      <c r="H25" s="52">
        <f t="shared" si="4"/>
        <v>53743999.9999828</v>
      </c>
      <c r="I25" s="52">
        <f t="shared" si="4"/>
        <v>-2000000</v>
      </c>
      <c r="J25" s="52">
        <f t="shared" si="4"/>
        <v>193103999.99994332</v>
      </c>
      <c r="K25" s="52">
        <f t="shared" si="4"/>
        <v>-2000000</v>
      </c>
      <c r="L25" s="52">
        <f t="shared" si="4"/>
        <v>-2000000</v>
      </c>
      <c r="M25" s="52">
        <f t="shared" si="4"/>
        <v>-2000000</v>
      </c>
      <c r="N25" s="52">
        <f t="shared" si="4"/>
        <v>144552499.99986666</v>
      </c>
      <c r="O25" s="52">
        <f t="shared" si="4"/>
        <v>56620999.99996351</v>
      </c>
      <c r="P25" s="52">
        <f t="shared" si="4"/>
        <v>203173499.9998302</v>
      </c>
    </row>
    <row r="26" spans="1:235" s="39" customFormat="1" ht="33.75">
      <c r="A26" s="34" t="s">
        <v>29</v>
      </c>
      <c r="B26" s="35"/>
      <c r="C26" s="35"/>
      <c r="D26" s="36"/>
      <c r="E26" s="36">
        <f>E32*E30</f>
        <v>49999999.99988884</v>
      </c>
      <c r="F26" s="36">
        <f>F32*F30</f>
        <v>49999999.99988884</v>
      </c>
      <c r="G26" s="36"/>
      <c r="H26" s="36">
        <f>H30*H32</f>
        <v>55743999.9999828</v>
      </c>
      <c r="I26" s="36"/>
      <c r="J26" s="36">
        <f>H26</f>
        <v>55743999.9999828</v>
      </c>
      <c r="K26" s="36"/>
      <c r="L26" s="36"/>
      <c r="M26" s="36"/>
      <c r="N26" s="36"/>
      <c r="O26" s="36">
        <f>(O32*O30)</f>
        <v>58620999.99996351</v>
      </c>
      <c r="P26" s="36">
        <f>(P32*P30)</f>
        <v>58620999.99996351</v>
      </c>
      <c r="Q26" s="38"/>
      <c r="R26" s="120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</row>
    <row r="27" spans="1:16" ht="11.25">
      <c r="A27" s="5" t="s">
        <v>4</v>
      </c>
      <c r="B27" s="37"/>
      <c r="C27" s="37"/>
      <c r="D27" s="36"/>
      <c r="E27" s="36"/>
      <c r="F27" s="36"/>
      <c r="G27" s="36"/>
      <c r="H27" s="36"/>
      <c r="I27" s="36"/>
      <c r="J27" s="36"/>
      <c r="K27" s="7"/>
      <c r="L27" s="7"/>
      <c r="M27" s="7"/>
      <c r="N27" s="36"/>
      <c r="O27" s="36"/>
      <c r="P27" s="36"/>
    </row>
    <row r="28" spans="1:16" ht="27" customHeight="1">
      <c r="A28" s="8" t="s">
        <v>9</v>
      </c>
      <c r="B28" s="6"/>
      <c r="C28" s="6"/>
      <c r="D28" s="7"/>
      <c r="E28" s="7">
        <v>270000</v>
      </c>
      <c r="F28" s="7">
        <f>E28</f>
        <v>270000</v>
      </c>
      <c r="G28" s="7">
        <f>F26+F35+F44+F53+F72+F81+F94+F101+F108</f>
        <v>326573399.9987179</v>
      </c>
      <c r="H28" s="7">
        <v>270000</v>
      </c>
      <c r="I28" s="7"/>
      <c r="J28" s="7">
        <f>H28</f>
        <v>270000</v>
      </c>
      <c r="K28" s="7"/>
      <c r="L28" s="7"/>
      <c r="M28" s="7"/>
      <c r="N28" s="7"/>
      <c r="O28" s="7">
        <v>270000</v>
      </c>
      <c r="P28" s="7">
        <f>O28</f>
        <v>270000</v>
      </c>
    </row>
    <row r="29" spans="1:16" ht="11.25">
      <c r="A29" s="5" t="s">
        <v>5</v>
      </c>
      <c r="B29" s="37"/>
      <c r="C29" s="37"/>
      <c r="D29" s="7"/>
      <c r="E29" s="36"/>
      <c r="F29" s="36"/>
      <c r="G29" s="7"/>
      <c r="H29" s="36"/>
      <c r="I29" s="36"/>
      <c r="J29" s="36"/>
      <c r="K29" s="7"/>
      <c r="L29" s="7"/>
      <c r="M29" s="7"/>
      <c r="N29" s="7"/>
      <c r="O29" s="36"/>
      <c r="P29" s="36"/>
    </row>
    <row r="30" spans="1:16" ht="22.5">
      <c r="A30" s="8" t="s">
        <v>12</v>
      </c>
      <c r="B30" s="6"/>
      <c r="C30" s="6"/>
      <c r="D30" s="7"/>
      <c r="E30" s="7">
        <v>44444</v>
      </c>
      <c r="F30" s="7">
        <f>E30</f>
        <v>44444</v>
      </c>
      <c r="G30" s="7"/>
      <c r="H30" s="7">
        <v>44452.9505582</v>
      </c>
      <c r="I30" s="7"/>
      <c r="J30" s="7">
        <f>H30</f>
        <v>44452.9505582</v>
      </c>
      <c r="K30" s="7"/>
      <c r="L30" s="7"/>
      <c r="M30" s="7"/>
      <c r="N30" s="7"/>
      <c r="O30" s="7">
        <v>44443.5178165</v>
      </c>
      <c r="P30" s="7">
        <f>O30</f>
        <v>44443.5178165</v>
      </c>
    </row>
    <row r="31" spans="1:16" ht="11.25">
      <c r="A31" s="5" t="s">
        <v>7</v>
      </c>
      <c r="B31" s="37"/>
      <c r="C31" s="37"/>
      <c r="D31" s="7"/>
      <c r="E31" s="36"/>
      <c r="F31" s="36"/>
      <c r="G31" s="7"/>
      <c r="H31" s="36"/>
      <c r="I31" s="36"/>
      <c r="J31" s="36"/>
      <c r="K31" s="7"/>
      <c r="L31" s="7"/>
      <c r="M31" s="7"/>
      <c r="N31" s="7"/>
      <c r="O31" s="36"/>
      <c r="P31" s="36"/>
    </row>
    <row r="32" spans="1:16" ht="22.5">
      <c r="A32" s="8" t="s">
        <v>17</v>
      </c>
      <c r="B32" s="6"/>
      <c r="C32" s="6"/>
      <c r="D32" s="7"/>
      <c r="E32" s="7">
        <v>1125.01125011</v>
      </c>
      <c r="F32" s="7">
        <f>E32</f>
        <v>1125.01125011</v>
      </c>
      <c r="G32" s="7"/>
      <c r="H32" s="7">
        <v>1254</v>
      </c>
      <c r="I32" s="7"/>
      <c r="J32" s="7">
        <f>H32</f>
        <v>1254</v>
      </c>
      <c r="K32" s="7"/>
      <c r="L32" s="7"/>
      <c r="M32" s="7"/>
      <c r="N32" s="7"/>
      <c r="O32" s="7">
        <v>1319</v>
      </c>
      <c r="P32" s="7">
        <f>O32</f>
        <v>1319</v>
      </c>
    </row>
    <row r="33" spans="1:16" ht="11.25">
      <c r="A33" s="5" t="s">
        <v>6</v>
      </c>
      <c r="B33" s="37"/>
      <c r="C33" s="37"/>
      <c r="D33" s="7"/>
      <c r="E33" s="36"/>
      <c r="F33" s="36"/>
      <c r="G33" s="7"/>
      <c r="H33" s="36"/>
      <c r="I33" s="36"/>
      <c r="J33" s="36"/>
      <c r="K33" s="7"/>
      <c r="L33" s="7"/>
      <c r="M33" s="7"/>
      <c r="N33" s="7"/>
      <c r="O33" s="36"/>
      <c r="P33" s="36"/>
    </row>
    <row r="34" spans="1:16" ht="22.5">
      <c r="A34" s="8" t="s">
        <v>23</v>
      </c>
      <c r="B34" s="6"/>
      <c r="C34" s="6"/>
      <c r="D34" s="7"/>
      <c r="E34" s="7">
        <f>E30/E28*100</f>
        <v>16.46074074074074</v>
      </c>
      <c r="F34" s="7">
        <f>F30/F28*100</f>
        <v>16.46074074074074</v>
      </c>
      <c r="G34" s="7"/>
      <c r="H34" s="7">
        <v>0</v>
      </c>
      <c r="I34" s="7"/>
      <c r="J34" s="7">
        <f>J30/J28*100</f>
        <v>16.464055762296294</v>
      </c>
      <c r="K34" s="7"/>
      <c r="L34" s="7"/>
      <c r="M34" s="7"/>
      <c r="N34" s="7"/>
      <c r="O34" s="7">
        <v>0</v>
      </c>
      <c r="P34" s="7">
        <f>P30/P28*100</f>
        <v>16.46056215425926</v>
      </c>
    </row>
    <row r="35" spans="1:235" s="39" customFormat="1" ht="35.25" customHeight="1">
      <c r="A35" s="34" t="s">
        <v>57</v>
      </c>
      <c r="B35" s="35"/>
      <c r="C35" s="35"/>
      <c r="D35" s="36">
        <f>D41*D39</f>
        <v>77889999.99998794</v>
      </c>
      <c r="E35" s="36"/>
      <c r="F35" s="36">
        <f>F41*F39</f>
        <v>77889999.99998794</v>
      </c>
      <c r="G35" s="36">
        <f>G39*G41</f>
        <v>86837999.99996285</v>
      </c>
      <c r="H35" s="36"/>
      <c r="I35" s="36"/>
      <c r="J35" s="36">
        <f>G35</f>
        <v>86837999.99996285</v>
      </c>
      <c r="K35" s="36"/>
      <c r="L35" s="36"/>
      <c r="M35" s="36"/>
      <c r="N35" s="36">
        <f>N39*N41</f>
        <v>91319799.99991322</v>
      </c>
      <c r="O35" s="36"/>
      <c r="P35" s="36">
        <f>N35</f>
        <v>91319799.99991322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</row>
    <row r="36" spans="1:16" ht="11.25">
      <c r="A36" s="5" t="s">
        <v>4</v>
      </c>
      <c r="B36" s="37"/>
      <c r="C36" s="3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22.5">
      <c r="A37" s="8" t="s">
        <v>10</v>
      </c>
      <c r="B37" s="6"/>
      <c r="C37" s="6"/>
      <c r="D37" s="7">
        <v>292000</v>
      </c>
      <c r="E37" s="7"/>
      <c r="F37" s="7">
        <f>D37</f>
        <v>292000</v>
      </c>
      <c r="G37" s="7">
        <v>292000</v>
      </c>
      <c r="H37" s="7"/>
      <c r="I37" s="7"/>
      <c r="J37" s="7">
        <f>G37</f>
        <v>292000</v>
      </c>
      <c r="K37" s="7"/>
      <c r="L37" s="7"/>
      <c r="M37" s="7"/>
      <c r="N37" s="7">
        <v>300000</v>
      </c>
      <c r="O37" s="7"/>
      <c r="P37" s="7">
        <f>N37</f>
        <v>300000</v>
      </c>
    </row>
    <row r="38" spans="1:16" ht="11.25">
      <c r="A38" s="5" t="s">
        <v>5</v>
      </c>
      <c r="B38" s="37"/>
      <c r="C38" s="3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22.5">
      <c r="A39" s="8" t="s">
        <v>11</v>
      </c>
      <c r="B39" s="6"/>
      <c r="C39" s="6"/>
      <c r="D39" s="7">
        <v>119831</v>
      </c>
      <c r="E39" s="7"/>
      <c r="F39" s="7">
        <f>D39</f>
        <v>119831</v>
      </c>
      <c r="G39" s="7">
        <v>119777</v>
      </c>
      <c r="H39" s="7"/>
      <c r="I39" s="7"/>
      <c r="J39" s="7">
        <f>G39</f>
        <v>119777</v>
      </c>
      <c r="K39" s="7"/>
      <c r="L39" s="7"/>
      <c r="M39" s="7"/>
      <c r="N39" s="7">
        <v>119842</v>
      </c>
      <c r="O39" s="7"/>
      <c r="P39" s="7">
        <f>N39</f>
        <v>119842</v>
      </c>
    </row>
    <row r="40" spans="1:16" ht="11.25">
      <c r="A40" s="5" t="s">
        <v>7</v>
      </c>
      <c r="B40" s="37"/>
      <c r="C40" s="3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24" customHeight="1">
      <c r="A41" s="8" t="s">
        <v>20</v>
      </c>
      <c r="B41" s="6"/>
      <c r="C41" s="6"/>
      <c r="D41" s="7">
        <v>649.998748237</v>
      </c>
      <c r="E41" s="7"/>
      <c r="F41" s="7">
        <f>D41</f>
        <v>649.998748237</v>
      </c>
      <c r="G41" s="7">
        <v>724.997286624</v>
      </c>
      <c r="H41" s="7"/>
      <c r="I41" s="7"/>
      <c r="J41" s="7">
        <f>G41</f>
        <v>724.997286624</v>
      </c>
      <c r="K41" s="7"/>
      <c r="L41" s="7"/>
      <c r="M41" s="7"/>
      <c r="N41" s="7">
        <v>762.001635486</v>
      </c>
      <c r="O41" s="7"/>
      <c r="P41" s="7">
        <f>N41</f>
        <v>762.001635486</v>
      </c>
    </row>
    <row r="42" spans="1:16" ht="11.25">
      <c r="A42" s="5" t="s">
        <v>6</v>
      </c>
      <c r="B42" s="37"/>
      <c r="C42" s="3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21.75" customHeight="1">
      <c r="A43" s="8" t="s">
        <v>22</v>
      </c>
      <c r="B43" s="6"/>
      <c r="C43" s="6"/>
      <c r="D43" s="7">
        <f aca="true" t="shared" si="5" ref="D43:J43">D39/D37*100</f>
        <v>41.03801369863014</v>
      </c>
      <c r="E43" s="7"/>
      <c r="F43" s="7">
        <f t="shared" si="5"/>
        <v>41.03801369863014</v>
      </c>
      <c r="G43" s="7">
        <f t="shared" si="5"/>
        <v>41.019520547945206</v>
      </c>
      <c r="H43" s="7"/>
      <c r="I43" s="7"/>
      <c r="J43" s="7">
        <f t="shared" si="5"/>
        <v>41.019520547945206</v>
      </c>
      <c r="K43" s="7"/>
      <c r="L43" s="7"/>
      <c r="M43" s="7"/>
      <c r="N43" s="7">
        <f>N39/N37*100</f>
        <v>39.94733333333333</v>
      </c>
      <c r="O43" s="7"/>
      <c r="P43" s="7">
        <f>P39/P37*100</f>
        <v>39.94733333333333</v>
      </c>
    </row>
    <row r="44" spans="1:235" s="39" customFormat="1" ht="35.25" customHeight="1">
      <c r="A44" s="34" t="s">
        <v>193</v>
      </c>
      <c r="B44" s="35"/>
      <c r="C44" s="35"/>
      <c r="D44" s="36">
        <f>D50*D48</f>
        <v>800000.001</v>
      </c>
      <c r="E44" s="36">
        <f>E50*E48</f>
        <v>17299999.998</v>
      </c>
      <c r="F44" s="36">
        <f>E44+D44</f>
        <v>18099999.998999998</v>
      </c>
      <c r="G44" s="36">
        <f>G48*G50</f>
        <v>400000</v>
      </c>
      <c r="H44" s="36">
        <f>H48*H50</f>
        <v>14600000</v>
      </c>
      <c r="I44" s="36"/>
      <c r="J44" s="36">
        <f>G44+H44</f>
        <v>15000000</v>
      </c>
      <c r="K44" s="36"/>
      <c r="L44" s="36"/>
      <c r="M44" s="36"/>
      <c r="N44" s="36">
        <f>N48*N50</f>
        <v>450000</v>
      </c>
      <c r="O44" s="36">
        <f>O48*O50</f>
        <v>14550000</v>
      </c>
      <c r="P44" s="36">
        <f>O44+N44</f>
        <v>15000000</v>
      </c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</row>
    <row r="45" spans="1:16" ht="11.25">
      <c r="A45" s="5" t="s">
        <v>4</v>
      </c>
      <c r="B45" s="37"/>
      <c r="C45" s="37"/>
      <c r="D45" s="7"/>
      <c r="E45" s="7"/>
      <c r="F45" s="7">
        <f aca="true" t="shared" si="6" ref="F45:F51">E45+D45</f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22.5">
      <c r="A46" s="8" t="s">
        <v>213</v>
      </c>
      <c r="B46" s="6"/>
      <c r="C46" s="6"/>
      <c r="D46" s="7">
        <v>3</v>
      </c>
      <c r="E46" s="7">
        <v>4</v>
      </c>
      <c r="F46" s="7">
        <f t="shared" si="6"/>
        <v>7</v>
      </c>
      <c r="G46" s="7">
        <v>2</v>
      </c>
      <c r="H46" s="7">
        <v>3</v>
      </c>
      <c r="I46" s="7"/>
      <c r="J46" s="7">
        <f>G46+H46</f>
        <v>5</v>
      </c>
      <c r="K46" s="7"/>
      <c r="L46" s="7"/>
      <c r="M46" s="7"/>
      <c r="N46" s="7">
        <v>1</v>
      </c>
      <c r="O46" s="7">
        <v>2</v>
      </c>
      <c r="P46" s="7">
        <f>O46+N46</f>
        <v>3</v>
      </c>
    </row>
    <row r="47" spans="1:16" ht="11.25">
      <c r="A47" s="5" t="s">
        <v>5</v>
      </c>
      <c r="B47" s="37"/>
      <c r="C47" s="37"/>
      <c r="D47" s="7"/>
      <c r="E47" s="7"/>
      <c r="F47" s="7">
        <f t="shared" si="6"/>
        <v>0</v>
      </c>
      <c r="G47" s="7"/>
      <c r="H47" s="7"/>
      <c r="I47" s="7"/>
      <c r="J47" s="7">
        <f>G47+H47</f>
        <v>0</v>
      </c>
      <c r="K47" s="7"/>
      <c r="L47" s="7"/>
      <c r="M47" s="7"/>
      <c r="N47" s="7"/>
      <c r="O47" s="7"/>
      <c r="P47" s="7"/>
    </row>
    <row r="48" spans="1:16" ht="22.5">
      <c r="A48" s="8" t="s">
        <v>214</v>
      </c>
      <c r="B48" s="6"/>
      <c r="C48" s="6"/>
      <c r="D48" s="7">
        <v>3</v>
      </c>
      <c r="E48" s="7">
        <v>3</v>
      </c>
      <c r="F48" s="7">
        <f t="shared" si="6"/>
        <v>6</v>
      </c>
      <c r="G48" s="7">
        <v>1</v>
      </c>
      <c r="H48" s="7">
        <v>2</v>
      </c>
      <c r="I48" s="7"/>
      <c r="J48" s="7">
        <f>G48+H48</f>
        <v>3</v>
      </c>
      <c r="K48" s="7"/>
      <c r="L48" s="7"/>
      <c r="M48" s="7"/>
      <c r="N48" s="7">
        <v>1</v>
      </c>
      <c r="O48" s="7">
        <v>1</v>
      </c>
      <c r="P48" s="7">
        <f>O48+N48</f>
        <v>2</v>
      </c>
    </row>
    <row r="49" spans="1:16" ht="11.25">
      <c r="A49" s="5" t="s">
        <v>7</v>
      </c>
      <c r="B49" s="37"/>
      <c r="C49" s="37"/>
      <c r="D49" s="7"/>
      <c r="E49" s="7"/>
      <c r="F49" s="7">
        <f t="shared" si="6"/>
        <v>0</v>
      </c>
      <c r="G49" s="7"/>
      <c r="H49" s="7"/>
      <c r="I49" s="7"/>
      <c r="J49" s="7">
        <f>G49+H49</f>
        <v>0</v>
      </c>
      <c r="K49" s="7"/>
      <c r="L49" s="7"/>
      <c r="M49" s="7"/>
      <c r="N49" s="7"/>
      <c r="O49" s="7"/>
      <c r="P49" s="7"/>
    </row>
    <row r="50" spans="1:16" ht="22.5">
      <c r="A50" s="8" t="s">
        <v>194</v>
      </c>
      <c r="B50" s="6"/>
      <c r="C50" s="6"/>
      <c r="D50" s="7">
        <v>266666.667</v>
      </c>
      <c r="E50" s="7">
        <v>5766666.666</v>
      </c>
      <c r="F50" s="7">
        <f t="shared" si="6"/>
        <v>6033333.333000001</v>
      </c>
      <c r="G50" s="7">
        <v>400000</v>
      </c>
      <c r="H50" s="7">
        <v>7300000</v>
      </c>
      <c r="I50" s="7"/>
      <c r="J50" s="7">
        <f>G50+H50</f>
        <v>7700000</v>
      </c>
      <c r="K50" s="7"/>
      <c r="L50" s="7"/>
      <c r="M50" s="7"/>
      <c r="N50" s="7">
        <v>450000</v>
      </c>
      <c r="O50" s="7">
        <v>14550000</v>
      </c>
      <c r="P50" s="7">
        <f>N50</f>
        <v>450000</v>
      </c>
    </row>
    <row r="51" spans="1:16" ht="11.25">
      <c r="A51" s="5" t="s">
        <v>6</v>
      </c>
      <c r="B51" s="37"/>
      <c r="C51" s="37"/>
      <c r="D51" s="7"/>
      <c r="E51" s="7"/>
      <c r="F51" s="7">
        <f t="shared" si="6"/>
        <v>0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1.75" customHeight="1">
      <c r="A52" s="8" t="s">
        <v>215</v>
      </c>
      <c r="B52" s="6"/>
      <c r="C52" s="6"/>
      <c r="D52" s="7">
        <f>D48/D46*100</f>
        <v>100</v>
      </c>
      <c r="E52" s="7">
        <f>E48/E46*100</f>
        <v>75</v>
      </c>
      <c r="F52" s="36"/>
      <c r="G52" s="7">
        <f>G48/G46</f>
        <v>0.5</v>
      </c>
      <c r="H52" s="7">
        <f>H48/H46</f>
        <v>0.6666666666666666</v>
      </c>
      <c r="I52" s="7"/>
      <c r="J52" s="7">
        <f>J48/J46*100</f>
        <v>60</v>
      </c>
      <c r="K52" s="7"/>
      <c r="L52" s="7"/>
      <c r="M52" s="7"/>
      <c r="N52" s="7">
        <f>N48/N46*100</f>
        <v>100</v>
      </c>
      <c r="O52" s="7">
        <f>O48/O46*100</f>
        <v>50</v>
      </c>
      <c r="P52" s="7">
        <f>P48/P46*100</f>
        <v>66.66666666666666</v>
      </c>
    </row>
    <row r="53" spans="1:235" s="39" customFormat="1" ht="37.5" customHeight="1">
      <c r="A53" s="34" t="s">
        <v>195</v>
      </c>
      <c r="B53" s="35"/>
      <c r="C53" s="35"/>
      <c r="D53" s="36">
        <f>(D57*D59)+2000000</f>
        <v>40999999.999961145</v>
      </c>
      <c r="E53" s="36"/>
      <c r="F53" s="36">
        <f>(F57*F59)+2000000</f>
        <v>40999999.999961145</v>
      </c>
      <c r="G53" s="36">
        <f>G57*G59</f>
        <v>43480299.99999766</v>
      </c>
      <c r="H53" s="36"/>
      <c r="I53" s="36"/>
      <c r="J53" s="36">
        <f>G53</f>
        <v>43480299.99999766</v>
      </c>
      <c r="K53" s="36"/>
      <c r="L53" s="36"/>
      <c r="M53" s="36"/>
      <c r="N53" s="36">
        <f>N57*N59</f>
        <v>45724399.99995345</v>
      </c>
      <c r="O53" s="36"/>
      <c r="P53" s="36">
        <f>N53</f>
        <v>45724399.99995345</v>
      </c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</row>
    <row r="54" spans="1:16" ht="11.25">
      <c r="A54" s="5" t="s">
        <v>4</v>
      </c>
      <c r="B54" s="37"/>
      <c r="C54" s="3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22.5">
      <c r="A55" s="8" t="s">
        <v>52</v>
      </c>
      <c r="B55" s="6"/>
      <c r="C55" s="6"/>
      <c r="D55" s="7">
        <v>3372600</v>
      </c>
      <c r="E55" s="7"/>
      <c r="F55" s="7">
        <f>D55</f>
        <v>3372600</v>
      </c>
      <c r="G55" s="7">
        <v>3372600</v>
      </c>
      <c r="H55" s="7"/>
      <c r="I55" s="7"/>
      <c r="J55" s="7">
        <f>G55</f>
        <v>3372600</v>
      </c>
      <c r="K55" s="7"/>
      <c r="L55" s="7"/>
      <c r="M55" s="7"/>
      <c r="N55" s="7">
        <v>3372600</v>
      </c>
      <c r="O55" s="7"/>
      <c r="P55" s="7">
        <f>N55</f>
        <v>3372600</v>
      </c>
    </row>
    <row r="56" spans="1:16" ht="11.25">
      <c r="A56" s="5" t="s">
        <v>5</v>
      </c>
      <c r="B56" s="37"/>
      <c r="C56" s="3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21.75" customHeight="1">
      <c r="A57" s="8" t="s">
        <v>53</v>
      </c>
      <c r="B57" s="6"/>
      <c r="C57" s="6"/>
      <c r="D57" s="7">
        <v>1310344.8</v>
      </c>
      <c r="E57" s="7"/>
      <c r="F57" s="7">
        <f>D57</f>
        <v>1310344.8</v>
      </c>
      <c r="G57" s="7">
        <v>1310344.8</v>
      </c>
      <c r="H57" s="7"/>
      <c r="I57" s="7"/>
      <c r="J57" s="7">
        <f>G57</f>
        <v>1310344.8</v>
      </c>
      <c r="K57" s="7">
        <f>H57</f>
        <v>0</v>
      </c>
      <c r="L57" s="7">
        <f>I57</f>
        <v>0</v>
      </c>
      <c r="M57" s="7">
        <f>J57</f>
        <v>1310344.8</v>
      </c>
      <c r="N57" s="7">
        <v>1310344.8</v>
      </c>
      <c r="O57" s="7"/>
      <c r="P57" s="7">
        <f>N57</f>
        <v>1310344.8</v>
      </c>
    </row>
    <row r="58" spans="1:16" ht="11.25">
      <c r="A58" s="5" t="s">
        <v>7</v>
      </c>
      <c r="B58" s="37"/>
      <c r="C58" s="3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21.75" customHeight="1">
      <c r="A59" s="8" t="s">
        <v>18</v>
      </c>
      <c r="B59" s="6"/>
      <c r="C59" s="6"/>
      <c r="D59" s="7">
        <v>29.7631585213</v>
      </c>
      <c r="E59" s="7"/>
      <c r="F59" s="7">
        <f>D59</f>
        <v>29.7631585213</v>
      </c>
      <c r="G59" s="7">
        <v>33.1823349091</v>
      </c>
      <c r="H59" s="7"/>
      <c r="I59" s="7"/>
      <c r="J59" s="7">
        <f>G59</f>
        <v>33.1823349091</v>
      </c>
      <c r="K59" s="7"/>
      <c r="L59" s="7"/>
      <c r="M59" s="7"/>
      <c r="N59" s="7">
        <v>34.8949375767</v>
      </c>
      <c r="O59" s="7"/>
      <c r="P59" s="7">
        <f>N59</f>
        <v>34.8949375767</v>
      </c>
    </row>
    <row r="60" spans="1:16" ht="11.25">
      <c r="A60" s="5" t="s">
        <v>6</v>
      </c>
      <c r="B60" s="37"/>
      <c r="C60" s="3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34.5" customHeight="1">
      <c r="A61" s="8" t="s">
        <v>54</v>
      </c>
      <c r="B61" s="6"/>
      <c r="C61" s="6"/>
      <c r="D61" s="7">
        <f>D57/D55*100</f>
        <v>38.852659669098024</v>
      </c>
      <c r="E61" s="7"/>
      <c r="F61" s="7">
        <f>F57/F55*100</f>
        <v>38.852659669098024</v>
      </c>
      <c r="G61" s="7">
        <f>G57/G55*100</f>
        <v>38.852659669098024</v>
      </c>
      <c r="H61" s="7"/>
      <c r="I61" s="7"/>
      <c r="J61" s="7">
        <f>J57/J55*100</f>
        <v>38.852659669098024</v>
      </c>
      <c r="K61" s="7"/>
      <c r="L61" s="7"/>
      <c r="M61" s="7"/>
      <c r="N61" s="7">
        <f>N57/N55*100</f>
        <v>38.852659669098024</v>
      </c>
      <c r="O61" s="7"/>
      <c r="P61" s="7">
        <f>P57/P55*100</f>
        <v>38.852659669098024</v>
      </c>
    </row>
    <row r="62" spans="1:16" ht="11.25">
      <c r="A62" s="5" t="s">
        <v>4</v>
      </c>
      <c r="B62" s="6"/>
      <c r="C62" s="6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45">
      <c r="A63" s="8" t="s">
        <v>290</v>
      </c>
      <c r="B63" s="6"/>
      <c r="C63" s="6"/>
      <c r="D63" s="7">
        <v>446550</v>
      </c>
      <c r="E63" s="7"/>
      <c r="F63" s="7">
        <v>446550</v>
      </c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1.25">
      <c r="A64" s="5" t="s">
        <v>5</v>
      </c>
      <c r="B64" s="6"/>
      <c r="C64" s="6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45">
      <c r="A65" s="8" t="s">
        <v>289</v>
      </c>
      <c r="B65" s="6"/>
      <c r="C65" s="6"/>
      <c r="D65" s="7">
        <v>446550</v>
      </c>
      <c r="E65" s="7"/>
      <c r="F65" s="7">
        <v>446550</v>
      </c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11.25">
      <c r="A66" s="5" t="s">
        <v>7</v>
      </c>
      <c r="B66" s="6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ht="22.5">
      <c r="A67" s="8" t="s">
        <v>18</v>
      </c>
      <c r="B67" s="6"/>
      <c r="C67" s="6"/>
      <c r="D67" s="7">
        <v>4.48</v>
      </c>
      <c r="E67" s="7"/>
      <c r="F67" s="7">
        <v>4.48</v>
      </c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11.25">
      <c r="A68" s="5" t="s">
        <v>6</v>
      </c>
      <c r="B68" s="6"/>
      <c r="C68" s="6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31.5" customHeight="1">
      <c r="A69" s="8" t="s">
        <v>54</v>
      </c>
      <c r="B69" s="6"/>
      <c r="C69" s="6"/>
      <c r="D69" s="7">
        <v>100</v>
      </c>
      <c r="E69" s="7"/>
      <c r="F69" s="7">
        <v>100</v>
      </c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1.5" customHeight="1">
      <c r="A70" s="8"/>
      <c r="B70" s="6"/>
      <c r="C70" s="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ht="11.25">
      <c r="A71" s="8"/>
      <c r="B71" s="6"/>
      <c r="C71" s="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235" s="39" customFormat="1" ht="46.5" customHeight="1">
      <c r="A72" s="34" t="s">
        <v>240</v>
      </c>
      <c r="B72" s="35"/>
      <c r="C72" s="35"/>
      <c r="D72" s="36">
        <f>(D76*D78)</f>
        <v>5999999.99998</v>
      </c>
      <c r="E72" s="36"/>
      <c r="F72" s="36">
        <f>(F78*F76)</f>
        <v>5999999.99998</v>
      </c>
      <c r="G72" s="36">
        <f>(G78*G76)</f>
        <v>7999999.999499999</v>
      </c>
      <c r="H72" s="36"/>
      <c r="I72" s="36"/>
      <c r="J72" s="36">
        <f>G72+H72</f>
        <v>7999999.999499999</v>
      </c>
      <c r="K72" s="36"/>
      <c r="L72" s="36"/>
      <c r="M72" s="36"/>
      <c r="N72" s="36">
        <f>(N76*N78)</f>
        <v>9999999.99975</v>
      </c>
      <c r="O72" s="36"/>
      <c r="P72" s="36">
        <f>N72</f>
        <v>9999999.99975</v>
      </c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</row>
    <row r="73" spans="1:16" ht="11.25">
      <c r="A73" s="5" t="s">
        <v>4</v>
      </c>
      <c r="B73" s="37"/>
      <c r="C73" s="3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33" customHeight="1">
      <c r="A74" s="8" t="s">
        <v>244</v>
      </c>
      <c r="B74" s="6"/>
      <c r="C74" s="6"/>
      <c r="D74" s="7">
        <f>D72</f>
        <v>5999999.99998</v>
      </c>
      <c r="E74" s="7"/>
      <c r="F74" s="7">
        <f>D74</f>
        <v>5999999.99998</v>
      </c>
      <c r="G74" s="7">
        <f>G72</f>
        <v>7999999.999499999</v>
      </c>
      <c r="H74" s="7"/>
      <c r="I74" s="7"/>
      <c r="J74" s="7">
        <f>G74</f>
        <v>7999999.999499999</v>
      </c>
      <c r="K74" s="7"/>
      <c r="L74" s="7"/>
      <c r="M74" s="7"/>
      <c r="N74" s="7">
        <f>N72</f>
        <v>9999999.99975</v>
      </c>
      <c r="O74" s="7"/>
      <c r="P74" s="7">
        <f>N74</f>
        <v>9999999.99975</v>
      </c>
    </row>
    <row r="75" spans="1:16" ht="11.25">
      <c r="A75" s="5" t="s">
        <v>5</v>
      </c>
      <c r="B75" s="37"/>
      <c r="C75" s="3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ht="34.5" customHeight="1">
      <c r="A76" s="8" t="s">
        <v>58</v>
      </c>
      <c r="B76" s="6"/>
      <c r="C76" s="6"/>
      <c r="D76" s="7">
        <v>8571.4285714</v>
      </c>
      <c r="E76" s="7"/>
      <c r="F76" s="7">
        <f>D76</f>
        <v>8571.4285714</v>
      </c>
      <c r="G76" s="7">
        <v>10666.666666</v>
      </c>
      <c r="H76" s="7"/>
      <c r="I76" s="7"/>
      <c r="J76" s="7">
        <f>G76</f>
        <v>10666.666666</v>
      </c>
      <c r="K76" s="7"/>
      <c r="L76" s="7"/>
      <c r="M76" s="7"/>
      <c r="N76" s="7">
        <v>13333.333333</v>
      </c>
      <c r="O76" s="7"/>
      <c r="P76" s="7">
        <f>N76</f>
        <v>13333.333333</v>
      </c>
    </row>
    <row r="77" spans="1:16" ht="11.25">
      <c r="A77" s="5" t="s">
        <v>7</v>
      </c>
      <c r="B77" s="37"/>
      <c r="C77" s="3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 ht="33.75">
      <c r="A78" s="8" t="s">
        <v>59</v>
      </c>
      <c r="B78" s="6"/>
      <c r="C78" s="6"/>
      <c r="D78" s="7">
        <v>700</v>
      </c>
      <c r="E78" s="7"/>
      <c r="F78" s="7">
        <f>D78</f>
        <v>700</v>
      </c>
      <c r="G78" s="7">
        <v>750</v>
      </c>
      <c r="H78" s="7"/>
      <c r="I78" s="7"/>
      <c r="J78" s="7">
        <f>G78</f>
        <v>750</v>
      </c>
      <c r="K78" s="7"/>
      <c r="L78" s="7"/>
      <c r="M78" s="7"/>
      <c r="N78" s="7">
        <v>750</v>
      </c>
      <c r="O78" s="7"/>
      <c r="P78" s="7">
        <f>N78</f>
        <v>750</v>
      </c>
    </row>
    <row r="79" spans="1:16" ht="11.25">
      <c r="A79" s="5" t="s">
        <v>6</v>
      </c>
      <c r="B79" s="37"/>
      <c r="C79" s="3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ht="45">
      <c r="A80" s="8" t="s">
        <v>60</v>
      </c>
      <c r="B80" s="6"/>
      <c r="C80" s="6"/>
      <c r="D80" s="7">
        <f>D76/D74*100</f>
        <v>0.14285714285714285</v>
      </c>
      <c r="E80" s="7"/>
      <c r="F80" s="7">
        <f>F76/F74*100</f>
        <v>0.14285714285714285</v>
      </c>
      <c r="G80" s="7">
        <f>G76/G74*100</f>
        <v>0.13333333333333336</v>
      </c>
      <c r="H80" s="7"/>
      <c r="I80" s="7"/>
      <c r="J80" s="7">
        <f>J76/J74*100</f>
        <v>0.13333333333333336</v>
      </c>
      <c r="K80" s="7"/>
      <c r="L80" s="7"/>
      <c r="M80" s="7"/>
      <c r="N80" s="7">
        <f>N76/N74*100</f>
        <v>0.13333333333333336</v>
      </c>
      <c r="O80" s="7"/>
      <c r="P80" s="7">
        <f>P76/P74*100</f>
        <v>0.13333333333333336</v>
      </c>
    </row>
    <row r="81" spans="1:235" s="39" customFormat="1" ht="49.5" customHeight="1">
      <c r="A81" s="34" t="s">
        <v>239</v>
      </c>
      <c r="B81" s="35"/>
      <c r="C81" s="35"/>
      <c r="D81" s="36"/>
      <c r="E81" s="36">
        <f>(E86*E89)+(E87*E90)</f>
        <v>124999999.9999</v>
      </c>
      <c r="F81" s="36">
        <f>E81</f>
        <v>124999999.9999</v>
      </c>
      <c r="G81" s="36"/>
      <c r="H81" s="36">
        <f>(H86*H89)+(H87*H90)</f>
        <v>141487999.99962872</v>
      </c>
      <c r="I81" s="36"/>
      <c r="J81" s="36">
        <f>H81</f>
        <v>141487999.99962872</v>
      </c>
      <c r="K81" s="36">
        <f aca="true" t="shared" si="7" ref="K81:P81">(K86*K89)+(K87*K90)</f>
        <v>0</v>
      </c>
      <c r="L81" s="36">
        <f t="shared" si="7"/>
        <v>0</v>
      </c>
      <c r="M81" s="36">
        <f t="shared" si="7"/>
        <v>0</v>
      </c>
      <c r="N81" s="36"/>
      <c r="O81" s="36">
        <f>(O86*O89)+(O87*O90)</f>
        <v>152241999.99910712</v>
      </c>
      <c r="P81" s="36">
        <f t="shared" si="7"/>
        <v>152241999.99910712</v>
      </c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</row>
    <row r="82" spans="1:16" ht="11.25">
      <c r="A82" s="5" t="s">
        <v>4</v>
      </c>
      <c r="B82" s="6"/>
      <c r="C82" s="6"/>
      <c r="D82" s="7"/>
      <c r="E82" s="7"/>
      <c r="F82" s="7"/>
      <c r="G82" s="7"/>
      <c r="H82" s="7"/>
      <c r="I82" s="7"/>
      <c r="J82" s="36"/>
      <c r="K82" s="7"/>
      <c r="L82" s="7"/>
      <c r="M82" s="7"/>
      <c r="N82" s="7"/>
      <c r="O82" s="7"/>
      <c r="P82" s="7"/>
    </row>
    <row r="83" spans="1:16" ht="33.75">
      <c r="A83" s="8" t="s">
        <v>140</v>
      </c>
      <c r="B83" s="6"/>
      <c r="C83" s="6"/>
      <c r="D83" s="7"/>
      <c r="E83" s="7">
        <v>380000</v>
      </c>
      <c r="F83" s="7">
        <f>E83</f>
        <v>380000</v>
      </c>
      <c r="G83" s="7"/>
      <c r="H83" s="7">
        <f>E83</f>
        <v>380000</v>
      </c>
      <c r="I83" s="7"/>
      <c r="J83" s="7">
        <f aca="true" t="shared" si="8" ref="J83:J89">H83</f>
        <v>380000</v>
      </c>
      <c r="K83" s="7"/>
      <c r="L83" s="7"/>
      <c r="M83" s="7"/>
      <c r="N83" s="7"/>
      <c r="O83" s="7">
        <f>H83</f>
        <v>380000</v>
      </c>
      <c r="P83" s="7">
        <f>O83</f>
        <v>380000</v>
      </c>
    </row>
    <row r="84" spans="1:16" ht="29.25" customHeight="1">
      <c r="A84" s="8" t="s">
        <v>141</v>
      </c>
      <c r="B84" s="6"/>
      <c r="C84" s="6"/>
      <c r="D84" s="7"/>
      <c r="E84" s="7">
        <v>76000</v>
      </c>
      <c r="F84" s="7">
        <f>E84</f>
        <v>76000</v>
      </c>
      <c r="G84" s="7"/>
      <c r="H84" s="7">
        <f>E84</f>
        <v>76000</v>
      </c>
      <c r="I84" s="7"/>
      <c r="J84" s="7">
        <f>H84</f>
        <v>76000</v>
      </c>
      <c r="K84" s="7"/>
      <c r="L84" s="7"/>
      <c r="M84" s="7"/>
      <c r="N84" s="7"/>
      <c r="O84" s="7">
        <f>H84</f>
        <v>76000</v>
      </c>
      <c r="P84" s="7">
        <f>O84</f>
        <v>76000</v>
      </c>
    </row>
    <row r="85" spans="1:16" ht="11.25">
      <c r="A85" s="5" t="s">
        <v>5</v>
      </c>
      <c r="B85" s="6"/>
      <c r="C85" s="6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1:16" ht="34.5" customHeight="1">
      <c r="A86" s="8" t="s">
        <v>142</v>
      </c>
      <c r="B86" s="6"/>
      <c r="C86" s="6"/>
      <c r="D86" s="7"/>
      <c r="E86" s="7">
        <v>103950</v>
      </c>
      <c r="F86" s="7">
        <f>E86</f>
        <v>103950</v>
      </c>
      <c r="G86" s="7"/>
      <c r="H86" s="7">
        <v>103903</v>
      </c>
      <c r="I86" s="7"/>
      <c r="J86" s="7">
        <f t="shared" si="8"/>
        <v>103903</v>
      </c>
      <c r="K86" s="7"/>
      <c r="L86" s="7"/>
      <c r="M86" s="7"/>
      <c r="N86" s="7"/>
      <c r="O86" s="7">
        <v>103938</v>
      </c>
      <c r="P86" s="7">
        <f>O86</f>
        <v>103938</v>
      </c>
    </row>
    <row r="87" spans="1:16" ht="26.25" customHeight="1">
      <c r="A87" s="8" t="s">
        <v>143</v>
      </c>
      <c r="B87" s="6"/>
      <c r="C87" s="6"/>
      <c r="D87" s="7"/>
      <c r="E87" s="7">
        <v>50000</v>
      </c>
      <c r="F87" s="7">
        <f>E87</f>
        <v>50000</v>
      </c>
      <c r="G87" s="7"/>
      <c r="H87" s="7">
        <v>58823.5294117</v>
      </c>
      <c r="I87" s="7"/>
      <c r="J87" s="7">
        <f>H87</f>
        <v>58823.5294117</v>
      </c>
      <c r="K87" s="7"/>
      <c r="L87" s="7"/>
      <c r="M87" s="7"/>
      <c r="N87" s="7"/>
      <c r="O87" s="7">
        <v>66037.735849</v>
      </c>
      <c r="P87" s="7">
        <f>O87</f>
        <v>66037.735849</v>
      </c>
    </row>
    <row r="88" spans="1:16" ht="11.25">
      <c r="A88" s="5" t="s">
        <v>7</v>
      </c>
      <c r="B88" s="6"/>
      <c r="C88" s="6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1:16" ht="22.5" customHeight="1">
      <c r="A89" s="8" t="s">
        <v>146</v>
      </c>
      <c r="B89" s="6"/>
      <c r="C89" s="6"/>
      <c r="D89" s="7"/>
      <c r="E89" s="7">
        <v>962.000962</v>
      </c>
      <c r="F89" s="7">
        <f>E89</f>
        <v>962.000962</v>
      </c>
      <c r="G89" s="7"/>
      <c r="H89" s="7">
        <v>1073.00077957</v>
      </c>
      <c r="I89" s="7"/>
      <c r="J89" s="7">
        <f t="shared" si="8"/>
        <v>1073.00077957</v>
      </c>
      <c r="K89" s="7"/>
      <c r="L89" s="7"/>
      <c r="M89" s="7"/>
      <c r="N89" s="7"/>
      <c r="O89" s="7">
        <v>1127.99938424</v>
      </c>
      <c r="P89" s="7">
        <f>O89</f>
        <v>1127.99938424</v>
      </c>
    </row>
    <row r="90" spans="1:16" ht="22.5" customHeight="1">
      <c r="A90" s="8" t="s">
        <v>147</v>
      </c>
      <c r="B90" s="6"/>
      <c r="C90" s="6"/>
      <c r="D90" s="7"/>
      <c r="E90" s="7">
        <v>500</v>
      </c>
      <c r="F90" s="7">
        <f>E90</f>
        <v>500</v>
      </c>
      <c r="G90" s="7"/>
      <c r="H90" s="7">
        <v>510</v>
      </c>
      <c r="I90" s="7"/>
      <c r="J90" s="7">
        <f>H90</f>
        <v>510</v>
      </c>
      <c r="K90" s="7"/>
      <c r="L90" s="7"/>
      <c r="M90" s="7"/>
      <c r="N90" s="7"/>
      <c r="O90" s="7">
        <v>530</v>
      </c>
      <c r="P90" s="7">
        <f>O90</f>
        <v>530</v>
      </c>
    </row>
    <row r="91" spans="1:16" ht="11.25">
      <c r="A91" s="5" t="s">
        <v>6</v>
      </c>
      <c r="B91" s="6"/>
      <c r="C91" s="6"/>
      <c r="D91" s="7"/>
      <c r="E91" s="7"/>
      <c r="F91" s="7"/>
      <c r="G91" s="7"/>
      <c r="H91" s="7"/>
      <c r="I91" s="7"/>
      <c r="J91" s="36"/>
      <c r="K91" s="7"/>
      <c r="L91" s="7"/>
      <c r="M91" s="7"/>
      <c r="N91" s="7"/>
      <c r="O91" s="7"/>
      <c r="P91" s="7"/>
    </row>
    <row r="92" spans="1:16" ht="38.25" customHeight="1">
      <c r="A92" s="8" t="s">
        <v>144</v>
      </c>
      <c r="B92" s="6"/>
      <c r="C92" s="6"/>
      <c r="D92" s="7"/>
      <c r="E92" s="7">
        <f>E86/E83*100</f>
        <v>27.35526315789474</v>
      </c>
      <c r="F92" s="7">
        <f aca="true" t="shared" si="9" ref="F92:P92">F86/F83*100</f>
        <v>27.35526315789474</v>
      </c>
      <c r="G92" s="7"/>
      <c r="H92" s="7">
        <f t="shared" si="9"/>
        <v>27.342894736842105</v>
      </c>
      <c r="I92" s="7"/>
      <c r="J92" s="7">
        <f t="shared" si="9"/>
        <v>27.342894736842105</v>
      </c>
      <c r="K92" s="7" t="e">
        <f t="shared" si="9"/>
        <v>#DIV/0!</v>
      </c>
      <c r="L92" s="7" t="e">
        <f t="shared" si="9"/>
        <v>#DIV/0!</v>
      </c>
      <c r="M92" s="7" t="e">
        <f t="shared" si="9"/>
        <v>#DIV/0!</v>
      </c>
      <c r="N92" s="7"/>
      <c r="O92" s="7">
        <f t="shared" si="9"/>
        <v>27.352105263157895</v>
      </c>
      <c r="P92" s="7">
        <f t="shared" si="9"/>
        <v>27.352105263157895</v>
      </c>
    </row>
    <row r="93" spans="1:16" ht="38.25" customHeight="1">
      <c r="A93" s="8" t="s">
        <v>145</v>
      </c>
      <c r="B93" s="6"/>
      <c r="C93" s="6"/>
      <c r="D93" s="7"/>
      <c r="E93" s="7">
        <f>E87/E84*100</f>
        <v>65.78947368421053</v>
      </c>
      <c r="F93" s="7">
        <f aca="true" t="shared" si="10" ref="F93:P93">F87/F84*100</f>
        <v>65.78947368421053</v>
      </c>
      <c r="G93" s="7"/>
      <c r="H93" s="7">
        <f t="shared" si="10"/>
        <v>77.39938080486843</v>
      </c>
      <c r="I93" s="7"/>
      <c r="J93" s="7">
        <f t="shared" si="10"/>
        <v>77.39938080486843</v>
      </c>
      <c r="K93" s="7" t="e">
        <f t="shared" si="10"/>
        <v>#DIV/0!</v>
      </c>
      <c r="L93" s="7" t="e">
        <f t="shared" si="10"/>
        <v>#DIV/0!</v>
      </c>
      <c r="M93" s="7" t="e">
        <f t="shared" si="10"/>
        <v>#DIV/0!</v>
      </c>
      <c r="N93" s="7"/>
      <c r="O93" s="7">
        <f t="shared" si="10"/>
        <v>86.89175769605264</v>
      </c>
      <c r="P93" s="7">
        <f t="shared" si="10"/>
        <v>86.89175769605264</v>
      </c>
    </row>
    <row r="94" spans="1:235" s="39" customFormat="1" ht="33.75">
      <c r="A94" s="34" t="s">
        <v>196</v>
      </c>
      <c r="B94" s="35"/>
      <c r="C94" s="35"/>
      <c r="D94" s="36">
        <f>D96</f>
        <v>400000</v>
      </c>
      <c r="E94" s="36"/>
      <c r="F94" s="36">
        <f>D94</f>
        <v>400000</v>
      </c>
      <c r="G94" s="36">
        <f>G96</f>
        <v>400000</v>
      </c>
      <c r="H94" s="36"/>
      <c r="I94" s="36"/>
      <c r="J94" s="36">
        <f>G94</f>
        <v>400000</v>
      </c>
      <c r="K94" s="36"/>
      <c r="L94" s="36"/>
      <c r="M94" s="36"/>
      <c r="N94" s="36">
        <f>N100*N98</f>
        <v>500000</v>
      </c>
      <c r="O94" s="36"/>
      <c r="P94" s="36">
        <f>N94+O94</f>
        <v>500000</v>
      </c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</row>
    <row r="95" spans="1:16" ht="11.25">
      <c r="A95" s="5" t="s">
        <v>4</v>
      </c>
      <c r="B95" s="6"/>
      <c r="C95" s="6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6" ht="27" customHeight="1">
      <c r="A96" s="8" t="s">
        <v>159</v>
      </c>
      <c r="B96" s="6"/>
      <c r="C96" s="6"/>
      <c r="D96" s="7">
        <v>400000</v>
      </c>
      <c r="E96" s="7"/>
      <c r="F96" s="7">
        <f>D96</f>
        <v>400000</v>
      </c>
      <c r="G96" s="7">
        <v>400000</v>
      </c>
      <c r="H96" s="7"/>
      <c r="I96" s="7"/>
      <c r="J96" s="7">
        <f>G96</f>
        <v>400000</v>
      </c>
      <c r="K96" s="7"/>
      <c r="L96" s="7"/>
      <c r="M96" s="7"/>
      <c r="N96" s="7">
        <v>500000</v>
      </c>
      <c r="O96" s="7"/>
      <c r="P96" s="7">
        <f>N96+O96</f>
        <v>500000</v>
      </c>
    </row>
    <row r="97" spans="1:16" ht="11.25">
      <c r="A97" s="5" t="s">
        <v>5</v>
      </c>
      <c r="B97" s="6"/>
      <c r="C97" s="6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ht="25.5" customHeight="1">
      <c r="A98" s="8" t="s">
        <v>160</v>
      </c>
      <c r="B98" s="6"/>
      <c r="C98" s="6"/>
      <c r="D98" s="7">
        <v>2</v>
      </c>
      <c r="E98" s="7"/>
      <c r="F98" s="7">
        <f>D98</f>
        <v>2</v>
      </c>
      <c r="G98" s="7">
        <v>2</v>
      </c>
      <c r="H98" s="7"/>
      <c r="I98" s="7"/>
      <c r="J98" s="7">
        <f>G98</f>
        <v>2</v>
      </c>
      <c r="K98" s="7"/>
      <c r="L98" s="7"/>
      <c r="M98" s="7"/>
      <c r="N98" s="7">
        <v>2</v>
      </c>
      <c r="O98" s="7"/>
      <c r="P98" s="7">
        <f>N98+O98</f>
        <v>2</v>
      </c>
    </row>
    <row r="99" spans="1:16" ht="11.25">
      <c r="A99" s="5" t="s">
        <v>7</v>
      </c>
      <c r="B99" s="6"/>
      <c r="C99" s="6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23.25" customHeight="1">
      <c r="A100" s="8" t="s">
        <v>161</v>
      </c>
      <c r="B100" s="6"/>
      <c r="C100" s="6"/>
      <c r="D100" s="7">
        <f>D96/D98</f>
        <v>200000</v>
      </c>
      <c r="E100" s="7"/>
      <c r="F100" s="7">
        <f>D100</f>
        <v>200000</v>
      </c>
      <c r="G100" s="7">
        <f>G96/G98</f>
        <v>200000</v>
      </c>
      <c r="H100" s="7"/>
      <c r="I100" s="7"/>
      <c r="J100" s="7">
        <f>G100</f>
        <v>200000</v>
      </c>
      <c r="K100" s="7"/>
      <c r="L100" s="7"/>
      <c r="M100" s="7"/>
      <c r="N100" s="7">
        <f>N96/N98</f>
        <v>250000</v>
      </c>
      <c r="O100" s="7"/>
      <c r="P100" s="7">
        <f>N100+O100</f>
        <v>250000</v>
      </c>
    </row>
    <row r="101" spans="1:235" s="39" customFormat="1" ht="31.5" customHeight="1">
      <c r="A101" s="34" t="s">
        <v>339</v>
      </c>
      <c r="B101" s="35"/>
      <c r="C101" s="35"/>
      <c r="D101" s="36"/>
      <c r="E101" s="36">
        <f>E105*E107</f>
        <v>73400</v>
      </c>
      <c r="F101" s="36">
        <f>E101</f>
        <v>73400</v>
      </c>
      <c r="G101" s="36"/>
      <c r="H101" s="36">
        <f>H105*H107</f>
        <v>0</v>
      </c>
      <c r="I101" s="36"/>
      <c r="J101" s="36">
        <f>H101</f>
        <v>0</v>
      </c>
      <c r="K101" s="36"/>
      <c r="L101" s="36"/>
      <c r="M101" s="36"/>
      <c r="N101" s="36"/>
      <c r="O101" s="36">
        <f>O105*O107</f>
        <v>0</v>
      </c>
      <c r="P101" s="36">
        <f>O101</f>
        <v>0</v>
      </c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</row>
    <row r="102" spans="1:16" ht="11.25">
      <c r="A102" s="5" t="s">
        <v>4</v>
      </c>
      <c r="B102" s="6"/>
      <c r="C102" s="6"/>
      <c r="D102" s="7"/>
      <c r="E102" s="7"/>
      <c r="F102" s="7"/>
      <c r="G102" s="7"/>
      <c r="H102" s="7"/>
      <c r="I102" s="7"/>
      <c r="J102" s="36"/>
      <c r="K102" s="7"/>
      <c r="L102" s="7"/>
      <c r="M102" s="7"/>
      <c r="N102" s="7"/>
      <c r="O102" s="7"/>
      <c r="P102" s="7"/>
    </row>
    <row r="103" spans="1:16" ht="20.25" customHeight="1">
      <c r="A103" s="8" t="s">
        <v>340</v>
      </c>
      <c r="B103" s="6"/>
      <c r="C103" s="6"/>
      <c r="D103" s="7"/>
      <c r="E103" s="7">
        <v>73400</v>
      </c>
      <c r="F103" s="36">
        <f>E103</f>
        <v>73400</v>
      </c>
      <c r="G103" s="7"/>
      <c r="H103" s="7">
        <v>0</v>
      </c>
      <c r="I103" s="7"/>
      <c r="J103" s="36">
        <f>H103</f>
        <v>0</v>
      </c>
      <c r="K103" s="7"/>
      <c r="L103" s="7"/>
      <c r="M103" s="7"/>
      <c r="N103" s="7"/>
      <c r="O103" s="7">
        <v>0</v>
      </c>
      <c r="P103" s="36">
        <f>O103</f>
        <v>0</v>
      </c>
    </row>
    <row r="104" spans="1:16" ht="11.25">
      <c r="A104" s="5" t="s">
        <v>5</v>
      </c>
      <c r="B104" s="6"/>
      <c r="C104" s="6"/>
      <c r="D104" s="7"/>
      <c r="E104" s="7"/>
      <c r="F104" s="36"/>
      <c r="G104" s="7"/>
      <c r="H104" s="7"/>
      <c r="I104" s="7"/>
      <c r="J104" s="36"/>
      <c r="K104" s="7"/>
      <c r="L104" s="7"/>
      <c r="M104" s="7"/>
      <c r="N104" s="7"/>
      <c r="O104" s="7"/>
      <c r="P104" s="36"/>
    </row>
    <row r="105" spans="1:16" ht="21" customHeight="1">
      <c r="A105" s="8" t="s">
        <v>341</v>
      </c>
      <c r="B105" s="6"/>
      <c r="C105" s="6"/>
      <c r="D105" s="7"/>
      <c r="E105" s="7">
        <v>1</v>
      </c>
      <c r="F105" s="36">
        <f>E105</f>
        <v>1</v>
      </c>
      <c r="G105" s="7"/>
      <c r="H105" s="7">
        <v>0</v>
      </c>
      <c r="I105" s="7"/>
      <c r="J105" s="36">
        <f>H105</f>
        <v>0</v>
      </c>
      <c r="K105" s="7"/>
      <c r="L105" s="7"/>
      <c r="M105" s="7"/>
      <c r="N105" s="7"/>
      <c r="O105" s="7">
        <v>0</v>
      </c>
      <c r="P105" s="36">
        <f>O105</f>
        <v>0</v>
      </c>
    </row>
    <row r="106" spans="1:16" ht="11.25">
      <c r="A106" s="5" t="s">
        <v>7</v>
      </c>
      <c r="B106" s="6"/>
      <c r="C106" s="6"/>
      <c r="D106" s="7"/>
      <c r="E106" s="7"/>
      <c r="F106" s="36"/>
      <c r="G106" s="7"/>
      <c r="H106" s="7"/>
      <c r="I106" s="7"/>
      <c r="J106" s="36"/>
      <c r="K106" s="7"/>
      <c r="L106" s="7"/>
      <c r="M106" s="7"/>
      <c r="N106" s="7"/>
      <c r="O106" s="7"/>
      <c r="P106" s="36"/>
    </row>
    <row r="107" spans="1:16" ht="27" customHeight="1">
      <c r="A107" s="8" t="s">
        <v>342</v>
      </c>
      <c r="B107" s="6"/>
      <c r="C107" s="6"/>
      <c r="D107" s="7"/>
      <c r="E107" s="7">
        <v>73400</v>
      </c>
      <c r="F107" s="36">
        <f>E107</f>
        <v>73400</v>
      </c>
      <c r="G107" s="7"/>
      <c r="H107" s="7"/>
      <c r="I107" s="7"/>
      <c r="J107" s="36">
        <f>H107</f>
        <v>0</v>
      </c>
      <c r="K107" s="36">
        <f aca="true" t="shared" si="11" ref="K107:P107">I107</f>
        <v>0</v>
      </c>
      <c r="L107" s="36">
        <f t="shared" si="11"/>
        <v>0</v>
      </c>
      <c r="M107" s="36">
        <f t="shared" si="11"/>
        <v>0</v>
      </c>
      <c r="N107" s="36"/>
      <c r="O107" s="36">
        <f>M107</f>
        <v>0</v>
      </c>
      <c r="P107" s="36">
        <f t="shared" si="11"/>
        <v>0</v>
      </c>
    </row>
    <row r="108" spans="1:235" s="39" customFormat="1" ht="48" customHeight="1">
      <c r="A108" s="34" t="s">
        <v>197</v>
      </c>
      <c r="B108" s="35"/>
      <c r="C108" s="35"/>
      <c r="D108" s="36">
        <f>(D116*D123)+(D117*D124)+(D118*D125)+(D119*D126)+(D120*D127)+(D128*D117*D129)-10</f>
        <v>8110000</v>
      </c>
      <c r="E108" s="36">
        <f aca="true" t="shared" si="12" ref="E108:O108">(E116*E123)+(E117*E124)+(E118*E125)+(E119*E126)+(E120*E127)+(E128*E117*E129)</f>
        <v>0</v>
      </c>
      <c r="F108" s="36">
        <f>D108+E108</f>
        <v>8110000</v>
      </c>
      <c r="G108" s="36">
        <f>(G116*G123)+(G117*G124)+(G118*G125)+(G119*G126)+(G120*G127)+(G128*G117*G129)-61.6</f>
        <v>9041700.000000002</v>
      </c>
      <c r="H108" s="36">
        <f t="shared" si="12"/>
        <v>0</v>
      </c>
      <c r="I108" s="36"/>
      <c r="J108" s="36">
        <f>G108+H108</f>
        <v>9041700.000000002</v>
      </c>
      <c r="K108" s="36">
        <f t="shared" si="12"/>
        <v>0</v>
      </c>
      <c r="L108" s="36">
        <f t="shared" si="12"/>
        <v>0</v>
      </c>
      <c r="M108" s="36">
        <f t="shared" si="12"/>
        <v>0</v>
      </c>
      <c r="N108" s="36">
        <f>(N116*N123)+(N117*N124)+(N118*N125)+(N119*N126)+(N120*N127)+(N128*N117*N129)-15.8</f>
        <v>9508300</v>
      </c>
      <c r="O108" s="36">
        <f t="shared" si="12"/>
        <v>0</v>
      </c>
      <c r="P108" s="36">
        <f>N108+O108</f>
        <v>9508300</v>
      </c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8"/>
      <c r="ES108" s="38"/>
      <c r="ET108" s="38"/>
      <c r="EU108" s="38"/>
      <c r="EV108" s="38"/>
      <c r="EW108" s="38"/>
      <c r="EX108" s="38"/>
      <c r="EY108" s="38"/>
      <c r="EZ108" s="38"/>
      <c r="FA108" s="38"/>
      <c r="FB108" s="38"/>
      <c r="FC108" s="38"/>
      <c r="FD108" s="38"/>
      <c r="FE108" s="38"/>
      <c r="FF108" s="38"/>
      <c r="FG108" s="38"/>
      <c r="FH108" s="38"/>
      <c r="FI108" s="38"/>
      <c r="FJ108" s="38"/>
      <c r="FK108" s="38"/>
      <c r="FL108" s="38"/>
      <c r="FM108" s="38"/>
      <c r="FN108" s="38"/>
      <c r="FO108" s="38"/>
      <c r="FP108" s="38"/>
      <c r="FQ108" s="38"/>
      <c r="FR108" s="38"/>
      <c r="FS108" s="38"/>
      <c r="FT108" s="38"/>
      <c r="FU108" s="38"/>
      <c r="FV108" s="38"/>
      <c r="FW108" s="38"/>
      <c r="FX108" s="38"/>
      <c r="FY108" s="38"/>
      <c r="FZ108" s="38"/>
      <c r="GA108" s="38"/>
      <c r="GB108" s="38"/>
      <c r="GC108" s="38"/>
      <c r="GD108" s="38"/>
      <c r="GE108" s="38"/>
      <c r="GF108" s="38"/>
      <c r="GG108" s="38"/>
      <c r="GH108" s="38"/>
      <c r="GI108" s="38"/>
      <c r="GJ108" s="38"/>
      <c r="GK108" s="38"/>
      <c r="GL108" s="38"/>
      <c r="GM108" s="38"/>
      <c r="GN108" s="38"/>
      <c r="GO108" s="38"/>
      <c r="GP108" s="38"/>
      <c r="GQ108" s="38"/>
      <c r="GR108" s="38"/>
      <c r="GS108" s="38"/>
      <c r="GT108" s="38"/>
      <c r="GU108" s="38"/>
      <c r="GV108" s="38"/>
      <c r="GW108" s="38"/>
      <c r="GX108" s="38"/>
      <c r="GY108" s="38"/>
      <c r="GZ108" s="38"/>
      <c r="HA108" s="38"/>
      <c r="HB108" s="38"/>
      <c r="HC108" s="38"/>
      <c r="HD108" s="38"/>
      <c r="HE108" s="38"/>
      <c r="HF108" s="38"/>
      <c r="HG108" s="38"/>
      <c r="HH108" s="38"/>
      <c r="HI108" s="38"/>
      <c r="HJ108" s="38"/>
      <c r="HK108" s="38"/>
      <c r="HL108" s="38"/>
      <c r="HM108" s="38"/>
      <c r="HN108" s="38"/>
      <c r="HO108" s="38"/>
      <c r="HP108" s="38"/>
      <c r="HQ108" s="38"/>
      <c r="HR108" s="38"/>
      <c r="HS108" s="38"/>
      <c r="HT108" s="38"/>
      <c r="HU108" s="38"/>
      <c r="HV108" s="38"/>
      <c r="HW108" s="38"/>
      <c r="HX108" s="38"/>
      <c r="HY108" s="38"/>
      <c r="HZ108" s="38"/>
      <c r="IA108" s="38"/>
    </row>
    <row r="109" spans="1:16" ht="11.25">
      <c r="A109" s="5" t="s">
        <v>4</v>
      </c>
      <c r="B109" s="37"/>
      <c r="C109" s="3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1:16" ht="11.25">
      <c r="A110" s="8" t="s">
        <v>63</v>
      </c>
      <c r="B110" s="6"/>
      <c r="C110" s="6"/>
      <c r="D110" s="7">
        <v>60</v>
      </c>
      <c r="E110" s="7"/>
      <c r="F110" s="7">
        <f>D110</f>
        <v>60</v>
      </c>
      <c r="G110" s="7">
        <v>62</v>
      </c>
      <c r="H110" s="7"/>
      <c r="I110" s="7"/>
      <c r="J110" s="7">
        <f>G110</f>
        <v>62</v>
      </c>
      <c r="K110" s="7"/>
      <c r="L110" s="7"/>
      <c r="M110" s="7"/>
      <c r="N110" s="7">
        <v>67</v>
      </c>
      <c r="O110" s="7"/>
      <c r="P110" s="7">
        <f>N110</f>
        <v>67</v>
      </c>
    </row>
    <row r="111" spans="1:16" ht="11.25">
      <c r="A111" s="8" t="s">
        <v>8</v>
      </c>
      <c r="B111" s="6"/>
      <c r="C111" s="6"/>
      <c r="D111" s="7">
        <v>37000</v>
      </c>
      <c r="E111" s="7"/>
      <c r="F111" s="7">
        <f>D111</f>
        <v>37000</v>
      </c>
      <c r="G111" s="7">
        <v>37400</v>
      </c>
      <c r="H111" s="7"/>
      <c r="I111" s="7"/>
      <c r="J111" s="7">
        <f>G111</f>
        <v>37400</v>
      </c>
      <c r="K111" s="7"/>
      <c r="L111" s="7"/>
      <c r="M111" s="7"/>
      <c r="N111" s="7">
        <v>37400</v>
      </c>
      <c r="O111" s="7"/>
      <c r="P111" s="7">
        <f>N111</f>
        <v>37400</v>
      </c>
    </row>
    <row r="112" spans="1:16" ht="33.75">
      <c r="A112" s="8" t="s">
        <v>69</v>
      </c>
      <c r="B112" s="6"/>
      <c r="C112" s="6"/>
      <c r="D112" s="7">
        <v>37400</v>
      </c>
      <c r="E112" s="7"/>
      <c r="F112" s="7">
        <f>D112</f>
        <v>37400</v>
      </c>
      <c r="G112" s="7">
        <v>37400</v>
      </c>
      <c r="H112" s="7"/>
      <c r="I112" s="7"/>
      <c r="J112" s="7">
        <f>G112</f>
        <v>37400</v>
      </c>
      <c r="K112" s="7"/>
      <c r="L112" s="7"/>
      <c r="M112" s="7"/>
      <c r="N112" s="7">
        <v>37400</v>
      </c>
      <c r="O112" s="7"/>
      <c r="P112" s="7">
        <f>N112</f>
        <v>37400</v>
      </c>
    </row>
    <row r="113" spans="1:16" ht="22.5">
      <c r="A113" s="8" t="s">
        <v>45</v>
      </c>
      <c r="B113" s="6"/>
      <c r="C113" s="6"/>
      <c r="D113" s="7">
        <v>0</v>
      </c>
      <c r="E113" s="7"/>
      <c r="F113" s="7">
        <f>D113</f>
        <v>0</v>
      </c>
      <c r="G113" s="7">
        <v>0</v>
      </c>
      <c r="H113" s="7"/>
      <c r="I113" s="7"/>
      <c r="J113" s="7">
        <f>G113</f>
        <v>0</v>
      </c>
      <c r="K113" s="7"/>
      <c r="L113" s="7"/>
      <c r="M113" s="7"/>
      <c r="N113" s="7">
        <v>0</v>
      </c>
      <c r="O113" s="7"/>
      <c r="P113" s="7">
        <f>N113</f>
        <v>0</v>
      </c>
    </row>
    <row r="114" spans="1:241" s="25" customFormat="1" ht="12" customHeight="1">
      <c r="A114" s="5" t="s">
        <v>5</v>
      </c>
      <c r="B114" s="37"/>
      <c r="C114" s="3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IB114" s="55"/>
      <c r="IC114" s="55"/>
      <c r="ID114" s="55"/>
      <c r="IE114" s="55"/>
      <c r="IF114" s="55"/>
      <c r="IG114" s="55"/>
    </row>
    <row r="115" spans="1:241" s="25" customFormat="1" ht="22.5">
      <c r="A115" s="8" t="s">
        <v>14</v>
      </c>
      <c r="B115" s="6"/>
      <c r="C115" s="6"/>
      <c r="D115" s="7">
        <v>2</v>
      </c>
      <c r="E115" s="7"/>
      <c r="F115" s="7">
        <f>D115</f>
        <v>2</v>
      </c>
      <c r="G115" s="7">
        <v>2</v>
      </c>
      <c r="H115" s="7"/>
      <c r="I115" s="7"/>
      <c r="J115" s="7">
        <f>G115</f>
        <v>2</v>
      </c>
      <c r="K115" s="7"/>
      <c r="L115" s="7"/>
      <c r="M115" s="7"/>
      <c r="N115" s="7">
        <v>5</v>
      </c>
      <c r="O115" s="7"/>
      <c r="P115" s="7">
        <f>N115</f>
        <v>5</v>
      </c>
      <c r="IB115" s="55"/>
      <c r="IC115" s="55"/>
      <c r="ID115" s="55"/>
      <c r="IE115" s="55"/>
      <c r="IF115" s="55"/>
      <c r="IG115" s="55"/>
    </row>
    <row r="116" spans="1:241" s="25" customFormat="1" ht="27.75" customHeight="1">
      <c r="A116" s="8" t="s">
        <v>64</v>
      </c>
      <c r="B116" s="6"/>
      <c r="C116" s="37"/>
      <c r="D116" s="7"/>
      <c r="E116" s="7">
        <v>0</v>
      </c>
      <c r="F116" s="7">
        <f>E116</f>
        <v>0</v>
      </c>
      <c r="G116" s="7"/>
      <c r="H116" s="7">
        <v>0</v>
      </c>
      <c r="I116" s="7"/>
      <c r="J116" s="7">
        <v>0</v>
      </c>
      <c r="K116" s="7"/>
      <c r="L116" s="7"/>
      <c r="M116" s="7"/>
      <c r="N116" s="7"/>
      <c r="O116" s="7">
        <v>0</v>
      </c>
      <c r="P116" s="7">
        <f>O116</f>
        <v>0</v>
      </c>
      <c r="IB116" s="55"/>
      <c r="IC116" s="55"/>
      <c r="ID116" s="55"/>
      <c r="IE116" s="55"/>
      <c r="IF116" s="55"/>
      <c r="IG116" s="55"/>
    </row>
    <row r="117" spans="1:241" s="25" customFormat="1" ht="27" customHeight="1">
      <c r="A117" s="8" t="s">
        <v>65</v>
      </c>
      <c r="B117" s="6"/>
      <c r="C117" s="37"/>
      <c r="D117" s="7">
        <v>60</v>
      </c>
      <c r="E117" s="7"/>
      <c r="F117" s="7">
        <f>D117</f>
        <v>60</v>
      </c>
      <c r="G117" s="7">
        <v>62</v>
      </c>
      <c r="H117" s="7"/>
      <c r="I117" s="7"/>
      <c r="J117" s="7">
        <f>G117</f>
        <v>62</v>
      </c>
      <c r="K117" s="7"/>
      <c r="L117" s="7"/>
      <c r="M117" s="7"/>
      <c r="N117" s="7">
        <v>67</v>
      </c>
      <c r="O117" s="7"/>
      <c r="P117" s="7">
        <f>N117</f>
        <v>67</v>
      </c>
      <c r="IB117" s="55"/>
      <c r="IC117" s="55"/>
      <c r="ID117" s="55"/>
      <c r="IE117" s="55"/>
      <c r="IF117" s="55"/>
      <c r="IG117" s="55"/>
    </row>
    <row r="118" spans="1:241" s="25" customFormat="1" ht="22.5">
      <c r="A118" s="8" t="s">
        <v>27</v>
      </c>
      <c r="B118" s="6"/>
      <c r="C118" s="37"/>
      <c r="D118" s="7">
        <v>300</v>
      </c>
      <c r="E118" s="7"/>
      <c r="F118" s="7">
        <f>D118</f>
        <v>300</v>
      </c>
      <c r="G118" s="7">
        <v>300</v>
      </c>
      <c r="H118" s="7"/>
      <c r="I118" s="7"/>
      <c r="J118" s="7">
        <f>G118</f>
        <v>300</v>
      </c>
      <c r="K118" s="7"/>
      <c r="L118" s="7"/>
      <c r="M118" s="7"/>
      <c r="N118" s="7">
        <v>300</v>
      </c>
      <c r="O118" s="7"/>
      <c r="P118" s="7">
        <f>N118</f>
        <v>300</v>
      </c>
      <c r="IB118" s="55"/>
      <c r="IC118" s="55"/>
      <c r="ID118" s="55"/>
      <c r="IE118" s="55"/>
      <c r="IF118" s="55"/>
      <c r="IG118" s="55"/>
    </row>
    <row r="119" spans="1:241" s="25" customFormat="1" ht="22.5">
      <c r="A119" s="8" t="s">
        <v>31</v>
      </c>
      <c r="B119" s="6"/>
      <c r="C119" s="37"/>
      <c r="D119" s="7">
        <v>300</v>
      </c>
      <c r="E119" s="7"/>
      <c r="F119" s="7">
        <f>D119</f>
        <v>300</v>
      </c>
      <c r="G119" s="7">
        <v>300</v>
      </c>
      <c r="H119" s="7"/>
      <c r="I119" s="7"/>
      <c r="J119" s="7">
        <f>G119</f>
        <v>300</v>
      </c>
      <c r="K119" s="7"/>
      <c r="L119" s="7"/>
      <c r="M119" s="7"/>
      <c r="N119" s="7">
        <v>300</v>
      </c>
      <c r="O119" s="7"/>
      <c r="P119" s="7">
        <f>N119</f>
        <v>300</v>
      </c>
      <c r="IB119" s="55"/>
      <c r="IC119" s="55"/>
      <c r="ID119" s="55"/>
      <c r="IE119" s="55"/>
      <c r="IF119" s="55"/>
      <c r="IG119" s="55"/>
    </row>
    <row r="120" spans="1:241" s="25" customFormat="1" ht="22.5">
      <c r="A120" s="8" t="s">
        <v>13</v>
      </c>
      <c r="B120" s="6"/>
      <c r="C120" s="37"/>
      <c r="D120" s="7">
        <v>37400</v>
      </c>
      <c r="E120" s="7"/>
      <c r="F120" s="7">
        <f aca="true" t="shared" si="13" ref="F120:F135">D120</f>
        <v>37400</v>
      </c>
      <c r="G120" s="7">
        <v>37400</v>
      </c>
      <c r="H120" s="7"/>
      <c r="I120" s="7"/>
      <c r="J120" s="7">
        <f>G120</f>
        <v>37400</v>
      </c>
      <c r="K120" s="7"/>
      <c r="L120" s="7"/>
      <c r="M120" s="7"/>
      <c r="N120" s="7">
        <v>37400</v>
      </c>
      <c r="O120" s="7"/>
      <c r="P120" s="7">
        <f>N120</f>
        <v>37400</v>
      </c>
      <c r="IB120" s="55"/>
      <c r="IC120" s="55"/>
      <c r="ID120" s="55"/>
      <c r="IE120" s="55"/>
      <c r="IF120" s="55"/>
      <c r="IG120" s="55"/>
    </row>
    <row r="121" spans="1:241" s="25" customFormat="1" ht="11.25">
      <c r="A121" s="5" t="s">
        <v>7</v>
      </c>
      <c r="B121" s="37"/>
      <c r="C121" s="37"/>
      <c r="D121" s="7"/>
      <c r="E121" s="7"/>
      <c r="F121" s="7">
        <f t="shared" si="13"/>
        <v>0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IB121" s="55"/>
      <c r="IC121" s="55"/>
      <c r="ID121" s="55"/>
      <c r="IE121" s="55"/>
      <c r="IF121" s="55"/>
      <c r="IG121" s="55"/>
    </row>
    <row r="122" spans="1:241" s="25" customFormat="1" ht="22.5" customHeight="1">
      <c r="A122" s="8" t="s">
        <v>16</v>
      </c>
      <c r="B122" s="6"/>
      <c r="C122" s="6"/>
      <c r="D122" s="7">
        <v>500000</v>
      </c>
      <c r="E122" s="7"/>
      <c r="F122" s="7">
        <f t="shared" si="13"/>
        <v>500000</v>
      </c>
      <c r="G122" s="7">
        <v>557400</v>
      </c>
      <c r="H122" s="7"/>
      <c r="I122" s="7"/>
      <c r="J122" s="7">
        <f>G122</f>
        <v>557400</v>
      </c>
      <c r="K122" s="7"/>
      <c r="L122" s="7"/>
      <c r="M122" s="7"/>
      <c r="N122" s="7">
        <v>586210</v>
      </c>
      <c r="O122" s="7"/>
      <c r="P122" s="7">
        <f>N122</f>
        <v>586210</v>
      </c>
      <c r="IB122" s="55"/>
      <c r="IC122" s="55"/>
      <c r="ID122" s="55"/>
      <c r="IE122" s="55"/>
      <c r="IF122" s="55"/>
      <c r="IG122" s="55"/>
    </row>
    <row r="123" spans="1:241" s="25" customFormat="1" ht="27" customHeight="1">
      <c r="A123" s="8" t="s">
        <v>66</v>
      </c>
      <c r="B123" s="6"/>
      <c r="C123" s="6"/>
      <c r="D123" s="7"/>
      <c r="E123" s="7"/>
      <c r="F123" s="7">
        <f t="shared" si="13"/>
        <v>0</v>
      </c>
      <c r="G123" s="7"/>
      <c r="H123" s="7"/>
      <c r="I123" s="7"/>
      <c r="J123" s="7">
        <f>G123</f>
        <v>0</v>
      </c>
      <c r="K123" s="7"/>
      <c r="L123" s="7"/>
      <c r="M123" s="7"/>
      <c r="N123" s="7"/>
      <c r="O123" s="7"/>
      <c r="P123" s="7">
        <f>N123</f>
        <v>0</v>
      </c>
      <c r="IB123" s="55"/>
      <c r="IC123" s="55"/>
      <c r="ID123" s="55"/>
      <c r="IE123" s="55"/>
      <c r="IF123" s="55"/>
      <c r="IG123" s="55"/>
    </row>
    <row r="124" spans="1:241" s="25" customFormat="1" ht="22.5">
      <c r="A124" s="8" t="s">
        <v>67</v>
      </c>
      <c r="B124" s="6"/>
      <c r="C124" s="6"/>
      <c r="D124" s="7">
        <v>18795</v>
      </c>
      <c r="E124" s="7"/>
      <c r="F124" s="7">
        <f t="shared" si="13"/>
        <v>18795</v>
      </c>
      <c r="G124" s="7">
        <v>24723</v>
      </c>
      <c r="H124" s="7"/>
      <c r="I124" s="7"/>
      <c r="J124" s="7">
        <f aca="true" t="shared" si="14" ref="J124:J129">G124</f>
        <v>24723</v>
      </c>
      <c r="K124" s="7"/>
      <c r="L124" s="7"/>
      <c r="M124" s="7"/>
      <c r="N124" s="7">
        <v>25586</v>
      </c>
      <c r="O124" s="7"/>
      <c r="P124" s="7">
        <f aca="true" t="shared" si="15" ref="P124:P129">N124</f>
        <v>25586</v>
      </c>
      <c r="IB124" s="55"/>
      <c r="IC124" s="55"/>
      <c r="ID124" s="55"/>
      <c r="IE124" s="55"/>
      <c r="IF124" s="55"/>
      <c r="IG124" s="55"/>
    </row>
    <row r="125" spans="1:241" s="25" customFormat="1" ht="27" customHeight="1">
      <c r="A125" s="8" t="s">
        <v>28</v>
      </c>
      <c r="B125" s="6"/>
      <c r="C125" s="6"/>
      <c r="D125" s="7">
        <v>1500</v>
      </c>
      <c r="E125" s="7"/>
      <c r="F125" s="7">
        <f>D125</f>
        <v>1500</v>
      </c>
      <c r="G125" s="7">
        <v>1672</v>
      </c>
      <c r="H125" s="7"/>
      <c r="I125" s="7"/>
      <c r="J125" s="7">
        <f t="shared" si="14"/>
        <v>1672</v>
      </c>
      <c r="K125" s="7"/>
      <c r="L125" s="7"/>
      <c r="M125" s="7"/>
      <c r="N125" s="7">
        <v>1759</v>
      </c>
      <c r="O125" s="7"/>
      <c r="P125" s="7">
        <f t="shared" si="15"/>
        <v>1759</v>
      </c>
      <c r="IB125" s="55"/>
      <c r="IC125" s="55"/>
      <c r="ID125" s="55"/>
      <c r="IE125" s="55"/>
      <c r="IF125" s="55"/>
      <c r="IG125" s="55"/>
    </row>
    <row r="126" spans="1:241" s="25" customFormat="1" ht="27" customHeight="1">
      <c r="A126" s="8" t="s">
        <v>19</v>
      </c>
      <c r="B126" s="6"/>
      <c r="C126" s="6"/>
      <c r="D126" s="7">
        <v>500</v>
      </c>
      <c r="E126" s="7"/>
      <c r="F126" s="7">
        <f t="shared" si="13"/>
        <v>500</v>
      </c>
      <c r="G126" s="7">
        <v>557</v>
      </c>
      <c r="H126" s="7"/>
      <c r="I126" s="7"/>
      <c r="J126" s="7">
        <f t="shared" si="14"/>
        <v>557</v>
      </c>
      <c r="K126" s="7"/>
      <c r="L126" s="7"/>
      <c r="M126" s="7"/>
      <c r="N126" s="7">
        <v>586</v>
      </c>
      <c r="O126" s="7"/>
      <c r="P126" s="7">
        <f t="shared" si="15"/>
        <v>586</v>
      </c>
      <c r="IB126" s="55"/>
      <c r="IC126" s="55"/>
      <c r="ID126" s="55"/>
      <c r="IE126" s="55"/>
      <c r="IF126" s="55"/>
      <c r="IG126" s="55"/>
    </row>
    <row r="127" spans="1:241" s="25" customFormat="1" ht="22.5">
      <c r="A127" s="8" t="s">
        <v>15</v>
      </c>
      <c r="B127" s="6"/>
      <c r="C127" s="6"/>
      <c r="D127" s="7">
        <v>170.65</v>
      </c>
      <c r="E127" s="7"/>
      <c r="F127" s="7">
        <f t="shared" si="13"/>
        <v>170.65</v>
      </c>
      <c r="G127" s="7">
        <v>182.894</v>
      </c>
      <c r="H127" s="7"/>
      <c r="I127" s="7"/>
      <c r="J127" s="7">
        <f t="shared" si="14"/>
        <v>182.894</v>
      </c>
      <c r="K127" s="7"/>
      <c r="L127" s="7"/>
      <c r="M127" s="7"/>
      <c r="N127" s="7">
        <v>189.587</v>
      </c>
      <c r="O127" s="7"/>
      <c r="P127" s="7">
        <f t="shared" si="15"/>
        <v>189.587</v>
      </c>
      <c r="IB127" s="55"/>
      <c r="IC127" s="55"/>
      <c r="ID127" s="55"/>
      <c r="IE127" s="55"/>
      <c r="IF127" s="55"/>
      <c r="IG127" s="55"/>
    </row>
    <row r="128" spans="1:241" s="25" customFormat="1" ht="22.5" hidden="1">
      <c r="A128" s="8" t="s">
        <v>46</v>
      </c>
      <c r="B128" s="6"/>
      <c r="C128" s="6"/>
      <c r="D128" s="7"/>
      <c r="E128" s="7"/>
      <c r="F128" s="7">
        <f>D128</f>
        <v>0</v>
      </c>
      <c r="G128" s="7"/>
      <c r="H128" s="7"/>
      <c r="I128" s="7"/>
      <c r="J128" s="7">
        <f t="shared" si="14"/>
        <v>0</v>
      </c>
      <c r="K128" s="7"/>
      <c r="L128" s="7"/>
      <c r="M128" s="7"/>
      <c r="N128" s="7"/>
      <c r="O128" s="7"/>
      <c r="P128" s="7">
        <f t="shared" si="15"/>
        <v>0</v>
      </c>
      <c r="S128" s="25">
        <f>21572/4</f>
        <v>5393</v>
      </c>
      <c r="IB128" s="55"/>
      <c r="IC128" s="55"/>
      <c r="ID128" s="55"/>
      <c r="IE128" s="55"/>
      <c r="IF128" s="55"/>
      <c r="IG128" s="55"/>
    </row>
    <row r="129" spans="1:241" s="25" customFormat="1" ht="22.5" hidden="1">
      <c r="A129" s="8" t="s">
        <v>47</v>
      </c>
      <c r="B129" s="6"/>
      <c r="C129" s="6"/>
      <c r="D129" s="7"/>
      <c r="E129" s="7"/>
      <c r="F129" s="7">
        <f>D129</f>
        <v>0</v>
      </c>
      <c r="G129" s="7"/>
      <c r="H129" s="7"/>
      <c r="I129" s="7"/>
      <c r="J129" s="7">
        <f t="shared" si="14"/>
        <v>0</v>
      </c>
      <c r="K129" s="7"/>
      <c r="L129" s="7"/>
      <c r="M129" s="7"/>
      <c r="N129" s="7"/>
      <c r="O129" s="7"/>
      <c r="P129" s="7">
        <f t="shared" si="15"/>
        <v>0</v>
      </c>
      <c r="IB129" s="55"/>
      <c r="IC129" s="55"/>
      <c r="ID129" s="55"/>
      <c r="IE129" s="55"/>
      <c r="IF129" s="55"/>
      <c r="IG129" s="55"/>
    </row>
    <row r="130" spans="1:241" s="25" customFormat="1" ht="11.25">
      <c r="A130" s="5" t="s">
        <v>6</v>
      </c>
      <c r="B130" s="37"/>
      <c r="C130" s="3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IB130" s="55"/>
      <c r="IC130" s="55"/>
      <c r="ID130" s="55"/>
      <c r="IE130" s="55"/>
      <c r="IF130" s="55"/>
      <c r="IG130" s="55"/>
    </row>
    <row r="131" spans="1:241" s="25" customFormat="1" ht="22.5" customHeight="1">
      <c r="A131" s="8" t="s">
        <v>30</v>
      </c>
      <c r="B131" s="6"/>
      <c r="C131" s="6"/>
      <c r="D131" s="7"/>
      <c r="E131" s="7"/>
      <c r="F131" s="7">
        <f t="shared" si="13"/>
        <v>0</v>
      </c>
      <c r="G131" s="7"/>
      <c r="H131" s="7"/>
      <c r="I131" s="7"/>
      <c r="J131" s="7"/>
      <c r="K131" s="7"/>
      <c r="L131" s="7"/>
      <c r="M131" s="7"/>
      <c r="N131" s="7"/>
      <c r="O131" s="7"/>
      <c r="P131" s="7"/>
      <c r="IB131" s="55"/>
      <c r="IC131" s="55"/>
      <c r="ID131" s="55"/>
      <c r="IE131" s="55"/>
      <c r="IF131" s="55"/>
      <c r="IG131" s="55"/>
    </row>
    <row r="132" spans="1:241" s="25" customFormat="1" ht="30.75" customHeight="1">
      <c r="A132" s="8" t="s">
        <v>68</v>
      </c>
      <c r="B132" s="6"/>
      <c r="C132" s="6"/>
      <c r="D132" s="7">
        <v>100</v>
      </c>
      <c r="E132" s="7"/>
      <c r="F132" s="7">
        <f t="shared" si="13"/>
        <v>100</v>
      </c>
      <c r="G132" s="7">
        <v>100</v>
      </c>
      <c r="H132" s="7"/>
      <c r="I132" s="7"/>
      <c r="J132" s="7">
        <v>100</v>
      </c>
      <c r="K132" s="7"/>
      <c r="L132" s="7"/>
      <c r="M132" s="7"/>
      <c r="N132" s="7">
        <v>100</v>
      </c>
      <c r="O132" s="7"/>
      <c r="P132" s="7">
        <v>100</v>
      </c>
      <c r="IB132" s="55"/>
      <c r="IC132" s="55"/>
      <c r="ID132" s="55"/>
      <c r="IE132" s="55"/>
      <c r="IF132" s="55"/>
      <c r="IG132" s="55"/>
    </row>
    <row r="133" spans="1:241" s="25" customFormat="1" ht="22.5" customHeight="1">
      <c r="A133" s="8" t="s">
        <v>32</v>
      </c>
      <c r="B133" s="6"/>
      <c r="C133" s="6"/>
      <c r="D133" s="7"/>
      <c r="E133" s="7"/>
      <c r="F133" s="7">
        <f t="shared" si="13"/>
        <v>0</v>
      </c>
      <c r="G133" s="7"/>
      <c r="H133" s="7"/>
      <c r="I133" s="7"/>
      <c r="J133" s="7"/>
      <c r="K133" s="7"/>
      <c r="L133" s="7"/>
      <c r="M133" s="7"/>
      <c r="N133" s="7"/>
      <c r="O133" s="7"/>
      <c r="P133" s="7"/>
      <c r="IB133" s="55"/>
      <c r="IC133" s="55"/>
      <c r="ID133" s="55"/>
      <c r="IE133" s="55"/>
      <c r="IF133" s="55"/>
      <c r="IG133" s="55"/>
    </row>
    <row r="134" spans="1:241" s="25" customFormat="1" ht="23.25" customHeight="1">
      <c r="A134" s="8" t="s">
        <v>21</v>
      </c>
      <c r="B134" s="6"/>
      <c r="C134" s="6"/>
      <c r="D134" s="7">
        <v>100</v>
      </c>
      <c r="E134" s="7"/>
      <c r="F134" s="7">
        <f t="shared" si="13"/>
        <v>100</v>
      </c>
      <c r="G134" s="7">
        <v>100</v>
      </c>
      <c r="H134" s="7"/>
      <c r="I134" s="7"/>
      <c r="J134" s="7">
        <v>100</v>
      </c>
      <c r="K134" s="7"/>
      <c r="L134" s="7"/>
      <c r="M134" s="7"/>
      <c r="N134" s="7">
        <v>100</v>
      </c>
      <c r="O134" s="7"/>
      <c r="P134" s="7">
        <v>100</v>
      </c>
      <c r="IB134" s="55"/>
      <c r="IC134" s="55"/>
      <c r="ID134" s="55"/>
      <c r="IE134" s="55"/>
      <c r="IF134" s="55"/>
      <c r="IG134" s="55"/>
    </row>
    <row r="135" spans="1:241" s="25" customFormat="1" ht="30" customHeight="1">
      <c r="A135" s="8" t="s">
        <v>38</v>
      </c>
      <c r="B135" s="6"/>
      <c r="C135" s="6"/>
      <c r="D135" s="7">
        <v>100</v>
      </c>
      <c r="E135" s="7"/>
      <c r="F135" s="7">
        <f t="shared" si="13"/>
        <v>100</v>
      </c>
      <c r="G135" s="7">
        <f>G120/G112*100</f>
        <v>100</v>
      </c>
      <c r="H135" s="7"/>
      <c r="I135" s="7"/>
      <c r="J135" s="7">
        <f>J120/J112*100</f>
        <v>100</v>
      </c>
      <c r="K135" s="7"/>
      <c r="L135" s="7"/>
      <c r="M135" s="7"/>
      <c r="N135" s="7">
        <f>N120/N112*100</f>
        <v>100</v>
      </c>
      <c r="O135" s="7"/>
      <c r="P135" s="7">
        <f>P120/P112*100</f>
        <v>100</v>
      </c>
      <c r="IB135" s="55"/>
      <c r="IC135" s="55"/>
      <c r="ID135" s="55"/>
      <c r="IE135" s="55"/>
      <c r="IF135" s="55"/>
      <c r="IG135" s="55"/>
    </row>
    <row r="136" spans="1:241" s="38" customFormat="1" ht="24" customHeight="1">
      <c r="A136" s="34" t="s">
        <v>198</v>
      </c>
      <c r="B136" s="35"/>
      <c r="C136" s="35"/>
      <c r="D136" s="36">
        <f>(D147*D153)+(D148*D154)+(D150*D156)+(D149*D155)+(D151*D157)+0.01+750000</f>
        <v>40750000.002</v>
      </c>
      <c r="E136" s="36">
        <f>(E147*E153)+(E148*E154)+(E150*E156)+(E149*E155)+(E151*E157)</f>
        <v>14999999.99976</v>
      </c>
      <c r="F136" s="36">
        <f>D136+E136</f>
        <v>55750000.00176</v>
      </c>
      <c r="G136" s="36">
        <f>(G147*G153)+(G148*G154)+(G150*G156)+(G149*G155)+(G151*G157)-0.24</f>
        <v>42000000.002</v>
      </c>
      <c r="H136" s="36">
        <f>(H147*H153)+(H148*H154)+(H150*H156)+(H149*H155)+(H151*H157)</f>
        <v>20000000</v>
      </c>
      <c r="I136" s="36"/>
      <c r="J136" s="36">
        <f>G136+H136</f>
        <v>62000000.002</v>
      </c>
      <c r="K136" s="36">
        <f>(K147*K153)+(K148*K154)+(K150*K156)+(K149*K155)+(K151*K157)+100</f>
        <v>100</v>
      </c>
      <c r="L136" s="36">
        <f>(L147*L153)+(L148*L154)+(L150*L156)+(L149*L155)+(L151*L157)+100</f>
        <v>100</v>
      </c>
      <c r="M136" s="36">
        <f>(M147*M153)+(M148*M154)+(M150*M156)+(M149*M155)+(M151*M157)+100</f>
        <v>100</v>
      </c>
      <c r="N136" s="36">
        <f>(N147*N153)+(N148*N154)+(N150*N156)+(N149*N155)+(N151*N157)-0.24</f>
        <v>43999999.99992</v>
      </c>
      <c r="O136" s="36">
        <f>(O147*O153)+(O148*O154)+(O150*O156)+(O149*O155)+(O151*O157)</f>
        <v>24999999.9984</v>
      </c>
      <c r="P136" s="36">
        <f>N136+O136</f>
        <v>68999999.99832</v>
      </c>
      <c r="IB136" s="39"/>
      <c r="IC136" s="39"/>
      <c r="ID136" s="39"/>
      <c r="IE136" s="39"/>
      <c r="IF136" s="39"/>
      <c r="IG136" s="39"/>
    </row>
    <row r="137" spans="1:241" s="25" customFormat="1" ht="0.75" customHeight="1">
      <c r="A137" s="40" t="s">
        <v>33</v>
      </c>
      <c r="B137" s="41"/>
      <c r="C137" s="41"/>
      <c r="D137" s="7" t="e">
        <f>#REF!*D153+D150*D155+D149*D156</f>
        <v>#REF!</v>
      </c>
      <c r="E137" s="7" t="e">
        <f>#REF!*E153+E150*E155+E149*E156</f>
        <v>#REF!</v>
      </c>
      <c r="F137" s="7" t="e">
        <f>#REF!*F153+F150*F155+F149*F156</f>
        <v>#REF!</v>
      </c>
      <c r="G137" s="7" t="e">
        <f>#REF!*G153+G150*G155+G149*G156</f>
        <v>#REF!</v>
      </c>
      <c r="H137" s="7"/>
      <c r="I137" s="7"/>
      <c r="J137" s="7" t="e">
        <f>#REF!*J153+J150*J155+J149*J156</f>
        <v>#REF!</v>
      </c>
      <c r="K137" s="7"/>
      <c r="L137" s="7"/>
      <c r="M137" s="7"/>
      <c r="N137" s="7" t="e">
        <f>#REF!*N153+N150*N155+N149*N156</f>
        <v>#REF!</v>
      </c>
      <c r="O137" s="7"/>
      <c r="P137" s="7" t="e">
        <f>#REF!*P153+P150*P155+P149*P156</f>
        <v>#REF!</v>
      </c>
      <c r="IB137" s="55"/>
      <c r="IC137" s="55"/>
      <c r="ID137" s="55"/>
      <c r="IE137" s="55"/>
      <c r="IF137" s="55"/>
      <c r="IG137" s="55"/>
    </row>
    <row r="138" spans="1:241" s="25" customFormat="1" ht="11.25">
      <c r="A138" s="5" t="s">
        <v>4</v>
      </c>
      <c r="B138" s="37"/>
      <c r="C138" s="37"/>
      <c r="D138" s="30"/>
      <c r="E138" s="30"/>
      <c r="F138" s="30"/>
      <c r="G138" s="30"/>
      <c r="H138" s="30"/>
      <c r="I138" s="30"/>
      <c r="J138" s="30"/>
      <c r="K138" s="7"/>
      <c r="L138" s="7"/>
      <c r="M138" s="7"/>
      <c r="N138" s="30"/>
      <c r="O138" s="30"/>
      <c r="P138" s="30"/>
      <c r="IB138" s="55"/>
      <c r="IC138" s="55"/>
      <c r="ID138" s="55"/>
      <c r="IE138" s="55"/>
      <c r="IF138" s="55"/>
      <c r="IG138" s="55"/>
    </row>
    <row r="139" spans="1:241" s="25" customFormat="1" ht="21" customHeight="1">
      <c r="A139" s="8" t="s">
        <v>70</v>
      </c>
      <c r="B139" s="6"/>
      <c r="C139" s="6"/>
      <c r="D139" s="7">
        <v>614.9</v>
      </c>
      <c r="E139" s="7"/>
      <c r="F139" s="7">
        <f>D139</f>
        <v>614.9</v>
      </c>
      <c r="G139" s="7">
        <f>D139</f>
        <v>614.9</v>
      </c>
      <c r="H139" s="7"/>
      <c r="I139" s="7"/>
      <c r="J139" s="7">
        <f>G139</f>
        <v>614.9</v>
      </c>
      <c r="K139" s="7"/>
      <c r="L139" s="7"/>
      <c r="M139" s="7"/>
      <c r="N139" s="7">
        <f>J139</f>
        <v>614.9</v>
      </c>
      <c r="O139" s="7"/>
      <c r="P139" s="7">
        <f>N139</f>
        <v>614.9</v>
      </c>
      <c r="IB139" s="55"/>
      <c r="IC139" s="55"/>
      <c r="ID139" s="55"/>
      <c r="IE139" s="55"/>
      <c r="IF139" s="55"/>
      <c r="IG139" s="55"/>
    </row>
    <row r="140" spans="1:241" s="25" customFormat="1" ht="27" customHeight="1">
      <c r="A140" s="8" t="s">
        <v>71</v>
      </c>
      <c r="B140" s="6"/>
      <c r="C140" s="6"/>
      <c r="D140" s="7"/>
      <c r="E140" s="7">
        <v>427.5</v>
      </c>
      <c r="F140" s="7">
        <f>E140</f>
        <v>427.5</v>
      </c>
      <c r="G140" s="7"/>
      <c r="H140" s="7">
        <v>427.5</v>
      </c>
      <c r="I140" s="7"/>
      <c r="J140" s="7">
        <f>H140</f>
        <v>427.5</v>
      </c>
      <c r="K140" s="7"/>
      <c r="L140" s="7"/>
      <c r="M140" s="7"/>
      <c r="N140" s="7"/>
      <c r="O140" s="7">
        <v>427.5</v>
      </c>
      <c r="P140" s="7">
        <f>O140</f>
        <v>427.5</v>
      </c>
      <c r="IB140" s="55"/>
      <c r="IC140" s="55"/>
      <c r="ID140" s="55"/>
      <c r="IE140" s="55"/>
      <c r="IF140" s="55"/>
      <c r="IG140" s="55"/>
    </row>
    <row r="141" spans="1:241" s="25" customFormat="1" ht="30.75" customHeight="1">
      <c r="A141" s="8" t="s">
        <v>72</v>
      </c>
      <c r="B141" s="6"/>
      <c r="C141" s="6"/>
      <c r="D141" s="7">
        <v>97.9</v>
      </c>
      <c r="E141" s="7"/>
      <c r="F141" s="7">
        <f>D141</f>
        <v>97.9</v>
      </c>
      <c r="G141" s="7">
        <v>97.9</v>
      </c>
      <c r="H141" s="7"/>
      <c r="I141" s="7"/>
      <c r="J141" s="7">
        <f>G141</f>
        <v>97.9</v>
      </c>
      <c r="K141" s="7"/>
      <c r="L141" s="7"/>
      <c r="M141" s="7"/>
      <c r="N141" s="7">
        <v>97.9</v>
      </c>
      <c r="O141" s="7"/>
      <c r="P141" s="7">
        <f>N141</f>
        <v>97.9</v>
      </c>
      <c r="IB141" s="55"/>
      <c r="IC141" s="55"/>
      <c r="ID141" s="55"/>
      <c r="IE141" s="55"/>
      <c r="IF141" s="55"/>
      <c r="IG141" s="55"/>
    </row>
    <row r="142" spans="1:241" s="25" customFormat="1" ht="25.5" customHeight="1">
      <c r="A142" s="8" t="s">
        <v>73</v>
      </c>
      <c r="B142" s="6"/>
      <c r="C142" s="6"/>
      <c r="D142" s="7">
        <v>16263</v>
      </c>
      <c r="E142" s="7"/>
      <c r="F142" s="7">
        <f>D142</f>
        <v>16263</v>
      </c>
      <c r="G142" s="7">
        <v>16263</v>
      </c>
      <c r="H142" s="7"/>
      <c r="I142" s="7"/>
      <c r="J142" s="7">
        <f aca="true" t="shared" si="16" ref="J142:J158">G142</f>
        <v>16263</v>
      </c>
      <c r="K142" s="7"/>
      <c r="L142" s="7"/>
      <c r="M142" s="7"/>
      <c r="N142" s="7">
        <v>16263</v>
      </c>
      <c r="O142" s="7"/>
      <c r="P142" s="7">
        <f aca="true" t="shared" si="17" ref="P142:P158">N142</f>
        <v>16263</v>
      </c>
      <c r="IB142" s="55"/>
      <c r="IC142" s="55"/>
      <c r="ID142" s="55"/>
      <c r="IE142" s="55"/>
      <c r="IF142" s="55"/>
      <c r="IG142" s="55"/>
    </row>
    <row r="143" spans="1:241" s="25" customFormat="1" ht="22.5">
      <c r="A143" s="8" t="s">
        <v>74</v>
      </c>
      <c r="B143" s="6"/>
      <c r="C143" s="6"/>
      <c r="D143" s="7">
        <v>7400</v>
      </c>
      <c r="E143" s="7"/>
      <c r="F143" s="7">
        <f>D143</f>
        <v>7400</v>
      </c>
      <c r="G143" s="7">
        <f>F143</f>
        <v>7400</v>
      </c>
      <c r="H143" s="7"/>
      <c r="I143" s="7"/>
      <c r="J143" s="7">
        <f t="shared" si="16"/>
        <v>7400</v>
      </c>
      <c r="K143" s="7"/>
      <c r="L143" s="7"/>
      <c r="M143" s="7"/>
      <c r="N143" s="7">
        <f>G143</f>
        <v>7400</v>
      </c>
      <c r="O143" s="7"/>
      <c r="P143" s="7">
        <f t="shared" si="17"/>
        <v>7400</v>
      </c>
      <c r="IB143" s="55"/>
      <c r="IC143" s="55"/>
      <c r="ID143" s="55"/>
      <c r="IE143" s="55"/>
      <c r="IF143" s="55"/>
      <c r="IG143" s="55"/>
    </row>
    <row r="144" spans="1:241" s="25" customFormat="1" ht="29.25" customHeight="1">
      <c r="A144" s="8" t="s">
        <v>75</v>
      </c>
      <c r="B144" s="6"/>
      <c r="C144" s="6"/>
      <c r="D144" s="7">
        <v>8333333.33</v>
      </c>
      <c r="E144" s="7"/>
      <c r="F144" s="7">
        <f>D144</f>
        <v>8333333.33</v>
      </c>
      <c r="G144" s="7">
        <f>F144</f>
        <v>8333333.33</v>
      </c>
      <c r="H144" s="7"/>
      <c r="I144" s="7"/>
      <c r="J144" s="7">
        <f>G144</f>
        <v>8333333.33</v>
      </c>
      <c r="K144" s="7"/>
      <c r="L144" s="7"/>
      <c r="M144" s="7"/>
      <c r="N144" s="7">
        <v>8333333.33</v>
      </c>
      <c r="O144" s="7"/>
      <c r="P144" s="7">
        <f>N144</f>
        <v>8333333.33</v>
      </c>
      <c r="IB144" s="55"/>
      <c r="IC144" s="55"/>
      <c r="ID144" s="55"/>
      <c r="IE144" s="55"/>
      <c r="IF144" s="55"/>
      <c r="IG144" s="55"/>
    </row>
    <row r="145" spans="1:241" s="25" customFormat="1" ht="11.25">
      <c r="A145" s="5" t="s">
        <v>5</v>
      </c>
      <c r="B145" s="37"/>
      <c r="C145" s="37"/>
      <c r="D145" s="30"/>
      <c r="E145" s="30"/>
      <c r="F145" s="7"/>
      <c r="G145" s="30"/>
      <c r="H145" s="30"/>
      <c r="I145" s="30"/>
      <c r="J145" s="7">
        <f t="shared" si="16"/>
        <v>0</v>
      </c>
      <c r="K145" s="7"/>
      <c r="L145" s="7"/>
      <c r="M145" s="7"/>
      <c r="N145" s="30"/>
      <c r="O145" s="30"/>
      <c r="P145" s="7">
        <f t="shared" si="17"/>
        <v>0</v>
      </c>
      <c r="IB145" s="55"/>
      <c r="IC145" s="55"/>
      <c r="ID145" s="55"/>
      <c r="IE145" s="55"/>
      <c r="IF145" s="55"/>
      <c r="IG145" s="55"/>
    </row>
    <row r="146" spans="1:241" s="25" customFormat="1" ht="22.5" customHeight="1">
      <c r="A146" s="8" t="s">
        <v>24</v>
      </c>
      <c r="B146" s="6"/>
      <c r="C146" s="6"/>
      <c r="D146" s="7"/>
      <c r="E146" s="7"/>
      <c r="F146" s="7"/>
      <c r="G146" s="7"/>
      <c r="H146" s="7"/>
      <c r="I146" s="7"/>
      <c r="J146" s="7">
        <f t="shared" si="16"/>
        <v>0</v>
      </c>
      <c r="K146" s="7"/>
      <c r="L146" s="7"/>
      <c r="M146" s="7"/>
      <c r="N146" s="7"/>
      <c r="O146" s="7"/>
      <c r="P146" s="7">
        <f t="shared" si="17"/>
        <v>0</v>
      </c>
      <c r="IB146" s="55"/>
      <c r="IC146" s="55"/>
      <c r="ID146" s="55"/>
      <c r="IE146" s="55"/>
      <c r="IF146" s="55"/>
      <c r="IG146" s="55"/>
    </row>
    <row r="147" spans="1:241" s="25" customFormat="1" ht="29.25" customHeight="1">
      <c r="A147" s="8" t="s">
        <v>76</v>
      </c>
      <c r="B147" s="6"/>
      <c r="C147" s="6"/>
      <c r="D147" s="7">
        <v>20</v>
      </c>
      <c r="E147" s="7"/>
      <c r="F147" s="7">
        <f>D147</f>
        <v>20</v>
      </c>
      <c r="G147" s="7">
        <v>22.5</v>
      </c>
      <c r="H147" s="7"/>
      <c r="I147" s="7"/>
      <c r="J147" s="7">
        <f>G147</f>
        <v>22.5</v>
      </c>
      <c r="K147" s="7"/>
      <c r="L147" s="7"/>
      <c r="M147" s="7"/>
      <c r="N147" s="7">
        <v>24</v>
      </c>
      <c r="O147" s="7"/>
      <c r="P147" s="7">
        <f>N147</f>
        <v>24</v>
      </c>
      <c r="IB147" s="55"/>
      <c r="IC147" s="55"/>
      <c r="ID147" s="55"/>
      <c r="IE147" s="55"/>
      <c r="IF147" s="55"/>
      <c r="IG147" s="55"/>
    </row>
    <row r="148" spans="1:241" s="25" customFormat="1" ht="30" customHeight="1">
      <c r="A148" s="8" t="s">
        <v>77</v>
      </c>
      <c r="B148" s="6"/>
      <c r="C148" s="6"/>
      <c r="D148" s="7"/>
      <c r="E148" s="7">
        <v>36</v>
      </c>
      <c r="F148" s="7">
        <f>E148</f>
        <v>36</v>
      </c>
      <c r="G148" s="7"/>
      <c r="H148" s="7">
        <v>40</v>
      </c>
      <c r="I148" s="7"/>
      <c r="J148" s="7">
        <f>H148</f>
        <v>40</v>
      </c>
      <c r="K148" s="7"/>
      <c r="L148" s="7"/>
      <c r="M148" s="7"/>
      <c r="N148" s="7"/>
      <c r="O148" s="7">
        <v>48</v>
      </c>
      <c r="P148" s="7">
        <f>O148</f>
        <v>48</v>
      </c>
      <c r="IB148" s="55"/>
      <c r="IC148" s="55"/>
      <c r="ID148" s="55"/>
      <c r="IE148" s="55"/>
      <c r="IF148" s="55"/>
      <c r="IG148" s="55"/>
    </row>
    <row r="149" spans="1:241" s="25" customFormat="1" ht="26.25" customHeight="1">
      <c r="A149" s="8" t="s">
        <v>111</v>
      </c>
      <c r="B149" s="6"/>
      <c r="C149" s="6"/>
      <c r="D149" s="7">
        <v>16263</v>
      </c>
      <c r="E149" s="7"/>
      <c r="F149" s="7">
        <f>D149</f>
        <v>16263</v>
      </c>
      <c r="G149" s="7">
        <f>G142</f>
        <v>16263</v>
      </c>
      <c r="H149" s="7"/>
      <c r="I149" s="7"/>
      <c r="J149" s="7">
        <f>G149</f>
        <v>16263</v>
      </c>
      <c r="K149" s="7"/>
      <c r="L149" s="7"/>
      <c r="M149" s="7"/>
      <c r="N149" s="7">
        <f>N142</f>
        <v>16263</v>
      </c>
      <c r="O149" s="7"/>
      <c r="P149" s="7">
        <f>N149</f>
        <v>16263</v>
      </c>
      <c r="IB149" s="55"/>
      <c r="IC149" s="55"/>
      <c r="ID149" s="55"/>
      <c r="IE149" s="55"/>
      <c r="IF149" s="55"/>
      <c r="IG149" s="55"/>
    </row>
    <row r="150" spans="1:241" s="25" customFormat="1" ht="24.75" customHeight="1">
      <c r="A150" s="8" t="s">
        <v>78</v>
      </c>
      <c r="B150" s="6"/>
      <c r="C150" s="6"/>
      <c r="D150" s="7">
        <v>1700</v>
      </c>
      <c r="E150" s="7"/>
      <c r="F150" s="7">
        <f aca="true" t="shared" si="18" ref="F150:F158">D150</f>
        <v>1700</v>
      </c>
      <c r="G150" s="7">
        <v>1750</v>
      </c>
      <c r="H150" s="7"/>
      <c r="I150" s="7"/>
      <c r="J150" s="7">
        <f t="shared" si="16"/>
        <v>1750</v>
      </c>
      <c r="K150" s="7"/>
      <c r="L150" s="7"/>
      <c r="M150" s="7"/>
      <c r="N150" s="7">
        <v>1800</v>
      </c>
      <c r="O150" s="7"/>
      <c r="P150" s="7">
        <f t="shared" si="17"/>
        <v>1800</v>
      </c>
      <c r="IB150" s="55"/>
      <c r="IC150" s="55"/>
      <c r="ID150" s="55"/>
      <c r="IE150" s="55"/>
      <c r="IF150" s="55"/>
      <c r="IG150" s="55"/>
    </row>
    <row r="151" spans="1:241" s="25" customFormat="1" ht="24.75" customHeight="1">
      <c r="A151" s="8" t="s">
        <v>79</v>
      </c>
      <c r="B151" s="6"/>
      <c r="C151" s="6"/>
      <c r="D151" s="7">
        <v>8333333.33</v>
      </c>
      <c r="E151" s="7"/>
      <c r="F151" s="7">
        <f>D151</f>
        <v>8333333.33</v>
      </c>
      <c r="G151" s="7">
        <v>8333333.33</v>
      </c>
      <c r="H151" s="7"/>
      <c r="I151" s="7"/>
      <c r="J151" s="7">
        <f>G151</f>
        <v>8333333.33</v>
      </c>
      <c r="K151" s="7"/>
      <c r="L151" s="7"/>
      <c r="M151" s="7"/>
      <c r="N151" s="7">
        <v>8333333.3333</v>
      </c>
      <c r="O151" s="7"/>
      <c r="P151" s="7">
        <f>N151</f>
        <v>8333333.3333</v>
      </c>
      <c r="IB151" s="55"/>
      <c r="IC151" s="55"/>
      <c r="ID151" s="55"/>
      <c r="IE151" s="55"/>
      <c r="IF151" s="55"/>
      <c r="IG151" s="55"/>
    </row>
    <row r="152" spans="1:241" s="25" customFormat="1" ht="11.25">
      <c r="A152" s="5" t="s">
        <v>7</v>
      </c>
      <c r="B152" s="37"/>
      <c r="C152" s="37"/>
      <c r="D152" s="30"/>
      <c r="E152" s="30"/>
      <c r="F152" s="7">
        <f t="shared" si="18"/>
        <v>0</v>
      </c>
      <c r="G152" s="30"/>
      <c r="H152" s="30"/>
      <c r="I152" s="30"/>
      <c r="J152" s="7">
        <f t="shared" si="16"/>
        <v>0</v>
      </c>
      <c r="K152" s="7"/>
      <c r="L152" s="7"/>
      <c r="M152" s="7"/>
      <c r="N152" s="30"/>
      <c r="O152" s="30"/>
      <c r="P152" s="7">
        <f t="shared" si="17"/>
        <v>0</v>
      </c>
      <c r="IB152" s="55"/>
      <c r="IC152" s="55"/>
      <c r="ID152" s="55"/>
      <c r="IE152" s="55"/>
      <c r="IF152" s="55"/>
      <c r="IG152" s="55"/>
    </row>
    <row r="153" spans="1:241" s="25" customFormat="1" ht="33.75">
      <c r="A153" s="8" t="s">
        <v>80</v>
      </c>
      <c r="B153" s="6"/>
      <c r="C153" s="6"/>
      <c r="D153" s="7">
        <v>275977</v>
      </c>
      <c r="E153" s="7"/>
      <c r="F153" s="7">
        <f>D153</f>
        <v>275977</v>
      </c>
      <c r="G153" s="7">
        <v>278084.9</v>
      </c>
      <c r="H153" s="7"/>
      <c r="I153" s="7"/>
      <c r="J153" s="7">
        <f>G153</f>
        <v>278084.9</v>
      </c>
      <c r="K153" s="7"/>
      <c r="L153" s="7"/>
      <c r="M153" s="7"/>
      <c r="N153" s="7">
        <v>289345.01</v>
      </c>
      <c r="O153" s="7"/>
      <c r="P153" s="7">
        <f>N153</f>
        <v>289345.01</v>
      </c>
      <c r="IB153" s="55"/>
      <c r="IC153" s="55"/>
      <c r="ID153" s="55"/>
      <c r="IE153" s="55"/>
      <c r="IF153" s="55"/>
      <c r="IG153" s="55"/>
    </row>
    <row r="154" spans="1:241" s="25" customFormat="1" ht="33.75">
      <c r="A154" s="8" t="s">
        <v>81</v>
      </c>
      <c r="B154" s="6"/>
      <c r="C154" s="6"/>
      <c r="D154" s="7"/>
      <c r="E154" s="7">
        <v>416666.66666</v>
      </c>
      <c r="F154" s="7">
        <f>E154</f>
        <v>416666.66666</v>
      </c>
      <c r="G154" s="7"/>
      <c r="H154" s="7">
        <v>500000</v>
      </c>
      <c r="I154" s="7"/>
      <c r="J154" s="7">
        <f>H154</f>
        <v>500000</v>
      </c>
      <c r="K154" s="7"/>
      <c r="L154" s="7"/>
      <c r="M154" s="7"/>
      <c r="N154" s="7"/>
      <c r="O154" s="7">
        <v>520833.3333</v>
      </c>
      <c r="P154" s="7">
        <f>O154</f>
        <v>520833.3333</v>
      </c>
      <c r="IB154" s="55"/>
      <c r="IC154" s="55"/>
      <c r="ID154" s="55"/>
      <c r="IE154" s="55"/>
      <c r="IF154" s="55"/>
      <c r="IG154" s="55"/>
    </row>
    <row r="155" spans="1:241" s="25" customFormat="1" ht="23.25" customHeight="1">
      <c r="A155" s="8" t="s">
        <v>82</v>
      </c>
      <c r="B155" s="6"/>
      <c r="C155" s="6"/>
      <c r="D155" s="7">
        <v>420</v>
      </c>
      <c r="E155" s="7"/>
      <c r="F155" s="7">
        <v>420</v>
      </c>
      <c r="G155" s="7">
        <v>430</v>
      </c>
      <c r="H155" s="7"/>
      <c r="I155" s="7"/>
      <c r="J155" s="7">
        <f>G155</f>
        <v>430</v>
      </c>
      <c r="K155" s="7"/>
      <c r="L155" s="7"/>
      <c r="M155" s="7"/>
      <c r="N155" s="7">
        <v>440</v>
      </c>
      <c r="O155" s="7"/>
      <c r="P155" s="7">
        <f>N155</f>
        <v>440</v>
      </c>
      <c r="IB155" s="55"/>
      <c r="IC155" s="55"/>
      <c r="ID155" s="55"/>
      <c r="IE155" s="55"/>
      <c r="IF155" s="55"/>
      <c r="IG155" s="55"/>
    </row>
    <row r="156" spans="1:241" s="25" customFormat="1" ht="22.5">
      <c r="A156" s="8" t="s">
        <v>83</v>
      </c>
      <c r="B156" s="6"/>
      <c r="C156" s="6"/>
      <c r="D156" s="7">
        <v>4500</v>
      </c>
      <c r="E156" s="7"/>
      <c r="F156" s="7">
        <f t="shared" si="18"/>
        <v>4500</v>
      </c>
      <c r="G156" s="7">
        <v>5000</v>
      </c>
      <c r="H156" s="7"/>
      <c r="I156" s="7"/>
      <c r="J156" s="7">
        <f t="shared" si="16"/>
        <v>5000</v>
      </c>
      <c r="K156" s="7"/>
      <c r="L156" s="7"/>
      <c r="M156" s="7"/>
      <c r="N156" s="7">
        <v>5500</v>
      </c>
      <c r="O156" s="7"/>
      <c r="P156" s="7">
        <f t="shared" si="17"/>
        <v>5500</v>
      </c>
      <c r="R156" s="27"/>
      <c r="IB156" s="55"/>
      <c r="IC156" s="55"/>
      <c r="ID156" s="55"/>
      <c r="IE156" s="55"/>
      <c r="IF156" s="55"/>
      <c r="IG156" s="55"/>
    </row>
    <row r="157" spans="1:241" s="25" customFormat="1" ht="33.75">
      <c r="A157" s="8" t="s">
        <v>245</v>
      </c>
      <c r="B157" s="6"/>
      <c r="C157" s="6"/>
      <c r="D157" s="7">
        <v>2.4</v>
      </c>
      <c r="E157" s="7"/>
      <c r="F157" s="7">
        <f>D157</f>
        <v>2.4</v>
      </c>
      <c r="G157" s="7">
        <v>2.4</v>
      </c>
      <c r="H157" s="7"/>
      <c r="I157" s="7"/>
      <c r="J157" s="7">
        <f>G157</f>
        <v>2.4</v>
      </c>
      <c r="K157" s="7"/>
      <c r="L157" s="7"/>
      <c r="M157" s="7"/>
      <c r="N157" s="7">
        <v>2.4</v>
      </c>
      <c r="O157" s="7"/>
      <c r="P157" s="7">
        <f>N157</f>
        <v>2.4</v>
      </c>
      <c r="R157" s="27"/>
      <c r="IB157" s="55"/>
      <c r="IC157" s="55"/>
      <c r="ID157" s="55"/>
      <c r="IE157" s="55"/>
      <c r="IF157" s="55"/>
      <c r="IG157" s="55"/>
    </row>
    <row r="158" spans="1:241" s="25" customFormat="1" ht="11.25">
      <c r="A158" s="5" t="s">
        <v>6</v>
      </c>
      <c r="B158" s="37"/>
      <c r="C158" s="37"/>
      <c r="D158" s="30"/>
      <c r="E158" s="30"/>
      <c r="F158" s="7">
        <f t="shared" si="18"/>
        <v>0</v>
      </c>
      <c r="G158" s="30"/>
      <c r="H158" s="30"/>
      <c r="I158" s="30"/>
      <c r="J158" s="7">
        <f t="shared" si="16"/>
        <v>0</v>
      </c>
      <c r="K158" s="7"/>
      <c r="L158" s="7"/>
      <c r="M158" s="7"/>
      <c r="N158" s="30"/>
      <c r="O158" s="30"/>
      <c r="P158" s="7">
        <f t="shared" si="17"/>
        <v>0</v>
      </c>
      <c r="R158" s="27"/>
      <c r="IB158" s="55"/>
      <c r="IC158" s="55"/>
      <c r="ID158" s="55"/>
      <c r="IE158" s="55"/>
      <c r="IF158" s="55"/>
      <c r="IG158" s="55"/>
    </row>
    <row r="159" spans="1:241" s="25" customFormat="1" ht="33.75">
      <c r="A159" s="8" t="s">
        <v>85</v>
      </c>
      <c r="B159" s="6"/>
      <c r="C159" s="6"/>
      <c r="D159" s="7"/>
      <c r="E159" s="7">
        <f>E148/E140*100</f>
        <v>8.421052631578947</v>
      </c>
      <c r="F159" s="7">
        <f>E159</f>
        <v>8.421052631578947</v>
      </c>
      <c r="G159" s="7"/>
      <c r="H159" s="7">
        <f>H148/H140*100</f>
        <v>9.35672514619883</v>
      </c>
      <c r="I159" s="7"/>
      <c r="J159" s="7">
        <f>H159</f>
        <v>9.35672514619883</v>
      </c>
      <c r="K159" s="7"/>
      <c r="L159" s="7"/>
      <c r="M159" s="7"/>
      <c r="N159" s="7"/>
      <c r="O159" s="7">
        <f>O148/O140*100</f>
        <v>11.228070175438596</v>
      </c>
      <c r="P159" s="7">
        <f>O159</f>
        <v>11.228070175438596</v>
      </c>
      <c r="R159" s="27"/>
      <c r="IB159" s="55"/>
      <c r="IC159" s="55"/>
      <c r="ID159" s="55"/>
      <c r="IE159" s="55"/>
      <c r="IF159" s="55"/>
      <c r="IG159" s="55"/>
    </row>
    <row r="160" spans="1:241" s="25" customFormat="1" ht="36" customHeight="1">
      <c r="A160" s="8" t="s">
        <v>84</v>
      </c>
      <c r="B160" s="6"/>
      <c r="C160" s="6"/>
      <c r="D160" s="7">
        <f>D147/D141*100</f>
        <v>20.429009193054135</v>
      </c>
      <c r="E160" s="7"/>
      <c r="F160" s="7">
        <f>D160</f>
        <v>20.429009193054135</v>
      </c>
      <c r="G160" s="7">
        <f>G147/G141*100</f>
        <v>22.982635342185905</v>
      </c>
      <c r="H160" s="7"/>
      <c r="I160" s="7"/>
      <c r="J160" s="7">
        <f>G160</f>
        <v>22.982635342185905</v>
      </c>
      <c r="K160" s="7"/>
      <c r="L160" s="7"/>
      <c r="M160" s="7"/>
      <c r="N160" s="7">
        <f>N147/N141*100</f>
        <v>24.514811031664962</v>
      </c>
      <c r="O160" s="7"/>
      <c r="P160" s="7">
        <f>N160</f>
        <v>24.514811031664962</v>
      </c>
      <c r="R160" s="27"/>
      <c r="IB160" s="55"/>
      <c r="IC160" s="55"/>
      <c r="ID160" s="55"/>
      <c r="IE160" s="55"/>
      <c r="IF160" s="55"/>
      <c r="IG160" s="55"/>
    </row>
    <row r="161" spans="1:241" s="25" customFormat="1" ht="24" customHeight="1">
      <c r="A161" s="8" t="s">
        <v>86</v>
      </c>
      <c r="B161" s="6"/>
      <c r="C161" s="6"/>
      <c r="D161" s="7">
        <f>D150/D143*100</f>
        <v>22.972972972972975</v>
      </c>
      <c r="E161" s="7"/>
      <c r="F161" s="7">
        <f>D161</f>
        <v>22.972972972972975</v>
      </c>
      <c r="G161" s="7">
        <f>G150/G143*100</f>
        <v>23.64864864864865</v>
      </c>
      <c r="H161" s="7"/>
      <c r="I161" s="7"/>
      <c r="J161" s="7">
        <f>G161</f>
        <v>23.64864864864865</v>
      </c>
      <c r="K161" s="7"/>
      <c r="L161" s="7"/>
      <c r="M161" s="7"/>
      <c r="N161" s="7">
        <f>N150/N143*100</f>
        <v>24.324324324324326</v>
      </c>
      <c r="O161" s="7"/>
      <c r="P161" s="7">
        <f>N161</f>
        <v>24.324324324324326</v>
      </c>
      <c r="R161" s="27"/>
      <c r="IB161" s="55"/>
      <c r="IC161" s="55"/>
      <c r="ID161" s="55"/>
      <c r="IE161" s="55"/>
      <c r="IF161" s="55"/>
      <c r="IG161" s="55"/>
    </row>
    <row r="162" spans="1:241" s="38" customFormat="1" ht="38.25" customHeight="1">
      <c r="A162" s="34" t="s">
        <v>199</v>
      </c>
      <c r="B162" s="35"/>
      <c r="C162" s="35"/>
      <c r="D162" s="36">
        <f>SUM(D175)*D189+D176*D190+D177*D191+D179*D193+D180*D194+D181*D195+D182*D196+D183*D197+D184*D198+D185*D199+0.65+532023+540000</f>
        <v>20226999.999978114</v>
      </c>
      <c r="E162" s="36">
        <f>SUM(E178)*E192+E186*E200+E187*E201+E206</f>
        <v>23278332.999995</v>
      </c>
      <c r="F162" s="36">
        <f>D162+E162</f>
        <v>43505332.99997312</v>
      </c>
      <c r="G162" s="36">
        <f>SUM(G175)*G189+G176*G190+G177*G191+G179*G193+G180*G194+G181*G195+G182*G196+G183*G197+G184*G198+G185*G199-0.02+552000</f>
        <v>20256000.004896514</v>
      </c>
      <c r="H162" s="36">
        <f>SUM(H178)*H192+H186*H200+H187*H201</f>
        <v>23159999.999995</v>
      </c>
      <c r="I162" s="36"/>
      <c r="J162" s="36">
        <f>G162+H162</f>
        <v>43416000.004891515</v>
      </c>
      <c r="K162" s="36" t="e">
        <f>(K175*K189)+(K176*K190)+(K177*K191)+(K180*K194)+(K181*K195)+(K196*K182)+(#REF!*#REF!)-1036.73</f>
        <v>#REF!</v>
      </c>
      <c r="L162" s="36" t="e">
        <f>(L175*L189)+(L176*L190)+(L177*L191)+(L180*L194)+(L181*L195)+(L196*L182)+(#REF!*#REF!)-1036.73</f>
        <v>#REF!</v>
      </c>
      <c r="M162" s="36" t="e">
        <f>(M175*M189)+(M176*M190)+(M177*M191)+(M180*M194)+(M181*M195)+(M196*M182)+(#REF!*#REF!)-1036.73</f>
        <v>#REF!</v>
      </c>
      <c r="N162" s="36">
        <f>SUM(N175)*N189+N176*N190+N177*N191+N179*N193+N180*N194+N181*N195+N182*N196+N183*N197+N184*N198+N185*N199+0.2+591794</f>
        <v>21544999.99979262</v>
      </c>
      <c r="O162" s="36">
        <f>SUM(O178)*O192+O186*O200+O187*O201</f>
        <v>23169999.999995</v>
      </c>
      <c r="P162" s="36">
        <f>N162+O162</f>
        <v>44714999.99978762</v>
      </c>
      <c r="R162" s="42"/>
      <c r="IB162" s="39"/>
      <c r="IC162" s="39"/>
      <c r="ID162" s="39"/>
      <c r="IE162" s="39"/>
      <c r="IF162" s="39"/>
      <c r="IG162" s="39"/>
    </row>
    <row r="163" spans="1:241" s="25" customFormat="1" ht="11.25">
      <c r="A163" s="5" t="s">
        <v>4</v>
      </c>
      <c r="B163" s="37"/>
      <c r="C163" s="37"/>
      <c r="D163" s="30"/>
      <c r="E163" s="30"/>
      <c r="F163" s="30"/>
      <c r="G163" s="30"/>
      <c r="H163" s="30"/>
      <c r="I163" s="30"/>
      <c r="J163" s="30"/>
      <c r="K163" s="7"/>
      <c r="L163" s="7"/>
      <c r="M163" s="7"/>
      <c r="N163" s="30"/>
      <c r="O163" s="30"/>
      <c r="P163" s="30"/>
      <c r="R163" s="27"/>
      <c r="IB163" s="55"/>
      <c r="IC163" s="55"/>
      <c r="ID163" s="55"/>
      <c r="IE163" s="55"/>
      <c r="IF163" s="55"/>
      <c r="IG163" s="55"/>
    </row>
    <row r="164" spans="1:241" s="25" customFormat="1" ht="34.5" customHeight="1">
      <c r="A164" s="8" t="s">
        <v>87</v>
      </c>
      <c r="B164" s="6"/>
      <c r="C164" s="6"/>
      <c r="D164" s="7">
        <v>135</v>
      </c>
      <c r="E164" s="7"/>
      <c r="F164" s="7">
        <f aca="true" t="shared" si="19" ref="F164:F171">D164</f>
        <v>135</v>
      </c>
      <c r="G164" s="7">
        <f>F164</f>
        <v>135</v>
      </c>
      <c r="H164" s="7"/>
      <c r="I164" s="7"/>
      <c r="J164" s="7">
        <f>G164</f>
        <v>135</v>
      </c>
      <c r="K164" s="7"/>
      <c r="L164" s="7"/>
      <c r="M164" s="7"/>
      <c r="N164" s="7">
        <f>G164</f>
        <v>135</v>
      </c>
      <c r="O164" s="7"/>
      <c r="P164" s="7">
        <f>N164</f>
        <v>135</v>
      </c>
      <c r="R164" s="27"/>
      <c r="IB164" s="55"/>
      <c r="IC164" s="55"/>
      <c r="ID164" s="55"/>
      <c r="IE164" s="55"/>
      <c r="IF164" s="55"/>
      <c r="IG164" s="55"/>
    </row>
    <row r="165" spans="1:241" s="25" customFormat="1" ht="22.5">
      <c r="A165" s="8" t="s">
        <v>88</v>
      </c>
      <c r="B165" s="6"/>
      <c r="C165" s="6"/>
      <c r="D165" s="7">
        <v>4850</v>
      </c>
      <c r="E165" s="7"/>
      <c r="F165" s="7">
        <f t="shared" si="19"/>
        <v>4850</v>
      </c>
      <c r="G165" s="7">
        <f>F165</f>
        <v>4850</v>
      </c>
      <c r="H165" s="7"/>
      <c r="I165" s="7"/>
      <c r="J165" s="7">
        <f>G165</f>
        <v>4850</v>
      </c>
      <c r="K165" s="7"/>
      <c r="L165" s="7"/>
      <c r="M165" s="7"/>
      <c r="N165" s="7">
        <v>4850</v>
      </c>
      <c r="O165" s="7"/>
      <c r="P165" s="7">
        <f>N165</f>
        <v>4850</v>
      </c>
      <c r="IB165" s="55"/>
      <c r="IC165" s="55"/>
      <c r="ID165" s="55"/>
      <c r="IE165" s="55"/>
      <c r="IF165" s="55"/>
      <c r="IG165" s="55"/>
    </row>
    <row r="166" spans="1:241" s="25" customFormat="1" ht="22.5">
      <c r="A166" s="8" t="s">
        <v>89</v>
      </c>
      <c r="B166" s="6"/>
      <c r="C166" s="6"/>
      <c r="D166" s="7">
        <v>8210</v>
      </c>
      <c r="E166" s="7"/>
      <c r="F166" s="7">
        <f t="shared" si="19"/>
        <v>8210</v>
      </c>
      <c r="G166" s="7">
        <f>F166</f>
        <v>8210</v>
      </c>
      <c r="H166" s="7"/>
      <c r="I166" s="7"/>
      <c r="J166" s="7">
        <f>G166</f>
        <v>8210</v>
      </c>
      <c r="K166" s="7"/>
      <c r="L166" s="7"/>
      <c r="M166" s="7"/>
      <c r="N166" s="7">
        <v>8210</v>
      </c>
      <c r="O166" s="7"/>
      <c r="P166" s="7">
        <f>N166</f>
        <v>8210</v>
      </c>
      <c r="IB166" s="55"/>
      <c r="IC166" s="55"/>
      <c r="ID166" s="55"/>
      <c r="IE166" s="55"/>
      <c r="IF166" s="55"/>
      <c r="IG166" s="55"/>
    </row>
    <row r="167" spans="1:241" s="25" customFormat="1" ht="24.75" customHeight="1">
      <c r="A167" s="8" t="s">
        <v>246</v>
      </c>
      <c r="B167" s="6"/>
      <c r="C167" s="6"/>
      <c r="D167" s="7">
        <v>2000</v>
      </c>
      <c r="E167" s="7">
        <v>700</v>
      </c>
      <c r="F167" s="7">
        <f>E167</f>
        <v>700</v>
      </c>
      <c r="G167" s="7"/>
      <c r="H167" s="7">
        <f>E167</f>
        <v>700</v>
      </c>
      <c r="I167" s="7"/>
      <c r="J167" s="7">
        <f>H167</f>
        <v>700</v>
      </c>
      <c r="K167" s="7"/>
      <c r="L167" s="7"/>
      <c r="M167" s="7"/>
      <c r="N167" s="7"/>
      <c r="O167" s="7">
        <f>H167</f>
        <v>700</v>
      </c>
      <c r="P167" s="7">
        <f>O167</f>
        <v>700</v>
      </c>
      <c r="IB167" s="55"/>
      <c r="IC167" s="55"/>
      <c r="ID167" s="55"/>
      <c r="IE167" s="55"/>
      <c r="IF167" s="55"/>
      <c r="IG167" s="55"/>
    </row>
    <row r="168" spans="1:241" s="25" customFormat="1" ht="25.5" customHeight="1">
      <c r="A168" s="8" t="s">
        <v>104</v>
      </c>
      <c r="B168" s="6"/>
      <c r="C168" s="6"/>
      <c r="D168" s="7">
        <v>300</v>
      </c>
      <c r="E168" s="7"/>
      <c r="F168" s="7">
        <f t="shared" si="19"/>
        <v>300</v>
      </c>
      <c r="G168" s="7">
        <v>300</v>
      </c>
      <c r="H168" s="7"/>
      <c r="I168" s="7"/>
      <c r="J168" s="7">
        <f>G168</f>
        <v>300</v>
      </c>
      <c r="K168" s="7"/>
      <c r="L168" s="7"/>
      <c r="M168" s="7"/>
      <c r="N168" s="7">
        <v>300</v>
      </c>
      <c r="O168" s="7"/>
      <c r="P168" s="7">
        <f>N168</f>
        <v>300</v>
      </c>
      <c r="IB168" s="55"/>
      <c r="IC168" s="55"/>
      <c r="ID168" s="55"/>
      <c r="IE168" s="55"/>
      <c r="IF168" s="55"/>
      <c r="IG168" s="55"/>
    </row>
    <row r="169" spans="1:241" s="25" customFormat="1" ht="29.25" customHeight="1">
      <c r="A169" s="8" t="s">
        <v>90</v>
      </c>
      <c r="B169" s="6"/>
      <c r="C169" s="6"/>
      <c r="D169" s="7">
        <v>123.45</v>
      </c>
      <c r="E169" s="7"/>
      <c r="F169" s="7">
        <f t="shared" si="19"/>
        <v>123.45</v>
      </c>
      <c r="G169" s="7">
        <f>F169</f>
        <v>123.45</v>
      </c>
      <c r="H169" s="7"/>
      <c r="I169" s="7"/>
      <c r="J169" s="7">
        <f>G169</f>
        <v>123.45</v>
      </c>
      <c r="K169" s="7"/>
      <c r="L169" s="7"/>
      <c r="M169" s="7"/>
      <c r="N169" s="7">
        <f>J169</f>
        <v>123.45</v>
      </c>
      <c r="O169" s="7"/>
      <c r="P169" s="7">
        <f>N169</f>
        <v>123.45</v>
      </c>
      <c r="IB169" s="55"/>
      <c r="IC169" s="55"/>
      <c r="ID169" s="55"/>
      <c r="IE169" s="55"/>
      <c r="IF169" s="55"/>
      <c r="IG169" s="55"/>
    </row>
    <row r="170" spans="1:241" s="25" customFormat="1" ht="29.25" customHeight="1">
      <c r="A170" s="8" t="s">
        <v>148</v>
      </c>
      <c r="B170" s="6"/>
      <c r="C170" s="6"/>
      <c r="D170" s="7">
        <v>11.549</v>
      </c>
      <c r="E170" s="7"/>
      <c r="F170" s="7">
        <f t="shared" si="19"/>
        <v>11.549</v>
      </c>
      <c r="G170" s="7">
        <v>11.549</v>
      </c>
      <c r="H170" s="7"/>
      <c r="I170" s="7">
        <f>G170</f>
        <v>11.549</v>
      </c>
      <c r="J170" s="7"/>
      <c r="K170" s="7"/>
      <c r="L170" s="7"/>
      <c r="M170" s="7"/>
      <c r="N170" s="7">
        <v>11.55</v>
      </c>
      <c r="O170" s="7"/>
      <c r="P170" s="7">
        <f>N170</f>
        <v>11.55</v>
      </c>
      <c r="IB170" s="55"/>
      <c r="IC170" s="55"/>
      <c r="ID170" s="55"/>
      <c r="IE170" s="55"/>
      <c r="IF170" s="55"/>
      <c r="IG170" s="55"/>
    </row>
    <row r="171" spans="1:241" s="25" customFormat="1" ht="29.25" customHeight="1">
      <c r="A171" s="8" t="s">
        <v>221</v>
      </c>
      <c r="B171" s="6"/>
      <c r="C171" s="6"/>
      <c r="D171" s="7">
        <v>5</v>
      </c>
      <c r="E171" s="7"/>
      <c r="F171" s="7">
        <f t="shared" si="19"/>
        <v>5</v>
      </c>
      <c r="G171" s="7">
        <v>4</v>
      </c>
      <c r="H171" s="7"/>
      <c r="I171" s="7"/>
      <c r="J171" s="7"/>
      <c r="K171" s="7"/>
      <c r="L171" s="7"/>
      <c r="M171" s="7"/>
      <c r="N171" s="7">
        <v>3</v>
      </c>
      <c r="O171" s="7"/>
      <c r="P171" s="7">
        <f>N171</f>
        <v>3</v>
      </c>
      <c r="IB171" s="55"/>
      <c r="IC171" s="55"/>
      <c r="ID171" s="55"/>
      <c r="IE171" s="55"/>
      <c r="IF171" s="55"/>
      <c r="IG171" s="55"/>
    </row>
    <row r="172" spans="1:241" s="25" customFormat="1" ht="29.25" customHeight="1">
      <c r="A172" s="8" t="s">
        <v>222</v>
      </c>
      <c r="B172" s="6"/>
      <c r="C172" s="6"/>
      <c r="D172" s="7"/>
      <c r="E172" s="7">
        <v>3.5</v>
      </c>
      <c r="F172" s="7"/>
      <c r="G172" s="7"/>
      <c r="H172" s="7">
        <v>3.5</v>
      </c>
      <c r="I172" s="7"/>
      <c r="J172" s="7"/>
      <c r="K172" s="7"/>
      <c r="L172" s="7"/>
      <c r="M172" s="7"/>
      <c r="N172" s="7"/>
      <c r="O172" s="7">
        <v>3.5</v>
      </c>
      <c r="P172" s="7"/>
      <c r="IB172" s="55"/>
      <c r="IC172" s="55"/>
      <c r="ID172" s="55"/>
      <c r="IE172" s="55"/>
      <c r="IF172" s="55"/>
      <c r="IG172" s="55"/>
    </row>
    <row r="173" spans="1:241" s="25" customFormat="1" ht="29.25" customHeight="1">
      <c r="A173" s="8" t="s">
        <v>241</v>
      </c>
      <c r="B173" s="6"/>
      <c r="C173" s="6"/>
      <c r="D173" s="7"/>
      <c r="E173" s="7">
        <v>25</v>
      </c>
      <c r="F173" s="7"/>
      <c r="G173" s="7"/>
      <c r="H173" s="7">
        <v>15</v>
      </c>
      <c r="I173" s="7"/>
      <c r="J173" s="7"/>
      <c r="K173" s="7"/>
      <c r="L173" s="7"/>
      <c r="M173" s="7"/>
      <c r="N173" s="7"/>
      <c r="O173" s="7">
        <v>10</v>
      </c>
      <c r="P173" s="7"/>
      <c r="IB173" s="55"/>
      <c r="IC173" s="55"/>
      <c r="ID173" s="55"/>
      <c r="IE173" s="55"/>
      <c r="IF173" s="55"/>
      <c r="IG173" s="55"/>
    </row>
    <row r="174" spans="1:241" s="25" customFormat="1" ht="11.25">
      <c r="A174" s="5" t="s">
        <v>5</v>
      </c>
      <c r="B174" s="37"/>
      <c r="C174" s="37"/>
      <c r="D174" s="30"/>
      <c r="E174" s="30"/>
      <c r="F174" s="30"/>
      <c r="G174" s="30"/>
      <c r="H174" s="30"/>
      <c r="I174" s="30"/>
      <c r="J174" s="7"/>
      <c r="K174" s="7"/>
      <c r="L174" s="7"/>
      <c r="M174" s="7"/>
      <c r="N174" s="30"/>
      <c r="O174" s="30"/>
      <c r="P174" s="7"/>
      <c r="IB174" s="55"/>
      <c r="IC174" s="55"/>
      <c r="ID174" s="55"/>
      <c r="IE174" s="55"/>
      <c r="IF174" s="55"/>
      <c r="IG174" s="55"/>
    </row>
    <row r="175" spans="1:241" s="25" customFormat="1" ht="38.25" customHeight="1">
      <c r="A175" s="8" t="s">
        <v>91</v>
      </c>
      <c r="B175" s="6"/>
      <c r="C175" s="6"/>
      <c r="D175" s="7">
        <v>135</v>
      </c>
      <c r="E175" s="7"/>
      <c r="F175" s="7">
        <f>D175</f>
        <v>135</v>
      </c>
      <c r="G175" s="7">
        <f>F175</f>
        <v>135</v>
      </c>
      <c r="H175" s="7"/>
      <c r="I175" s="7"/>
      <c r="J175" s="7">
        <f aca="true" t="shared" si="20" ref="J175:J183">G175</f>
        <v>135</v>
      </c>
      <c r="K175" s="7"/>
      <c r="L175" s="7"/>
      <c r="M175" s="7"/>
      <c r="N175" s="7">
        <f>J175</f>
        <v>135</v>
      </c>
      <c r="O175" s="7"/>
      <c r="P175" s="7">
        <f aca="true" t="shared" si="21" ref="P175:P183">N175</f>
        <v>135</v>
      </c>
      <c r="IB175" s="55"/>
      <c r="IC175" s="55"/>
      <c r="ID175" s="55"/>
      <c r="IE175" s="55"/>
      <c r="IF175" s="55"/>
      <c r="IG175" s="55"/>
    </row>
    <row r="176" spans="1:241" s="25" customFormat="1" ht="22.5">
      <c r="A176" s="8" t="s">
        <v>92</v>
      </c>
      <c r="B176" s="6"/>
      <c r="C176" s="6"/>
      <c r="D176" s="7">
        <v>920</v>
      </c>
      <c r="E176" s="7"/>
      <c r="F176" s="7">
        <f aca="true" t="shared" si="22" ref="F176:F186">D176</f>
        <v>920</v>
      </c>
      <c r="G176" s="7">
        <v>920</v>
      </c>
      <c r="H176" s="7"/>
      <c r="I176" s="7"/>
      <c r="J176" s="7">
        <f t="shared" si="20"/>
        <v>920</v>
      </c>
      <c r="K176" s="7"/>
      <c r="L176" s="7"/>
      <c r="M176" s="7"/>
      <c r="N176" s="7">
        <v>920</v>
      </c>
      <c r="O176" s="7"/>
      <c r="P176" s="7">
        <f t="shared" si="21"/>
        <v>920</v>
      </c>
      <c r="IB176" s="55"/>
      <c r="IC176" s="55"/>
      <c r="ID176" s="55"/>
      <c r="IE176" s="55"/>
      <c r="IF176" s="55"/>
      <c r="IG176" s="55"/>
    </row>
    <row r="177" spans="1:241" s="25" customFormat="1" ht="26.25" customHeight="1">
      <c r="A177" s="8" t="s">
        <v>93</v>
      </c>
      <c r="B177" s="6"/>
      <c r="C177" s="6"/>
      <c r="D177" s="7">
        <v>800</v>
      </c>
      <c r="E177" s="7"/>
      <c r="F177" s="7">
        <f t="shared" si="22"/>
        <v>800</v>
      </c>
      <c r="G177" s="7">
        <v>800</v>
      </c>
      <c r="H177" s="7"/>
      <c r="I177" s="7"/>
      <c r="J177" s="7">
        <f t="shared" si="20"/>
        <v>800</v>
      </c>
      <c r="K177" s="7"/>
      <c r="L177" s="7"/>
      <c r="M177" s="7"/>
      <c r="N177" s="7">
        <v>800</v>
      </c>
      <c r="O177" s="7"/>
      <c r="P177" s="7">
        <f t="shared" si="21"/>
        <v>800</v>
      </c>
      <c r="IB177" s="55"/>
      <c r="IC177" s="55"/>
      <c r="ID177" s="55"/>
      <c r="IE177" s="55"/>
      <c r="IF177" s="55"/>
      <c r="IG177" s="55"/>
    </row>
    <row r="178" spans="1:241" s="25" customFormat="1" ht="33" customHeight="1">
      <c r="A178" s="8" t="s">
        <v>216</v>
      </c>
      <c r="B178" s="6"/>
      <c r="C178" s="6"/>
      <c r="D178" s="7"/>
      <c r="E178" s="7">
        <v>200</v>
      </c>
      <c r="F178" s="7">
        <f>E178</f>
        <v>200</v>
      </c>
      <c r="G178" s="7"/>
      <c r="H178" s="7">
        <v>200</v>
      </c>
      <c r="I178" s="7"/>
      <c r="J178" s="7">
        <f>H178</f>
        <v>200</v>
      </c>
      <c r="K178" s="7"/>
      <c r="L178" s="7"/>
      <c r="M178" s="7"/>
      <c r="N178" s="7"/>
      <c r="O178" s="7">
        <v>200</v>
      </c>
      <c r="P178" s="7">
        <f>O178</f>
        <v>200</v>
      </c>
      <c r="IB178" s="55"/>
      <c r="IC178" s="55"/>
      <c r="ID178" s="55"/>
      <c r="IE178" s="55"/>
      <c r="IF178" s="55"/>
      <c r="IG178" s="55"/>
    </row>
    <row r="179" spans="1:241" s="25" customFormat="1" ht="26.25" customHeight="1">
      <c r="A179" s="8" t="s">
        <v>357</v>
      </c>
      <c r="B179" s="6"/>
      <c r="C179" s="6"/>
      <c r="D179" s="7">
        <v>1000</v>
      </c>
      <c r="E179" s="7"/>
      <c r="F179" s="7">
        <f>D179</f>
        <v>1000</v>
      </c>
      <c r="G179" s="7"/>
      <c r="H179" s="7"/>
      <c r="I179" s="7"/>
      <c r="J179" s="7"/>
      <c r="K179" s="7"/>
      <c r="L179" s="7"/>
      <c r="M179" s="7"/>
      <c r="N179" s="7"/>
      <c r="O179" s="7"/>
      <c r="P179" s="7"/>
      <c r="IB179" s="55"/>
      <c r="IC179" s="55"/>
      <c r="ID179" s="55"/>
      <c r="IE179" s="55"/>
      <c r="IF179" s="55"/>
      <c r="IG179" s="55"/>
    </row>
    <row r="180" spans="1:241" s="25" customFormat="1" ht="22.5">
      <c r="A180" s="8" t="s">
        <v>103</v>
      </c>
      <c r="B180" s="6"/>
      <c r="C180" s="6"/>
      <c r="D180" s="7">
        <v>300</v>
      </c>
      <c r="E180" s="7"/>
      <c r="F180" s="7">
        <f t="shared" si="22"/>
        <v>300</v>
      </c>
      <c r="G180" s="7">
        <v>300</v>
      </c>
      <c r="H180" s="7"/>
      <c r="I180" s="7"/>
      <c r="J180" s="7">
        <f t="shared" si="20"/>
        <v>300</v>
      </c>
      <c r="K180" s="7"/>
      <c r="L180" s="7"/>
      <c r="M180" s="7"/>
      <c r="N180" s="7">
        <v>300</v>
      </c>
      <c r="O180" s="7"/>
      <c r="P180" s="7">
        <f t="shared" si="21"/>
        <v>300</v>
      </c>
      <c r="IB180" s="55"/>
      <c r="IC180" s="55"/>
      <c r="ID180" s="55"/>
      <c r="IE180" s="55"/>
      <c r="IF180" s="55"/>
      <c r="IG180" s="55"/>
    </row>
    <row r="181" spans="1:241" s="25" customFormat="1" ht="22.5">
      <c r="A181" s="8" t="s">
        <v>94</v>
      </c>
      <c r="B181" s="6"/>
      <c r="C181" s="6"/>
      <c r="D181" s="7">
        <v>76.26</v>
      </c>
      <c r="E181" s="7"/>
      <c r="F181" s="7">
        <f t="shared" si="22"/>
        <v>76.26</v>
      </c>
      <c r="G181" s="7">
        <v>76.26</v>
      </c>
      <c r="H181" s="7"/>
      <c r="I181" s="7"/>
      <c r="J181" s="7">
        <f t="shared" si="20"/>
        <v>76.26</v>
      </c>
      <c r="K181" s="7"/>
      <c r="L181" s="7"/>
      <c r="M181" s="7"/>
      <c r="N181" s="7">
        <f>J181</f>
        <v>76.26</v>
      </c>
      <c r="O181" s="7"/>
      <c r="P181" s="7">
        <f t="shared" si="21"/>
        <v>76.26</v>
      </c>
      <c r="IB181" s="55"/>
      <c r="IC181" s="55"/>
      <c r="ID181" s="55"/>
      <c r="IE181" s="55"/>
      <c r="IF181" s="55"/>
      <c r="IG181" s="55"/>
    </row>
    <row r="182" spans="1:241" s="25" customFormat="1" ht="24" customHeight="1">
      <c r="A182" s="8" t="s">
        <v>237</v>
      </c>
      <c r="B182" s="6"/>
      <c r="C182" s="6"/>
      <c r="D182" s="7">
        <v>5</v>
      </c>
      <c r="E182" s="7"/>
      <c r="F182" s="7">
        <f t="shared" si="22"/>
        <v>5</v>
      </c>
      <c r="G182" s="7">
        <f>F182</f>
        <v>5</v>
      </c>
      <c r="H182" s="7"/>
      <c r="I182" s="7"/>
      <c r="J182" s="7">
        <f t="shared" si="20"/>
        <v>5</v>
      </c>
      <c r="K182" s="7"/>
      <c r="L182" s="7"/>
      <c r="M182" s="7"/>
      <c r="N182" s="7">
        <f>J182</f>
        <v>5</v>
      </c>
      <c r="O182" s="7"/>
      <c r="P182" s="7">
        <f t="shared" si="21"/>
        <v>5</v>
      </c>
      <c r="IB182" s="55"/>
      <c r="IC182" s="55"/>
      <c r="ID182" s="55"/>
      <c r="IE182" s="55"/>
      <c r="IF182" s="55"/>
      <c r="IG182" s="55"/>
    </row>
    <row r="183" spans="1:241" s="25" customFormat="1" ht="21.75" customHeight="1">
      <c r="A183" s="8" t="s">
        <v>137</v>
      </c>
      <c r="B183" s="6"/>
      <c r="C183" s="6"/>
      <c r="D183" s="7">
        <v>2</v>
      </c>
      <c r="E183" s="7"/>
      <c r="F183" s="7">
        <f t="shared" si="22"/>
        <v>2</v>
      </c>
      <c r="G183" s="7">
        <v>2</v>
      </c>
      <c r="H183" s="7"/>
      <c r="I183" s="7"/>
      <c r="J183" s="7">
        <f t="shared" si="20"/>
        <v>2</v>
      </c>
      <c r="K183" s="7"/>
      <c r="L183" s="7"/>
      <c r="M183" s="7"/>
      <c r="N183" s="7">
        <v>2</v>
      </c>
      <c r="O183" s="7"/>
      <c r="P183" s="7">
        <f t="shared" si="21"/>
        <v>2</v>
      </c>
      <c r="IB183" s="55"/>
      <c r="IC183" s="55"/>
      <c r="ID183" s="55"/>
      <c r="IE183" s="55"/>
      <c r="IF183" s="55"/>
      <c r="IG183" s="55"/>
    </row>
    <row r="184" spans="1:241" s="25" customFormat="1" ht="28.5" customHeight="1">
      <c r="A184" s="8" t="s">
        <v>149</v>
      </c>
      <c r="B184" s="6"/>
      <c r="C184" s="6"/>
      <c r="D184" s="7">
        <v>11.549</v>
      </c>
      <c r="E184" s="7"/>
      <c r="F184" s="7">
        <f t="shared" si="22"/>
        <v>11.549</v>
      </c>
      <c r="G184" s="7">
        <v>11.549</v>
      </c>
      <c r="H184" s="7"/>
      <c r="I184" s="7"/>
      <c r="J184" s="7">
        <v>11.55</v>
      </c>
      <c r="K184" s="7"/>
      <c r="L184" s="7"/>
      <c r="M184" s="7"/>
      <c r="N184" s="7">
        <v>11.549</v>
      </c>
      <c r="O184" s="7"/>
      <c r="P184" s="7">
        <v>11.55</v>
      </c>
      <c r="IB184" s="55"/>
      <c r="IC184" s="55"/>
      <c r="ID184" s="55"/>
      <c r="IE184" s="55"/>
      <c r="IF184" s="55"/>
      <c r="IG184" s="55"/>
    </row>
    <row r="185" spans="1:241" s="25" customFormat="1" ht="28.5" customHeight="1">
      <c r="A185" s="8" t="s">
        <v>223</v>
      </c>
      <c r="B185" s="6"/>
      <c r="C185" s="6"/>
      <c r="D185" s="7">
        <v>5</v>
      </c>
      <c r="E185" s="7"/>
      <c r="F185" s="7">
        <f t="shared" si="22"/>
        <v>5</v>
      </c>
      <c r="G185" s="7">
        <v>10</v>
      </c>
      <c r="H185" s="7"/>
      <c r="I185" s="7"/>
      <c r="J185" s="7">
        <f>G185</f>
        <v>10</v>
      </c>
      <c r="K185" s="7"/>
      <c r="L185" s="7"/>
      <c r="M185" s="7"/>
      <c r="N185" s="7">
        <v>15</v>
      </c>
      <c r="O185" s="7"/>
      <c r="P185" s="7">
        <f>N185</f>
        <v>15</v>
      </c>
      <c r="IB185" s="55"/>
      <c r="IC185" s="55"/>
      <c r="ID185" s="55"/>
      <c r="IE185" s="55"/>
      <c r="IF185" s="55"/>
      <c r="IG185" s="55"/>
    </row>
    <row r="186" spans="1:241" s="25" customFormat="1" ht="34.5" customHeight="1">
      <c r="A186" s="8" t="s">
        <v>224</v>
      </c>
      <c r="B186" s="6"/>
      <c r="C186" s="6"/>
      <c r="D186" s="7"/>
      <c r="E186" s="7">
        <v>3.5</v>
      </c>
      <c r="F186" s="7">
        <f t="shared" si="22"/>
        <v>0</v>
      </c>
      <c r="G186" s="7"/>
      <c r="H186" s="7">
        <v>3.5</v>
      </c>
      <c r="I186" s="7"/>
      <c r="J186" s="7">
        <f>G186</f>
        <v>0</v>
      </c>
      <c r="K186" s="7"/>
      <c r="L186" s="7"/>
      <c r="M186" s="7"/>
      <c r="N186" s="7"/>
      <c r="O186" s="7">
        <v>3.5</v>
      </c>
      <c r="P186" s="7">
        <f>N186</f>
        <v>0</v>
      </c>
      <c r="IB186" s="55"/>
      <c r="IC186" s="55"/>
      <c r="ID186" s="55"/>
      <c r="IE186" s="55"/>
      <c r="IF186" s="55"/>
      <c r="IG186" s="55"/>
    </row>
    <row r="187" spans="1:241" s="25" customFormat="1" ht="33" customHeight="1">
      <c r="A187" s="8" t="s">
        <v>242</v>
      </c>
      <c r="B187" s="6"/>
      <c r="C187" s="6"/>
      <c r="D187" s="7"/>
      <c r="E187" s="7">
        <v>10</v>
      </c>
      <c r="F187" s="7"/>
      <c r="G187" s="7"/>
      <c r="H187" s="7">
        <v>5</v>
      </c>
      <c r="I187" s="7"/>
      <c r="J187" s="7"/>
      <c r="K187" s="7"/>
      <c r="L187" s="7"/>
      <c r="M187" s="7"/>
      <c r="N187" s="7"/>
      <c r="O187" s="7">
        <v>10</v>
      </c>
      <c r="P187" s="7"/>
      <c r="IB187" s="55"/>
      <c r="IC187" s="55"/>
      <c r="ID187" s="55"/>
      <c r="IE187" s="55"/>
      <c r="IF187" s="55"/>
      <c r="IG187" s="55"/>
    </row>
    <row r="188" spans="1:241" s="25" customFormat="1" ht="11.25">
      <c r="A188" s="5" t="s">
        <v>7</v>
      </c>
      <c r="B188" s="37"/>
      <c r="C188" s="37"/>
      <c r="D188" s="30"/>
      <c r="E188" s="30"/>
      <c r="F188" s="7"/>
      <c r="G188" s="30"/>
      <c r="H188" s="30"/>
      <c r="I188" s="30"/>
      <c r="J188" s="7"/>
      <c r="K188" s="7"/>
      <c r="L188" s="7"/>
      <c r="M188" s="7"/>
      <c r="N188" s="30"/>
      <c r="O188" s="30"/>
      <c r="P188" s="7"/>
      <c r="IB188" s="55"/>
      <c r="IC188" s="55"/>
      <c r="ID188" s="55"/>
      <c r="IE188" s="55"/>
      <c r="IF188" s="55"/>
      <c r="IG188" s="55"/>
    </row>
    <row r="189" spans="1:241" s="25" customFormat="1" ht="33.75">
      <c r="A189" s="8" t="s">
        <v>95</v>
      </c>
      <c r="B189" s="37"/>
      <c r="C189" s="37"/>
      <c r="D189" s="7">
        <v>46611.41</v>
      </c>
      <c r="E189" s="30"/>
      <c r="F189" s="7">
        <f>D189</f>
        <v>46611.41</v>
      </c>
      <c r="G189" s="7">
        <v>48277.615</v>
      </c>
      <c r="H189" s="30"/>
      <c r="I189" s="30"/>
      <c r="J189" s="7">
        <f aca="true" t="shared" si="23" ref="J189:J197">G189</f>
        <v>48277.615</v>
      </c>
      <c r="K189" s="7"/>
      <c r="L189" s="7"/>
      <c r="M189" s="7"/>
      <c r="N189" s="7">
        <v>50079.48</v>
      </c>
      <c r="O189" s="30"/>
      <c r="P189" s="7">
        <f aca="true" t="shared" si="24" ref="P189:P199">N189</f>
        <v>50079.48</v>
      </c>
      <c r="IB189" s="55"/>
      <c r="IC189" s="55"/>
      <c r="ID189" s="55"/>
      <c r="IE189" s="55"/>
      <c r="IF189" s="55"/>
      <c r="IG189" s="55"/>
    </row>
    <row r="190" spans="1:241" s="25" customFormat="1" ht="22.5">
      <c r="A190" s="8" t="s">
        <v>96</v>
      </c>
      <c r="B190" s="6"/>
      <c r="C190" s="6"/>
      <c r="D190" s="7">
        <v>1850.5</v>
      </c>
      <c r="E190" s="7"/>
      <c r="F190" s="7">
        <f>D190</f>
        <v>1850.5</v>
      </c>
      <c r="G190" s="7">
        <v>1910.35</v>
      </c>
      <c r="H190" s="7"/>
      <c r="I190" s="7"/>
      <c r="J190" s="7">
        <f t="shared" si="23"/>
        <v>1910.35</v>
      </c>
      <c r="K190" s="7"/>
      <c r="L190" s="7"/>
      <c r="M190" s="7"/>
      <c r="N190" s="7">
        <v>1950.3</v>
      </c>
      <c r="O190" s="7"/>
      <c r="P190" s="7">
        <f t="shared" si="24"/>
        <v>1950.3</v>
      </c>
      <c r="IB190" s="55"/>
      <c r="IC190" s="55"/>
      <c r="ID190" s="55"/>
      <c r="IE190" s="55"/>
      <c r="IF190" s="55"/>
      <c r="IG190" s="55"/>
    </row>
    <row r="191" spans="1:241" s="25" customFormat="1" ht="22.5">
      <c r="A191" s="8" t="s">
        <v>97</v>
      </c>
      <c r="B191" s="6"/>
      <c r="C191" s="6"/>
      <c r="D191" s="7">
        <v>943.75</v>
      </c>
      <c r="E191" s="7"/>
      <c r="F191" s="7">
        <f aca="true" t="shared" si="25" ref="F191:F199">D191</f>
        <v>943.75</v>
      </c>
      <c r="G191" s="7">
        <v>975</v>
      </c>
      <c r="H191" s="7"/>
      <c r="I191" s="7"/>
      <c r="J191" s="7">
        <f t="shared" si="23"/>
        <v>975</v>
      </c>
      <c r="K191" s="7"/>
      <c r="L191" s="7"/>
      <c r="M191" s="7"/>
      <c r="N191" s="7">
        <v>1018.75</v>
      </c>
      <c r="O191" s="7"/>
      <c r="P191" s="7">
        <f t="shared" si="24"/>
        <v>1018.75</v>
      </c>
      <c r="IB191" s="55"/>
      <c r="IC191" s="55"/>
      <c r="ID191" s="55"/>
      <c r="IE191" s="55"/>
      <c r="IF191" s="55"/>
      <c r="IG191" s="55"/>
    </row>
    <row r="192" spans="1:241" s="25" customFormat="1" ht="27" customHeight="1">
      <c r="A192" s="8" t="s">
        <v>217</v>
      </c>
      <c r="B192" s="6"/>
      <c r="C192" s="6"/>
      <c r="D192" s="7"/>
      <c r="E192" s="7">
        <v>700</v>
      </c>
      <c r="F192" s="7">
        <f>E192</f>
        <v>700</v>
      </c>
      <c r="G192" s="7"/>
      <c r="H192" s="7">
        <v>800</v>
      </c>
      <c r="I192" s="7"/>
      <c r="J192" s="7">
        <f>H192</f>
        <v>800</v>
      </c>
      <c r="K192" s="7"/>
      <c r="L192" s="7"/>
      <c r="M192" s="7"/>
      <c r="N192" s="7"/>
      <c r="O192" s="7">
        <v>850</v>
      </c>
      <c r="P192" s="7">
        <f>O192</f>
        <v>850</v>
      </c>
      <c r="IB192" s="55"/>
      <c r="IC192" s="55"/>
      <c r="ID192" s="55"/>
      <c r="IE192" s="55"/>
      <c r="IF192" s="55"/>
      <c r="IG192" s="55"/>
    </row>
    <row r="193" spans="1:241" s="25" customFormat="1" ht="27" customHeight="1">
      <c r="A193" s="8" t="s">
        <v>358</v>
      </c>
      <c r="B193" s="6"/>
      <c r="C193" s="6"/>
      <c r="D193" s="7">
        <v>500</v>
      </c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IB193" s="55"/>
      <c r="IC193" s="55"/>
      <c r="ID193" s="55"/>
      <c r="IE193" s="55"/>
      <c r="IF193" s="55"/>
      <c r="IG193" s="55"/>
    </row>
    <row r="194" spans="1:241" s="25" customFormat="1" ht="22.5">
      <c r="A194" s="8" t="s">
        <v>98</v>
      </c>
      <c r="B194" s="6"/>
      <c r="C194" s="6"/>
      <c r="D194" s="7">
        <v>5866.6666666</v>
      </c>
      <c r="E194" s="7"/>
      <c r="F194" s="7">
        <f t="shared" si="25"/>
        <v>5866.6666666</v>
      </c>
      <c r="G194" s="7">
        <v>6433.333333</v>
      </c>
      <c r="H194" s="7"/>
      <c r="I194" s="7"/>
      <c r="J194" s="7">
        <f t="shared" si="23"/>
        <v>6433.333333</v>
      </c>
      <c r="K194" s="7"/>
      <c r="L194" s="7"/>
      <c r="M194" s="7"/>
      <c r="N194" s="7">
        <v>6966.666666</v>
      </c>
      <c r="O194" s="7"/>
      <c r="P194" s="7">
        <f t="shared" si="24"/>
        <v>6966.666666</v>
      </c>
      <c r="IB194" s="55"/>
      <c r="IC194" s="55"/>
      <c r="ID194" s="55"/>
      <c r="IE194" s="55"/>
      <c r="IF194" s="55"/>
      <c r="IG194" s="55"/>
    </row>
    <row r="195" spans="1:241" s="25" customFormat="1" ht="22.5">
      <c r="A195" s="8" t="s">
        <v>99</v>
      </c>
      <c r="B195" s="6"/>
      <c r="C195" s="6"/>
      <c r="D195" s="7">
        <v>89260.4248623</v>
      </c>
      <c r="E195" s="7"/>
      <c r="F195" s="7">
        <f t="shared" si="25"/>
        <v>89260.4248623</v>
      </c>
      <c r="G195" s="7">
        <v>93377.9176501</v>
      </c>
      <c r="H195" s="7"/>
      <c r="I195" s="7"/>
      <c r="J195" s="7">
        <f t="shared" si="23"/>
        <v>93377.9176501</v>
      </c>
      <c r="K195" s="7"/>
      <c r="L195" s="7"/>
      <c r="M195" s="7"/>
      <c r="N195" s="7">
        <v>98806.7138735</v>
      </c>
      <c r="O195" s="7"/>
      <c r="P195" s="7">
        <f t="shared" si="24"/>
        <v>98806.7138735</v>
      </c>
      <c r="IB195" s="55"/>
      <c r="IC195" s="55"/>
      <c r="ID195" s="55"/>
      <c r="IE195" s="55"/>
      <c r="IF195" s="55"/>
      <c r="IG195" s="55"/>
    </row>
    <row r="196" spans="1:241" s="25" customFormat="1" ht="29.25" customHeight="1">
      <c r="A196" s="8" t="s">
        <v>238</v>
      </c>
      <c r="B196" s="6"/>
      <c r="C196" s="6"/>
      <c r="D196" s="7">
        <v>38000</v>
      </c>
      <c r="E196" s="7"/>
      <c r="F196" s="7">
        <f t="shared" si="25"/>
        <v>38000</v>
      </c>
      <c r="G196" s="7">
        <v>38000</v>
      </c>
      <c r="H196" s="7"/>
      <c r="I196" s="7"/>
      <c r="J196" s="7">
        <f t="shared" si="23"/>
        <v>38000</v>
      </c>
      <c r="K196" s="7"/>
      <c r="L196" s="7"/>
      <c r="M196" s="7"/>
      <c r="N196" s="7">
        <v>38000</v>
      </c>
      <c r="O196" s="7"/>
      <c r="P196" s="7">
        <f t="shared" si="24"/>
        <v>38000</v>
      </c>
      <c r="IB196" s="55"/>
      <c r="IC196" s="55"/>
      <c r="ID196" s="55"/>
      <c r="IE196" s="55"/>
      <c r="IF196" s="55"/>
      <c r="IG196" s="55"/>
    </row>
    <row r="197" spans="1:241" s="25" customFormat="1" ht="27" customHeight="1">
      <c r="A197" s="8" t="s">
        <v>138</v>
      </c>
      <c r="B197" s="6"/>
      <c r="C197" s="6"/>
      <c r="D197" s="7">
        <v>3988</v>
      </c>
      <c r="E197" s="7"/>
      <c r="F197" s="7">
        <f t="shared" si="25"/>
        <v>3988</v>
      </c>
      <c r="G197" s="7">
        <v>4000</v>
      </c>
      <c r="H197" s="7"/>
      <c r="I197" s="7"/>
      <c r="J197" s="7">
        <f t="shared" si="23"/>
        <v>4000</v>
      </c>
      <c r="K197" s="7"/>
      <c r="L197" s="7"/>
      <c r="M197" s="7"/>
      <c r="N197" s="7">
        <v>4100</v>
      </c>
      <c r="O197" s="7"/>
      <c r="P197" s="7">
        <f t="shared" si="24"/>
        <v>4100</v>
      </c>
      <c r="IB197" s="55"/>
      <c r="IC197" s="55"/>
      <c r="ID197" s="55"/>
      <c r="IE197" s="55"/>
      <c r="IF197" s="55"/>
      <c r="IG197" s="55"/>
    </row>
    <row r="198" spans="1:241" s="25" customFormat="1" ht="33.75" customHeight="1">
      <c r="A198" s="8" t="s">
        <v>150</v>
      </c>
      <c r="B198" s="6"/>
      <c r="C198" s="6"/>
      <c r="D198" s="7">
        <v>12122.2616676</v>
      </c>
      <c r="E198" s="7"/>
      <c r="F198" s="7">
        <f t="shared" si="25"/>
        <v>12122.2616676</v>
      </c>
      <c r="G198" s="7">
        <v>17317.5166681</v>
      </c>
      <c r="H198" s="7"/>
      <c r="I198" s="7"/>
      <c r="J198" s="7">
        <f>G198</f>
        <v>17317.5166681</v>
      </c>
      <c r="K198" s="7"/>
      <c r="L198" s="7"/>
      <c r="M198" s="7"/>
      <c r="N198" s="7">
        <v>22512.7716685</v>
      </c>
      <c r="O198" s="7"/>
      <c r="P198" s="7">
        <f t="shared" si="24"/>
        <v>22512.7716685</v>
      </c>
      <c r="IB198" s="55"/>
      <c r="IC198" s="55"/>
      <c r="ID198" s="55"/>
      <c r="IE198" s="55"/>
      <c r="IF198" s="55"/>
      <c r="IG198" s="55"/>
    </row>
    <row r="199" spans="1:241" s="25" customFormat="1" ht="33.75" customHeight="1">
      <c r="A199" s="8" t="s">
        <v>225</v>
      </c>
      <c r="B199" s="6"/>
      <c r="C199" s="6"/>
      <c r="D199" s="7">
        <v>200000</v>
      </c>
      <c r="E199" s="7"/>
      <c r="F199" s="7">
        <f t="shared" si="25"/>
        <v>200000</v>
      </c>
      <c r="G199" s="7">
        <v>120000</v>
      </c>
      <c r="H199" s="7"/>
      <c r="I199" s="7"/>
      <c r="J199" s="7">
        <f>G199</f>
        <v>120000</v>
      </c>
      <c r="K199" s="7"/>
      <c r="L199" s="7"/>
      <c r="M199" s="7"/>
      <c r="N199" s="7">
        <v>100000</v>
      </c>
      <c r="O199" s="7"/>
      <c r="P199" s="7">
        <f t="shared" si="24"/>
        <v>100000</v>
      </c>
      <c r="IB199" s="55"/>
      <c r="IC199" s="55"/>
      <c r="ID199" s="55"/>
      <c r="IE199" s="55"/>
      <c r="IF199" s="55"/>
      <c r="IG199" s="55"/>
    </row>
    <row r="200" spans="1:241" s="25" customFormat="1" ht="36" customHeight="1">
      <c r="A200" s="8" t="s">
        <v>247</v>
      </c>
      <c r="B200" s="6"/>
      <c r="C200" s="6"/>
      <c r="D200" s="7"/>
      <c r="E200" s="7">
        <v>1428571.42857</v>
      </c>
      <c r="F200" s="7"/>
      <c r="G200" s="7"/>
      <c r="H200" s="7">
        <v>1428571.42857</v>
      </c>
      <c r="I200" s="7"/>
      <c r="J200" s="7"/>
      <c r="K200" s="7"/>
      <c r="L200" s="7"/>
      <c r="M200" s="7"/>
      <c r="N200" s="7"/>
      <c r="O200" s="7">
        <v>1428571.42857</v>
      </c>
      <c r="P200" s="7"/>
      <c r="IB200" s="55"/>
      <c r="IC200" s="55"/>
      <c r="ID200" s="55"/>
      <c r="IE200" s="55"/>
      <c r="IF200" s="55"/>
      <c r="IG200" s="55"/>
    </row>
    <row r="201" spans="1:241" s="25" customFormat="1" ht="42" customHeight="1">
      <c r="A201" s="8" t="s">
        <v>243</v>
      </c>
      <c r="B201" s="6"/>
      <c r="C201" s="6"/>
      <c r="D201" s="7"/>
      <c r="E201" s="7">
        <v>1800000</v>
      </c>
      <c r="F201" s="7"/>
      <c r="G201" s="7"/>
      <c r="H201" s="7">
        <v>3600000</v>
      </c>
      <c r="I201" s="7"/>
      <c r="J201" s="7"/>
      <c r="K201" s="7"/>
      <c r="L201" s="7"/>
      <c r="M201" s="7"/>
      <c r="N201" s="7"/>
      <c r="O201" s="7">
        <v>1800000</v>
      </c>
      <c r="P201" s="7"/>
      <c r="IB201" s="55"/>
      <c r="IC201" s="55"/>
      <c r="ID201" s="55"/>
      <c r="IE201" s="55"/>
      <c r="IF201" s="55"/>
      <c r="IG201" s="55"/>
    </row>
    <row r="202" spans="1:241" s="25" customFormat="1" ht="11.25">
      <c r="A202" s="5" t="s">
        <v>6</v>
      </c>
      <c r="B202" s="37"/>
      <c r="C202" s="37"/>
      <c r="D202" s="30"/>
      <c r="E202" s="30"/>
      <c r="F202" s="7"/>
      <c r="G202" s="30"/>
      <c r="H202" s="30"/>
      <c r="I202" s="30"/>
      <c r="J202" s="7"/>
      <c r="K202" s="7"/>
      <c r="L202" s="7"/>
      <c r="M202" s="7"/>
      <c r="N202" s="30"/>
      <c r="O202" s="30"/>
      <c r="P202" s="7"/>
      <c r="IB202" s="55"/>
      <c r="IC202" s="55"/>
      <c r="ID202" s="55"/>
      <c r="IE202" s="55"/>
      <c r="IF202" s="55"/>
      <c r="IG202" s="55"/>
    </row>
    <row r="203" spans="1:241" s="25" customFormat="1" ht="39" customHeight="1">
      <c r="A203" s="8" t="s">
        <v>100</v>
      </c>
      <c r="B203" s="6"/>
      <c r="C203" s="6"/>
      <c r="D203" s="7">
        <f>D175/D164*100</f>
        <v>100</v>
      </c>
      <c r="E203" s="7"/>
      <c r="F203" s="7">
        <f aca="true" t="shared" si="26" ref="F203:G205">F175/F164*100</f>
        <v>100</v>
      </c>
      <c r="G203" s="7">
        <f t="shared" si="26"/>
        <v>100</v>
      </c>
      <c r="H203" s="7"/>
      <c r="I203" s="7"/>
      <c r="J203" s="7">
        <f aca="true" t="shared" si="27" ref="J203:N205">J175/J164*100</f>
        <v>100</v>
      </c>
      <c r="K203" s="7" t="e">
        <f t="shared" si="27"/>
        <v>#DIV/0!</v>
      </c>
      <c r="L203" s="7" t="e">
        <f t="shared" si="27"/>
        <v>#DIV/0!</v>
      </c>
      <c r="M203" s="7" t="e">
        <f t="shared" si="27"/>
        <v>#DIV/0!</v>
      </c>
      <c r="N203" s="7">
        <f t="shared" si="27"/>
        <v>100</v>
      </c>
      <c r="O203" s="7"/>
      <c r="P203" s="7">
        <f>P175/P164*100</f>
        <v>100</v>
      </c>
      <c r="IB203" s="55"/>
      <c r="IC203" s="55"/>
      <c r="ID203" s="55"/>
      <c r="IE203" s="55"/>
      <c r="IF203" s="55"/>
      <c r="IG203" s="55"/>
    </row>
    <row r="204" spans="1:241" s="25" customFormat="1" ht="41.25" customHeight="1">
      <c r="A204" s="8" t="s">
        <v>101</v>
      </c>
      <c r="B204" s="6"/>
      <c r="C204" s="6"/>
      <c r="D204" s="7">
        <f>D176/D165*100</f>
        <v>18.969072164948454</v>
      </c>
      <c r="E204" s="7"/>
      <c r="F204" s="7">
        <f t="shared" si="26"/>
        <v>18.969072164948454</v>
      </c>
      <c r="G204" s="7">
        <f t="shared" si="26"/>
        <v>18.969072164948454</v>
      </c>
      <c r="H204" s="7"/>
      <c r="I204" s="7"/>
      <c r="J204" s="7">
        <f t="shared" si="27"/>
        <v>18.969072164948454</v>
      </c>
      <c r="K204" s="7" t="e">
        <f t="shared" si="27"/>
        <v>#DIV/0!</v>
      </c>
      <c r="L204" s="7" t="e">
        <f t="shared" si="27"/>
        <v>#DIV/0!</v>
      </c>
      <c r="M204" s="7" t="e">
        <f t="shared" si="27"/>
        <v>#DIV/0!</v>
      </c>
      <c r="N204" s="7">
        <f t="shared" si="27"/>
        <v>18.969072164948454</v>
      </c>
      <c r="O204" s="7"/>
      <c r="P204" s="7">
        <f>P176/P165*100</f>
        <v>18.969072164948454</v>
      </c>
      <c r="IB204" s="55"/>
      <c r="IC204" s="55"/>
      <c r="ID204" s="55"/>
      <c r="IE204" s="55"/>
      <c r="IF204" s="55"/>
      <c r="IG204" s="55"/>
    </row>
    <row r="205" spans="1:241" s="25" customFormat="1" ht="35.25" customHeight="1">
      <c r="A205" s="8" t="s">
        <v>102</v>
      </c>
      <c r="B205" s="6"/>
      <c r="C205" s="6"/>
      <c r="D205" s="7">
        <f>D177/D166*100</f>
        <v>9.744214372716199</v>
      </c>
      <c r="E205" s="7"/>
      <c r="F205" s="7">
        <f t="shared" si="26"/>
        <v>9.744214372716199</v>
      </c>
      <c r="G205" s="7">
        <f t="shared" si="26"/>
        <v>9.744214372716199</v>
      </c>
      <c r="H205" s="7"/>
      <c r="I205" s="7"/>
      <c r="J205" s="7">
        <f t="shared" si="27"/>
        <v>9.744214372716199</v>
      </c>
      <c r="K205" s="7" t="e">
        <f t="shared" si="27"/>
        <v>#DIV/0!</v>
      </c>
      <c r="L205" s="7" t="e">
        <f t="shared" si="27"/>
        <v>#DIV/0!</v>
      </c>
      <c r="M205" s="7" t="e">
        <f t="shared" si="27"/>
        <v>#DIV/0!</v>
      </c>
      <c r="N205" s="7">
        <f t="shared" si="27"/>
        <v>9.744214372716199</v>
      </c>
      <c r="O205" s="7"/>
      <c r="P205" s="7">
        <f>P177/P166*100</f>
        <v>9.744214372716199</v>
      </c>
      <c r="IB205" s="55"/>
      <c r="IC205" s="55"/>
      <c r="ID205" s="55"/>
      <c r="IE205" s="55"/>
      <c r="IF205" s="55"/>
      <c r="IG205" s="55"/>
    </row>
    <row r="206" spans="1:241" s="25" customFormat="1" ht="35.25" customHeight="1">
      <c r="A206" s="34" t="s">
        <v>364</v>
      </c>
      <c r="B206" s="20"/>
      <c r="C206" s="20"/>
      <c r="D206" s="43"/>
      <c r="E206" s="44">
        <f>SUM(E208)</f>
        <v>138333</v>
      </c>
      <c r="F206" s="44">
        <f>SUM(E206)</f>
        <v>138333</v>
      </c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IB206" s="55"/>
      <c r="IC206" s="55"/>
      <c r="ID206" s="55"/>
      <c r="IE206" s="55"/>
      <c r="IF206" s="55"/>
      <c r="IG206" s="55"/>
    </row>
    <row r="207" spans="1:241" s="25" customFormat="1" ht="9.75" customHeight="1">
      <c r="A207" s="13" t="s">
        <v>4</v>
      </c>
      <c r="B207" s="20"/>
      <c r="C207" s="20"/>
      <c r="D207" s="43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IB207" s="55"/>
      <c r="IC207" s="55"/>
      <c r="ID207" s="55"/>
      <c r="IE207" s="55"/>
      <c r="IF207" s="55"/>
      <c r="IG207" s="55"/>
    </row>
    <row r="208" spans="1:241" s="25" customFormat="1" ht="18.75" customHeight="1">
      <c r="A208" s="16" t="s">
        <v>206</v>
      </c>
      <c r="B208" s="46"/>
      <c r="C208" s="46"/>
      <c r="D208" s="47"/>
      <c r="E208" s="48">
        <v>138333</v>
      </c>
      <c r="F208" s="48">
        <f>SUM(E208)</f>
        <v>138333</v>
      </c>
      <c r="G208" s="26"/>
      <c r="H208" s="48"/>
      <c r="I208" s="26"/>
      <c r="J208" s="48"/>
      <c r="K208" s="48"/>
      <c r="L208" s="48"/>
      <c r="M208" s="48"/>
      <c r="N208" s="48"/>
      <c r="O208" s="48"/>
      <c r="P208" s="48"/>
      <c r="IB208" s="55"/>
      <c r="IC208" s="55"/>
      <c r="ID208" s="55"/>
      <c r="IE208" s="55"/>
      <c r="IF208" s="55"/>
      <c r="IG208" s="55"/>
    </row>
    <row r="209" spans="1:241" s="25" customFormat="1" ht="15" customHeight="1">
      <c r="A209" s="5" t="s">
        <v>5</v>
      </c>
      <c r="B209" s="20"/>
      <c r="C209" s="20"/>
      <c r="D209" s="49"/>
      <c r="E209" s="44"/>
      <c r="F209" s="48">
        <f>SUM(E209)</f>
        <v>0</v>
      </c>
      <c r="G209" s="50"/>
      <c r="H209" s="44"/>
      <c r="I209" s="50"/>
      <c r="J209" s="44"/>
      <c r="K209" s="44"/>
      <c r="L209" s="44"/>
      <c r="M209" s="44"/>
      <c r="N209" s="44"/>
      <c r="O209" s="44"/>
      <c r="P209" s="44"/>
      <c r="IB209" s="55"/>
      <c r="IC209" s="55"/>
      <c r="ID209" s="55"/>
      <c r="IE209" s="55"/>
      <c r="IF209" s="55"/>
      <c r="IG209" s="55"/>
    </row>
    <row r="210" spans="1:241" s="25" customFormat="1" ht="27.75" customHeight="1">
      <c r="A210" s="8" t="s">
        <v>365</v>
      </c>
      <c r="B210" s="20"/>
      <c r="C210" s="20"/>
      <c r="D210" s="49"/>
      <c r="E210" s="44">
        <v>260</v>
      </c>
      <c r="F210" s="48">
        <f>SUM(E210)</f>
        <v>260</v>
      </c>
      <c r="G210" s="50"/>
      <c r="H210" s="44"/>
      <c r="I210" s="50"/>
      <c r="J210" s="44"/>
      <c r="K210" s="44"/>
      <c r="L210" s="44"/>
      <c r="M210" s="44"/>
      <c r="N210" s="44"/>
      <c r="O210" s="44"/>
      <c r="P210" s="44"/>
      <c r="IB210" s="55"/>
      <c r="IC210" s="55"/>
      <c r="ID210" s="55"/>
      <c r="IE210" s="55"/>
      <c r="IF210" s="55"/>
      <c r="IG210" s="55"/>
    </row>
    <row r="211" spans="1:241" s="25" customFormat="1" ht="12.75" customHeight="1">
      <c r="A211" s="19" t="s">
        <v>7</v>
      </c>
      <c r="B211" s="20"/>
      <c r="C211" s="20"/>
      <c r="D211" s="49"/>
      <c r="E211" s="44"/>
      <c r="F211" s="48">
        <f>SUM(E211)</f>
        <v>0</v>
      </c>
      <c r="G211" s="50"/>
      <c r="H211" s="44"/>
      <c r="I211" s="50"/>
      <c r="J211" s="44"/>
      <c r="K211" s="44"/>
      <c r="L211" s="44"/>
      <c r="M211" s="44"/>
      <c r="N211" s="44"/>
      <c r="O211" s="44"/>
      <c r="P211" s="44"/>
      <c r="IB211" s="55"/>
      <c r="IC211" s="55"/>
      <c r="ID211" s="55"/>
      <c r="IE211" s="55"/>
      <c r="IF211" s="55"/>
      <c r="IG211" s="55"/>
    </row>
    <row r="212" spans="1:241" s="25" customFormat="1" ht="24.75" customHeight="1">
      <c r="A212" s="8" t="s">
        <v>366</v>
      </c>
      <c r="B212" s="6"/>
      <c r="C212" s="6"/>
      <c r="D212" s="7"/>
      <c r="E212" s="7">
        <f>SUM(E208)/E210</f>
        <v>532.05</v>
      </c>
      <c r="F212" s="48">
        <f>SUM(E212)</f>
        <v>532.05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IB212" s="55"/>
      <c r="IC212" s="55"/>
      <c r="ID212" s="55"/>
      <c r="IE212" s="55"/>
      <c r="IF212" s="55"/>
      <c r="IG212" s="55"/>
    </row>
    <row r="213" spans="1:241" s="38" customFormat="1" ht="45">
      <c r="A213" s="34" t="s">
        <v>369</v>
      </c>
      <c r="B213" s="35"/>
      <c r="C213" s="35"/>
      <c r="D213" s="36">
        <f>D215+D216+D217+D219+116000</f>
        <v>20696700</v>
      </c>
      <c r="E213" s="36">
        <f>E220</f>
        <v>1000000</v>
      </c>
      <c r="F213" s="36">
        <f>D213+E213</f>
        <v>21696700</v>
      </c>
      <c r="G213" s="36">
        <f>G215+G216+G217+G219</f>
        <v>20993500</v>
      </c>
      <c r="H213" s="36">
        <f>H220</f>
        <v>1500000</v>
      </c>
      <c r="I213" s="36"/>
      <c r="J213" s="36">
        <f>G213+H213</f>
        <v>22493500</v>
      </c>
      <c r="K213" s="36" t="e">
        <f>(K215*K228)+(K223*K230)+(K224*K231)+(#REF!*#REF!)+11.5</f>
        <v>#REF!</v>
      </c>
      <c r="L213" s="36" t="e">
        <f>(L215*L228)+(L223*L230)+(L224*L231)+(#REF!*#REF!)+11.5</f>
        <v>#REF!</v>
      </c>
      <c r="M213" s="36" t="e">
        <f>(M215*M228)+(M223*M230)+(M224*M231)+(#REF!*#REF!)+11.5</f>
        <v>#REF!</v>
      </c>
      <c r="N213" s="36">
        <f>N215+N216+N217+N219</f>
        <v>21204000</v>
      </c>
      <c r="O213" s="36">
        <f>O220</f>
        <v>2000000</v>
      </c>
      <c r="P213" s="36">
        <f>N213+O213</f>
        <v>23204000</v>
      </c>
      <c r="IB213" s="39"/>
      <c r="IC213" s="39"/>
      <c r="ID213" s="39"/>
      <c r="IE213" s="39"/>
      <c r="IF213" s="39"/>
      <c r="IG213" s="39"/>
    </row>
    <row r="214" spans="1:241" s="25" customFormat="1" ht="11.25">
      <c r="A214" s="5" t="s">
        <v>4</v>
      </c>
      <c r="B214" s="37"/>
      <c r="C214" s="37"/>
      <c r="D214" s="30"/>
      <c r="E214" s="30"/>
      <c r="F214" s="30"/>
      <c r="G214" s="30"/>
      <c r="H214" s="30"/>
      <c r="I214" s="30"/>
      <c r="J214" s="7"/>
      <c r="K214" s="7"/>
      <c r="L214" s="7"/>
      <c r="M214" s="7"/>
      <c r="N214" s="30"/>
      <c r="O214" s="30"/>
      <c r="P214" s="7"/>
      <c r="IB214" s="55"/>
      <c r="IC214" s="55"/>
      <c r="ID214" s="55"/>
      <c r="IE214" s="55"/>
      <c r="IF214" s="55"/>
      <c r="IG214" s="55"/>
    </row>
    <row r="215" spans="1:241" s="25" customFormat="1" ht="22.5">
      <c r="A215" s="8" t="s">
        <v>228</v>
      </c>
      <c r="B215" s="6"/>
      <c r="C215" s="6"/>
      <c r="D215" s="7">
        <v>15203900</v>
      </c>
      <c r="E215" s="7"/>
      <c r="F215" s="7">
        <f>D215+E215</f>
        <v>15203900</v>
      </c>
      <c r="G215" s="7">
        <v>15303500</v>
      </c>
      <c r="H215" s="7"/>
      <c r="I215" s="7"/>
      <c r="J215" s="7">
        <f>G215+H215</f>
        <v>15303500</v>
      </c>
      <c r="K215" s="7"/>
      <c r="L215" s="7"/>
      <c r="M215" s="7"/>
      <c r="N215" s="7">
        <v>15404000</v>
      </c>
      <c r="O215" s="7"/>
      <c r="P215" s="7">
        <f>N215+O215</f>
        <v>15404000</v>
      </c>
      <c r="IB215" s="55"/>
      <c r="IC215" s="55"/>
      <c r="ID215" s="55"/>
      <c r="IE215" s="55"/>
      <c r="IF215" s="55"/>
      <c r="IG215" s="55"/>
    </row>
    <row r="216" spans="1:241" s="25" customFormat="1" ht="22.5">
      <c r="A216" s="8" t="s">
        <v>226</v>
      </c>
      <c r="B216" s="6"/>
      <c r="C216" s="6"/>
      <c r="D216" s="7">
        <v>4800200</v>
      </c>
      <c r="E216" s="7"/>
      <c r="F216" s="7">
        <f aca="true" t="shared" si="28" ref="F216:F237">D216+E216</f>
        <v>4800200</v>
      </c>
      <c r="G216" s="7">
        <f>G223*G230</f>
        <v>5100000</v>
      </c>
      <c r="H216" s="7"/>
      <c r="I216" s="7"/>
      <c r="J216" s="7">
        <f aca="true" t="shared" si="29" ref="J216:J237">G216+H216</f>
        <v>5100000</v>
      </c>
      <c r="K216" s="7"/>
      <c r="L216" s="7"/>
      <c r="M216" s="7"/>
      <c r="N216" s="7">
        <f>N223*N230</f>
        <v>5200000</v>
      </c>
      <c r="O216" s="7"/>
      <c r="P216" s="7">
        <f aca="true" t="shared" si="30" ref="P216:P237">N216+O216</f>
        <v>5200000</v>
      </c>
      <c r="IB216" s="55"/>
      <c r="IC216" s="55"/>
      <c r="ID216" s="55"/>
      <c r="IE216" s="55"/>
      <c r="IF216" s="55"/>
      <c r="IG216" s="55"/>
    </row>
    <row r="217" spans="1:241" s="25" customFormat="1" ht="31.5" customHeight="1">
      <c r="A217" s="8" t="s">
        <v>227</v>
      </c>
      <c r="B217" s="6"/>
      <c r="C217" s="6"/>
      <c r="D217" s="7">
        <v>401600</v>
      </c>
      <c r="E217" s="7"/>
      <c r="F217" s="7">
        <f t="shared" si="28"/>
        <v>401600</v>
      </c>
      <c r="G217" s="7">
        <f>G224*G231</f>
        <v>410000</v>
      </c>
      <c r="H217" s="7"/>
      <c r="I217" s="7"/>
      <c r="J217" s="7">
        <f t="shared" si="29"/>
        <v>410000</v>
      </c>
      <c r="K217" s="7"/>
      <c r="L217" s="7"/>
      <c r="M217" s="7"/>
      <c r="N217" s="7">
        <f>N224*N231</f>
        <v>415000</v>
      </c>
      <c r="O217" s="7"/>
      <c r="P217" s="7">
        <f t="shared" si="30"/>
        <v>415000</v>
      </c>
      <c r="IB217" s="55"/>
      <c r="IC217" s="55"/>
      <c r="ID217" s="55"/>
      <c r="IE217" s="55"/>
      <c r="IF217" s="55"/>
      <c r="IG217" s="55"/>
    </row>
    <row r="218" spans="1:241" s="25" customFormat="1" ht="22.5" hidden="1">
      <c r="A218" s="8" t="s">
        <v>174</v>
      </c>
      <c r="B218" s="6"/>
      <c r="C218" s="6"/>
      <c r="D218" s="7"/>
      <c r="E218" s="7"/>
      <c r="F218" s="7">
        <f t="shared" si="28"/>
        <v>0</v>
      </c>
      <c r="G218" s="7"/>
      <c r="H218" s="7">
        <v>1</v>
      </c>
      <c r="I218" s="7"/>
      <c r="J218" s="7">
        <f t="shared" si="29"/>
        <v>1</v>
      </c>
      <c r="K218" s="7"/>
      <c r="L218" s="7"/>
      <c r="M218" s="7"/>
      <c r="N218" s="7"/>
      <c r="O218" s="7"/>
      <c r="P218" s="7">
        <f t="shared" si="30"/>
        <v>0</v>
      </c>
      <c r="IB218" s="55"/>
      <c r="IC218" s="55"/>
      <c r="ID218" s="55"/>
      <c r="IE218" s="55"/>
      <c r="IF218" s="55"/>
      <c r="IG218" s="55"/>
    </row>
    <row r="219" spans="1:241" s="25" customFormat="1" ht="30.75" customHeight="1">
      <c r="A219" s="8" t="s">
        <v>229</v>
      </c>
      <c r="B219" s="6"/>
      <c r="C219" s="6"/>
      <c r="D219" s="7">
        <f>SUM(D226)*D232</f>
        <v>175000</v>
      </c>
      <c r="E219" s="7"/>
      <c r="F219" s="7">
        <f>D219+E219</f>
        <v>175000</v>
      </c>
      <c r="G219" s="7">
        <f>SUM(G226)*G232</f>
        <v>180000</v>
      </c>
      <c r="H219" s="7"/>
      <c r="I219" s="7"/>
      <c r="J219" s="7">
        <f>G219+H219</f>
        <v>180000</v>
      </c>
      <c r="K219" s="7"/>
      <c r="L219" s="7"/>
      <c r="M219" s="7"/>
      <c r="N219" s="7">
        <f>SUM(N226)*N232</f>
        <v>185000</v>
      </c>
      <c r="O219" s="7"/>
      <c r="P219" s="7">
        <f>N219+O219</f>
        <v>185000</v>
      </c>
      <c r="IB219" s="55"/>
      <c r="IC219" s="55"/>
      <c r="ID219" s="55"/>
      <c r="IE219" s="55"/>
      <c r="IF219" s="55"/>
      <c r="IG219" s="55"/>
    </row>
    <row r="220" spans="1:241" s="25" customFormat="1" ht="33.75">
      <c r="A220" s="8" t="s">
        <v>230</v>
      </c>
      <c r="B220" s="6"/>
      <c r="C220" s="6"/>
      <c r="D220" s="7"/>
      <c r="E220" s="7">
        <v>1000000</v>
      </c>
      <c r="F220" s="7">
        <f t="shared" si="28"/>
        <v>1000000</v>
      </c>
      <c r="G220" s="7"/>
      <c r="H220" s="7">
        <v>1500000</v>
      </c>
      <c r="I220" s="7"/>
      <c r="J220" s="7">
        <f t="shared" si="29"/>
        <v>1500000</v>
      </c>
      <c r="K220" s="7"/>
      <c r="L220" s="7"/>
      <c r="M220" s="7"/>
      <c r="N220" s="7"/>
      <c r="O220" s="7">
        <v>2000000</v>
      </c>
      <c r="P220" s="7">
        <f t="shared" si="30"/>
        <v>2000000</v>
      </c>
      <c r="IB220" s="55"/>
      <c r="IC220" s="55"/>
      <c r="ID220" s="55"/>
      <c r="IE220" s="55"/>
      <c r="IF220" s="55"/>
      <c r="IG220" s="55"/>
    </row>
    <row r="221" spans="1:241" s="25" customFormat="1" ht="11.25">
      <c r="A221" s="5" t="s">
        <v>5</v>
      </c>
      <c r="B221" s="37"/>
      <c r="C221" s="37"/>
      <c r="D221" s="30"/>
      <c r="E221" s="30"/>
      <c r="F221" s="7">
        <f t="shared" si="28"/>
        <v>0</v>
      </c>
      <c r="G221" s="30"/>
      <c r="H221" s="30"/>
      <c r="I221" s="30"/>
      <c r="J221" s="7">
        <f t="shared" si="29"/>
        <v>0</v>
      </c>
      <c r="K221" s="7"/>
      <c r="L221" s="7"/>
      <c r="M221" s="7"/>
      <c r="N221" s="30"/>
      <c r="O221" s="30"/>
      <c r="P221" s="7">
        <f t="shared" si="30"/>
        <v>0</v>
      </c>
      <c r="IB221" s="55"/>
      <c r="IC221" s="55"/>
      <c r="ID221" s="55"/>
      <c r="IE221" s="55"/>
      <c r="IF221" s="55"/>
      <c r="IG221" s="55"/>
    </row>
    <row r="222" spans="1:241" s="25" customFormat="1" ht="22.5">
      <c r="A222" s="8" t="s">
        <v>231</v>
      </c>
      <c r="B222" s="6"/>
      <c r="C222" s="6"/>
      <c r="D222" s="7">
        <v>13</v>
      </c>
      <c r="E222" s="7"/>
      <c r="F222" s="7">
        <f t="shared" si="28"/>
        <v>13</v>
      </c>
      <c r="G222" s="7">
        <v>13</v>
      </c>
      <c r="H222" s="7"/>
      <c r="I222" s="7"/>
      <c r="J222" s="7">
        <f t="shared" si="29"/>
        <v>13</v>
      </c>
      <c r="K222" s="7"/>
      <c r="L222" s="7"/>
      <c r="M222" s="7"/>
      <c r="N222" s="7">
        <v>13</v>
      </c>
      <c r="O222" s="7"/>
      <c r="P222" s="7">
        <f t="shared" si="30"/>
        <v>13</v>
      </c>
      <c r="IB222" s="55"/>
      <c r="IC222" s="55"/>
      <c r="ID222" s="55"/>
      <c r="IE222" s="55"/>
      <c r="IF222" s="55"/>
      <c r="IG222" s="55"/>
    </row>
    <row r="223" spans="1:241" s="25" customFormat="1" ht="22.5">
      <c r="A223" s="8" t="s">
        <v>187</v>
      </c>
      <c r="B223" s="6"/>
      <c r="C223" s="6"/>
      <c r="D223" s="7">
        <v>1600</v>
      </c>
      <c r="E223" s="7"/>
      <c r="F223" s="7">
        <f t="shared" si="28"/>
        <v>1600</v>
      </c>
      <c r="G223" s="7">
        <v>1600</v>
      </c>
      <c r="H223" s="7"/>
      <c r="I223" s="7"/>
      <c r="J223" s="7">
        <f t="shared" si="29"/>
        <v>1600</v>
      </c>
      <c r="K223" s="7"/>
      <c r="L223" s="7"/>
      <c r="M223" s="7"/>
      <c r="N223" s="7">
        <v>1600</v>
      </c>
      <c r="O223" s="7"/>
      <c r="P223" s="7">
        <f t="shared" si="30"/>
        <v>1600</v>
      </c>
      <c r="IB223" s="55"/>
      <c r="IC223" s="55"/>
      <c r="ID223" s="55"/>
      <c r="IE223" s="55"/>
      <c r="IF223" s="55"/>
      <c r="IG223" s="55"/>
    </row>
    <row r="224" spans="1:241" s="25" customFormat="1" ht="21.75" customHeight="1">
      <c r="A224" s="8" t="s">
        <v>105</v>
      </c>
      <c r="B224" s="6"/>
      <c r="C224" s="6"/>
      <c r="D224" s="7">
        <v>2</v>
      </c>
      <c r="E224" s="7"/>
      <c r="F224" s="7">
        <f t="shared" si="28"/>
        <v>2</v>
      </c>
      <c r="G224" s="7">
        <v>2</v>
      </c>
      <c r="H224" s="7"/>
      <c r="I224" s="7"/>
      <c r="J224" s="7">
        <f t="shared" si="29"/>
        <v>2</v>
      </c>
      <c r="K224" s="7"/>
      <c r="L224" s="7"/>
      <c r="M224" s="7"/>
      <c r="N224" s="7">
        <v>2</v>
      </c>
      <c r="O224" s="7"/>
      <c r="P224" s="7">
        <f t="shared" si="30"/>
        <v>2</v>
      </c>
      <c r="IB224" s="55"/>
      <c r="IC224" s="55"/>
      <c r="ID224" s="55"/>
      <c r="IE224" s="55"/>
      <c r="IF224" s="55"/>
      <c r="IG224" s="55"/>
    </row>
    <row r="225" spans="1:241" s="25" customFormat="1" ht="30.75" customHeight="1">
      <c r="A225" s="8" t="s">
        <v>174</v>
      </c>
      <c r="B225" s="6"/>
      <c r="C225" s="6"/>
      <c r="D225" s="7"/>
      <c r="E225" s="7">
        <v>1</v>
      </c>
      <c r="F225" s="7">
        <f t="shared" si="28"/>
        <v>1</v>
      </c>
      <c r="G225" s="7"/>
      <c r="H225" s="7">
        <v>1</v>
      </c>
      <c r="I225" s="7"/>
      <c r="J225" s="7">
        <f t="shared" si="29"/>
        <v>1</v>
      </c>
      <c r="K225" s="7"/>
      <c r="L225" s="7"/>
      <c r="M225" s="7"/>
      <c r="N225" s="7"/>
      <c r="O225" s="7">
        <v>1</v>
      </c>
      <c r="P225" s="7">
        <f t="shared" si="30"/>
        <v>1</v>
      </c>
      <c r="IB225" s="55"/>
      <c r="IC225" s="55"/>
      <c r="ID225" s="55"/>
      <c r="IE225" s="55"/>
      <c r="IF225" s="55"/>
      <c r="IG225" s="55"/>
    </row>
    <row r="226" spans="1:241" s="25" customFormat="1" ht="30.75" customHeight="1">
      <c r="A226" s="8" t="s">
        <v>367</v>
      </c>
      <c r="B226" s="6"/>
      <c r="C226" s="6"/>
      <c r="D226" s="7">
        <v>80</v>
      </c>
      <c r="E226" s="7"/>
      <c r="F226" s="7">
        <v>80</v>
      </c>
      <c r="G226" s="7">
        <v>80</v>
      </c>
      <c r="H226" s="7"/>
      <c r="I226" s="7"/>
      <c r="J226" s="7">
        <v>80</v>
      </c>
      <c r="K226" s="7"/>
      <c r="L226" s="7"/>
      <c r="M226" s="7"/>
      <c r="N226" s="7">
        <v>80</v>
      </c>
      <c r="O226" s="7"/>
      <c r="P226" s="7">
        <v>80</v>
      </c>
      <c r="IB226" s="55"/>
      <c r="IC226" s="55"/>
      <c r="ID226" s="55"/>
      <c r="IE226" s="55"/>
      <c r="IF226" s="55"/>
      <c r="IG226" s="55"/>
    </row>
    <row r="227" spans="1:241" s="25" customFormat="1" ht="11.25">
      <c r="A227" s="5" t="s">
        <v>7</v>
      </c>
      <c r="B227" s="37"/>
      <c r="C227" s="37"/>
      <c r="D227" s="30"/>
      <c r="E227" s="30"/>
      <c r="F227" s="7">
        <f t="shared" si="28"/>
        <v>0</v>
      </c>
      <c r="G227" s="30"/>
      <c r="H227" s="30"/>
      <c r="I227" s="30"/>
      <c r="J227" s="7">
        <f t="shared" si="29"/>
        <v>0</v>
      </c>
      <c r="K227" s="7"/>
      <c r="L227" s="7"/>
      <c r="M227" s="7"/>
      <c r="N227" s="30"/>
      <c r="O227" s="30"/>
      <c r="P227" s="7">
        <f t="shared" si="30"/>
        <v>0</v>
      </c>
      <c r="IB227" s="55"/>
      <c r="IC227" s="55"/>
      <c r="ID227" s="55"/>
      <c r="IE227" s="55"/>
      <c r="IF227" s="55"/>
      <c r="IG227" s="55"/>
    </row>
    <row r="228" spans="1:241" s="25" customFormat="1" ht="22.5">
      <c r="A228" s="8" t="s">
        <v>232</v>
      </c>
      <c r="B228" s="6"/>
      <c r="C228" s="6"/>
      <c r="D228" s="7">
        <f>(11555000+3000)/13</f>
        <v>889076.9230769231</v>
      </c>
      <c r="E228" s="7"/>
      <c r="F228" s="7">
        <f t="shared" si="28"/>
        <v>889076.9230769231</v>
      </c>
      <c r="G228" s="7">
        <f>(12000000+3500)/13</f>
        <v>923346.1538461539</v>
      </c>
      <c r="H228" s="7"/>
      <c r="I228" s="7"/>
      <c r="J228" s="7">
        <f t="shared" si="29"/>
        <v>923346.1538461539</v>
      </c>
      <c r="K228" s="7"/>
      <c r="L228" s="7"/>
      <c r="M228" s="7"/>
      <c r="N228" s="7">
        <f>(12200000+4000)/13</f>
        <v>938769.2307692308</v>
      </c>
      <c r="O228" s="7"/>
      <c r="P228" s="7">
        <f t="shared" si="30"/>
        <v>938769.2307692308</v>
      </c>
      <c r="IB228" s="55"/>
      <c r="IC228" s="55"/>
      <c r="ID228" s="55"/>
      <c r="IE228" s="55"/>
      <c r="IF228" s="55"/>
      <c r="IG228" s="55"/>
    </row>
    <row r="229" spans="1:241" s="25" customFormat="1" ht="22.5" customHeight="1">
      <c r="A229" s="8" t="s">
        <v>37</v>
      </c>
      <c r="B229" s="6"/>
      <c r="C229" s="6"/>
      <c r="D229" s="7">
        <v>6000</v>
      </c>
      <c r="E229" s="7"/>
      <c r="F229" s="7">
        <f t="shared" si="28"/>
        <v>6000</v>
      </c>
      <c r="G229" s="7">
        <v>10000</v>
      </c>
      <c r="H229" s="7"/>
      <c r="I229" s="7"/>
      <c r="J229" s="7">
        <f t="shared" si="29"/>
        <v>10000</v>
      </c>
      <c r="K229" s="7"/>
      <c r="L229" s="7"/>
      <c r="M229" s="7"/>
      <c r="N229" s="7">
        <v>10000</v>
      </c>
      <c r="O229" s="7"/>
      <c r="P229" s="7">
        <f t="shared" si="30"/>
        <v>10000</v>
      </c>
      <c r="IB229" s="55"/>
      <c r="IC229" s="55"/>
      <c r="ID229" s="55"/>
      <c r="IE229" s="55"/>
      <c r="IF229" s="55"/>
      <c r="IG229" s="55"/>
    </row>
    <row r="230" spans="1:241" s="25" customFormat="1" ht="24.75" customHeight="1">
      <c r="A230" s="8" t="s">
        <v>106</v>
      </c>
      <c r="B230" s="6"/>
      <c r="C230" s="6"/>
      <c r="D230" s="7">
        <v>3062.5</v>
      </c>
      <c r="E230" s="7"/>
      <c r="F230" s="7">
        <f t="shared" si="28"/>
        <v>3062.5</v>
      </c>
      <c r="G230" s="7">
        <v>3187.5</v>
      </c>
      <c r="H230" s="7"/>
      <c r="I230" s="7"/>
      <c r="J230" s="7">
        <f t="shared" si="29"/>
        <v>3187.5</v>
      </c>
      <c r="K230" s="7"/>
      <c r="L230" s="7"/>
      <c r="M230" s="7"/>
      <c r="N230" s="7">
        <v>3250</v>
      </c>
      <c r="O230" s="7"/>
      <c r="P230" s="7">
        <f t="shared" si="30"/>
        <v>3250</v>
      </c>
      <c r="IB230" s="55"/>
      <c r="IC230" s="55"/>
      <c r="ID230" s="55"/>
      <c r="IE230" s="55"/>
      <c r="IF230" s="55"/>
      <c r="IG230" s="55"/>
    </row>
    <row r="231" spans="1:241" s="25" customFormat="1" ht="22.5">
      <c r="A231" s="8" t="s">
        <v>107</v>
      </c>
      <c r="B231" s="6"/>
      <c r="C231" s="6"/>
      <c r="D231" s="7">
        <v>202000</v>
      </c>
      <c r="E231" s="7"/>
      <c r="F231" s="7">
        <f t="shared" si="28"/>
        <v>202000</v>
      </c>
      <c r="G231" s="7">
        <v>205000</v>
      </c>
      <c r="H231" s="7"/>
      <c r="I231" s="7"/>
      <c r="J231" s="7">
        <f t="shared" si="29"/>
        <v>205000</v>
      </c>
      <c r="K231" s="7"/>
      <c r="L231" s="7"/>
      <c r="M231" s="7"/>
      <c r="N231" s="7">
        <v>207500</v>
      </c>
      <c r="O231" s="7"/>
      <c r="P231" s="7">
        <f t="shared" si="30"/>
        <v>207500</v>
      </c>
      <c r="IB231" s="55"/>
      <c r="IC231" s="55"/>
      <c r="ID231" s="55"/>
      <c r="IE231" s="55"/>
      <c r="IF231" s="55"/>
      <c r="IG231" s="55"/>
    </row>
    <row r="232" spans="1:241" s="25" customFormat="1" ht="27.75" customHeight="1">
      <c r="A232" s="8" t="s">
        <v>200</v>
      </c>
      <c r="B232" s="6"/>
      <c r="C232" s="6"/>
      <c r="D232" s="7">
        <v>2187.5</v>
      </c>
      <c r="E232" s="7"/>
      <c r="F232" s="7">
        <f t="shared" si="28"/>
        <v>2187.5</v>
      </c>
      <c r="G232" s="7">
        <v>2250</v>
      </c>
      <c r="H232" s="7"/>
      <c r="I232" s="7"/>
      <c r="J232" s="7">
        <f t="shared" si="29"/>
        <v>2250</v>
      </c>
      <c r="K232" s="7"/>
      <c r="L232" s="7"/>
      <c r="M232" s="7"/>
      <c r="N232" s="7">
        <v>2312.5</v>
      </c>
      <c r="O232" s="7"/>
      <c r="P232" s="7">
        <f t="shared" si="30"/>
        <v>2312.5</v>
      </c>
      <c r="IB232" s="55"/>
      <c r="IC232" s="55"/>
      <c r="ID232" s="55"/>
      <c r="IE232" s="55"/>
      <c r="IF232" s="55"/>
      <c r="IG232" s="55"/>
    </row>
    <row r="233" spans="1:241" s="25" customFormat="1" ht="22.5">
      <c r="A233" s="8" t="s">
        <v>175</v>
      </c>
      <c r="B233" s="6"/>
      <c r="C233" s="6"/>
      <c r="D233" s="7"/>
      <c r="E233" s="7">
        <v>5000000</v>
      </c>
      <c r="F233" s="7">
        <f t="shared" si="28"/>
        <v>5000000</v>
      </c>
      <c r="G233" s="7"/>
      <c r="H233" s="7">
        <v>5500000</v>
      </c>
      <c r="I233" s="7"/>
      <c r="J233" s="7">
        <f t="shared" si="29"/>
        <v>5500000</v>
      </c>
      <c r="K233" s="7"/>
      <c r="L233" s="7"/>
      <c r="M233" s="7"/>
      <c r="N233" s="7"/>
      <c r="O233" s="7">
        <v>5700000</v>
      </c>
      <c r="P233" s="7">
        <f t="shared" si="30"/>
        <v>5700000</v>
      </c>
      <c r="IB233" s="55"/>
      <c r="IC233" s="55"/>
      <c r="ID233" s="55"/>
      <c r="IE233" s="55"/>
      <c r="IF233" s="55"/>
      <c r="IG233" s="55"/>
    </row>
    <row r="234" spans="1:241" s="25" customFormat="1" ht="12" customHeight="1">
      <c r="A234" s="5" t="s">
        <v>6</v>
      </c>
      <c r="B234" s="6"/>
      <c r="C234" s="6"/>
      <c r="D234" s="7"/>
      <c r="E234" s="7"/>
      <c r="F234" s="7">
        <f t="shared" si="28"/>
        <v>0</v>
      </c>
      <c r="G234" s="7"/>
      <c r="H234" s="7"/>
      <c r="I234" s="7"/>
      <c r="J234" s="7">
        <f t="shared" si="29"/>
        <v>0</v>
      </c>
      <c r="K234" s="7"/>
      <c r="L234" s="7"/>
      <c r="M234" s="7"/>
      <c r="N234" s="7"/>
      <c r="O234" s="7"/>
      <c r="P234" s="7">
        <f t="shared" si="30"/>
        <v>0</v>
      </c>
      <c r="IB234" s="55"/>
      <c r="IC234" s="55"/>
      <c r="ID234" s="55"/>
      <c r="IE234" s="55"/>
      <c r="IF234" s="55"/>
      <c r="IG234" s="55"/>
    </row>
    <row r="235" spans="1:241" s="25" customFormat="1" ht="33.75">
      <c r="A235" s="8" t="s">
        <v>109</v>
      </c>
      <c r="B235" s="6"/>
      <c r="C235" s="6"/>
      <c r="D235" s="7">
        <v>100</v>
      </c>
      <c r="E235" s="7"/>
      <c r="F235" s="7">
        <f t="shared" si="28"/>
        <v>100</v>
      </c>
      <c r="G235" s="7">
        <f>G222/G215*100</f>
        <v>8.494788773809913E-05</v>
      </c>
      <c r="H235" s="7"/>
      <c r="I235" s="7"/>
      <c r="J235" s="7">
        <f t="shared" si="29"/>
        <v>8.494788773809913E-05</v>
      </c>
      <c r="K235" s="7" t="e">
        <f>K222/K215*100</f>
        <v>#DIV/0!</v>
      </c>
      <c r="L235" s="7" t="e">
        <f>L222/L215*100</f>
        <v>#DIV/0!</v>
      </c>
      <c r="M235" s="7" t="e">
        <f>M222/M215*100</f>
        <v>#DIV/0!</v>
      </c>
      <c r="N235" s="7">
        <f>N222/N215*100</f>
        <v>8.439366398338094E-05</v>
      </c>
      <c r="O235" s="7"/>
      <c r="P235" s="7">
        <f t="shared" si="30"/>
        <v>8.439366398338094E-05</v>
      </c>
      <c r="IB235" s="55"/>
      <c r="IC235" s="55"/>
      <c r="ID235" s="55"/>
      <c r="IE235" s="55"/>
      <c r="IF235" s="55"/>
      <c r="IG235" s="55"/>
    </row>
    <row r="236" spans="1:241" s="25" customFormat="1" ht="29.25" customHeight="1">
      <c r="A236" s="8" t="s">
        <v>108</v>
      </c>
      <c r="B236" s="6"/>
      <c r="C236" s="6"/>
      <c r="D236" s="7"/>
      <c r="E236" s="7"/>
      <c r="F236" s="7">
        <f t="shared" si="28"/>
        <v>0</v>
      </c>
      <c r="G236" s="7">
        <f>G230/D230*100</f>
        <v>104.08163265306123</v>
      </c>
      <c r="H236" s="7"/>
      <c r="I236" s="7"/>
      <c r="J236" s="7">
        <f t="shared" si="29"/>
        <v>104.08163265306123</v>
      </c>
      <c r="K236" s="7"/>
      <c r="L236" s="7"/>
      <c r="M236" s="7"/>
      <c r="N236" s="7">
        <f>N230/G230*100</f>
        <v>101.96078431372548</v>
      </c>
      <c r="O236" s="7"/>
      <c r="P236" s="7">
        <f t="shared" si="30"/>
        <v>101.96078431372548</v>
      </c>
      <c r="IB236" s="55"/>
      <c r="IC236" s="55"/>
      <c r="ID236" s="55"/>
      <c r="IE236" s="55"/>
      <c r="IF236" s="55"/>
      <c r="IG236" s="55"/>
    </row>
    <row r="237" spans="1:241" s="25" customFormat="1" ht="38.25" customHeight="1">
      <c r="A237" s="8" t="s">
        <v>110</v>
      </c>
      <c r="B237" s="6"/>
      <c r="C237" s="6"/>
      <c r="D237" s="7"/>
      <c r="E237" s="7"/>
      <c r="F237" s="7">
        <f t="shared" si="28"/>
        <v>0</v>
      </c>
      <c r="G237" s="7">
        <f>G231/D231*100</f>
        <v>101.48514851485149</v>
      </c>
      <c r="H237" s="7"/>
      <c r="I237" s="7"/>
      <c r="J237" s="7">
        <f t="shared" si="29"/>
        <v>101.48514851485149</v>
      </c>
      <c r="K237" s="7"/>
      <c r="L237" s="7"/>
      <c r="M237" s="7"/>
      <c r="N237" s="7">
        <f>N231/G231*100</f>
        <v>101.21951219512195</v>
      </c>
      <c r="O237" s="7"/>
      <c r="P237" s="7">
        <f t="shared" si="30"/>
        <v>101.21951219512195</v>
      </c>
      <c r="IB237" s="55"/>
      <c r="IC237" s="55"/>
      <c r="ID237" s="55"/>
      <c r="IE237" s="55"/>
      <c r="IF237" s="55"/>
      <c r="IG237" s="55"/>
    </row>
    <row r="238" spans="1:241" s="38" customFormat="1" ht="22.5">
      <c r="A238" s="34" t="s">
        <v>370</v>
      </c>
      <c r="B238" s="35"/>
      <c r="C238" s="35"/>
      <c r="D238" s="36">
        <f>D240+D241+D242+D243</f>
        <v>5421400</v>
      </c>
      <c r="E238" s="36">
        <f>(E245*E250)+(E246*E251)+(E248*E253)</f>
        <v>0</v>
      </c>
      <c r="F238" s="36">
        <f aca="true" t="shared" si="31" ref="F238:F243">D238+E238</f>
        <v>5421400</v>
      </c>
      <c r="G238" s="36">
        <f>G240+G241+G242+G243</f>
        <v>5500000</v>
      </c>
      <c r="H238" s="36">
        <f>(H245*H250)+(H246*H251)+(H248*H253)</f>
        <v>0</v>
      </c>
      <c r="I238" s="36">
        <f>(I245*I250)+(I246*I251)+(I248*I253)</f>
        <v>0</v>
      </c>
      <c r="J238" s="36">
        <f aca="true" t="shared" si="32" ref="J238:J243">G238+H238</f>
        <v>5500000</v>
      </c>
      <c r="K238" s="36">
        <f>(K245*K250)+(K246*K251)+(K248*K253)</f>
        <v>0</v>
      </c>
      <c r="L238" s="36">
        <f>(L245*L250)+(L246*L251)+(L248*L253)</f>
        <v>0</v>
      </c>
      <c r="M238" s="36">
        <f>(M245*M250)+(M246*M251)+(M248*M253)</f>
        <v>0</v>
      </c>
      <c r="N238" s="36">
        <f>N240+N241+N242+N243</f>
        <v>5660000</v>
      </c>
      <c r="O238" s="36">
        <f>(O245*O250)+(O246*O251)+(O248*O253)</f>
        <v>0</v>
      </c>
      <c r="P238" s="36">
        <f aca="true" t="shared" si="33" ref="P238:P243">N238+O238</f>
        <v>5660000</v>
      </c>
      <c r="Q238" s="36">
        <f>(Q245*Q250)+(Q246*Q251)+(Q248*Q253)</f>
        <v>0</v>
      </c>
      <c r="IB238" s="39"/>
      <c r="IC238" s="39"/>
      <c r="ID238" s="39"/>
      <c r="IE238" s="39"/>
      <c r="IF238" s="39"/>
      <c r="IG238" s="39"/>
    </row>
    <row r="239" spans="1:241" s="38" customFormat="1" ht="11.25">
      <c r="A239" s="5" t="s">
        <v>4</v>
      </c>
      <c r="B239" s="35"/>
      <c r="C239" s="35"/>
      <c r="D239" s="36"/>
      <c r="E239" s="36"/>
      <c r="F239" s="7">
        <f t="shared" si="31"/>
        <v>0</v>
      </c>
      <c r="G239" s="7"/>
      <c r="H239" s="7"/>
      <c r="I239" s="7"/>
      <c r="J239" s="7">
        <f t="shared" si="32"/>
        <v>0</v>
      </c>
      <c r="K239" s="7"/>
      <c r="L239" s="7"/>
      <c r="M239" s="7"/>
      <c r="N239" s="7"/>
      <c r="O239" s="7"/>
      <c r="P239" s="7">
        <f t="shared" si="33"/>
        <v>0</v>
      </c>
      <c r="Q239" s="42"/>
      <c r="IB239" s="39"/>
      <c r="IC239" s="39"/>
      <c r="ID239" s="39"/>
      <c r="IE239" s="39"/>
      <c r="IF239" s="39"/>
      <c r="IG239" s="39"/>
    </row>
    <row r="240" spans="1:241" s="38" customFormat="1" ht="33.75">
      <c r="A240" s="8" t="s">
        <v>248</v>
      </c>
      <c r="B240" s="35"/>
      <c r="C240" s="35"/>
      <c r="D240" s="7">
        <v>2971400</v>
      </c>
      <c r="E240" s="36"/>
      <c r="F240" s="7">
        <f t="shared" si="31"/>
        <v>2971400</v>
      </c>
      <c r="G240" s="7">
        <v>3000000</v>
      </c>
      <c r="H240" s="7"/>
      <c r="I240" s="7"/>
      <c r="J240" s="7">
        <f t="shared" si="32"/>
        <v>3000000</v>
      </c>
      <c r="K240" s="7"/>
      <c r="L240" s="7"/>
      <c r="M240" s="7"/>
      <c r="N240" s="7">
        <v>3100000</v>
      </c>
      <c r="O240" s="7"/>
      <c r="P240" s="7">
        <f t="shared" si="33"/>
        <v>3100000</v>
      </c>
      <c r="Q240" s="42"/>
      <c r="IB240" s="39"/>
      <c r="IC240" s="39"/>
      <c r="ID240" s="39"/>
      <c r="IE240" s="39"/>
      <c r="IF240" s="39"/>
      <c r="IG240" s="39"/>
    </row>
    <row r="241" spans="1:241" s="38" customFormat="1" ht="11.25">
      <c r="A241" s="8" t="s">
        <v>249</v>
      </c>
      <c r="B241" s="35"/>
      <c r="C241" s="35"/>
      <c r="D241" s="7">
        <v>200000</v>
      </c>
      <c r="E241" s="36"/>
      <c r="F241" s="7">
        <f t="shared" si="31"/>
        <v>200000</v>
      </c>
      <c r="G241" s="7">
        <v>200000</v>
      </c>
      <c r="H241" s="7"/>
      <c r="I241" s="7"/>
      <c r="J241" s="7">
        <f t="shared" si="32"/>
        <v>200000</v>
      </c>
      <c r="K241" s="7"/>
      <c r="L241" s="7"/>
      <c r="M241" s="7"/>
      <c r="N241" s="7">
        <v>200000</v>
      </c>
      <c r="O241" s="7"/>
      <c r="P241" s="7">
        <f t="shared" si="33"/>
        <v>200000</v>
      </c>
      <c r="Q241" s="42"/>
      <c r="IB241" s="39"/>
      <c r="IC241" s="39"/>
      <c r="ID241" s="39"/>
      <c r="IE241" s="39"/>
      <c r="IF241" s="39"/>
      <c r="IG241" s="39"/>
    </row>
    <row r="242" spans="1:241" s="38" customFormat="1" ht="33.75">
      <c r="A242" s="8" t="s">
        <v>250</v>
      </c>
      <c r="B242" s="35"/>
      <c r="C242" s="35"/>
      <c r="D242" s="7">
        <v>350000</v>
      </c>
      <c r="E242" s="36"/>
      <c r="F242" s="7">
        <f t="shared" si="31"/>
        <v>350000</v>
      </c>
      <c r="G242" s="7">
        <v>400000</v>
      </c>
      <c r="H242" s="7"/>
      <c r="I242" s="7"/>
      <c r="J242" s="7">
        <f t="shared" si="32"/>
        <v>400000</v>
      </c>
      <c r="K242" s="7"/>
      <c r="L242" s="7"/>
      <c r="M242" s="7"/>
      <c r="N242" s="7">
        <v>460000</v>
      </c>
      <c r="O242" s="7"/>
      <c r="P242" s="7">
        <f t="shared" si="33"/>
        <v>460000</v>
      </c>
      <c r="Q242" s="42"/>
      <c r="IB242" s="39"/>
      <c r="IC242" s="39"/>
      <c r="ID242" s="39"/>
      <c r="IE242" s="39"/>
      <c r="IF242" s="39"/>
      <c r="IG242" s="39"/>
    </row>
    <row r="243" spans="1:241" s="38" customFormat="1" ht="33.75">
      <c r="A243" s="8" t="s">
        <v>251</v>
      </c>
      <c r="B243" s="35"/>
      <c r="C243" s="35"/>
      <c r="D243" s="7">
        <v>1900000</v>
      </c>
      <c r="E243" s="7"/>
      <c r="F243" s="7">
        <f t="shared" si="31"/>
        <v>1900000</v>
      </c>
      <c r="G243" s="7">
        <v>1900000</v>
      </c>
      <c r="H243" s="7"/>
      <c r="I243" s="7"/>
      <c r="J243" s="7">
        <f t="shared" si="32"/>
        <v>1900000</v>
      </c>
      <c r="K243" s="7"/>
      <c r="L243" s="7"/>
      <c r="M243" s="7"/>
      <c r="N243" s="7">
        <v>1900000</v>
      </c>
      <c r="O243" s="7"/>
      <c r="P243" s="7">
        <f t="shared" si="33"/>
        <v>1900000</v>
      </c>
      <c r="Q243" s="42"/>
      <c r="IB243" s="39"/>
      <c r="IC243" s="39"/>
      <c r="ID243" s="39"/>
      <c r="IE243" s="39"/>
      <c r="IF243" s="39"/>
      <c r="IG243" s="39"/>
    </row>
    <row r="244" spans="1:241" s="25" customFormat="1" ht="11.25">
      <c r="A244" s="5" t="s">
        <v>5</v>
      </c>
      <c r="B244" s="37"/>
      <c r="C244" s="37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IB244" s="55"/>
      <c r="IC244" s="55"/>
      <c r="ID244" s="55"/>
      <c r="IE244" s="55"/>
      <c r="IF244" s="55"/>
      <c r="IG244" s="55"/>
    </row>
    <row r="245" spans="1:241" s="25" customFormat="1" ht="35.25" customHeight="1">
      <c r="A245" s="8" t="s">
        <v>252</v>
      </c>
      <c r="B245" s="6"/>
      <c r="C245" s="6"/>
      <c r="D245" s="7">
        <v>155760</v>
      </c>
      <c r="E245" s="7"/>
      <c r="F245" s="7">
        <f>D245+E245</f>
        <v>155760</v>
      </c>
      <c r="G245" s="7">
        <f>F245</f>
        <v>155760</v>
      </c>
      <c r="H245" s="7"/>
      <c r="I245" s="7"/>
      <c r="J245" s="7">
        <f>G245+H245</f>
        <v>155760</v>
      </c>
      <c r="K245" s="7"/>
      <c r="L245" s="7"/>
      <c r="M245" s="7"/>
      <c r="N245" s="7">
        <f>G245</f>
        <v>155760</v>
      </c>
      <c r="O245" s="7"/>
      <c r="P245" s="7">
        <f>N245+O245</f>
        <v>155760</v>
      </c>
      <c r="IB245" s="55"/>
      <c r="IC245" s="55"/>
      <c r="ID245" s="55"/>
      <c r="IE245" s="55"/>
      <c r="IF245" s="55"/>
      <c r="IG245" s="55"/>
    </row>
    <row r="246" spans="1:241" s="25" customFormat="1" ht="22.5">
      <c r="A246" s="8" t="s">
        <v>112</v>
      </c>
      <c r="B246" s="6"/>
      <c r="C246" s="6"/>
      <c r="D246" s="7">
        <v>243</v>
      </c>
      <c r="E246" s="7"/>
      <c r="F246" s="7">
        <f aca="true" t="shared" si="34" ref="F246:F259">D246+E246</f>
        <v>243</v>
      </c>
      <c r="G246" s="7">
        <v>250</v>
      </c>
      <c r="H246" s="7"/>
      <c r="I246" s="7"/>
      <c r="J246" s="7">
        <f aca="true" t="shared" si="35" ref="J246:J259">G246+H246</f>
        <v>250</v>
      </c>
      <c r="K246" s="7"/>
      <c r="L246" s="7"/>
      <c r="M246" s="7"/>
      <c r="N246" s="7">
        <v>260</v>
      </c>
      <c r="O246" s="7"/>
      <c r="P246" s="7">
        <f aca="true" t="shared" si="36" ref="P246:P259">N246+O246</f>
        <v>260</v>
      </c>
      <c r="IB246" s="55"/>
      <c r="IC246" s="55"/>
      <c r="ID246" s="55"/>
      <c r="IE246" s="55"/>
      <c r="IF246" s="55"/>
      <c r="IG246" s="55"/>
    </row>
    <row r="247" spans="1:241" s="25" customFormat="1" ht="33.75">
      <c r="A247" s="8" t="s">
        <v>257</v>
      </c>
      <c r="B247" s="6"/>
      <c r="C247" s="6"/>
      <c r="D247" s="7">
        <v>11036.4</v>
      </c>
      <c r="E247" s="7"/>
      <c r="F247" s="7">
        <f t="shared" si="34"/>
        <v>11036.4</v>
      </c>
      <c r="G247" s="7">
        <f>E247+F247</f>
        <v>11036.4</v>
      </c>
      <c r="H247" s="7"/>
      <c r="I247" s="7">
        <f>G247+H247</f>
        <v>11036.4</v>
      </c>
      <c r="J247" s="7">
        <f>H247+I247</f>
        <v>11036.4</v>
      </c>
      <c r="K247" s="7">
        <f>I247+J247</f>
        <v>22072.8</v>
      </c>
      <c r="L247" s="7">
        <f>J247+K247</f>
        <v>33109.2</v>
      </c>
      <c r="M247" s="7">
        <f>K247+L247</f>
        <v>55182</v>
      </c>
      <c r="N247" s="7">
        <v>11036.4</v>
      </c>
      <c r="O247" s="7"/>
      <c r="P247" s="7">
        <f t="shared" si="36"/>
        <v>11036.4</v>
      </c>
      <c r="IB247" s="55"/>
      <c r="IC247" s="55"/>
      <c r="ID247" s="55"/>
      <c r="IE247" s="55"/>
      <c r="IF247" s="55"/>
      <c r="IG247" s="55"/>
    </row>
    <row r="248" spans="1:241" s="25" customFormat="1" ht="33" customHeight="1">
      <c r="A248" s="8" t="s">
        <v>254</v>
      </c>
      <c r="B248" s="6"/>
      <c r="C248" s="6"/>
      <c r="D248" s="7">
        <v>51.4</v>
      </c>
      <c r="E248" s="7"/>
      <c r="F248" s="7">
        <f t="shared" si="34"/>
        <v>51.4</v>
      </c>
      <c r="G248" s="7">
        <v>48</v>
      </c>
      <c r="H248" s="7"/>
      <c r="I248" s="7"/>
      <c r="J248" s="7">
        <f t="shared" si="35"/>
        <v>48</v>
      </c>
      <c r="K248" s="7"/>
      <c r="L248" s="7"/>
      <c r="M248" s="7"/>
      <c r="N248" s="7">
        <v>45</v>
      </c>
      <c r="O248" s="7"/>
      <c r="P248" s="7">
        <f t="shared" si="36"/>
        <v>45</v>
      </c>
      <c r="IB248" s="55"/>
      <c r="IC248" s="55"/>
      <c r="ID248" s="55"/>
      <c r="IE248" s="55"/>
      <c r="IF248" s="55"/>
      <c r="IG248" s="55"/>
    </row>
    <row r="249" spans="1:241" s="25" customFormat="1" ht="11.25">
      <c r="A249" s="5" t="s">
        <v>7</v>
      </c>
      <c r="B249" s="37"/>
      <c r="C249" s="37"/>
      <c r="D249" s="30"/>
      <c r="E249" s="30"/>
      <c r="F249" s="7">
        <f t="shared" si="34"/>
        <v>0</v>
      </c>
      <c r="G249" s="30"/>
      <c r="H249" s="30"/>
      <c r="I249" s="30"/>
      <c r="J249" s="7">
        <f t="shared" si="35"/>
        <v>0</v>
      </c>
      <c r="K249" s="7"/>
      <c r="L249" s="7"/>
      <c r="M249" s="7"/>
      <c r="N249" s="30"/>
      <c r="O249" s="30"/>
      <c r="P249" s="7">
        <f t="shared" si="36"/>
        <v>0</v>
      </c>
      <c r="IB249" s="55"/>
      <c r="IC249" s="55"/>
      <c r="ID249" s="55"/>
      <c r="IE249" s="55"/>
      <c r="IF249" s="55"/>
      <c r="IG249" s="55"/>
    </row>
    <row r="250" spans="1:241" s="25" customFormat="1" ht="48.75" customHeight="1">
      <c r="A250" s="8" t="s">
        <v>253</v>
      </c>
      <c r="B250" s="6"/>
      <c r="C250" s="6"/>
      <c r="D250" s="7">
        <f>D240/D245</f>
        <v>19.07678479712378</v>
      </c>
      <c r="E250" s="7"/>
      <c r="F250" s="7">
        <f t="shared" si="34"/>
        <v>19.07678479712378</v>
      </c>
      <c r="G250" s="7">
        <f>G240/G245</f>
        <v>19.26040061633282</v>
      </c>
      <c r="H250" s="7"/>
      <c r="I250" s="7"/>
      <c r="J250" s="7">
        <f t="shared" si="35"/>
        <v>19.26040061633282</v>
      </c>
      <c r="K250" s="7"/>
      <c r="L250" s="7"/>
      <c r="M250" s="7"/>
      <c r="N250" s="7">
        <f>N240/N245</f>
        <v>19.90241397021058</v>
      </c>
      <c r="O250" s="7"/>
      <c r="P250" s="7">
        <f t="shared" si="36"/>
        <v>19.90241397021058</v>
      </c>
      <c r="IB250" s="55"/>
      <c r="IC250" s="55"/>
      <c r="ID250" s="55"/>
      <c r="IE250" s="55"/>
      <c r="IF250" s="55"/>
      <c r="IG250" s="55"/>
    </row>
    <row r="251" spans="1:241" s="25" customFormat="1" ht="19.5" customHeight="1">
      <c r="A251" s="8" t="s">
        <v>113</v>
      </c>
      <c r="B251" s="6"/>
      <c r="C251" s="6"/>
      <c r="D251" s="7">
        <f>D241/D246</f>
        <v>823.0452674897119</v>
      </c>
      <c r="E251" s="7"/>
      <c r="F251" s="7">
        <f t="shared" si="34"/>
        <v>823.0452674897119</v>
      </c>
      <c r="G251" s="7">
        <f>G241/G246</f>
        <v>800</v>
      </c>
      <c r="H251" s="7"/>
      <c r="I251" s="7"/>
      <c r="J251" s="7">
        <f t="shared" si="35"/>
        <v>800</v>
      </c>
      <c r="K251" s="7"/>
      <c r="L251" s="7"/>
      <c r="M251" s="7"/>
      <c r="N251" s="7">
        <f>N241/N246</f>
        <v>769.2307692307693</v>
      </c>
      <c r="O251" s="7"/>
      <c r="P251" s="7">
        <f t="shared" si="36"/>
        <v>769.2307692307693</v>
      </c>
      <c r="IB251" s="55"/>
      <c r="IC251" s="55"/>
      <c r="ID251" s="55"/>
      <c r="IE251" s="55"/>
      <c r="IF251" s="55"/>
      <c r="IG251" s="55"/>
    </row>
    <row r="252" spans="1:241" s="25" customFormat="1" ht="28.5" customHeight="1">
      <c r="A252" s="8" t="s">
        <v>256</v>
      </c>
      <c r="B252" s="6"/>
      <c r="C252" s="6"/>
      <c r="D252" s="7">
        <f>D242/D247</f>
        <v>31.71323982458048</v>
      </c>
      <c r="E252" s="7"/>
      <c r="F252" s="7">
        <f t="shared" si="34"/>
        <v>31.71323982458048</v>
      </c>
      <c r="G252" s="7">
        <f>G242/G247</f>
        <v>36.24370265666341</v>
      </c>
      <c r="H252" s="7"/>
      <c r="I252" s="7"/>
      <c r="J252" s="7">
        <f t="shared" si="35"/>
        <v>36.24370265666341</v>
      </c>
      <c r="K252" s="7"/>
      <c r="L252" s="7"/>
      <c r="M252" s="7"/>
      <c r="N252" s="7">
        <f>N242/N247</f>
        <v>41.680258055162916</v>
      </c>
      <c r="O252" s="7"/>
      <c r="P252" s="7">
        <f t="shared" si="36"/>
        <v>41.680258055162916</v>
      </c>
      <c r="IB252" s="55"/>
      <c r="IC252" s="55"/>
      <c r="ID252" s="55"/>
      <c r="IE252" s="55"/>
      <c r="IF252" s="55"/>
      <c r="IG252" s="55"/>
    </row>
    <row r="253" spans="1:241" s="25" customFormat="1" ht="28.5" customHeight="1">
      <c r="A253" s="8" t="s">
        <v>255</v>
      </c>
      <c r="B253" s="6"/>
      <c r="C253" s="6"/>
      <c r="D253" s="7">
        <f>D243/D248</f>
        <v>36964.980544747086</v>
      </c>
      <c r="E253" s="7"/>
      <c r="F253" s="7">
        <f t="shared" si="34"/>
        <v>36964.980544747086</v>
      </c>
      <c r="G253" s="7">
        <f>G243/G248</f>
        <v>39583.333333333336</v>
      </c>
      <c r="H253" s="7"/>
      <c r="I253" s="7"/>
      <c r="J253" s="7">
        <f t="shared" si="35"/>
        <v>39583.333333333336</v>
      </c>
      <c r="K253" s="7"/>
      <c r="L253" s="7"/>
      <c r="M253" s="7"/>
      <c r="N253" s="7">
        <f>N243/N248</f>
        <v>42222.22222222222</v>
      </c>
      <c r="O253" s="7"/>
      <c r="P253" s="7">
        <f t="shared" si="36"/>
        <v>42222.22222222222</v>
      </c>
      <c r="IB253" s="55"/>
      <c r="IC253" s="55"/>
      <c r="ID253" s="55"/>
      <c r="IE253" s="55"/>
      <c r="IF253" s="55"/>
      <c r="IG253" s="55"/>
    </row>
    <row r="254" spans="1:241" s="25" customFormat="1" ht="45">
      <c r="A254" s="8" t="s">
        <v>233</v>
      </c>
      <c r="B254" s="6"/>
      <c r="C254" s="6"/>
      <c r="D254" s="7"/>
      <c r="E254" s="7"/>
      <c r="F254" s="7">
        <f t="shared" si="34"/>
        <v>0</v>
      </c>
      <c r="G254" s="7">
        <v>145.4502</v>
      </c>
      <c r="H254" s="7"/>
      <c r="I254" s="7"/>
      <c r="J254" s="7">
        <f t="shared" si="35"/>
        <v>145.4502</v>
      </c>
      <c r="K254" s="7"/>
      <c r="L254" s="7"/>
      <c r="M254" s="7"/>
      <c r="N254" s="7">
        <v>145.461241023</v>
      </c>
      <c r="O254" s="7"/>
      <c r="P254" s="7">
        <f t="shared" si="36"/>
        <v>145.461241023</v>
      </c>
      <c r="IB254" s="55"/>
      <c r="IC254" s="55"/>
      <c r="ID254" s="55"/>
      <c r="IE254" s="55"/>
      <c r="IF254" s="55"/>
      <c r="IG254" s="55"/>
    </row>
    <row r="255" spans="1:241" s="25" customFormat="1" ht="11.25">
      <c r="A255" s="5" t="s">
        <v>6</v>
      </c>
      <c r="B255" s="6"/>
      <c r="C255" s="6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IB255" s="55"/>
      <c r="IC255" s="55"/>
      <c r="ID255" s="55"/>
      <c r="IE255" s="55"/>
      <c r="IF255" s="55"/>
      <c r="IG255" s="55"/>
    </row>
    <row r="256" spans="1:241" s="25" customFormat="1" ht="36" customHeight="1">
      <c r="A256" s="8" t="s">
        <v>114</v>
      </c>
      <c r="B256" s="6"/>
      <c r="C256" s="6"/>
      <c r="D256" s="7"/>
      <c r="E256" s="7"/>
      <c r="F256" s="7">
        <f t="shared" si="34"/>
        <v>0</v>
      </c>
      <c r="G256" s="7">
        <f>G250/D250*100</f>
        <v>100.96250925489669</v>
      </c>
      <c r="H256" s="7"/>
      <c r="I256" s="7"/>
      <c r="J256" s="7">
        <f t="shared" si="35"/>
        <v>100.96250925489669</v>
      </c>
      <c r="K256" s="7"/>
      <c r="L256" s="7"/>
      <c r="M256" s="7"/>
      <c r="N256" s="7">
        <f>N250/G250*100</f>
        <v>103.33333333333334</v>
      </c>
      <c r="O256" s="7"/>
      <c r="P256" s="7">
        <f t="shared" si="36"/>
        <v>103.33333333333334</v>
      </c>
      <c r="IB256" s="55"/>
      <c r="IC256" s="55"/>
      <c r="ID256" s="55"/>
      <c r="IE256" s="55"/>
      <c r="IF256" s="55"/>
      <c r="IG256" s="55"/>
    </row>
    <row r="257" spans="1:241" s="25" customFormat="1" ht="36" customHeight="1">
      <c r="A257" s="8" t="s">
        <v>234</v>
      </c>
      <c r="B257" s="6"/>
      <c r="C257" s="6"/>
      <c r="D257" s="7"/>
      <c r="E257" s="7"/>
      <c r="F257" s="7">
        <f t="shared" si="34"/>
        <v>0</v>
      </c>
      <c r="G257" s="7">
        <f>G252/D252*100</f>
        <v>114.2857142857143</v>
      </c>
      <c r="H257" s="7"/>
      <c r="I257" s="7"/>
      <c r="J257" s="7">
        <f t="shared" si="35"/>
        <v>114.2857142857143</v>
      </c>
      <c r="K257" s="7"/>
      <c r="L257" s="7"/>
      <c r="M257" s="7"/>
      <c r="N257" s="7">
        <f>N251/G251*100</f>
        <v>96.15384615384616</v>
      </c>
      <c r="O257" s="7"/>
      <c r="P257" s="7">
        <f t="shared" si="36"/>
        <v>96.15384615384616</v>
      </c>
      <c r="IB257" s="55"/>
      <c r="IC257" s="55"/>
      <c r="ID257" s="55"/>
      <c r="IE257" s="55"/>
      <c r="IF257" s="55"/>
      <c r="IG257" s="55"/>
    </row>
    <row r="258" spans="1:241" s="25" customFormat="1" ht="36" customHeight="1">
      <c r="A258" s="8" t="s">
        <v>258</v>
      </c>
      <c r="B258" s="6"/>
      <c r="C258" s="6"/>
      <c r="D258" s="7"/>
      <c r="E258" s="7"/>
      <c r="F258" s="7">
        <f t="shared" si="34"/>
        <v>0</v>
      </c>
      <c r="G258" s="7">
        <f>G253/D253*100</f>
        <v>107.08333333333333</v>
      </c>
      <c r="H258" s="7"/>
      <c r="I258" s="7"/>
      <c r="J258" s="7">
        <f t="shared" si="35"/>
        <v>107.08333333333333</v>
      </c>
      <c r="K258" s="7"/>
      <c r="L258" s="7"/>
      <c r="M258" s="7"/>
      <c r="N258" s="7">
        <f>N252/G252*100</f>
        <v>114.99999999999999</v>
      </c>
      <c r="O258" s="7"/>
      <c r="P258" s="7">
        <f t="shared" si="36"/>
        <v>114.99999999999999</v>
      </c>
      <c r="IB258" s="55"/>
      <c r="IC258" s="55"/>
      <c r="ID258" s="55"/>
      <c r="IE258" s="55"/>
      <c r="IF258" s="55"/>
      <c r="IG258" s="55"/>
    </row>
    <row r="259" spans="1:241" s="25" customFormat="1" ht="33.75">
      <c r="A259" s="8" t="s">
        <v>259</v>
      </c>
      <c r="B259" s="6"/>
      <c r="C259" s="6"/>
      <c r="D259" s="7"/>
      <c r="E259" s="7"/>
      <c r="F259" s="7">
        <f t="shared" si="34"/>
        <v>0</v>
      </c>
      <c r="G259" s="7">
        <f>G253/D253*100</f>
        <v>107.08333333333333</v>
      </c>
      <c r="H259" s="7"/>
      <c r="I259" s="7"/>
      <c r="J259" s="7">
        <f t="shared" si="35"/>
        <v>107.08333333333333</v>
      </c>
      <c r="K259" s="7"/>
      <c r="L259" s="7"/>
      <c r="M259" s="7"/>
      <c r="N259" s="7">
        <f>N253/G253*100</f>
        <v>106.66666666666664</v>
      </c>
      <c r="O259" s="7"/>
      <c r="P259" s="7">
        <f t="shared" si="36"/>
        <v>106.66666666666664</v>
      </c>
      <c r="IB259" s="55"/>
      <c r="IC259" s="55"/>
      <c r="ID259" s="55"/>
      <c r="IE259" s="55"/>
      <c r="IF259" s="55"/>
      <c r="IG259" s="55"/>
    </row>
    <row r="260" spans="1:241" s="38" customFormat="1" ht="22.5">
      <c r="A260" s="34" t="s">
        <v>371</v>
      </c>
      <c r="B260" s="35"/>
      <c r="C260" s="35"/>
      <c r="D260" s="36">
        <f>(D261*D265)+(D262*D266)+(D263*D268)-1.78</f>
        <v>20074999.999959998</v>
      </c>
      <c r="E260" s="36">
        <f>(E261*E265)+(E262*E266)+(E263*E268)</f>
        <v>0</v>
      </c>
      <c r="F260" s="36">
        <f>D260</f>
        <v>20074999.999959998</v>
      </c>
      <c r="G260" s="36">
        <f>(G261*G265)+(G262*G266)+(G263*G268)</f>
        <v>20254999.999900002</v>
      </c>
      <c r="H260" s="36">
        <f>(H261*H265)+(H262*H266)+(H263*H268)</f>
        <v>0</v>
      </c>
      <c r="I260" s="36">
        <v>0</v>
      </c>
      <c r="J260" s="36">
        <f>G260+H260</f>
        <v>20254999.999900002</v>
      </c>
      <c r="K260" s="36">
        <f>(K261*K265)+(K262*K266)+(K263*K268)</f>
        <v>0</v>
      </c>
      <c r="L260" s="36">
        <f>(L261*L265)+(L262*L266)+(L263*L268)</f>
        <v>0</v>
      </c>
      <c r="M260" s="36">
        <f>(M261*M265)+(M262*M266)+(M263*M268)</f>
        <v>0</v>
      </c>
      <c r="N260" s="36">
        <f>(N261*N265)+(N262*N266)+(N263*N268)</f>
        <v>21574999.99998</v>
      </c>
      <c r="O260" s="36">
        <f>(O261*O265)+(O262*O266)+(O263*O268)</f>
        <v>0</v>
      </c>
      <c r="P260" s="36">
        <f>N260+O260</f>
        <v>21574999.99998</v>
      </c>
      <c r="Q260" s="36">
        <f>(Q261*Q265)+(Q262*Q266)+(Q263*Q268)</f>
        <v>0</v>
      </c>
      <c r="IB260" s="39"/>
      <c r="IC260" s="39"/>
      <c r="ID260" s="39"/>
      <c r="IE260" s="39"/>
      <c r="IF260" s="39"/>
      <c r="IG260" s="39"/>
    </row>
    <row r="261" spans="1:241" s="25" customFormat="1" ht="22.5">
      <c r="A261" s="8" t="s">
        <v>115</v>
      </c>
      <c r="B261" s="6"/>
      <c r="C261" s="6"/>
      <c r="D261" s="7">
        <v>33</v>
      </c>
      <c r="E261" s="7"/>
      <c r="F261" s="7">
        <f>D261+E261</f>
        <v>33</v>
      </c>
      <c r="G261" s="7">
        <v>30</v>
      </c>
      <c r="H261" s="7"/>
      <c r="I261" s="7"/>
      <c r="J261" s="7">
        <f>G261+H261</f>
        <v>30</v>
      </c>
      <c r="K261" s="7"/>
      <c r="L261" s="7"/>
      <c r="M261" s="7"/>
      <c r="N261" s="7">
        <v>28</v>
      </c>
      <c r="O261" s="7"/>
      <c r="P261" s="7">
        <f>N261+O261</f>
        <v>28</v>
      </c>
      <c r="IB261" s="55"/>
      <c r="IC261" s="55"/>
      <c r="ID261" s="55"/>
      <c r="IE261" s="55"/>
      <c r="IF261" s="55"/>
      <c r="IG261" s="55"/>
    </row>
    <row r="262" spans="1:241" s="25" customFormat="1" ht="22.5" customHeight="1">
      <c r="A262" s="8" t="s">
        <v>116</v>
      </c>
      <c r="B262" s="6"/>
      <c r="C262" s="6"/>
      <c r="D262" s="7">
        <v>6</v>
      </c>
      <c r="E262" s="7"/>
      <c r="F262" s="7">
        <f aca="true" t="shared" si="37" ref="F262:F273">D262+E262</f>
        <v>6</v>
      </c>
      <c r="G262" s="7">
        <f>D262</f>
        <v>6</v>
      </c>
      <c r="H262" s="7"/>
      <c r="I262" s="7"/>
      <c r="J262" s="7">
        <f aca="true" t="shared" si="38" ref="J262:J273">G262+H262</f>
        <v>6</v>
      </c>
      <c r="K262" s="7"/>
      <c r="L262" s="7"/>
      <c r="M262" s="7"/>
      <c r="N262" s="7">
        <v>6</v>
      </c>
      <c r="O262" s="7"/>
      <c r="P262" s="7">
        <f aca="true" t="shared" si="39" ref="P262:P273">N262+O262</f>
        <v>6</v>
      </c>
      <c r="IB262" s="55"/>
      <c r="IC262" s="55"/>
      <c r="ID262" s="55"/>
      <c r="IE262" s="55"/>
      <c r="IF262" s="55"/>
      <c r="IG262" s="55"/>
    </row>
    <row r="263" spans="1:241" s="25" customFormat="1" ht="22.5" customHeight="1">
      <c r="A263" s="8" t="s">
        <v>162</v>
      </c>
      <c r="B263" s="6"/>
      <c r="C263" s="6"/>
      <c r="D263" s="7">
        <v>77</v>
      </c>
      <c r="E263" s="7"/>
      <c r="F263" s="7">
        <f t="shared" si="37"/>
        <v>77</v>
      </c>
      <c r="G263" s="7">
        <v>80</v>
      </c>
      <c r="H263" s="7"/>
      <c r="I263" s="7"/>
      <c r="J263" s="7">
        <f t="shared" si="38"/>
        <v>80</v>
      </c>
      <c r="K263" s="7"/>
      <c r="L263" s="7"/>
      <c r="M263" s="7"/>
      <c r="N263" s="7">
        <v>90</v>
      </c>
      <c r="O263" s="7"/>
      <c r="P263" s="7">
        <f t="shared" si="39"/>
        <v>90</v>
      </c>
      <c r="IB263" s="55"/>
      <c r="IC263" s="55"/>
      <c r="ID263" s="55"/>
      <c r="IE263" s="55"/>
      <c r="IF263" s="55"/>
      <c r="IG263" s="55"/>
    </row>
    <row r="264" spans="1:241" s="25" customFormat="1" ht="12" customHeight="1">
      <c r="A264" s="5" t="s">
        <v>7</v>
      </c>
      <c r="B264" s="37"/>
      <c r="C264" s="37"/>
      <c r="D264" s="30"/>
      <c r="E264" s="30"/>
      <c r="F264" s="7"/>
      <c r="G264" s="30"/>
      <c r="H264" s="30"/>
      <c r="I264" s="7"/>
      <c r="J264" s="7"/>
      <c r="K264" s="7"/>
      <c r="L264" s="7"/>
      <c r="M264" s="7"/>
      <c r="N264" s="30"/>
      <c r="O264" s="30"/>
      <c r="P264" s="7"/>
      <c r="IB264" s="55"/>
      <c r="IC264" s="55"/>
      <c r="ID264" s="55"/>
      <c r="IE264" s="55"/>
      <c r="IF264" s="55"/>
      <c r="IG264" s="55"/>
    </row>
    <row r="265" spans="1:241" s="25" customFormat="1" ht="22.5" customHeight="1">
      <c r="A265" s="8" t="s">
        <v>117</v>
      </c>
      <c r="B265" s="6"/>
      <c r="C265" s="6"/>
      <c r="D265" s="7">
        <v>506060.66</v>
      </c>
      <c r="E265" s="7"/>
      <c r="F265" s="7">
        <f t="shared" si="37"/>
        <v>506060.66</v>
      </c>
      <c r="G265" s="7">
        <v>593333.33333</v>
      </c>
      <c r="H265" s="7"/>
      <c r="I265" s="7"/>
      <c r="J265" s="7">
        <f t="shared" si="38"/>
        <v>593333.33333</v>
      </c>
      <c r="K265" s="7"/>
      <c r="L265" s="7"/>
      <c r="M265" s="7"/>
      <c r="N265" s="7">
        <v>675000</v>
      </c>
      <c r="O265" s="7"/>
      <c r="P265" s="7">
        <f t="shared" si="39"/>
        <v>675000</v>
      </c>
      <c r="IB265" s="55"/>
      <c r="IC265" s="55"/>
      <c r="ID265" s="55"/>
      <c r="IE265" s="55"/>
      <c r="IF265" s="55"/>
      <c r="IG265" s="55"/>
    </row>
    <row r="266" spans="1:241" s="25" customFormat="1" ht="22.5" customHeight="1">
      <c r="A266" s="8" t="s">
        <v>118</v>
      </c>
      <c r="B266" s="6"/>
      <c r="C266" s="6"/>
      <c r="D266" s="7">
        <v>529166.66666</v>
      </c>
      <c r="E266" s="7"/>
      <c r="F266" s="7">
        <f t="shared" si="37"/>
        <v>529166.66666</v>
      </c>
      <c r="G266" s="7">
        <v>367500</v>
      </c>
      <c r="H266" s="7"/>
      <c r="I266" s="7"/>
      <c r="J266" s="7">
        <f t="shared" si="38"/>
        <v>367500</v>
      </c>
      <c r="K266" s="7"/>
      <c r="L266" s="7"/>
      <c r="M266" s="7"/>
      <c r="N266" s="7">
        <v>395833.33333</v>
      </c>
      <c r="O266" s="7"/>
      <c r="P266" s="7">
        <f t="shared" si="39"/>
        <v>395833.33333</v>
      </c>
      <c r="IB266" s="55"/>
      <c r="IC266" s="55"/>
      <c r="ID266" s="55"/>
      <c r="IE266" s="55"/>
      <c r="IF266" s="55"/>
      <c r="IG266" s="55"/>
    </row>
    <row r="267" spans="1:241" s="25" customFormat="1" ht="12" customHeight="1">
      <c r="A267" s="5" t="s">
        <v>6</v>
      </c>
      <c r="B267" s="37"/>
      <c r="C267" s="37"/>
      <c r="D267" s="30"/>
      <c r="E267" s="30"/>
      <c r="F267" s="7"/>
      <c r="G267" s="30"/>
      <c r="H267" s="30"/>
      <c r="I267" s="7"/>
      <c r="J267" s="7"/>
      <c r="K267" s="7"/>
      <c r="L267" s="7"/>
      <c r="M267" s="7"/>
      <c r="N267" s="30"/>
      <c r="O267" s="30"/>
      <c r="P267" s="7"/>
      <c r="IB267" s="55"/>
      <c r="IC267" s="55"/>
      <c r="ID267" s="55"/>
      <c r="IE267" s="55"/>
      <c r="IF267" s="55"/>
      <c r="IG267" s="55"/>
    </row>
    <row r="268" spans="1:241" s="25" customFormat="1" ht="32.25" customHeight="1">
      <c r="A268" s="8" t="s">
        <v>188</v>
      </c>
      <c r="B268" s="6"/>
      <c r="C268" s="6"/>
      <c r="D268" s="7">
        <f>200000/77</f>
        <v>2597.4025974025976</v>
      </c>
      <c r="E268" s="7"/>
      <c r="F268" s="7">
        <f t="shared" si="37"/>
        <v>2597.4025974025976</v>
      </c>
      <c r="G268" s="7">
        <v>3125</v>
      </c>
      <c r="H268" s="7"/>
      <c r="I268" s="7"/>
      <c r="J268" s="7">
        <f t="shared" si="38"/>
        <v>3125</v>
      </c>
      <c r="K268" s="7"/>
      <c r="L268" s="7"/>
      <c r="M268" s="7"/>
      <c r="N268" s="7">
        <f>300000/90</f>
        <v>3333.3333333333335</v>
      </c>
      <c r="O268" s="7"/>
      <c r="P268" s="7">
        <f t="shared" si="39"/>
        <v>3333.3333333333335</v>
      </c>
      <c r="IB268" s="55"/>
      <c r="IC268" s="55"/>
      <c r="ID268" s="55"/>
      <c r="IE268" s="55"/>
      <c r="IF268" s="55"/>
      <c r="IG268" s="55"/>
    </row>
    <row r="269" spans="1:241" s="25" customFormat="1" ht="40.5" customHeight="1">
      <c r="A269" s="8" t="s">
        <v>176</v>
      </c>
      <c r="B269" s="6"/>
      <c r="C269" s="6"/>
      <c r="D269" s="7">
        <v>1000</v>
      </c>
      <c r="E269" s="7"/>
      <c r="F269" s="7">
        <f t="shared" si="37"/>
        <v>1000</v>
      </c>
      <c r="G269" s="7">
        <v>300</v>
      </c>
      <c r="H269" s="7"/>
      <c r="I269" s="7"/>
      <c r="J269" s="7">
        <f t="shared" si="38"/>
        <v>300</v>
      </c>
      <c r="K269" s="7"/>
      <c r="L269" s="7"/>
      <c r="M269" s="7"/>
      <c r="N269" s="7">
        <v>350</v>
      </c>
      <c r="O269" s="7"/>
      <c r="P269" s="7">
        <f t="shared" si="39"/>
        <v>350</v>
      </c>
      <c r="IB269" s="55"/>
      <c r="IC269" s="55"/>
      <c r="ID269" s="55"/>
      <c r="IE269" s="55"/>
      <c r="IF269" s="55"/>
      <c r="IG269" s="55"/>
    </row>
    <row r="270" spans="1:241" s="25" customFormat="1" ht="11.25">
      <c r="A270" s="5" t="s">
        <v>6</v>
      </c>
      <c r="B270" s="6"/>
      <c r="C270" s="6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IB270" s="55"/>
      <c r="IC270" s="55"/>
      <c r="ID270" s="55"/>
      <c r="IE270" s="55"/>
      <c r="IF270" s="55"/>
      <c r="IG270" s="55"/>
    </row>
    <row r="271" spans="1:241" s="25" customFormat="1" ht="33.75">
      <c r="A271" s="8" t="s">
        <v>119</v>
      </c>
      <c r="B271" s="6"/>
      <c r="C271" s="6"/>
      <c r="D271" s="7"/>
      <c r="E271" s="7"/>
      <c r="F271" s="7">
        <f t="shared" si="37"/>
        <v>0</v>
      </c>
      <c r="G271" s="7">
        <f>G265/F265*100</f>
        <v>117.2454964845519</v>
      </c>
      <c r="H271" s="7"/>
      <c r="I271" s="7"/>
      <c r="J271" s="7">
        <f t="shared" si="38"/>
        <v>117.2454964845519</v>
      </c>
      <c r="K271" s="7"/>
      <c r="L271" s="7"/>
      <c r="M271" s="7"/>
      <c r="N271" s="7">
        <f>N265/J265*100</f>
        <v>113.76404494445933</v>
      </c>
      <c r="O271" s="7"/>
      <c r="P271" s="7">
        <f t="shared" si="39"/>
        <v>113.76404494445933</v>
      </c>
      <c r="IB271" s="55"/>
      <c r="IC271" s="55"/>
      <c r="ID271" s="55"/>
      <c r="IE271" s="55"/>
      <c r="IF271" s="55"/>
      <c r="IG271" s="55"/>
    </row>
    <row r="272" spans="1:241" s="25" customFormat="1" ht="33.75">
      <c r="A272" s="8" t="s">
        <v>120</v>
      </c>
      <c r="B272" s="6"/>
      <c r="C272" s="6"/>
      <c r="D272" s="7"/>
      <c r="E272" s="7"/>
      <c r="F272" s="7">
        <f t="shared" si="37"/>
        <v>0</v>
      </c>
      <c r="G272" s="7">
        <f>G266/D266*100</f>
        <v>69.44881889851274</v>
      </c>
      <c r="H272" s="7"/>
      <c r="I272" s="7"/>
      <c r="J272" s="7">
        <f t="shared" si="38"/>
        <v>69.44881889851274</v>
      </c>
      <c r="K272" s="7"/>
      <c r="L272" s="7"/>
      <c r="M272" s="7"/>
      <c r="N272" s="7">
        <f>N266/G266*100</f>
        <v>107.7097505659864</v>
      </c>
      <c r="O272" s="7"/>
      <c r="P272" s="7">
        <f t="shared" si="39"/>
        <v>107.7097505659864</v>
      </c>
      <c r="IB272" s="55"/>
      <c r="IC272" s="55"/>
      <c r="ID272" s="55"/>
      <c r="IE272" s="55"/>
      <c r="IF272" s="55"/>
      <c r="IG272" s="55"/>
    </row>
    <row r="273" spans="1:241" s="25" customFormat="1" ht="27" customHeight="1">
      <c r="A273" s="8" t="s">
        <v>235</v>
      </c>
      <c r="B273" s="6"/>
      <c r="C273" s="6"/>
      <c r="D273" s="7"/>
      <c r="E273" s="7"/>
      <c r="F273" s="7">
        <f t="shared" si="37"/>
        <v>0</v>
      </c>
      <c r="G273" s="7">
        <f>G268/D268*100</f>
        <v>120.3125</v>
      </c>
      <c r="H273" s="7"/>
      <c r="I273" s="7"/>
      <c r="J273" s="7">
        <f t="shared" si="38"/>
        <v>120.3125</v>
      </c>
      <c r="K273" s="7"/>
      <c r="L273" s="7"/>
      <c r="M273" s="7"/>
      <c r="N273" s="7">
        <f>N268/G268*100</f>
        <v>106.66666666666667</v>
      </c>
      <c r="O273" s="7"/>
      <c r="P273" s="7">
        <f t="shared" si="39"/>
        <v>106.66666666666667</v>
      </c>
      <c r="IB273" s="55"/>
      <c r="IC273" s="55"/>
      <c r="ID273" s="55"/>
      <c r="IE273" s="55"/>
      <c r="IF273" s="55"/>
      <c r="IG273" s="55"/>
    </row>
    <row r="274" spans="1:241" s="38" customFormat="1" ht="24" customHeight="1">
      <c r="A274" s="34" t="s">
        <v>372</v>
      </c>
      <c r="B274" s="35"/>
      <c r="C274" s="35"/>
      <c r="D274" s="36">
        <v>1000000</v>
      </c>
      <c r="E274" s="36"/>
      <c r="F274" s="36">
        <f>D274</f>
        <v>1000000</v>
      </c>
      <c r="G274" s="36">
        <v>1200000</v>
      </c>
      <c r="H274" s="36"/>
      <c r="I274" s="36"/>
      <c r="J274" s="36">
        <f>G274</f>
        <v>1200000</v>
      </c>
      <c r="K274" s="36">
        <f>(K276*K278)</f>
        <v>0</v>
      </c>
      <c r="L274" s="36">
        <f>(L276*L278)</f>
        <v>0</v>
      </c>
      <c r="M274" s="36">
        <f>(M276*M278)</f>
        <v>0</v>
      </c>
      <c r="N274" s="36">
        <v>1400000</v>
      </c>
      <c r="O274" s="36">
        <f>(O276*O278)</f>
        <v>0</v>
      </c>
      <c r="P274" s="36">
        <f>N274</f>
        <v>1400000</v>
      </c>
      <c r="IB274" s="39"/>
      <c r="IC274" s="39"/>
      <c r="ID274" s="39"/>
      <c r="IE274" s="39"/>
      <c r="IF274" s="39"/>
      <c r="IG274" s="39"/>
    </row>
    <row r="275" spans="1:241" s="25" customFormat="1" ht="11.25">
      <c r="A275" s="5" t="s">
        <v>5</v>
      </c>
      <c r="B275" s="6"/>
      <c r="C275" s="6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IB275" s="55"/>
      <c r="IC275" s="55"/>
      <c r="ID275" s="55"/>
      <c r="IE275" s="55"/>
      <c r="IF275" s="55"/>
      <c r="IG275" s="55"/>
    </row>
    <row r="276" spans="1:241" s="25" customFormat="1" ht="33.75">
      <c r="A276" s="8" t="s">
        <v>260</v>
      </c>
      <c r="B276" s="6"/>
      <c r="C276" s="6"/>
      <c r="D276" s="7">
        <v>750</v>
      </c>
      <c r="E276" s="7"/>
      <c r="F276" s="7">
        <f>D276</f>
        <v>750</v>
      </c>
      <c r="G276" s="7">
        <v>700</v>
      </c>
      <c r="H276" s="7"/>
      <c r="I276" s="7"/>
      <c r="J276" s="7">
        <f>G276</f>
        <v>700</v>
      </c>
      <c r="K276" s="7"/>
      <c r="L276" s="7"/>
      <c r="M276" s="7"/>
      <c r="N276" s="7">
        <v>650</v>
      </c>
      <c r="O276" s="7"/>
      <c r="P276" s="7">
        <f>N276</f>
        <v>650</v>
      </c>
      <c r="IB276" s="55"/>
      <c r="IC276" s="55"/>
      <c r="ID276" s="55"/>
      <c r="IE276" s="55"/>
      <c r="IF276" s="55"/>
      <c r="IG276" s="55"/>
    </row>
    <row r="277" spans="1:241" s="25" customFormat="1" ht="11.25">
      <c r="A277" s="5" t="s">
        <v>7</v>
      </c>
      <c r="B277" s="6"/>
      <c r="C277" s="6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IB277" s="55"/>
      <c r="IC277" s="55"/>
      <c r="ID277" s="55"/>
      <c r="IE277" s="55"/>
      <c r="IF277" s="55"/>
      <c r="IG277" s="55"/>
    </row>
    <row r="278" spans="1:241" s="25" customFormat="1" ht="33.75">
      <c r="A278" s="8" t="s">
        <v>261</v>
      </c>
      <c r="B278" s="6"/>
      <c r="C278" s="6"/>
      <c r="D278" s="7">
        <f>D274/D276</f>
        <v>1333.3333333333333</v>
      </c>
      <c r="E278" s="7"/>
      <c r="F278" s="7">
        <f>D278</f>
        <v>1333.3333333333333</v>
      </c>
      <c r="G278" s="7">
        <f>G274/G276</f>
        <v>1714.2857142857142</v>
      </c>
      <c r="H278" s="7"/>
      <c r="I278" s="7"/>
      <c r="J278" s="7">
        <f>G278</f>
        <v>1714.2857142857142</v>
      </c>
      <c r="K278" s="7"/>
      <c r="L278" s="7"/>
      <c r="M278" s="7"/>
      <c r="N278" s="7">
        <f>1400000/750</f>
        <v>1866.6666666666667</v>
      </c>
      <c r="O278" s="7"/>
      <c r="P278" s="7">
        <f>N278</f>
        <v>1866.6666666666667</v>
      </c>
      <c r="IB278" s="55"/>
      <c r="IC278" s="55"/>
      <c r="ID278" s="55"/>
      <c r="IE278" s="55"/>
      <c r="IF278" s="55"/>
      <c r="IG278" s="55"/>
    </row>
    <row r="279" spans="1:241" s="25" customFormat="1" ht="11.25">
      <c r="A279" s="5" t="s">
        <v>6</v>
      </c>
      <c r="B279" s="6"/>
      <c r="C279" s="6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IB279" s="55"/>
      <c r="IC279" s="55"/>
      <c r="ID279" s="55"/>
      <c r="IE279" s="55"/>
      <c r="IF279" s="55"/>
      <c r="IG279" s="55"/>
    </row>
    <row r="280" spans="1:241" s="25" customFormat="1" ht="24.75" customHeight="1">
      <c r="A280" s="8" t="s">
        <v>181</v>
      </c>
      <c r="B280" s="6"/>
      <c r="C280" s="6"/>
      <c r="D280" s="7"/>
      <c r="E280" s="7"/>
      <c r="F280" s="7"/>
      <c r="G280" s="7">
        <f>G276/D276*100</f>
        <v>93.33333333333333</v>
      </c>
      <c r="H280" s="7"/>
      <c r="I280" s="7"/>
      <c r="J280" s="7">
        <f>G280</f>
        <v>93.33333333333333</v>
      </c>
      <c r="K280" s="7"/>
      <c r="L280" s="7"/>
      <c r="M280" s="7"/>
      <c r="N280" s="7">
        <f>N276/G276*100</f>
        <v>92.85714285714286</v>
      </c>
      <c r="O280" s="7"/>
      <c r="P280" s="7">
        <f>N280</f>
        <v>92.85714285714286</v>
      </c>
      <c r="IB280" s="55"/>
      <c r="IC280" s="55"/>
      <c r="ID280" s="55"/>
      <c r="IE280" s="55"/>
      <c r="IF280" s="55"/>
      <c r="IG280" s="55"/>
    </row>
    <row r="281" spans="1:241" s="25" customFormat="1" ht="33.75">
      <c r="A281" s="8" t="s">
        <v>182</v>
      </c>
      <c r="B281" s="6"/>
      <c r="C281" s="6"/>
      <c r="D281" s="7"/>
      <c r="E281" s="7"/>
      <c r="F281" s="7"/>
      <c r="G281" s="7">
        <f>G278/D278*100</f>
        <v>128.57142857142858</v>
      </c>
      <c r="H281" s="7"/>
      <c r="I281" s="7"/>
      <c r="J281" s="7">
        <f>G281</f>
        <v>128.57142857142858</v>
      </c>
      <c r="K281" s="7"/>
      <c r="L281" s="7"/>
      <c r="M281" s="7"/>
      <c r="N281" s="7">
        <f>N278/G278*100</f>
        <v>108.8888888888889</v>
      </c>
      <c r="O281" s="7"/>
      <c r="P281" s="7">
        <f>N281</f>
        <v>108.8888888888889</v>
      </c>
      <c r="IB281" s="55"/>
      <c r="IC281" s="55"/>
      <c r="ID281" s="55"/>
      <c r="IE281" s="55"/>
      <c r="IF281" s="55"/>
      <c r="IG281" s="55"/>
    </row>
    <row r="282" spans="1:241" s="38" customFormat="1" ht="27" customHeight="1">
      <c r="A282" s="34" t="s">
        <v>373</v>
      </c>
      <c r="B282" s="35"/>
      <c r="C282" s="35"/>
      <c r="D282" s="36"/>
      <c r="E282" s="36">
        <v>11780000</v>
      </c>
      <c r="F282" s="36">
        <f>E282</f>
        <v>11780000</v>
      </c>
      <c r="G282" s="36">
        <f>G284*G286</f>
        <v>0</v>
      </c>
      <c r="H282" s="36">
        <v>12000000</v>
      </c>
      <c r="I282" s="36">
        <f>I284*I286</f>
        <v>0</v>
      </c>
      <c r="J282" s="36">
        <f>G282+H282</f>
        <v>12000000</v>
      </c>
      <c r="K282" s="36">
        <f>K284*K286</f>
        <v>0</v>
      </c>
      <c r="L282" s="36">
        <f>L284*L286</f>
        <v>0</v>
      </c>
      <c r="M282" s="36">
        <f>M284*M286</f>
        <v>0</v>
      </c>
      <c r="N282" s="36">
        <f>N284*N286</f>
        <v>0</v>
      </c>
      <c r="O282" s="36">
        <v>12100000</v>
      </c>
      <c r="P282" s="36">
        <f>N282+O282</f>
        <v>12100000</v>
      </c>
      <c r="IB282" s="39"/>
      <c r="IC282" s="39"/>
      <c r="ID282" s="39"/>
      <c r="IE282" s="39"/>
      <c r="IF282" s="39"/>
      <c r="IG282" s="39"/>
    </row>
    <row r="283" spans="1:241" s="25" customFormat="1" ht="11.25">
      <c r="A283" s="5" t="s">
        <v>5</v>
      </c>
      <c r="B283" s="37"/>
      <c r="C283" s="37"/>
      <c r="D283" s="30"/>
      <c r="E283" s="30"/>
      <c r="F283" s="7"/>
      <c r="G283" s="30"/>
      <c r="H283" s="30"/>
      <c r="I283" s="30"/>
      <c r="J283" s="7"/>
      <c r="K283" s="7"/>
      <c r="L283" s="7"/>
      <c r="M283" s="7"/>
      <c r="N283" s="30"/>
      <c r="O283" s="30"/>
      <c r="P283" s="7"/>
      <c r="IB283" s="55"/>
      <c r="IC283" s="55"/>
      <c r="ID283" s="55"/>
      <c r="IE283" s="55"/>
      <c r="IF283" s="55"/>
      <c r="IG283" s="55"/>
    </row>
    <row r="284" spans="1:241" s="25" customFormat="1" ht="25.5" customHeight="1">
      <c r="A284" s="8" t="s">
        <v>121</v>
      </c>
      <c r="B284" s="6"/>
      <c r="C284" s="6"/>
      <c r="D284" s="7"/>
      <c r="E284" s="7">
        <v>20</v>
      </c>
      <c r="F284" s="7">
        <f>E284</f>
        <v>20</v>
      </c>
      <c r="G284" s="7"/>
      <c r="H284" s="7">
        <v>18</v>
      </c>
      <c r="I284" s="7"/>
      <c r="J284" s="7">
        <f>G284+H284</f>
        <v>18</v>
      </c>
      <c r="K284" s="7"/>
      <c r="L284" s="7"/>
      <c r="M284" s="7"/>
      <c r="N284" s="7"/>
      <c r="O284" s="7">
        <v>15</v>
      </c>
      <c r="P284" s="7">
        <f>O284</f>
        <v>15</v>
      </c>
      <c r="IB284" s="55"/>
      <c r="IC284" s="55"/>
      <c r="ID284" s="55"/>
      <c r="IE284" s="55"/>
      <c r="IF284" s="55"/>
      <c r="IG284" s="55"/>
    </row>
    <row r="285" spans="1:241" s="25" customFormat="1" ht="11.25">
      <c r="A285" s="5" t="s">
        <v>7</v>
      </c>
      <c r="B285" s="37"/>
      <c r="C285" s="37"/>
      <c r="D285" s="30"/>
      <c r="E285" s="30"/>
      <c r="F285" s="7"/>
      <c r="G285" s="30"/>
      <c r="H285" s="30"/>
      <c r="I285" s="30"/>
      <c r="J285" s="7"/>
      <c r="K285" s="7"/>
      <c r="L285" s="7"/>
      <c r="M285" s="7"/>
      <c r="N285" s="30"/>
      <c r="O285" s="30"/>
      <c r="P285" s="7"/>
      <c r="IB285" s="55"/>
      <c r="IC285" s="55"/>
      <c r="ID285" s="55"/>
      <c r="IE285" s="55"/>
      <c r="IF285" s="55"/>
      <c r="IG285" s="55"/>
    </row>
    <row r="286" spans="1:241" s="25" customFormat="1" ht="26.25" customHeight="1">
      <c r="A286" s="8" t="s">
        <v>122</v>
      </c>
      <c r="B286" s="6"/>
      <c r="C286" s="6"/>
      <c r="D286" s="7"/>
      <c r="E286" s="7">
        <f>E282/E284</f>
        <v>589000</v>
      </c>
      <c r="F286" s="7">
        <f>E286</f>
        <v>589000</v>
      </c>
      <c r="G286" s="7"/>
      <c r="H286" s="7">
        <f>H282/H284</f>
        <v>666666.6666666666</v>
      </c>
      <c r="I286" s="7"/>
      <c r="J286" s="7">
        <f>G286+H286</f>
        <v>666666.6666666666</v>
      </c>
      <c r="K286" s="7"/>
      <c r="L286" s="7"/>
      <c r="M286" s="7"/>
      <c r="N286" s="7"/>
      <c r="O286" s="7">
        <f>O282/O284</f>
        <v>806666.6666666666</v>
      </c>
      <c r="P286" s="7">
        <f>O286</f>
        <v>806666.6666666666</v>
      </c>
      <c r="IB286" s="55"/>
      <c r="IC286" s="55"/>
      <c r="ID286" s="55"/>
      <c r="IE286" s="55"/>
      <c r="IF286" s="55"/>
      <c r="IG286" s="55"/>
    </row>
    <row r="287" spans="1:241" s="25" customFormat="1" ht="11.25">
      <c r="A287" s="5" t="s">
        <v>6</v>
      </c>
      <c r="B287" s="6"/>
      <c r="C287" s="6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IB287" s="55"/>
      <c r="IC287" s="55"/>
      <c r="ID287" s="55"/>
      <c r="IE287" s="55"/>
      <c r="IF287" s="55"/>
      <c r="IG287" s="55"/>
    </row>
    <row r="288" spans="1:241" s="25" customFormat="1" ht="35.25" customHeight="1">
      <c r="A288" s="8" t="s">
        <v>123</v>
      </c>
      <c r="B288" s="6"/>
      <c r="C288" s="6"/>
      <c r="D288" s="7"/>
      <c r="E288" s="7">
        <v>0</v>
      </c>
      <c r="F288" s="7">
        <v>0</v>
      </c>
      <c r="G288" s="7"/>
      <c r="H288" s="7">
        <f>H286/E286*100</f>
        <v>113.18619128466327</v>
      </c>
      <c r="I288" s="7"/>
      <c r="J288" s="7">
        <f>G288+H288</f>
        <v>113.18619128466327</v>
      </c>
      <c r="K288" s="7"/>
      <c r="L288" s="7"/>
      <c r="M288" s="7"/>
      <c r="N288" s="7"/>
      <c r="O288" s="7">
        <f>O286/H286*100</f>
        <v>121</v>
      </c>
      <c r="P288" s="7">
        <f>O288</f>
        <v>121</v>
      </c>
      <c r="IB288" s="55"/>
      <c r="IC288" s="55"/>
      <c r="ID288" s="55"/>
      <c r="IE288" s="55"/>
      <c r="IF288" s="55"/>
      <c r="IG288" s="55"/>
    </row>
    <row r="289" spans="1:16" ht="15" customHeight="1">
      <c r="A289" s="37" t="s">
        <v>362</v>
      </c>
      <c r="B289" s="37"/>
      <c r="C289" s="37"/>
      <c r="D289" s="30"/>
      <c r="E289" s="30">
        <f>E291+E303+E318</f>
        <v>65960003</v>
      </c>
      <c r="F289" s="30">
        <f aca="true" t="shared" si="40" ref="F289:P289">F291+F303+F318</f>
        <v>65960003</v>
      </c>
      <c r="G289" s="30">
        <f t="shared" si="40"/>
        <v>0</v>
      </c>
      <c r="H289" s="30">
        <f t="shared" si="40"/>
        <v>67999999.9975</v>
      </c>
      <c r="I289" s="30">
        <f t="shared" si="40"/>
        <v>0</v>
      </c>
      <c r="J289" s="30">
        <f t="shared" si="40"/>
        <v>67999999.9975</v>
      </c>
      <c r="K289" s="30">
        <f t="shared" si="40"/>
        <v>10668.66666388889</v>
      </c>
      <c r="L289" s="30">
        <f t="shared" si="40"/>
        <v>2</v>
      </c>
      <c r="M289" s="30">
        <f t="shared" si="40"/>
        <v>2</v>
      </c>
      <c r="N289" s="30">
        <f t="shared" si="40"/>
        <v>0</v>
      </c>
      <c r="O289" s="30">
        <f t="shared" si="40"/>
        <v>70000000.002</v>
      </c>
      <c r="P289" s="30">
        <f t="shared" si="40"/>
        <v>70000000.002</v>
      </c>
    </row>
    <row r="290" spans="1:16" ht="45" customHeight="1">
      <c r="A290" s="34" t="s">
        <v>124</v>
      </c>
      <c r="B290" s="6"/>
      <c r="C290" s="6"/>
      <c r="D290" s="7"/>
      <c r="E290" s="36"/>
      <c r="F290" s="36"/>
      <c r="G290" s="7"/>
      <c r="H290" s="36"/>
      <c r="I290" s="36"/>
      <c r="J290" s="36"/>
      <c r="K290" s="7" t="e">
        <f>H290/E290*100</f>
        <v>#DIV/0!</v>
      </c>
      <c r="L290" s="36"/>
      <c r="M290" s="36"/>
      <c r="N290" s="7"/>
      <c r="O290" s="36"/>
      <c r="P290" s="36"/>
    </row>
    <row r="291" spans="1:16" ht="22.5" customHeight="1">
      <c r="A291" s="34" t="s">
        <v>129</v>
      </c>
      <c r="B291" s="6"/>
      <c r="C291" s="6"/>
      <c r="D291" s="7"/>
      <c r="E291" s="36">
        <f>E292</f>
        <v>45160000</v>
      </c>
      <c r="F291" s="36">
        <f>D291+E291</f>
        <v>45160000</v>
      </c>
      <c r="G291" s="36"/>
      <c r="H291" s="36">
        <f>H292</f>
        <v>47999999.997499995</v>
      </c>
      <c r="I291" s="36"/>
      <c r="J291" s="36">
        <f>G291+H291</f>
        <v>47999999.997499995</v>
      </c>
      <c r="K291" s="36">
        <f>K292+K304+K311</f>
        <v>10667.66666388889</v>
      </c>
      <c r="L291" s="36">
        <f>L292+L304+L311</f>
        <v>1</v>
      </c>
      <c r="M291" s="36">
        <f>M292+M304+M311</f>
        <v>1</v>
      </c>
      <c r="N291" s="36"/>
      <c r="O291" s="36">
        <f>O292</f>
        <v>50000000.002</v>
      </c>
      <c r="P291" s="36">
        <f>N291+O291</f>
        <v>50000000.002</v>
      </c>
    </row>
    <row r="292" spans="1:235" s="39" customFormat="1" ht="22.5">
      <c r="A292" s="34" t="s">
        <v>374</v>
      </c>
      <c r="B292" s="35"/>
      <c r="C292" s="35"/>
      <c r="D292" s="36"/>
      <c r="E292" s="36">
        <f>(E296*E298)+E302</f>
        <v>45160000</v>
      </c>
      <c r="F292" s="36">
        <f>E292</f>
        <v>45160000</v>
      </c>
      <c r="G292" s="36"/>
      <c r="H292" s="36">
        <f>H296*H298+0.01</f>
        <v>47999999.997499995</v>
      </c>
      <c r="I292" s="36"/>
      <c r="J292" s="36">
        <f>H292</f>
        <v>47999999.997499995</v>
      </c>
      <c r="K292" s="36">
        <f>K296*K298</f>
        <v>10666.66666388889</v>
      </c>
      <c r="L292" s="36">
        <f>L296*L298</f>
        <v>0</v>
      </c>
      <c r="M292" s="36">
        <f>M296*M298</f>
        <v>0</v>
      </c>
      <c r="N292" s="36"/>
      <c r="O292" s="36">
        <f>O296*O298+0.01</f>
        <v>50000000.002</v>
      </c>
      <c r="P292" s="36">
        <f>N292+O292</f>
        <v>50000000.002</v>
      </c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  <c r="BD292" s="38"/>
      <c r="BE292" s="38"/>
      <c r="BF292" s="38"/>
      <c r="BG292" s="38"/>
      <c r="BH292" s="38"/>
      <c r="BI292" s="38"/>
      <c r="BJ292" s="38"/>
      <c r="BK292" s="38"/>
      <c r="BL292" s="38"/>
      <c r="BM292" s="38"/>
      <c r="BN292" s="38"/>
      <c r="BO292" s="38"/>
      <c r="BP292" s="38"/>
      <c r="BQ292" s="38"/>
      <c r="BR292" s="38"/>
      <c r="BS292" s="38"/>
      <c r="BT292" s="38"/>
      <c r="BU292" s="38"/>
      <c r="BV292" s="38"/>
      <c r="BW292" s="38"/>
      <c r="BX292" s="38"/>
      <c r="BY292" s="38"/>
      <c r="BZ292" s="38"/>
      <c r="CA292" s="38"/>
      <c r="CB292" s="38"/>
      <c r="CC292" s="38"/>
      <c r="CD292" s="38"/>
      <c r="CE292" s="38"/>
      <c r="CF292" s="38"/>
      <c r="CG292" s="38"/>
      <c r="CH292" s="38"/>
      <c r="CI292" s="38"/>
      <c r="CJ292" s="38"/>
      <c r="CK292" s="38"/>
      <c r="CL292" s="38"/>
      <c r="CM292" s="38"/>
      <c r="CN292" s="38"/>
      <c r="CO292" s="38"/>
      <c r="CP292" s="38"/>
      <c r="CQ292" s="38"/>
      <c r="CR292" s="38"/>
      <c r="CS292" s="38"/>
      <c r="CT292" s="38"/>
      <c r="CU292" s="38"/>
      <c r="CV292" s="38"/>
      <c r="CW292" s="38"/>
      <c r="CX292" s="38"/>
      <c r="CY292" s="38"/>
      <c r="CZ292" s="38"/>
      <c r="DA292" s="38"/>
      <c r="DB292" s="38"/>
      <c r="DC292" s="38"/>
      <c r="DD292" s="38"/>
      <c r="DE292" s="38"/>
      <c r="DF292" s="38"/>
      <c r="DG292" s="38"/>
      <c r="DH292" s="38"/>
      <c r="DI292" s="38"/>
      <c r="DJ292" s="38"/>
      <c r="DK292" s="38"/>
      <c r="DL292" s="38"/>
      <c r="DM292" s="38"/>
      <c r="DN292" s="38"/>
      <c r="DO292" s="38"/>
      <c r="DP292" s="38"/>
      <c r="DQ292" s="38"/>
      <c r="DR292" s="38"/>
      <c r="DS292" s="38"/>
      <c r="DT292" s="38"/>
      <c r="DU292" s="38"/>
      <c r="DV292" s="38"/>
      <c r="DW292" s="38"/>
      <c r="DX292" s="38"/>
      <c r="DY292" s="38"/>
      <c r="DZ292" s="38"/>
      <c r="EA292" s="38"/>
      <c r="EB292" s="38"/>
      <c r="EC292" s="38"/>
      <c r="ED292" s="38"/>
      <c r="EE292" s="38"/>
      <c r="EF292" s="38"/>
      <c r="EG292" s="38"/>
      <c r="EH292" s="38"/>
      <c r="EI292" s="38"/>
      <c r="EJ292" s="38"/>
      <c r="EK292" s="38"/>
      <c r="EL292" s="38"/>
      <c r="EM292" s="38"/>
      <c r="EN292" s="38"/>
      <c r="EO292" s="38"/>
      <c r="EP292" s="38"/>
      <c r="EQ292" s="38"/>
      <c r="ER292" s="38"/>
      <c r="ES292" s="38"/>
      <c r="ET292" s="38"/>
      <c r="EU292" s="38"/>
      <c r="EV292" s="38"/>
      <c r="EW292" s="38"/>
      <c r="EX292" s="38"/>
      <c r="EY292" s="38"/>
      <c r="EZ292" s="38"/>
      <c r="FA292" s="38"/>
      <c r="FB292" s="38"/>
      <c r="FC292" s="38"/>
      <c r="FD292" s="38"/>
      <c r="FE292" s="38"/>
      <c r="FF292" s="38"/>
      <c r="FG292" s="38"/>
      <c r="FH292" s="38"/>
      <c r="FI292" s="38"/>
      <c r="FJ292" s="38"/>
      <c r="FK292" s="38"/>
      <c r="FL292" s="38"/>
      <c r="FM292" s="38"/>
      <c r="FN292" s="38"/>
      <c r="FO292" s="38"/>
      <c r="FP292" s="38"/>
      <c r="FQ292" s="38"/>
      <c r="FR292" s="38"/>
      <c r="FS292" s="38"/>
      <c r="FT292" s="38"/>
      <c r="FU292" s="38"/>
      <c r="FV292" s="38"/>
      <c r="FW292" s="38"/>
      <c r="FX292" s="38"/>
      <c r="FY292" s="38"/>
      <c r="FZ292" s="38"/>
      <c r="GA292" s="38"/>
      <c r="GB292" s="38"/>
      <c r="GC292" s="38"/>
      <c r="GD292" s="38"/>
      <c r="GE292" s="38"/>
      <c r="GF292" s="38"/>
      <c r="GG292" s="38"/>
      <c r="GH292" s="38"/>
      <c r="GI292" s="38"/>
      <c r="GJ292" s="38"/>
      <c r="GK292" s="38"/>
      <c r="GL292" s="38"/>
      <c r="GM292" s="38"/>
      <c r="GN292" s="38"/>
      <c r="GO292" s="38"/>
      <c r="GP292" s="38"/>
      <c r="GQ292" s="38"/>
      <c r="GR292" s="38"/>
      <c r="GS292" s="38"/>
      <c r="GT292" s="38"/>
      <c r="GU292" s="38"/>
      <c r="GV292" s="38"/>
      <c r="GW292" s="38"/>
      <c r="GX292" s="38"/>
      <c r="GY292" s="38"/>
      <c r="GZ292" s="38"/>
      <c r="HA292" s="38"/>
      <c r="HB292" s="38"/>
      <c r="HC292" s="38"/>
      <c r="HD292" s="38"/>
      <c r="HE292" s="38"/>
      <c r="HF292" s="38"/>
      <c r="HG292" s="38"/>
      <c r="HH292" s="38"/>
      <c r="HI292" s="38"/>
      <c r="HJ292" s="38"/>
      <c r="HK292" s="38"/>
      <c r="HL292" s="38"/>
      <c r="HM292" s="38"/>
      <c r="HN292" s="38"/>
      <c r="HO292" s="38"/>
      <c r="HP292" s="38"/>
      <c r="HQ292" s="38"/>
      <c r="HR292" s="38"/>
      <c r="HS292" s="38"/>
      <c r="HT292" s="38"/>
      <c r="HU292" s="38"/>
      <c r="HV292" s="38"/>
      <c r="HW292" s="38"/>
      <c r="HX292" s="38"/>
      <c r="HY292" s="38"/>
      <c r="HZ292" s="38"/>
      <c r="IA292" s="38"/>
    </row>
    <row r="293" spans="1:16" ht="11.25">
      <c r="A293" s="5" t="s">
        <v>4</v>
      </c>
      <c r="B293" s="37"/>
      <c r="C293" s="37"/>
      <c r="D293" s="7"/>
      <c r="E293" s="36"/>
      <c r="F293" s="36"/>
      <c r="G293" s="7"/>
      <c r="H293" s="36"/>
      <c r="I293" s="36"/>
      <c r="J293" s="36"/>
      <c r="K293" s="7"/>
      <c r="L293" s="36"/>
      <c r="M293" s="36"/>
      <c r="N293" s="7"/>
      <c r="O293" s="36"/>
      <c r="P293" s="36"/>
    </row>
    <row r="294" spans="1:16" ht="22.5">
      <c r="A294" s="8" t="s">
        <v>125</v>
      </c>
      <c r="B294" s="6"/>
      <c r="C294" s="6"/>
      <c r="D294" s="7"/>
      <c r="E294" s="7">
        <v>1072</v>
      </c>
      <c r="F294" s="7">
        <f>E294</f>
        <v>1072</v>
      </c>
      <c r="G294" s="7"/>
      <c r="H294" s="7">
        <v>892</v>
      </c>
      <c r="I294" s="7"/>
      <c r="J294" s="7">
        <f>H294</f>
        <v>892</v>
      </c>
      <c r="K294" s="7"/>
      <c r="L294" s="36"/>
      <c r="M294" s="36"/>
      <c r="N294" s="7"/>
      <c r="O294" s="7">
        <v>617</v>
      </c>
      <c r="P294" s="7">
        <f>O294</f>
        <v>617</v>
      </c>
    </row>
    <row r="295" spans="1:16" ht="11.25">
      <c r="A295" s="5" t="s">
        <v>5</v>
      </c>
      <c r="B295" s="37"/>
      <c r="C295" s="37"/>
      <c r="D295" s="7"/>
      <c r="E295" s="30"/>
      <c r="F295" s="30"/>
      <c r="G295" s="7"/>
      <c r="H295" s="30"/>
      <c r="I295" s="30"/>
      <c r="J295" s="30"/>
      <c r="K295" s="7" t="e">
        <f>H295/E295*100</f>
        <v>#DIV/0!</v>
      </c>
      <c r="L295" s="30"/>
      <c r="M295" s="30"/>
      <c r="N295" s="7"/>
      <c r="O295" s="30"/>
      <c r="P295" s="30"/>
    </row>
    <row r="296" spans="1:16" ht="22.5">
      <c r="A296" s="8" t="s">
        <v>126</v>
      </c>
      <c r="B296" s="6"/>
      <c r="C296" s="6"/>
      <c r="D296" s="7"/>
      <c r="E296" s="7">
        <v>180</v>
      </c>
      <c r="F296" s="7">
        <f>E296</f>
        <v>180</v>
      </c>
      <c r="G296" s="7"/>
      <c r="H296" s="7">
        <v>275</v>
      </c>
      <c r="I296" s="7"/>
      <c r="J296" s="7">
        <f>H296</f>
        <v>275</v>
      </c>
      <c r="K296" s="7">
        <f>H296/E296*100</f>
        <v>152.77777777777777</v>
      </c>
      <c r="L296" s="7"/>
      <c r="M296" s="7"/>
      <c r="N296" s="7"/>
      <c r="O296" s="7">
        <v>240</v>
      </c>
      <c r="P296" s="7">
        <f>O296</f>
        <v>240</v>
      </c>
    </row>
    <row r="297" spans="1:16" ht="11.25">
      <c r="A297" s="5" t="s">
        <v>7</v>
      </c>
      <c r="B297" s="37"/>
      <c r="C297" s="37"/>
      <c r="D297" s="7"/>
      <c r="E297" s="30"/>
      <c r="F297" s="30"/>
      <c r="G297" s="7"/>
      <c r="H297" s="30"/>
      <c r="I297" s="30"/>
      <c r="J297" s="30"/>
      <c r="K297" s="7" t="e">
        <f>H297/E297*100</f>
        <v>#DIV/0!</v>
      </c>
      <c r="L297" s="30"/>
      <c r="M297" s="30"/>
      <c r="N297" s="7"/>
      <c r="O297" s="30"/>
      <c r="P297" s="30"/>
    </row>
    <row r="298" spans="1:16" ht="24" customHeight="1">
      <c r="A298" s="8" t="s">
        <v>127</v>
      </c>
      <c r="B298" s="6"/>
      <c r="C298" s="6"/>
      <c r="D298" s="7"/>
      <c r="E298" s="7">
        <v>250000</v>
      </c>
      <c r="F298" s="7">
        <f>E298</f>
        <v>250000</v>
      </c>
      <c r="G298" s="7"/>
      <c r="H298" s="7">
        <v>174545.4545</v>
      </c>
      <c r="I298" s="7"/>
      <c r="J298" s="7">
        <f>H298</f>
        <v>174545.4545</v>
      </c>
      <c r="K298" s="7">
        <f>H298/E298*100</f>
        <v>69.8181818</v>
      </c>
      <c r="L298" s="7"/>
      <c r="M298" s="7"/>
      <c r="N298" s="7"/>
      <c r="O298" s="7">
        <v>208333.3333</v>
      </c>
      <c r="P298" s="7">
        <f>O298</f>
        <v>208333.3333</v>
      </c>
    </row>
    <row r="299" spans="1:16" ht="11.25">
      <c r="A299" s="5" t="s">
        <v>6</v>
      </c>
      <c r="B299" s="37"/>
      <c r="C299" s="3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</row>
    <row r="300" spans="1:16" ht="50.25" customHeight="1">
      <c r="A300" s="8" t="s">
        <v>128</v>
      </c>
      <c r="B300" s="6"/>
      <c r="C300" s="6"/>
      <c r="D300" s="7"/>
      <c r="E300" s="7">
        <f>E296/E294*100</f>
        <v>16.791044776119403</v>
      </c>
      <c r="F300" s="7">
        <f>D300+E300</f>
        <v>16.791044776119403</v>
      </c>
      <c r="G300" s="7"/>
      <c r="H300" s="7">
        <f>H296/H294*100</f>
        <v>30.829596412556054</v>
      </c>
      <c r="I300" s="7"/>
      <c r="J300" s="7">
        <f>J296/J294*100</f>
        <v>30.829596412556054</v>
      </c>
      <c r="K300" s="7" t="e">
        <f>K296/K294*100</f>
        <v>#DIV/0!</v>
      </c>
      <c r="L300" s="7" t="e">
        <f>L296/L294*100</f>
        <v>#DIV/0!</v>
      </c>
      <c r="M300" s="7" t="e">
        <f>M296/M294*100</f>
        <v>#DIV/0!</v>
      </c>
      <c r="N300" s="7"/>
      <c r="O300" s="7">
        <f>O296/O294*100</f>
        <v>38.897893030794165</v>
      </c>
      <c r="P300" s="7">
        <f>P296/P294*100</f>
        <v>38.897893030794165</v>
      </c>
    </row>
    <row r="301" spans="1:16" ht="11.25">
      <c r="A301" s="5" t="s">
        <v>5</v>
      </c>
      <c r="B301" s="35"/>
      <c r="C301" s="35"/>
      <c r="D301" s="7"/>
      <c r="E301" s="36"/>
      <c r="F301" s="36"/>
      <c r="G301" s="7"/>
      <c r="H301" s="36"/>
      <c r="I301" s="36"/>
      <c r="J301" s="36"/>
      <c r="K301" s="36"/>
      <c r="L301" s="36"/>
      <c r="M301" s="36"/>
      <c r="N301" s="7"/>
      <c r="O301" s="36"/>
      <c r="P301" s="36"/>
    </row>
    <row r="302" spans="1:16" ht="33.75">
      <c r="A302" s="8" t="s">
        <v>291</v>
      </c>
      <c r="B302" s="37"/>
      <c r="C302" s="37"/>
      <c r="D302" s="30"/>
      <c r="E302" s="7">
        <v>160000</v>
      </c>
      <c r="F302" s="7">
        <v>160000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</row>
    <row r="303" spans="1:235" s="39" customFormat="1" ht="36" customHeight="1">
      <c r="A303" s="34" t="s">
        <v>361</v>
      </c>
      <c r="B303" s="35"/>
      <c r="C303" s="35"/>
      <c r="D303" s="36"/>
      <c r="E303" s="36">
        <f aca="true" t="shared" si="41" ref="E303:P303">SUM(E304)+E311</f>
        <v>20000000</v>
      </c>
      <c r="F303" s="36">
        <f t="shared" si="41"/>
        <v>20000000</v>
      </c>
      <c r="G303" s="36">
        <f t="shared" si="41"/>
        <v>0</v>
      </c>
      <c r="H303" s="36">
        <f t="shared" si="41"/>
        <v>20000000</v>
      </c>
      <c r="I303" s="36">
        <f t="shared" si="41"/>
        <v>0</v>
      </c>
      <c r="J303" s="36">
        <f t="shared" si="41"/>
        <v>20000000</v>
      </c>
      <c r="K303" s="36">
        <f t="shared" si="41"/>
        <v>1</v>
      </c>
      <c r="L303" s="36">
        <f t="shared" si="41"/>
        <v>1</v>
      </c>
      <c r="M303" s="36">
        <f t="shared" si="41"/>
        <v>1</v>
      </c>
      <c r="N303" s="36">
        <f t="shared" si="41"/>
        <v>0</v>
      </c>
      <c r="O303" s="36">
        <f t="shared" si="41"/>
        <v>20000000</v>
      </c>
      <c r="P303" s="36">
        <f t="shared" si="41"/>
        <v>20000000</v>
      </c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  <c r="BD303" s="38"/>
      <c r="BE303" s="38"/>
      <c r="BF303" s="38"/>
      <c r="BG303" s="38"/>
      <c r="BH303" s="38"/>
      <c r="BI303" s="38"/>
      <c r="BJ303" s="38"/>
      <c r="BK303" s="38"/>
      <c r="BL303" s="38"/>
      <c r="BM303" s="38"/>
      <c r="BN303" s="38"/>
      <c r="BO303" s="38"/>
      <c r="BP303" s="38"/>
      <c r="BQ303" s="38"/>
      <c r="BR303" s="38"/>
      <c r="BS303" s="38"/>
      <c r="BT303" s="38"/>
      <c r="BU303" s="38"/>
      <c r="BV303" s="38"/>
      <c r="BW303" s="38"/>
      <c r="BX303" s="38"/>
      <c r="BY303" s="38"/>
      <c r="BZ303" s="38"/>
      <c r="CA303" s="38"/>
      <c r="CB303" s="38"/>
      <c r="CC303" s="38"/>
      <c r="CD303" s="38"/>
      <c r="CE303" s="38"/>
      <c r="CF303" s="38"/>
      <c r="CG303" s="38"/>
      <c r="CH303" s="38"/>
      <c r="CI303" s="38"/>
      <c r="CJ303" s="38"/>
      <c r="CK303" s="38"/>
      <c r="CL303" s="38"/>
      <c r="CM303" s="38"/>
      <c r="CN303" s="38"/>
      <c r="CO303" s="38"/>
      <c r="CP303" s="38"/>
      <c r="CQ303" s="38"/>
      <c r="CR303" s="38"/>
      <c r="CS303" s="38"/>
      <c r="CT303" s="38"/>
      <c r="CU303" s="38"/>
      <c r="CV303" s="38"/>
      <c r="CW303" s="38"/>
      <c r="CX303" s="38"/>
      <c r="CY303" s="38"/>
      <c r="CZ303" s="38"/>
      <c r="DA303" s="38"/>
      <c r="DB303" s="38"/>
      <c r="DC303" s="38"/>
      <c r="DD303" s="38"/>
      <c r="DE303" s="38"/>
      <c r="DF303" s="38"/>
      <c r="DG303" s="38"/>
      <c r="DH303" s="38"/>
      <c r="DI303" s="38"/>
      <c r="DJ303" s="38"/>
      <c r="DK303" s="38"/>
      <c r="DL303" s="38"/>
      <c r="DM303" s="38"/>
      <c r="DN303" s="38"/>
      <c r="DO303" s="38"/>
      <c r="DP303" s="38"/>
      <c r="DQ303" s="38"/>
      <c r="DR303" s="38"/>
      <c r="DS303" s="38"/>
      <c r="DT303" s="38"/>
      <c r="DU303" s="38"/>
      <c r="DV303" s="38"/>
      <c r="DW303" s="38"/>
      <c r="DX303" s="38"/>
      <c r="DY303" s="38"/>
      <c r="DZ303" s="38"/>
      <c r="EA303" s="38"/>
      <c r="EB303" s="38"/>
      <c r="EC303" s="38"/>
      <c r="ED303" s="38"/>
      <c r="EE303" s="38"/>
      <c r="EF303" s="38"/>
      <c r="EG303" s="38"/>
      <c r="EH303" s="38"/>
      <c r="EI303" s="38"/>
      <c r="EJ303" s="38"/>
      <c r="EK303" s="38"/>
      <c r="EL303" s="38"/>
      <c r="EM303" s="38"/>
      <c r="EN303" s="38"/>
      <c r="EO303" s="38"/>
      <c r="EP303" s="38"/>
      <c r="EQ303" s="38"/>
      <c r="ER303" s="38"/>
      <c r="ES303" s="38"/>
      <c r="ET303" s="38"/>
      <c r="EU303" s="38"/>
      <c r="EV303" s="38"/>
      <c r="EW303" s="38"/>
      <c r="EX303" s="38"/>
      <c r="EY303" s="38"/>
      <c r="EZ303" s="38"/>
      <c r="FA303" s="38"/>
      <c r="FB303" s="38"/>
      <c r="FC303" s="38"/>
      <c r="FD303" s="38"/>
      <c r="FE303" s="38"/>
      <c r="FF303" s="38"/>
      <c r="FG303" s="38"/>
      <c r="FH303" s="38"/>
      <c r="FI303" s="38"/>
      <c r="FJ303" s="38"/>
      <c r="FK303" s="38"/>
      <c r="FL303" s="38"/>
      <c r="FM303" s="38"/>
      <c r="FN303" s="38"/>
      <c r="FO303" s="38"/>
      <c r="FP303" s="38"/>
      <c r="FQ303" s="38"/>
      <c r="FR303" s="38"/>
      <c r="FS303" s="38"/>
      <c r="FT303" s="38"/>
      <c r="FU303" s="38"/>
      <c r="FV303" s="38"/>
      <c r="FW303" s="38"/>
      <c r="FX303" s="38"/>
      <c r="FY303" s="38"/>
      <c r="FZ303" s="38"/>
      <c r="GA303" s="38"/>
      <c r="GB303" s="38"/>
      <c r="GC303" s="38"/>
      <c r="GD303" s="38"/>
      <c r="GE303" s="38"/>
      <c r="GF303" s="38"/>
      <c r="GG303" s="38"/>
      <c r="GH303" s="38"/>
      <c r="GI303" s="38"/>
      <c r="GJ303" s="38"/>
      <c r="GK303" s="38"/>
      <c r="GL303" s="38"/>
      <c r="GM303" s="38"/>
      <c r="GN303" s="38"/>
      <c r="GO303" s="38"/>
      <c r="GP303" s="38"/>
      <c r="GQ303" s="38"/>
      <c r="GR303" s="38"/>
      <c r="GS303" s="38"/>
      <c r="GT303" s="38"/>
      <c r="GU303" s="38"/>
      <c r="GV303" s="38"/>
      <c r="GW303" s="38"/>
      <c r="GX303" s="38"/>
      <c r="GY303" s="38"/>
      <c r="GZ303" s="38"/>
      <c r="HA303" s="38"/>
      <c r="HB303" s="38"/>
      <c r="HC303" s="38"/>
      <c r="HD303" s="38"/>
      <c r="HE303" s="38"/>
      <c r="HF303" s="38"/>
      <c r="HG303" s="38"/>
      <c r="HH303" s="38"/>
      <c r="HI303" s="38"/>
      <c r="HJ303" s="38"/>
      <c r="HK303" s="38"/>
      <c r="HL303" s="38"/>
      <c r="HM303" s="38"/>
      <c r="HN303" s="38"/>
      <c r="HO303" s="38"/>
      <c r="HP303" s="38"/>
      <c r="HQ303" s="38"/>
      <c r="HR303" s="38"/>
      <c r="HS303" s="38"/>
      <c r="HT303" s="38"/>
      <c r="HU303" s="38"/>
      <c r="HV303" s="38"/>
      <c r="HW303" s="38"/>
      <c r="HX303" s="38"/>
      <c r="HY303" s="38"/>
      <c r="HZ303" s="38"/>
      <c r="IA303" s="38"/>
    </row>
    <row r="304" spans="1:235" s="39" customFormat="1" ht="41.25" customHeight="1">
      <c r="A304" s="34" t="s">
        <v>375</v>
      </c>
      <c r="B304" s="35"/>
      <c r="C304" s="35"/>
      <c r="D304" s="36"/>
      <c r="E304" s="36">
        <f>E308*E310</f>
        <v>14999999.999999998</v>
      </c>
      <c r="F304" s="36">
        <f>F308*F310</f>
        <v>14999999.999999998</v>
      </c>
      <c r="G304" s="36"/>
      <c r="H304" s="36">
        <f>H308*H310</f>
        <v>14000000</v>
      </c>
      <c r="I304" s="36"/>
      <c r="J304" s="36">
        <f>H304</f>
        <v>14000000</v>
      </c>
      <c r="K304" s="36">
        <f>K308*K310+1</f>
        <v>1</v>
      </c>
      <c r="L304" s="36">
        <f>L308*L310+1</f>
        <v>1</v>
      </c>
      <c r="M304" s="36">
        <f>M308*M310+1</f>
        <v>1</v>
      </c>
      <c r="N304" s="36"/>
      <c r="O304" s="36">
        <f>O306</f>
        <v>13000000</v>
      </c>
      <c r="P304" s="36">
        <f>O304</f>
        <v>13000000</v>
      </c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8"/>
      <c r="BJ304" s="38"/>
      <c r="BK304" s="38"/>
      <c r="BL304" s="38"/>
      <c r="BM304" s="38"/>
      <c r="BN304" s="38"/>
      <c r="BO304" s="38"/>
      <c r="BP304" s="38"/>
      <c r="BQ304" s="38"/>
      <c r="BR304" s="38"/>
      <c r="BS304" s="38"/>
      <c r="BT304" s="38"/>
      <c r="BU304" s="38"/>
      <c r="BV304" s="38"/>
      <c r="BW304" s="38"/>
      <c r="BX304" s="38"/>
      <c r="BY304" s="38"/>
      <c r="BZ304" s="38"/>
      <c r="CA304" s="38"/>
      <c r="CB304" s="38"/>
      <c r="CC304" s="38"/>
      <c r="CD304" s="38"/>
      <c r="CE304" s="38"/>
      <c r="CF304" s="38"/>
      <c r="CG304" s="38"/>
      <c r="CH304" s="38"/>
      <c r="CI304" s="38"/>
      <c r="CJ304" s="38"/>
      <c r="CK304" s="38"/>
      <c r="CL304" s="38"/>
      <c r="CM304" s="38"/>
      <c r="CN304" s="38"/>
      <c r="CO304" s="38"/>
      <c r="CP304" s="38"/>
      <c r="CQ304" s="38"/>
      <c r="CR304" s="38"/>
      <c r="CS304" s="38"/>
      <c r="CT304" s="38"/>
      <c r="CU304" s="38"/>
      <c r="CV304" s="38"/>
      <c r="CW304" s="38"/>
      <c r="CX304" s="38"/>
      <c r="CY304" s="38"/>
      <c r="CZ304" s="38"/>
      <c r="DA304" s="38"/>
      <c r="DB304" s="38"/>
      <c r="DC304" s="38"/>
      <c r="DD304" s="38"/>
      <c r="DE304" s="38"/>
      <c r="DF304" s="38"/>
      <c r="DG304" s="38"/>
      <c r="DH304" s="38"/>
      <c r="DI304" s="38"/>
      <c r="DJ304" s="38"/>
      <c r="DK304" s="38"/>
      <c r="DL304" s="38"/>
      <c r="DM304" s="38"/>
      <c r="DN304" s="38"/>
      <c r="DO304" s="38"/>
      <c r="DP304" s="38"/>
      <c r="DQ304" s="38"/>
      <c r="DR304" s="38"/>
      <c r="DS304" s="38"/>
      <c r="DT304" s="38"/>
      <c r="DU304" s="38"/>
      <c r="DV304" s="38"/>
      <c r="DW304" s="38"/>
      <c r="DX304" s="38"/>
      <c r="DY304" s="38"/>
      <c r="DZ304" s="38"/>
      <c r="EA304" s="38"/>
      <c r="EB304" s="38"/>
      <c r="EC304" s="38"/>
      <c r="ED304" s="38"/>
      <c r="EE304" s="38"/>
      <c r="EF304" s="38"/>
      <c r="EG304" s="38"/>
      <c r="EH304" s="38"/>
      <c r="EI304" s="38"/>
      <c r="EJ304" s="38"/>
      <c r="EK304" s="38"/>
      <c r="EL304" s="38"/>
      <c r="EM304" s="38"/>
      <c r="EN304" s="38"/>
      <c r="EO304" s="38"/>
      <c r="EP304" s="38"/>
      <c r="EQ304" s="38"/>
      <c r="ER304" s="38"/>
      <c r="ES304" s="38"/>
      <c r="ET304" s="38"/>
      <c r="EU304" s="38"/>
      <c r="EV304" s="38"/>
      <c r="EW304" s="38"/>
      <c r="EX304" s="38"/>
      <c r="EY304" s="38"/>
      <c r="EZ304" s="38"/>
      <c r="FA304" s="38"/>
      <c r="FB304" s="38"/>
      <c r="FC304" s="38"/>
      <c r="FD304" s="38"/>
      <c r="FE304" s="38"/>
      <c r="FF304" s="38"/>
      <c r="FG304" s="38"/>
      <c r="FH304" s="38"/>
      <c r="FI304" s="38"/>
      <c r="FJ304" s="38"/>
      <c r="FK304" s="38"/>
      <c r="FL304" s="38"/>
      <c r="FM304" s="38"/>
      <c r="FN304" s="38"/>
      <c r="FO304" s="38"/>
      <c r="FP304" s="38"/>
      <c r="FQ304" s="38"/>
      <c r="FR304" s="38"/>
      <c r="FS304" s="38"/>
      <c r="FT304" s="38"/>
      <c r="FU304" s="38"/>
      <c r="FV304" s="38"/>
      <c r="FW304" s="38"/>
      <c r="FX304" s="38"/>
      <c r="FY304" s="38"/>
      <c r="FZ304" s="38"/>
      <c r="GA304" s="38"/>
      <c r="GB304" s="38"/>
      <c r="GC304" s="38"/>
      <c r="GD304" s="38"/>
      <c r="GE304" s="38"/>
      <c r="GF304" s="38"/>
      <c r="GG304" s="38"/>
      <c r="GH304" s="38"/>
      <c r="GI304" s="38"/>
      <c r="GJ304" s="38"/>
      <c r="GK304" s="38"/>
      <c r="GL304" s="38"/>
      <c r="GM304" s="38"/>
      <c r="GN304" s="38"/>
      <c r="GO304" s="38"/>
      <c r="GP304" s="38"/>
      <c r="GQ304" s="38"/>
      <c r="GR304" s="38"/>
      <c r="GS304" s="38"/>
      <c r="GT304" s="38"/>
      <c r="GU304" s="38"/>
      <c r="GV304" s="38"/>
      <c r="GW304" s="38"/>
      <c r="GX304" s="38"/>
      <c r="GY304" s="38"/>
      <c r="GZ304" s="38"/>
      <c r="HA304" s="38"/>
      <c r="HB304" s="38"/>
      <c r="HC304" s="38"/>
      <c r="HD304" s="38"/>
      <c r="HE304" s="38"/>
      <c r="HF304" s="38"/>
      <c r="HG304" s="38"/>
      <c r="HH304" s="38"/>
      <c r="HI304" s="38"/>
      <c r="HJ304" s="38"/>
      <c r="HK304" s="38"/>
      <c r="HL304" s="38"/>
      <c r="HM304" s="38"/>
      <c r="HN304" s="38"/>
      <c r="HO304" s="38"/>
      <c r="HP304" s="38"/>
      <c r="HQ304" s="38"/>
      <c r="HR304" s="38"/>
      <c r="HS304" s="38"/>
      <c r="HT304" s="38"/>
      <c r="HU304" s="38"/>
      <c r="HV304" s="38"/>
      <c r="HW304" s="38"/>
      <c r="HX304" s="38"/>
      <c r="HY304" s="38"/>
      <c r="HZ304" s="38"/>
      <c r="IA304" s="38"/>
    </row>
    <row r="305" spans="1:16" ht="11.25">
      <c r="A305" s="5" t="s">
        <v>4</v>
      </c>
      <c r="B305" s="6"/>
      <c r="C305" s="6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</row>
    <row r="306" spans="1:16" ht="22.5">
      <c r="A306" s="8" t="s">
        <v>202</v>
      </c>
      <c r="B306" s="6"/>
      <c r="C306" s="6"/>
      <c r="D306" s="7"/>
      <c r="E306" s="7">
        <f>E308*E310</f>
        <v>14999999.999999998</v>
      </c>
      <c r="F306" s="7">
        <f>E306</f>
        <v>14999999.999999998</v>
      </c>
      <c r="G306" s="7"/>
      <c r="H306" s="7">
        <f>H308*H310</f>
        <v>14000000</v>
      </c>
      <c r="I306" s="7"/>
      <c r="J306" s="7">
        <f>H306</f>
        <v>14000000</v>
      </c>
      <c r="K306" s="7"/>
      <c r="L306" s="7"/>
      <c r="M306" s="7"/>
      <c r="N306" s="7"/>
      <c r="O306" s="7">
        <f>O308*O310</f>
        <v>13000000</v>
      </c>
      <c r="P306" s="7">
        <f>O306</f>
        <v>13000000</v>
      </c>
    </row>
    <row r="307" spans="1:16" ht="11.25">
      <c r="A307" s="5" t="s">
        <v>5</v>
      </c>
      <c r="B307" s="6"/>
      <c r="C307" s="6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</row>
    <row r="308" spans="1:16" ht="22.5">
      <c r="A308" s="8" t="s">
        <v>201</v>
      </c>
      <c r="B308" s="6"/>
      <c r="C308" s="6"/>
      <c r="D308" s="7"/>
      <c r="E308" s="7">
        <v>43</v>
      </c>
      <c r="F308" s="7">
        <f>E308</f>
        <v>43</v>
      </c>
      <c r="G308" s="7"/>
      <c r="H308" s="7">
        <v>40</v>
      </c>
      <c r="I308" s="7"/>
      <c r="J308" s="7">
        <f>H308</f>
        <v>40</v>
      </c>
      <c r="K308" s="7"/>
      <c r="L308" s="7"/>
      <c r="M308" s="7"/>
      <c r="N308" s="7"/>
      <c r="O308" s="7">
        <v>36</v>
      </c>
      <c r="P308" s="7">
        <f>O308</f>
        <v>36</v>
      </c>
    </row>
    <row r="309" spans="1:16" ht="11.25">
      <c r="A309" s="5" t="s">
        <v>7</v>
      </c>
      <c r="B309" s="6"/>
      <c r="C309" s="6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</row>
    <row r="310" spans="1:16" ht="22.5">
      <c r="A310" s="8" t="s">
        <v>127</v>
      </c>
      <c r="B310" s="6"/>
      <c r="C310" s="6"/>
      <c r="D310" s="7"/>
      <c r="E310" s="7">
        <f>15000000/43</f>
        <v>348837.20930232556</v>
      </c>
      <c r="F310" s="7">
        <f>E310</f>
        <v>348837.20930232556</v>
      </c>
      <c r="G310" s="7"/>
      <c r="H310" s="7">
        <f>14000000/40</f>
        <v>350000</v>
      </c>
      <c r="I310" s="7"/>
      <c r="J310" s="7">
        <f>H310</f>
        <v>350000</v>
      </c>
      <c r="K310" s="7"/>
      <c r="L310" s="7"/>
      <c r="M310" s="7"/>
      <c r="N310" s="7"/>
      <c r="O310" s="7">
        <f>13000000/36</f>
        <v>361111.1111111111</v>
      </c>
      <c r="P310" s="7">
        <f>O310</f>
        <v>361111.1111111111</v>
      </c>
    </row>
    <row r="311" spans="1:16" ht="40.5" customHeight="1">
      <c r="A311" s="34" t="s">
        <v>376</v>
      </c>
      <c r="B311" s="37"/>
      <c r="C311" s="37"/>
      <c r="D311" s="30">
        <f>D313</f>
        <v>0</v>
      </c>
      <c r="E311" s="30">
        <f>E313</f>
        <v>5000000</v>
      </c>
      <c r="F311" s="30">
        <f>D311+E311</f>
        <v>5000000</v>
      </c>
      <c r="G311" s="30"/>
      <c r="H311" s="30">
        <f>H313</f>
        <v>6000000</v>
      </c>
      <c r="I311" s="30">
        <f aca="true" t="shared" si="42" ref="I311:P311">I313</f>
        <v>0</v>
      </c>
      <c r="J311" s="30">
        <f t="shared" si="42"/>
        <v>6000000</v>
      </c>
      <c r="K311" s="30">
        <f t="shared" si="42"/>
        <v>0</v>
      </c>
      <c r="L311" s="30">
        <f t="shared" si="42"/>
        <v>0</v>
      </c>
      <c r="M311" s="30">
        <f t="shared" si="42"/>
        <v>0</v>
      </c>
      <c r="N311" s="30">
        <f t="shared" si="42"/>
        <v>0</v>
      </c>
      <c r="O311" s="30">
        <f t="shared" si="42"/>
        <v>7000000</v>
      </c>
      <c r="P311" s="30">
        <f t="shared" si="42"/>
        <v>7000000</v>
      </c>
    </row>
    <row r="312" spans="1:16" ht="17.25" customHeight="1">
      <c r="A312" s="5" t="s">
        <v>4</v>
      </c>
      <c r="B312" s="37"/>
      <c r="C312" s="37"/>
      <c r="D312" s="30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</row>
    <row r="313" spans="1:16" ht="25.5" customHeight="1">
      <c r="A313" s="8" t="s">
        <v>203</v>
      </c>
      <c r="B313" s="37"/>
      <c r="C313" s="37"/>
      <c r="D313" s="30"/>
      <c r="E313" s="7">
        <f>E315*E317</f>
        <v>5000000</v>
      </c>
      <c r="F313" s="7">
        <f>D313+E313</f>
        <v>5000000</v>
      </c>
      <c r="G313" s="7"/>
      <c r="H313" s="7">
        <f>H315*H317</f>
        <v>6000000</v>
      </c>
      <c r="I313" s="7"/>
      <c r="J313" s="7">
        <f>H313</f>
        <v>6000000</v>
      </c>
      <c r="K313" s="7"/>
      <c r="L313" s="7"/>
      <c r="M313" s="7"/>
      <c r="N313" s="7"/>
      <c r="O313" s="7">
        <f>O315*O317</f>
        <v>7000000</v>
      </c>
      <c r="P313" s="7">
        <f>O313</f>
        <v>7000000</v>
      </c>
    </row>
    <row r="314" spans="1:16" ht="15.75" customHeight="1">
      <c r="A314" s="5" t="s">
        <v>5</v>
      </c>
      <c r="B314" s="37"/>
      <c r="C314" s="37"/>
      <c r="D314" s="30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spans="1:16" ht="25.5" customHeight="1">
      <c r="A315" s="8" t="s">
        <v>126</v>
      </c>
      <c r="B315" s="37"/>
      <c r="C315" s="37"/>
      <c r="D315" s="30"/>
      <c r="E315" s="7">
        <v>16</v>
      </c>
      <c r="F315" s="7">
        <f>D315+E315</f>
        <v>16</v>
      </c>
      <c r="G315" s="7"/>
      <c r="H315" s="7">
        <v>16</v>
      </c>
      <c r="I315" s="7"/>
      <c r="J315" s="7">
        <f>H315</f>
        <v>16</v>
      </c>
      <c r="K315" s="7"/>
      <c r="L315" s="7"/>
      <c r="M315" s="7"/>
      <c r="N315" s="7"/>
      <c r="O315" s="7">
        <v>16</v>
      </c>
      <c r="P315" s="7">
        <v>16</v>
      </c>
    </row>
    <row r="316" spans="1:16" ht="15.75" customHeight="1">
      <c r="A316" s="5" t="s">
        <v>7</v>
      </c>
      <c r="B316" s="37"/>
      <c r="C316" s="37"/>
      <c r="D316" s="30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1:16" ht="37.5" customHeight="1">
      <c r="A317" s="8" t="s">
        <v>204</v>
      </c>
      <c r="B317" s="37"/>
      <c r="C317" s="37"/>
      <c r="D317" s="30"/>
      <c r="E317" s="7">
        <v>312500</v>
      </c>
      <c r="F317" s="7">
        <f>D317+E317</f>
        <v>312500</v>
      </c>
      <c r="G317" s="7"/>
      <c r="H317" s="7">
        <v>375000</v>
      </c>
      <c r="I317" s="7"/>
      <c r="J317" s="7">
        <f>H317</f>
        <v>375000</v>
      </c>
      <c r="K317" s="7"/>
      <c r="L317" s="7"/>
      <c r="M317" s="7"/>
      <c r="N317" s="7"/>
      <c r="O317" s="7">
        <v>437500</v>
      </c>
      <c r="P317" s="7">
        <f>O317</f>
        <v>437500</v>
      </c>
    </row>
    <row r="318" spans="1:235" s="54" customFormat="1" ht="37.5" customHeight="1">
      <c r="A318" s="5" t="s">
        <v>377</v>
      </c>
      <c r="B318" s="37"/>
      <c r="C318" s="37"/>
      <c r="D318" s="30"/>
      <c r="E318" s="30">
        <f aca="true" t="shared" si="43" ref="E318:P318">SUM(E320)</f>
        <v>800003</v>
      </c>
      <c r="F318" s="30">
        <f t="shared" si="43"/>
        <v>800003</v>
      </c>
      <c r="G318" s="30">
        <f t="shared" si="43"/>
        <v>0</v>
      </c>
      <c r="H318" s="30">
        <f t="shared" si="43"/>
        <v>0</v>
      </c>
      <c r="I318" s="30">
        <f t="shared" si="43"/>
        <v>0</v>
      </c>
      <c r="J318" s="30">
        <f t="shared" si="43"/>
        <v>0</v>
      </c>
      <c r="K318" s="30">
        <f t="shared" si="43"/>
        <v>0</v>
      </c>
      <c r="L318" s="30">
        <f t="shared" si="43"/>
        <v>0</v>
      </c>
      <c r="M318" s="30">
        <f t="shared" si="43"/>
        <v>0</v>
      </c>
      <c r="N318" s="30">
        <f t="shared" si="43"/>
        <v>0</v>
      </c>
      <c r="O318" s="30">
        <f t="shared" si="43"/>
        <v>0</v>
      </c>
      <c r="P318" s="30">
        <f t="shared" si="43"/>
        <v>0</v>
      </c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  <c r="AU318" s="53"/>
      <c r="AV318" s="53"/>
      <c r="AW318" s="53"/>
      <c r="AX318" s="53"/>
      <c r="AY318" s="53"/>
      <c r="AZ318" s="53"/>
      <c r="BA318" s="53"/>
      <c r="BB318" s="53"/>
      <c r="BC318" s="53"/>
      <c r="BD318" s="53"/>
      <c r="BE318" s="53"/>
      <c r="BF318" s="53"/>
      <c r="BG318" s="53"/>
      <c r="BH318" s="53"/>
      <c r="BI318" s="53"/>
      <c r="BJ318" s="53"/>
      <c r="BK318" s="53"/>
      <c r="BL318" s="53"/>
      <c r="BM318" s="53"/>
      <c r="BN318" s="53"/>
      <c r="BO318" s="53"/>
      <c r="BP318" s="53"/>
      <c r="BQ318" s="53"/>
      <c r="BR318" s="53"/>
      <c r="BS318" s="53"/>
      <c r="BT318" s="53"/>
      <c r="BU318" s="53"/>
      <c r="BV318" s="53"/>
      <c r="BW318" s="53"/>
      <c r="BX318" s="53"/>
      <c r="BY318" s="53"/>
      <c r="BZ318" s="53"/>
      <c r="CA318" s="53"/>
      <c r="CB318" s="53"/>
      <c r="CC318" s="53"/>
      <c r="CD318" s="53"/>
      <c r="CE318" s="53"/>
      <c r="CF318" s="53"/>
      <c r="CG318" s="53"/>
      <c r="CH318" s="53"/>
      <c r="CI318" s="53"/>
      <c r="CJ318" s="53"/>
      <c r="CK318" s="53"/>
      <c r="CL318" s="53"/>
      <c r="CM318" s="53"/>
      <c r="CN318" s="53"/>
      <c r="CO318" s="53"/>
      <c r="CP318" s="53"/>
      <c r="CQ318" s="53"/>
      <c r="CR318" s="53"/>
      <c r="CS318" s="53"/>
      <c r="CT318" s="53"/>
      <c r="CU318" s="53"/>
      <c r="CV318" s="53"/>
      <c r="CW318" s="53"/>
      <c r="CX318" s="53"/>
      <c r="CY318" s="53"/>
      <c r="CZ318" s="53"/>
      <c r="DA318" s="53"/>
      <c r="DB318" s="53"/>
      <c r="DC318" s="53"/>
      <c r="DD318" s="53"/>
      <c r="DE318" s="53"/>
      <c r="DF318" s="53"/>
      <c r="DG318" s="53"/>
      <c r="DH318" s="53"/>
      <c r="DI318" s="53"/>
      <c r="DJ318" s="53"/>
      <c r="DK318" s="53"/>
      <c r="DL318" s="53"/>
      <c r="DM318" s="53"/>
      <c r="DN318" s="53"/>
      <c r="DO318" s="53"/>
      <c r="DP318" s="53"/>
      <c r="DQ318" s="53"/>
      <c r="DR318" s="53"/>
      <c r="DS318" s="53"/>
      <c r="DT318" s="53"/>
      <c r="DU318" s="53"/>
      <c r="DV318" s="53"/>
      <c r="DW318" s="53"/>
      <c r="DX318" s="53"/>
      <c r="DY318" s="53"/>
      <c r="DZ318" s="53"/>
      <c r="EA318" s="53"/>
      <c r="EB318" s="53"/>
      <c r="EC318" s="53"/>
      <c r="ED318" s="53"/>
      <c r="EE318" s="53"/>
      <c r="EF318" s="53"/>
      <c r="EG318" s="53"/>
      <c r="EH318" s="53"/>
      <c r="EI318" s="53"/>
      <c r="EJ318" s="53"/>
      <c r="EK318" s="53"/>
      <c r="EL318" s="53"/>
      <c r="EM318" s="53"/>
      <c r="EN318" s="53"/>
      <c r="EO318" s="53"/>
      <c r="EP318" s="53"/>
      <c r="EQ318" s="53"/>
      <c r="ER318" s="53"/>
      <c r="ES318" s="53"/>
      <c r="ET318" s="53"/>
      <c r="EU318" s="53"/>
      <c r="EV318" s="53"/>
      <c r="EW318" s="53"/>
      <c r="EX318" s="53"/>
      <c r="EY318" s="53"/>
      <c r="EZ318" s="53"/>
      <c r="FA318" s="53"/>
      <c r="FB318" s="53"/>
      <c r="FC318" s="53"/>
      <c r="FD318" s="53"/>
      <c r="FE318" s="53"/>
      <c r="FF318" s="53"/>
      <c r="FG318" s="53"/>
      <c r="FH318" s="53"/>
      <c r="FI318" s="53"/>
      <c r="FJ318" s="53"/>
      <c r="FK318" s="53"/>
      <c r="FL318" s="53"/>
      <c r="FM318" s="53"/>
      <c r="FN318" s="53"/>
      <c r="FO318" s="53"/>
      <c r="FP318" s="53"/>
      <c r="FQ318" s="53"/>
      <c r="FR318" s="53"/>
      <c r="FS318" s="53"/>
      <c r="FT318" s="53"/>
      <c r="FU318" s="53"/>
      <c r="FV318" s="53"/>
      <c r="FW318" s="53"/>
      <c r="FX318" s="53"/>
      <c r="FY318" s="53"/>
      <c r="FZ318" s="53"/>
      <c r="GA318" s="53"/>
      <c r="GB318" s="53"/>
      <c r="GC318" s="53"/>
      <c r="GD318" s="53"/>
      <c r="GE318" s="53"/>
      <c r="GF318" s="53"/>
      <c r="GG318" s="53"/>
      <c r="GH318" s="53"/>
      <c r="GI318" s="53"/>
      <c r="GJ318" s="53"/>
      <c r="GK318" s="53"/>
      <c r="GL318" s="53"/>
      <c r="GM318" s="53"/>
      <c r="GN318" s="53"/>
      <c r="GO318" s="53"/>
      <c r="GP318" s="53"/>
      <c r="GQ318" s="53"/>
      <c r="GR318" s="53"/>
      <c r="GS318" s="53"/>
      <c r="GT318" s="53"/>
      <c r="GU318" s="53"/>
      <c r="GV318" s="53"/>
      <c r="GW318" s="53"/>
      <c r="GX318" s="53"/>
      <c r="GY318" s="53"/>
      <c r="GZ318" s="53"/>
      <c r="HA318" s="53"/>
      <c r="HB318" s="53"/>
      <c r="HC318" s="53"/>
      <c r="HD318" s="53"/>
      <c r="HE318" s="53"/>
      <c r="HF318" s="53"/>
      <c r="HG318" s="53"/>
      <c r="HH318" s="53"/>
      <c r="HI318" s="53"/>
      <c r="HJ318" s="53"/>
      <c r="HK318" s="53"/>
      <c r="HL318" s="53"/>
      <c r="HM318" s="53"/>
      <c r="HN318" s="53"/>
      <c r="HO318" s="53"/>
      <c r="HP318" s="53"/>
      <c r="HQ318" s="53"/>
      <c r="HR318" s="53"/>
      <c r="HS318" s="53"/>
      <c r="HT318" s="53"/>
      <c r="HU318" s="53"/>
      <c r="HV318" s="53"/>
      <c r="HW318" s="53"/>
      <c r="HX318" s="53"/>
      <c r="HY318" s="53"/>
      <c r="HZ318" s="53"/>
      <c r="IA318" s="53"/>
    </row>
    <row r="319" spans="1:16" ht="10.5" customHeight="1">
      <c r="A319" s="5" t="s">
        <v>4</v>
      </c>
      <c r="B319" s="37"/>
      <c r="C319" s="37"/>
      <c r="D319" s="30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1:16" ht="32.25" customHeight="1">
      <c r="A320" s="8" t="s">
        <v>359</v>
      </c>
      <c r="B320" s="37"/>
      <c r="C320" s="37"/>
      <c r="D320" s="30"/>
      <c r="E320" s="7">
        <v>800003</v>
      </c>
      <c r="F320" s="7">
        <v>800003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</row>
    <row r="321" spans="1:16" ht="16.5" customHeight="1">
      <c r="A321" s="5" t="s">
        <v>5</v>
      </c>
      <c r="B321" s="37"/>
      <c r="C321" s="37"/>
      <c r="D321" s="30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1:16" ht="26.25" customHeight="1">
      <c r="A322" s="8" t="s">
        <v>126</v>
      </c>
      <c r="B322" s="37"/>
      <c r="C322" s="37"/>
      <c r="D322" s="30"/>
      <c r="E322" s="7">
        <v>10</v>
      </c>
      <c r="F322" s="7">
        <v>10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</row>
    <row r="323" spans="1:235" s="54" customFormat="1" ht="18" customHeight="1">
      <c r="A323" s="5" t="s">
        <v>7</v>
      </c>
      <c r="B323" s="37"/>
      <c r="C323" s="37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3"/>
      <c r="AV323" s="53"/>
      <c r="AW323" s="53"/>
      <c r="AX323" s="53"/>
      <c r="AY323" s="53"/>
      <c r="AZ323" s="53"/>
      <c r="BA323" s="53"/>
      <c r="BB323" s="53"/>
      <c r="BC323" s="53"/>
      <c r="BD323" s="53"/>
      <c r="BE323" s="53"/>
      <c r="BF323" s="53"/>
      <c r="BG323" s="53"/>
      <c r="BH323" s="53"/>
      <c r="BI323" s="53"/>
      <c r="BJ323" s="53"/>
      <c r="BK323" s="53"/>
      <c r="BL323" s="53"/>
      <c r="BM323" s="53"/>
      <c r="BN323" s="53"/>
      <c r="BO323" s="53"/>
      <c r="BP323" s="53"/>
      <c r="BQ323" s="53"/>
      <c r="BR323" s="53"/>
      <c r="BS323" s="53"/>
      <c r="BT323" s="53"/>
      <c r="BU323" s="53"/>
      <c r="BV323" s="53"/>
      <c r="BW323" s="53"/>
      <c r="BX323" s="53"/>
      <c r="BY323" s="53"/>
      <c r="BZ323" s="53"/>
      <c r="CA323" s="53"/>
      <c r="CB323" s="53"/>
      <c r="CC323" s="53"/>
      <c r="CD323" s="53"/>
      <c r="CE323" s="53"/>
      <c r="CF323" s="53"/>
      <c r="CG323" s="53"/>
      <c r="CH323" s="53"/>
      <c r="CI323" s="53"/>
      <c r="CJ323" s="53"/>
      <c r="CK323" s="53"/>
      <c r="CL323" s="53"/>
      <c r="CM323" s="53"/>
      <c r="CN323" s="53"/>
      <c r="CO323" s="53"/>
      <c r="CP323" s="53"/>
      <c r="CQ323" s="53"/>
      <c r="CR323" s="53"/>
      <c r="CS323" s="53"/>
      <c r="CT323" s="53"/>
      <c r="CU323" s="53"/>
      <c r="CV323" s="53"/>
      <c r="CW323" s="53"/>
      <c r="CX323" s="53"/>
      <c r="CY323" s="53"/>
      <c r="CZ323" s="53"/>
      <c r="DA323" s="53"/>
      <c r="DB323" s="53"/>
      <c r="DC323" s="53"/>
      <c r="DD323" s="53"/>
      <c r="DE323" s="53"/>
      <c r="DF323" s="53"/>
      <c r="DG323" s="53"/>
      <c r="DH323" s="53"/>
      <c r="DI323" s="53"/>
      <c r="DJ323" s="53"/>
      <c r="DK323" s="53"/>
      <c r="DL323" s="53"/>
      <c r="DM323" s="53"/>
      <c r="DN323" s="53"/>
      <c r="DO323" s="53"/>
      <c r="DP323" s="53"/>
      <c r="DQ323" s="53"/>
      <c r="DR323" s="53"/>
      <c r="DS323" s="53"/>
      <c r="DT323" s="53"/>
      <c r="DU323" s="53"/>
      <c r="DV323" s="53"/>
      <c r="DW323" s="53"/>
      <c r="DX323" s="53"/>
      <c r="DY323" s="53"/>
      <c r="DZ323" s="53"/>
      <c r="EA323" s="53"/>
      <c r="EB323" s="53"/>
      <c r="EC323" s="53"/>
      <c r="ED323" s="53"/>
      <c r="EE323" s="53"/>
      <c r="EF323" s="53"/>
      <c r="EG323" s="53"/>
      <c r="EH323" s="53"/>
      <c r="EI323" s="53"/>
      <c r="EJ323" s="53"/>
      <c r="EK323" s="53"/>
      <c r="EL323" s="53"/>
      <c r="EM323" s="53"/>
      <c r="EN323" s="53"/>
      <c r="EO323" s="53"/>
      <c r="EP323" s="53"/>
      <c r="EQ323" s="53"/>
      <c r="ER323" s="53"/>
      <c r="ES323" s="53"/>
      <c r="ET323" s="53"/>
      <c r="EU323" s="53"/>
      <c r="EV323" s="53"/>
      <c r="EW323" s="53"/>
      <c r="EX323" s="53"/>
      <c r="EY323" s="53"/>
      <c r="EZ323" s="53"/>
      <c r="FA323" s="53"/>
      <c r="FB323" s="53"/>
      <c r="FC323" s="53"/>
      <c r="FD323" s="53"/>
      <c r="FE323" s="53"/>
      <c r="FF323" s="53"/>
      <c r="FG323" s="53"/>
      <c r="FH323" s="53"/>
      <c r="FI323" s="53"/>
      <c r="FJ323" s="53"/>
      <c r="FK323" s="53"/>
      <c r="FL323" s="53"/>
      <c r="FM323" s="53"/>
      <c r="FN323" s="53"/>
      <c r="FO323" s="53"/>
      <c r="FP323" s="53"/>
      <c r="FQ323" s="53"/>
      <c r="FR323" s="53"/>
      <c r="FS323" s="53"/>
      <c r="FT323" s="53"/>
      <c r="FU323" s="53"/>
      <c r="FV323" s="53"/>
      <c r="FW323" s="53"/>
      <c r="FX323" s="53"/>
      <c r="FY323" s="53"/>
      <c r="FZ323" s="53"/>
      <c r="GA323" s="53"/>
      <c r="GB323" s="53"/>
      <c r="GC323" s="53"/>
      <c r="GD323" s="53"/>
      <c r="GE323" s="53"/>
      <c r="GF323" s="53"/>
      <c r="GG323" s="53"/>
      <c r="GH323" s="53"/>
      <c r="GI323" s="53"/>
      <c r="GJ323" s="53"/>
      <c r="GK323" s="53"/>
      <c r="GL323" s="53"/>
      <c r="GM323" s="53"/>
      <c r="GN323" s="53"/>
      <c r="GO323" s="53"/>
      <c r="GP323" s="53"/>
      <c r="GQ323" s="53"/>
      <c r="GR323" s="53"/>
      <c r="GS323" s="53"/>
      <c r="GT323" s="53"/>
      <c r="GU323" s="53"/>
      <c r="GV323" s="53"/>
      <c r="GW323" s="53"/>
      <c r="GX323" s="53"/>
      <c r="GY323" s="53"/>
      <c r="GZ323" s="53"/>
      <c r="HA323" s="53"/>
      <c r="HB323" s="53"/>
      <c r="HC323" s="53"/>
      <c r="HD323" s="53"/>
      <c r="HE323" s="53"/>
      <c r="HF323" s="53"/>
      <c r="HG323" s="53"/>
      <c r="HH323" s="53"/>
      <c r="HI323" s="53"/>
      <c r="HJ323" s="53"/>
      <c r="HK323" s="53"/>
      <c r="HL323" s="53"/>
      <c r="HM323" s="53"/>
      <c r="HN323" s="53"/>
      <c r="HO323" s="53"/>
      <c r="HP323" s="53"/>
      <c r="HQ323" s="53"/>
      <c r="HR323" s="53"/>
      <c r="HS323" s="53"/>
      <c r="HT323" s="53"/>
      <c r="HU323" s="53"/>
      <c r="HV323" s="53"/>
      <c r="HW323" s="53"/>
      <c r="HX323" s="53"/>
      <c r="HY323" s="53"/>
      <c r="HZ323" s="53"/>
      <c r="IA323" s="53"/>
    </row>
    <row r="324" spans="1:16" ht="37.5" customHeight="1">
      <c r="A324" s="8" t="s">
        <v>360</v>
      </c>
      <c r="B324" s="37"/>
      <c r="C324" s="37"/>
      <c r="D324" s="30"/>
      <c r="E324" s="7">
        <f>SUM(E320)/E322</f>
        <v>80000.3</v>
      </c>
      <c r="F324" s="7">
        <f>SUM(F320)/F322</f>
        <v>80000.3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</row>
    <row r="325" spans="1:16" ht="16.5" customHeight="1">
      <c r="A325" s="37" t="s">
        <v>347</v>
      </c>
      <c r="B325" s="37"/>
      <c r="C325" s="37"/>
      <c r="D325" s="30">
        <f>D326+D327</f>
        <v>3610380.0029998</v>
      </c>
      <c r="E325" s="30">
        <f>E326+E327</f>
        <v>692840</v>
      </c>
      <c r="F325" s="30">
        <f>D325+E325</f>
        <v>4303220.002999799</v>
      </c>
      <c r="G325" s="30">
        <f>G326+G327</f>
        <v>2762255</v>
      </c>
      <c r="H325" s="30">
        <f>H326+H327</f>
        <v>742600</v>
      </c>
      <c r="I325" s="30">
        <f>I326+I327</f>
        <v>0</v>
      </c>
      <c r="J325" s="30">
        <f>G325+H325</f>
        <v>3504855</v>
      </c>
      <c r="K325" s="30" t="e">
        <f>K326+K327</f>
        <v>#REF!</v>
      </c>
      <c r="L325" s="30">
        <f>L326+L327</f>
        <v>0</v>
      </c>
      <c r="M325" s="30">
        <f>M326+M327</f>
        <v>0</v>
      </c>
      <c r="N325" s="30">
        <f>N326+N327</f>
        <v>3042519.99999968</v>
      </c>
      <c r="O325" s="30">
        <f>O326+O327</f>
        <v>787532</v>
      </c>
      <c r="P325" s="30">
        <f>N325+O325</f>
        <v>3830051.99999968</v>
      </c>
    </row>
    <row r="326" spans="1:16" ht="13.5" customHeight="1">
      <c r="A326" s="37" t="s">
        <v>55</v>
      </c>
      <c r="B326" s="37"/>
      <c r="C326" s="37"/>
      <c r="D326" s="30">
        <f>D329+D336+D405+D410</f>
        <v>3297999.9999997998</v>
      </c>
      <c r="E326" s="30">
        <f>E329+E336+E405+E410</f>
        <v>0</v>
      </c>
      <c r="F326" s="30">
        <f>D326+E326</f>
        <v>3297999.9999997998</v>
      </c>
      <c r="G326" s="30">
        <f>G329+G336+G405+G410</f>
        <v>2427000</v>
      </c>
      <c r="H326" s="30">
        <f>H329+H336+H405+H410</f>
        <v>0</v>
      </c>
      <c r="I326" s="30">
        <f>I329+I336+I405+I410</f>
        <v>0</v>
      </c>
      <c r="J326" s="30">
        <f>G326+H326</f>
        <v>2427000</v>
      </c>
      <c r="K326" s="30" t="e">
        <f>K329+K336+K405+K410</f>
        <v>#REF!</v>
      </c>
      <c r="L326" s="30">
        <f>L329+L336+L405+L410</f>
        <v>0</v>
      </c>
      <c r="M326" s="30">
        <f>M329+M336+M405+M410</f>
        <v>0</v>
      </c>
      <c r="N326" s="30">
        <f>N329+N336+N405+N410</f>
        <v>2689999.99999968</v>
      </c>
      <c r="O326" s="30">
        <f>O329+O336+O405+O410</f>
        <v>0</v>
      </c>
      <c r="P326" s="30">
        <f>N326+O326</f>
        <v>2689999.99999968</v>
      </c>
    </row>
    <row r="327" spans="1:16" ht="11.25">
      <c r="A327" s="37" t="s">
        <v>192</v>
      </c>
      <c r="B327" s="37"/>
      <c r="C327" s="37"/>
      <c r="D327" s="30">
        <f>D346</f>
        <v>312380.003</v>
      </c>
      <c r="E327" s="30">
        <f>E380</f>
        <v>692840</v>
      </c>
      <c r="F327" s="30">
        <f>D327+E327</f>
        <v>1005220.003</v>
      </c>
      <c r="G327" s="30">
        <f>G346</f>
        <v>335255</v>
      </c>
      <c r="H327" s="30">
        <f>H380</f>
        <v>742600</v>
      </c>
      <c r="I327" s="30">
        <f>I348+I358</f>
        <v>0</v>
      </c>
      <c r="J327" s="30">
        <f>G327+H327</f>
        <v>1077855</v>
      </c>
      <c r="K327" s="30">
        <f>K348+K358</f>
        <v>0</v>
      </c>
      <c r="L327" s="30">
        <f>L348+L358</f>
        <v>0</v>
      </c>
      <c r="M327" s="30">
        <f>M348+M358</f>
        <v>0</v>
      </c>
      <c r="N327" s="30">
        <f>N346</f>
        <v>352520</v>
      </c>
      <c r="O327" s="30">
        <f>O380</f>
        <v>787532</v>
      </c>
      <c r="P327" s="30">
        <f>N327+O327</f>
        <v>1140052</v>
      </c>
    </row>
    <row r="328" spans="1:16" ht="36" customHeight="1">
      <c r="A328" s="8" t="s">
        <v>130</v>
      </c>
      <c r="B328" s="6"/>
      <c r="C328" s="6"/>
      <c r="D328" s="36"/>
      <c r="E328" s="36"/>
      <c r="F328" s="36"/>
      <c r="G328" s="36"/>
      <c r="H328" s="36"/>
      <c r="I328" s="36"/>
      <c r="J328" s="36"/>
      <c r="K328" s="7"/>
      <c r="L328" s="36"/>
      <c r="M328" s="36"/>
      <c r="N328" s="36"/>
      <c r="O328" s="36"/>
      <c r="P328" s="36"/>
    </row>
    <row r="329" spans="1:235" s="39" customFormat="1" ht="22.5">
      <c r="A329" s="34" t="s">
        <v>378</v>
      </c>
      <c r="B329" s="35"/>
      <c r="C329" s="35"/>
      <c r="D329" s="36">
        <f>D331</f>
        <v>2700000</v>
      </c>
      <c r="E329" s="36"/>
      <c r="F329" s="36">
        <f>D329</f>
        <v>2700000</v>
      </c>
      <c r="G329" s="36">
        <f>G333*G335</f>
        <v>2000000</v>
      </c>
      <c r="H329" s="36"/>
      <c r="I329" s="36"/>
      <c r="J329" s="36">
        <f>G329</f>
        <v>2000000</v>
      </c>
      <c r="K329" s="36"/>
      <c r="L329" s="36"/>
      <c r="M329" s="36"/>
      <c r="N329" s="36">
        <f>N333*N335</f>
        <v>2200000</v>
      </c>
      <c r="O329" s="36"/>
      <c r="P329" s="36">
        <f>N329</f>
        <v>2200000</v>
      </c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  <c r="BD329" s="38"/>
      <c r="BE329" s="38"/>
      <c r="BF329" s="38"/>
      <c r="BG329" s="38"/>
      <c r="BH329" s="38"/>
      <c r="BI329" s="38"/>
      <c r="BJ329" s="38"/>
      <c r="BK329" s="38"/>
      <c r="BL329" s="38"/>
      <c r="BM329" s="38"/>
      <c r="BN329" s="38"/>
      <c r="BO329" s="38"/>
      <c r="BP329" s="38"/>
      <c r="BQ329" s="38"/>
      <c r="BR329" s="38"/>
      <c r="BS329" s="38"/>
      <c r="BT329" s="38"/>
      <c r="BU329" s="38"/>
      <c r="BV329" s="38"/>
      <c r="BW329" s="38"/>
      <c r="BX329" s="38"/>
      <c r="BY329" s="38"/>
      <c r="BZ329" s="38"/>
      <c r="CA329" s="38"/>
      <c r="CB329" s="38"/>
      <c r="CC329" s="38"/>
      <c r="CD329" s="38"/>
      <c r="CE329" s="38"/>
      <c r="CF329" s="38"/>
      <c r="CG329" s="38"/>
      <c r="CH329" s="38"/>
      <c r="CI329" s="38"/>
      <c r="CJ329" s="38"/>
      <c r="CK329" s="38"/>
      <c r="CL329" s="38"/>
      <c r="CM329" s="38"/>
      <c r="CN329" s="38"/>
      <c r="CO329" s="38"/>
      <c r="CP329" s="38"/>
      <c r="CQ329" s="38"/>
      <c r="CR329" s="38"/>
      <c r="CS329" s="38"/>
      <c r="CT329" s="38"/>
      <c r="CU329" s="38"/>
      <c r="CV329" s="38"/>
      <c r="CW329" s="38"/>
      <c r="CX329" s="38"/>
      <c r="CY329" s="38"/>
      <c r="CZ329" s="38"/>
      <c r="DA329" s="38"/>
      <c r="DB329" s="38"/>
      <c r="DC329" s="38"/>
      <c r="DD329" s="38"/>
      <c r="DE329" s="38"/>
      <c r="DF329" s="38"/>
      <c r="DG329" s="38"/>
      <c r="DH329" s="38"/>
      <c r="DI329" s="38"/>
      <c r="DJ329" s="38"/>
      <c r="DK329" s="38"/>
      <c r="DL329" s="38"/>
      <c r="DM329" s="38"/>
      <c r="DN329" s="38"/>
      <c r="DO329" s="38"/>
      <c r="DP329" s="38"/>
      <c r="DQ329" s="38"/>
      <c r="DR329" s="38"/>
      <c r="DS329" s="38"/>
      <c r="DT329" s="38"/>
      <c r="DU329" s="38"/>
      <c r="DV329" s="38"/>
      <c r="DW329" s="38"/>
      <c r="DX329" s="38"/>
      <c r="DY329" s="38"/>
      <c r="DZ329" s="38"/>
      <c r="EA329" s="38"/>
      <c r="EB329" s="38"/>
      <c r="EC329" s="38"/>
      <c r="ED329" s="38"/>
      <c r="EE329" s="38"/>
      <c r="EF329" s="38"/>
      <c r="EG329" s="38"/>
      <c r="EH329" s="38"/>
      <c r="EI329" s="38"/>
      <c r="EJ329" s="38"/>
      <c r="EK329" s="38"/>
      <c r="EL329" s="38"/>
      <c r="EM329" s="38"/>
      <c r="EN329" s="38"/>
      <c r="EO329" s="38"/>
      <c r="EP329" s="38"/>
      <c r="EQ329" s="38"/>
      <c r="ER329" s="38"/>
      <c r="ES329" s="38"/>
      <c r="ET329" s="38"/>
      <c r="EU329" s="38"/>
      <c r="EV329" s="38"/>
      <c r="EW329" s="38"/>
      <c r="EX329" s="38"/>
      <c r="EY329" s="38"/>
      <c r="EZ329" s="38"/>
      <c r="FA329" s="38"/>
      <c r="FB329" s="38"/>
      <c r="FC329" s="38"/>
      <c r="FD329" s="38"/>
      <c r="FE329" s="38"/>
      <c r="FF329" s="38"/>
      <c r="FG329" s="38"/>
      <c r="FH329" s="38"/>
      <c r="FI329" s="38"/>
      <c r="FJ329" s="38"/>
      <c r="FK329" s="38"/>
      <c r="FL329" s="38"/>
      <c r="FM329" s="38"/>
      <c r="FN329" s="38"/>
      <c r="FO329" s="38"/>
      <c r="FP329" s="38"/>
      <c r="FQ329" s="38"/>
      <c r="FR329" s="38"/>
      <c r="FS329" s="38"/>
      <c r="FT329" s="38"/>
      <c r="FU329" s="38"/>
      <c r="FV329" s="38"/>
      <c r="FW329" s="38"/>
      <c r="FX329" s="38"/>
      <c r="FY329" s="38"/>
      <c r="FZ329" s="38"/>
      <c r="GA329" s="38"/>
      <c r="GB329" s="38"/>
      <c r="GC329" s="38"/>
      <c r="GD329" s="38"/>
      <c r="GE329" s="38"/>
      <c r="GF329" s="38"/>
      <c r="GG329" s="38"/>
      <c r="GH329" s="38"/>
      <c r="GI329" s="38"/>
      <c r="GJ329" s="38"/>
      <c r="GK329" s="38"/>
      <c r="GL329" s="38"/>
      <c r="GM329" s="38"/>
      <c r="GN329" s="38"/>
      <c r="GO329" s="38"/>
      <c r="GP329" s="38"/>
      <c r="GQ329" s="38"/>
      <c r="GR329" s="38"/>
      <c r="GS329" s="38"/>
      <c r="GT329" s="38"/>
      <c r="GU329" s="38"/>
      <c r="GV329" s="38"/>
      <c r="GW329" s="38"/>
      <c r="GX329" s="38"/>
      <c r="GY329" s="38"/>
      <c r="GZ329" s="38"/>
      <c r="HA329" s="38"/>
      <c r="HB329" s="38"/>
      <c r="HC329" s="38"/>
      <c r="HD329" s="38"/>
      <c r="HE329" s="38"/>
      <c r="HF329" s="38"/>
      <c r="HG329" s="38"/>
      <c r="HH329" s="38"/>
      <c r="HI329" s="38"/>
      <c r="HJ329" s="38"/>
      <c r="HK329" s="38"/>
      <c r="HL329" s="38"/>
      <c r="HM329" s="38"/>
      <c r="HN329" s="38"/>
      <c r="HO329" s="38"/>
      <c r="HP329" s="38"/>
      <c r="HQ329" s="38"/>
      <c r="HR329" s="38"/>
      <c r="HS329" s="38"/>
      <c r="HT329" s="38"/>
      <c r="HU329" s="38"/>
      <c r="HV329" s="38"/>
      <c r="HW329" s="38"/>
      <c r="HX329" s="38"/>
      <c r="HY329" s="38"/>
      <c r="HZ329" s="38"/>
      <c r="IA329" s="38"/>
    </row>
    <row r="330" spans="1:16" ht="11.25">
      <c r="A330" s="5" t="s">
        <v>39</v>
      </c>
      <c r="B330" s="37"/>
      <c r="C330" s="37"/>
      <c r="D330" s="30"/>
      <c r="E330" s="30"/>
      <c r="F330" s="30"/>
      <c r="G330" s="30"/>
      <c r="H330" s="30"/>
      <c r="I330" s="30"/>
      <c r="J330" s="30"/>
      <c r="K330" s="7"/>
      <c r="L330" s="30"/>
      <c r="M330" s="30"/>
      <c r="N330" s="30"/>
      <c r="O330" s="30"/>
      <c r="P330" s="30"/>
    </row>
    <row r="331" spans="1:16" ht="23.25" customHeight="1">
      <c r="A331" s="8" t="s">
        <v>283</v>
      </c>
      <c r="B331" s="6"/>
      <c r="C331" s="6"/>
      <c r="D331" s="7">
        <f>(D333*D335)+280000+700000</f>
        <v>2700000</v>
      </c>
      <c r="E331" s="7"/>
      <c r="F331" s="7">
        <f>D331</f>
        <v>2700000</v>
      </c>
      <c r="G331" s="7">
        <f>G333*G335</f>
        <v>2000000</v>
      </c>
      <c r="H331" s="7"/>
      <c r="I331" s="7"/>
      <c r="J331" s="7">
        <f>G331</f>
        <v>2000000</v>
      </c>
      <c r="K331" s="7">
        <f>G331/D331*100</f>
        <v>74.07407407407408</v>
      </c>
      <c r="L331" s="7"/>
      <c r="M331" s="7"/>
      <c r="N331" s="7">
        <f>N333*N335</f>
        <v>2200000</v>
      </c>
      <c r="O331" s="7"/>
      <c r="P331" s="7">
        <f>N331</f>
        <v>2200000</v>
      </c>
    </row>
    <row r="332" spans="1:16" ht="11.25">
      <c r="A332" s="5" t="s">
        <v>5</v>
      </c>
      <c r="B332" s="37"/>
      <c r="C332" s="37"/>
      <c r="D332" s="30"/>
      <c r="E332" s="30"/>
      <c r="F332" s="7"/>
      <c r="G332" s="30"/>
      <c r="H332" s="30"/>
      <c r="I332" s="30"/>
      <c r="J332" s="7"/>
      <c r="K332" s="7"/>
      <c r="L332" s="30"/>
      <c r="M332" s="30"/>
      <c r="N332" s="30"/>
      <c r="O332" s="30"/>
      <c r="P332" s="7"/>
    </row>
    <row r="333" spans="1:16" ht="22.5">
      <c r="A333" s="8" t="s">
        <v>282</v>
      </c>
      <c r="B333" s="6"/>
      <c r="C333" s="6"/>
      <c r="D333" s="7">
        <v>8</v>
      </c>
      <c r="E333" s="7"/>
      <c r="F333" s="7">
        <f>D333</f>
        <v>8</v>
      </c>
      <c r="G333" s="7">
        <v>8</v>
      </c>
      <c r="H333" s="7"/>
      <c r="I333" s="7"/>
      <c r="J333" s="7">
        <f>G333</f>
        <v>8</v>
      </c>
      <c r="K333" s="7">
        <f>G333/D333*100</f>
        <v>100</v>
      </c>
      <c r="L333" s="7"/>
      <c r="M333" s="7"/>
      <c r="N333" s="7">
        <v>8</v>
      </c>
      <c r="O333" s="7"/>
      <c r="P333" s="7">
        <f>N333</f>
        <v>8</v>
      </c>
    </row>
    <row r="334" spans="1:16" ht="11.25">
      <c r="A334" s="5" t="s">
        <v>7</v>
      </c>
      <c r="B334" s="37"/>
      <c r="C334" s="37"/>
      <c r="D334" s="30"/>
      <c r="E334" s="30"/>
      <c r="F334" s="7"/>
      <c r="G334" s="30"/>
      <c r="H334" s="30"/>
      <c r="I334" s="30"/>
      <c r="J334" s="7"/>
      <c r="K334" s="7"/>
      <c r="L334" s="30"/>
      <c r="M334" s="30"/>
      <c r="N334" s="30"/>
      <c r="O334" s="30"/>
      <c r="P334" s="7"/>
    </row>
    <row r="335" spans="1:16" ht="22.5">
      <c r="A335" s="8" t="s">
        <v>284</v>
      </c>
      <c r="B335" s="6"/>
      <c r="C335" s="6"/>
      <c r="D335" s="7">
        <v>215000</v>
      </c>
      <c r="E335" s="7"/>
      <c r="F335" s="7">
        <f>D335</f>
        <v>215000</v>
      </c>
      <c r="G335" s="7">
        <v>250000</v>
      </c>
      <c r="H335" s="7"/>
      <c r="I335" s="7"/>
      <c r="J335" s="7">
        <f>G335</f>
        <v>250000</v>
      </c>
      <c r="K335" s="7">
        <f>G335/D335*100</f>
        <v>116.27906976744187</v>
      </c>
      <c r="L335" s="7"/>
      <c r="M335" s="7"/>
      <c r="N335" s="7">
        <v>275000</v>
      </c>
      <c r="O335" s="7"/>
      <c r="P335" s="7">
        <f>N335</f>
        <v>275000</v>
      </c>
    </row>
    <row r="336" spans="1:235" s="39" customFormat="1" ht="36" customHeight="1">
      <c r="A336" s="34" t="s">
        <v>379</v>
      </c>
      <c r="B336" s="35"/>
      <c r="C336" s="35"/>
      <c r="D336" s="45">
        <f>D340*D343</f>
        <v>163000</v>
      </c>
      <c r="E336" s="45"/>
      <c r="F336" s="45">
        <f>D336+E336</f>
        <v>163000</v>
      </c>
      <c r="G336" s="45">
        <f aca="true" t="shared" si="44" ref="G336:M336">G340*G343</f>
        <v>300000</v>
      </c>
      <c r="H336" s="45"/>
      <c r="I336" s="45"/>
      <c r="J336" s="45">
        <f t="shared" si="44"/>
        <v>300000</v>
      </c>
      <c r="K336" s="45" t="e">
        <f t="shared" si="44"/>
        <v>#REF!</v>
      </c>
      <c r="L336" s="45">
        <f t="shared" si="44"/>
        <v>0</v>
      </c>
      <c r="M336" s="45">
        <f t="shared" si="44"/>
        <v>0</v>
      </c>
      <c r="N336" s="45">
        <f>N340*N343</f>
        <v>350000</v>
      </c>
      <c r="O336" s="45"/>
      <c r="P336" s="45" t="e">
        <f>P340*P343+P341*#REF!</f>
        <v>#REF!</v>
      </c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  <c r="BD336" s="38"/>
      <c r="BE336" s="38"/>
      <c r="BF336" s="38"/>
      <c r="BG336" s="38"/>
      <c r="BH336" s="38"/>
      <c r="BI336" s="38"/>
      <c r="BJ336" s="38"/>
      <c r="BK336" s="38"/>
      <c r="BL336" s="38"/>
      <c r="BM336" s="38"/>
      <c r="BN336" s="38"/>
      <c r="BO336" s="38"/>
      <c r="BP336" s="38"/>
      <c r="BQ336" s="38"/>
      <c r="BR336" s="38"/>
      <c r="BS336" s="38"/>
      <c r="BT336" s="38"/>
      <c r="BU336" s="38"/>
      <c r="BV336" s="38"/>
      <c r="BW336" s="38"/>
      <c r="BX336" s="38"/>
      <c r="BY336" s="38"/>
      <c r="BZ336" s="38"/>
      <c r="CA336" s="38"/>
      <c r="CB336" s="38"/>
      <c r="CC336" s="38"/>
      <c r="CD336" s="38"/>
      <c r="CE336" s="38"/>
      <c r="CF336" s="38"/>
      <c r="CG336" s="38"/>
      <c r="CH336" s="38"/>
      <c r="CI336" s="38"/>
      <c r="CJ336" s="38"/>
      <c r="CK336" s="38"/>
      <c r="CL336" s="38"/>
      <c r="CM336" s="38"/>
      <c r="CN336" s="38"/>
      <c r="CO336" s="38"/>
      <c r="CP336" s="38"/>
      <c r="CQ336" s="38"/>
      <c r="CR336" s="38"/>
      <c r="CS336" s="38"/>
      <c r="CT336" s="38"/>
      <c r="CU336" s="38"/>
      <c r="CV336" s="38"/>
      <c r="CW336" s="38"/>
      <c r="CX336" s="38"/>
      <c r="CY336" s="38"/>
      <c r="CZ336" s="38"/>
      <c r="DA336" s="38"/>
      <c r="DB336" s="38"/>
      <c r="DC336" s="38"/>
      <c r="DD336" s="38"/>
      <c r="DE336" s="38"/>
      <c r="DF336" s="38"/>
      <c r="DG336" s="38"/>
      <c r="DH336" s="38"/>
      <c r="DI336" s="38"/>
      <c r="DJ336" s="38"/>
      <c r="DK336" s="38"/>
      <c r="DL336" s="38"/>
      <c r="DM336" s="38"/>
      <c r="DN336" s="38"/>
      <c r="DO336" s="38"/>
      <c r="DP336" s="38"/>
      <c r="DQ336" s="38"/>
      <c r="DR336" s="38"/>
      <c r="DS336" s="38"/>
      <c r="DT336" s="38"/>
      <c r="DU336" s="38"/>
      <c r="DV336" s="38"/>
      <c r="DW336" s="38"/>
      <c r="DX336" s="38"/>
      <c r="DY336" s="38"/>
      <c r="DZ336" s="38"/>
      <c r="EA336" s="38"/>
      <c r="EB336" s="38"/>
      <c r="EC336" s="38"/>
      <c r="ED336" s="38"/>
      <c r="EE336" s="38"/>
      <c r="EF336" s="38"/>
      <c r="EG336" s="38"/>
      <c r="EH336" s="38"/>
      <c r="EI336" s="38"/>
      <c r="EJ336" s="38"/>
      <c r="EK336" s="38"/>
      <c r="EL336" s="38"/>
      <c r="EM336" s="38"/>
      <c r="EN336" s="38"/>
      <c r="EO336" s="38"/>
      <c r="EP336" s="38"/>
      <c r="EQ336" s="38"/>
      <c r="ER336" s="38"/>
      <c r="ES336" s="38"/>
      <c r="ET336" s="38"/>
      <c r="EU336" s="38"/>
      <c r="EV336" s="38"/>
      <c r="EW336" s="38"/>
      <c r="EX336" s="38"/>
      <c r="EY336" s="38"/>
      <c r="EZ336" s="38"/>
      <c r="FA336" s="38"/>
      <c r="FB336" s="38"/>
      <c r="FC336" s="38"/>
      <c r="FD336" s="38"/>
      <c r="FE336" s="38"/>
      <c r="FF336" s="38"/>
      <c r="FG336" s="38"/>
      <c r="FH336" s="38"/>
      <c r="FI336" s="38"/>
      <c r="FJ336" s="38"/>
      <c r="FK336" s="38"/>
      <c r="FL336" s="38"/>
      <c r="FM336" s="38"/>
      <c r="FN336" s="38"/>
      <c r="FO336" s="38"/>
      <c r="FP336" s="38"/>
      <c r="FQ336" s="38"/>
      <c r="FR336" s="38"/>
      <c r="FS336" s="38"/>
      <c r="FT336" s="38"/>
      <c r="FU336" s="38"/>
      <c r="FV336" s="38"/>
      <c r="FW336" s="38"/>
      <c r="FX336" s="38"/>
      <c r="FY336" s="38"/>
      <c r="FZ336" s="38"/>
      <c r="GA336" s="38"/>
      <c r="GB336" s="38"/>
      <c r="GC336" s="38"/>
      <c r="GD336" s="38"/>
      <c r="GE336" s="38"/>
      <c r="GF336" s="38"/>
      <c r="GG336" s="38"/>
      <c r="GH336" s="38"/>
      <c r="GI336" s="38"/>
      <c r="GJ336" s="38"/>
      <c r="GK336" s="38"/>
      <c r="GL336" s="38"/>
      <c r="GM336" s="38"/>
      <c r="GN336" s="38"/>
      <c r="GO336" s="38"/>
      <c r="GP336" s="38"/>
      <c r="GQ336" s="38"/>
      <c r="GR336" s="38"/>
      <c r="GS336" s="38"/>
      <c r="GT336" s="38"/>
      <c r="GU336" s="38"/>
      <c r="GV336" s="38"/>
      <c r="GW336" s="38"/>
      <c r="GX336" s="38"/>
      <c r="GY336" s="38"/>
      <c r="GZ336" s="38"/>
      <c r="HA336" s="38"/>
      <c r="HB336" s="38"/>
      <c r="HC336" s="38"/>
      <c r="HD336" s="38"/>
      <c r="HE336" s="38"/>
      <c r="HF336" s="38"/>
      <c r="HG336" s="38"/>
      <c r="HH336" s="38"/>
      <c r="HI336" s="38"/>
      <c r="HJ336" s="38"/>
      <c r="HK336" s="38"/>
      <c r="HL336" s="38"/>
      <c r="HM336" s="38"/>
      <c r="HN336" s="38"/>
      <c r="HO336" s="38"/>
      <c r="HP336" s="38"/>
      <c r="HQ336" s="38"/>
      <c r="HR336" s="38"/>
      <c r="HS336" s="38"/>
      <c r="HT336" s="38"/>
      <c r="HU336" s="38"/>
      <c r="HV336" s="38"/>
      <c r="HW336" s="38"/>
      <c r="HX336" s="38"/>
      <c r="HY336" s="38"/>
      <c r="HZ336" s="38"/>
      <c r="IA336" s="38"/>
    </row>
    <row r="337" spans="1:16" ht="11.25">
      <c r="A337" s="5" t="s">
        <v>39</v>
      </c>
      <c r="B337" s="37"/>
      <c r="C337" s="37"/>
      <c r="D337" s="44"/>
      <c r="E337" s="44"/>
      <c r="F337" s="44"/>
      <c r="G337" s="30"/>
      <c r="H337" s="30"/>
      <c r="I337" s="30"/>
      <c r="J337" s="30"/>
      <c r="K337" s="7"/>
      <c r="L337" s="30"/>
      <c r="M337" s="30"/>
      <c r="N337" s="30"/>
      <c r="O337" s="30"/>
      <c r="P337" s="30"/>
    </row>
    <row r="338" spans="1:16" ht="23.25" customHeight="1">
      <c r="A338" s="8" t="s">
        <v>133</v>
      </c>
      <c r="B338" s="6"/>
      <c r="C338" s="6"/>
      <c r="D338" s="44">
        <v>2752</v>
      </c>
      <c r="E338" s="44"/>
      <c r="F338" s="44">
        <f>D338</f>
        <v>2752</v>
      </c>
      <c r="G338" s="44">
        <v>1752</v>
      </c>
      <c r="H338" s="44"/>
      <c r="I338" s="44"/>
      <c r="J338" s="44">
        <f>G338</f>
        <v>1752</v>
      </c>
      <c r="K338" s="7" t="e">
        <f>#REF!/G338*100</f>
        <v>#REF!</v>
      </c>
      <c r="L338" s="7"/>
      <c r="M338" s="7"/>
      <c r="N338" s="44">
        <v>952</v>
      </c>
      <c r="O338" s="44"/>
      <c r="P338" s="44">
        <f>N338</f>
        <v>952</v>
      </c>
    </row>
    <row r="339" spans="1:16" ht="11.25">
      <c r="A339" s="5" t="s">
        <v>5</v>
      </c>
      <c r="B339" s="37"/>
      <c r="C339" s="37"/>
      <c r="D339" s="44"/>
      <c r="E339" s="44"/>
      <c r="F339" s="44"/>
      <c r="G339" s="30"/>
      <c r="H339" s="30"/>
      <c r="I339" s="30"/>
      <c r="J339" s="7"/>
      <c r="K339" s="7"/>
      <c r="L339" s="30"/>
      <c r="M339" s="30"/>
      <c r="N339" s="30"/>
      <c r="O339" s="30"/>
      <c r="P339" s="7"/>
    </row>
    <row r="340" spans="1:16" ht="24" customHeight="1">
      <c r="A340" s="8" t="s">
        <v>131</v>
      </c>
      <c r="B340" s="6"/>
      <c r="C340" s="6"/>
      <c r="D340" s="44">
        <v>1000</v>
      </c>
      <c r="E340" s="44"/>
      <c r="F340" s="44">
        <f>D340</f>
        <v>1000</v>
      </c>
      <c r="G340" s="44">
        <v>800</v>
      </c>
      <c r="H340" s="44"/>
      <c r="I340" s="44"/>
      <c r="J340" s="44">
        <f>G340</f>
        <v>800</v>
      </c>
      <c r="K340" s="7" t="e">
        <f>#REF!/G340*100</f>
        <v>#REF!</v>
      </c>
      <c r="L340" s="7"/>
      <c r="M340" s="7"/>
      <c r="N340" s="44">
        <v>875</v>
      </c>
      <c r="O340" s="44"/>
      <c r="P340" s="44">
        <f>N340</f>
        <v>875</v>
      </c>
    </row>
    <row r="341" spans="1:16" ht="33.75" customHeight="1">
      <c r="A341" s="8" t="s">
        <v>211</v>
      </c>
      <c r="B341" s="6"/>
      <c r="C341" s="6"/>
      <c r="D341" s="44"/>
      <c r="E341" s="44"/>
      <c r="F341" s="44"/>
      <c r="G341" s="44">
        <v>0</v>
      </c>
      <c r="H341" s="44"/>
      <c r="I341" s="44"/>
      <c r="J341" s="44"/>
      <c r="K341" s="7"/>
      <c r="L341" s="7"/>
      <c r="M341" s="7"/>
      <c r="N341" s="44">
        <v>5</v>
      </c>
      <c r="O341" s="44"/>
      <c r="P341" s="44">
        <f>N341</f>
        <v>5</v>
      </c>
    </row>
    <row r="342" spans="1:16" ht="11.25">
      <c r="A342" s="5" t="s">
        <v>7</v>
      </c>
      <c r="B342" s="37"/>
      <c r="C342" s="37"/>
      <c r="D342" s="44"/>
      <c r="E342" s="44"/>
      <c r="F342" s="44"/>
      <c r="G342" s="44"/>
      <c r="H342" s="44"/>
      <c r="I342" s="44"/>
      <c r="J342" s="44"/>
      <c r="K342" s="7"/>
      <c r="L342" s="30"/>
      <c r="M342" s="30"/>
      <c r="N342" s="44"/>
      <c r="O342" s="44"/>
      <c r="P342" s="44"/>
    </row>
    <row r="343" spans="1:16" ht="24" customHeight="1">
      <c r="A343" s="8" t="s">
        <v>41</v>
      </c>
      <c r="B343" s="6"/>
      <c r="C343" s="6"/>
      <c r="D343" s="44">
        <v>163</v>
      </c>
      <c r="E343" s="44"/>
      <c r="F343" s="44">
        <f>D343</f>
        <v>163</v>
      </c>
      <c r="G343" s="44">
        <v>375</v>
      </c>
      <c r="H343" s="44"/>
      <c r="I343" s="44"/>
      <c r="J343" s="44">
        <f>G343</f>
        <v>375</v>
      </c>
      <c r="K343" s="7" t="e">
        <f>#REF!/G343*100</f>
        <v>#REF!</v>
      </c>
      <c r="L343" s="7"/>
      <c r="M343" s="7"/>
      <c r="N343" s="44">
        <v>400</v>
      </c>
      <c r="O343" s="44"/>
      <c r="P343" s="44">
        <f>N343</f>
        <v>400</v>
      </c>
    </row>
    <row r="344" spans="1:16" ht="11.25">
      <c r="A344" s="56" t="s">
        <v>6</v>
      </c>
      <c r="B344" s="57"/>
      <c r="C344" s="57"/>
      <c r="D344" s="48"/>
      <c r="E344" s="48"/>
      <c r="F344" s="48"/>
      <c r="G344" s="23"/>
      <c r="H344" s="23"/>
      <c r="I344" s="23"/>
      <c r="J344" s="23"/>
      <c r="K344" s="23"/>
      <c r="L344" s="23"/>
      <c r="M344" s="23"/>
      <c r="N344" s="23"/>
      <c r="O344" s="23"/>
      <c r="P344" s="23"/>
    </row>
    <row r="345" spans="1:235" s="22" customFormat="1" ht="39" customHeight="1">
      <c r="A345" s="8" t="s">
        <v>132</v>
      </c>
      <c r="B345" s="6"/>
      <c r="C345" s="6"/>
      <c r="D345" s="44">
        <f>D340/D338*100</f>
        <v>36.337209302325576</v>
      </c>
      <c r="E345" s="44"/>
      <c r="F345" s="44">
        <f>D345</f>
        <v>36.337209302325576</v>
      </c>
      <c r="G345" s="44">
        <f>G340/G338*100</f>
        <v>45.662100456621005</v>
      </c>
      <c r="H345" s="44"/>
      <c r="I345" s="44"/>
      <c r="J345" s="44">
        <f>G345</f>
        <v>45.662100456621005</v>
      </c>
      <c r="K345" s="7"/>
      <c r="L345" s="7"/>
      <c r="M345" s="7"/>
      <c r="N345" s="44">
        <f>N340/N338*100</f>
        <v>91.91176470588235</v>
      </c>
      <c r="O345" s="44"/>
      <c r="P345" s="44">
        <f>N345</f>
        <v>91.91176470588235</v>
      </c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8"/>
      <c r="BL345" s="58"/>
      <c r="BM345" s="58"/>
      <c r="BN345" s="58"/>
      <c r="BO345" s="58"/>
      <c r="BP345" s="58"/>
      <c r="BQ345" s="58"/>
      <c r="BR345" s="58"/>
      <c r="BS345" s="58"/>
      <c r="BT345" s="58"/>
      <c r="BU345" s="58"/>
      <c r="BV345" s="58"/>
      <c r="BW345" s="58"/>
      <c r="BX345" s="58"/>
      <c r="BY345" s="58"/>
      <c r="BZ345" s="58"/>
      <c r="CA345" s="58"/>
      <c r="CB345" s="58"/>
      <c r="CC345" s="58"/>
      <c r="CD345" s="58"/>
      <c r="CE345" s="58"/>
      <c r="CF345" s="58"/>
      <c r="CG345" s="58"/>
      <c r="CH345" s="58"/>
      <c r="CI345" s="58"/>
      <c r="CJ345" s="58"/>
      <c r="CK345" s="58"/>
      <c r="CL345" s="58"/>
      <c r="CM345" s="58"/>
      <c r="CN345" s="58"/>
      <c r="CO345" s="58"/>
      <c r="CP345" s="58"/>
      <c r="CQ345" s="58"/>
      <c r="CR345" s="58"/>
      <c r="CS345" s="58"/>
      <c r="CT345" s="58"/>
      <c r="CU345" s="58"/>
      <c r="CV345" s="58"/>
      <c r="CW345" s="58"/>
      <c r="CX345" s="58"/>
      <c r="CY345" s="58"/>
      <c r="CZ345" s="58"/>
      <c r="DA345" s="58"/>
      <c r="DB345" s="58"/>
      <c r="DC345" s="58"/>
      <c r="DD345" s="58"/>
      <c r="DE345" s="58"/>
      <c r="DF345" s="58"/>
      <c r="DG345" s="58"/>
      <c r="DH345" s="58"/>
      <c r="DI345" s="58"/>
      <c r="DJ345" s="58"/>
      <c r="DK345" s="58"/>
      <c r="DL345" s="58"/>
      <c r="DM345" s="58"/>
      <c r="DN345" s="58"/>
      <c r="DO345" s="58"/>
      <c r="DP345" s="58"/>
      <c r="DQ345" s="58"/>
      <c r="DR345" s="58"/>
      <c r="DS345" s="58"/>
      <c r="DT345" s="58"/>
      <c r="DU345" s="58"/>
      <c r="DV345" s="58"/>
      <c r="DW345" s="58"/>
      <c r="DX345" s="58"/>
      <c r="DY345" s="58"/>
      <c r="DZ345" s="58"/>
      <c r="EA345" s="58"/>
      <c r="EB345" s="58"/>
      <c r="EC345" s="58"/>
      <c r="ED345" s="58"/>
      <c r="EE345" s="58"/>
      <c r="EF345" s="58"/>
      <c r="EG345" s="58"/>
      <c r="EH345" s="58"/>
      <c r="EI345" s="58"/>
      <c r="EJ345" s="58"/>
      <c r="EK345" s="58"/>
      <c r="EL345" s="58"/>
      <c r="EM345" s="58"/>
      <c r="EN345" s="58"/>
      <c r="EO345" s="58"/>
      <c r="EP345" s="58"/>
      <c r="EQ345" s="58"/>
      <c r="ER345" s="58"/>
      <c r="ES345" s="58"/>
      <c r="ET345" s="58"/>
      <c r="EU345" s="58"/>
      <c r="EV345" s="58"/>
      <c r="EW345" s="58"/>
      <c r="EX345" s="58"/>
      <c r="EY345" s="58"/>
      <c r="EZ345" s="58"/>
      <c r="FA345" s="58"/>
      <c r="FB345" s="58"/>
      <c r="FC345" s="58"/>
      <c r="FD345" s="58"/>
      <c r="FE345" s="58"/>
      <c r="FF345" s="58"/>
      <c r="FG345" s="58"/>
      <c r="FH345" s="58"/>
      <c r="FI345" s="58"/>
      <c r="FJ345" s="58"/>
      <c r="FK345" s="58"/>
      <c r="FL345" s="58"/>
      <c r="FM345" s="58"/>
      <c r="FN345" s="58"/>
      <c r="FO345" s="58"/>
      <c r="FP345" s="58"/>
      <c r="FQ345" s="58"/>
      <c r="FR345" s="58"/>
      <c r="FS345" s="58"/>
      <c r="FT345" s="58"/>
      <c r="FU345" s="58"/>
      <c r="FV345" s="58"/>
      <c r="FW345" s="58"/>
      <c r="FX345" s="58"/>
      <c r="FY345" s="58"/>
      <c r="FZ345" s="58"/>
      <c r="GA345" s="58"/>
      <c r="GB345" s="58"/>
      <c r="GC345" s="58"/>
      <c r="GD345" s="58"/>
      <c r="GE345" s="58"/>
      <c r="GF345" s="58"/>
      <c r="GG345" s="58"/>
      <c r="GH345" s="58"/>
      <c r="GI345" s="58"/>
      <c r="GJ345" s="58"/>
      <c r="GK345" s="58"/>
      <c r="GL345" s="58"/>
      <c r="GM345" s="58"/>
      <c r="GN345" s="58"/>
      <c r="GO345" s="58"/>
      <c r="GP345" s="58"/>
      <c r="GQ345" s="58"/>
      <c r="GR345" s="58"/>
      <c r="GS345" s="58"/>
      <c r="GT345" s="58"/>
      <c r="GU345" s="58"/>
      <c r="GV345" s="58"/>
      <c r="GW345" s="58"/>
      <c r="GX345" s="58"/>
      <c r="GY345" s="58"/>
      <c r="GZ345" s="58"/>
      <c r="HA345" s="58"/>
      <c r="HB345" s="58"/>
      <c r="HC345" s="58"/>
      <c r="HD345" s="58"/>
      <c r="HE345" s="58"/>
      <c r="HF345" s="58"/>
      <c r="HG345" s="58"/>
      <c r="HH345" s="58"/>
      <c r="HI345" s="58"/>
      <c r="HJ345" s="58"/>
      <c r="HK345" s="58"/>
      <c r="HL345" s="58"/>
      <c r="HM345" s="58"/>
      <c r="HN345" s="58"/>
      <c r="HO345" s="58"/>
      <c r="HP345" s="58"/>
      <c r="HQ345" s="58"/>
      <c r="HR345" s="58"/>
      <c r="HS345" s="58"/>
      <c r="HT345" s="58"/>
      <c r="HU345" s="58"/>
      <c r="HV345" s="58"/>
      <c r="HW345" s="58"/>
      <c r="HX345" s="58"/>
      <c r="HY345" s="58"/>
      <c r="HZ345" s="58"/>
      <c r="IA345" s="58"/>
    </row>
    <row r="346" spans="1:235" s="22" customFormat="1" ht="24" customHeight="1">
      <c r="A346" s="37" t="s">
        <v>321</v>
      </c>
      <c r="B346" s="20"/>
      <c r="C346" s="20"/>
      <c r="D346" s="59">
        <f>D348+D358</f>
        <v>312380.003</v>
      </c>
      <c r="E346" s="59"/>
      <c r="F346" s="59">
        <f>F348+F358</f>
        <v>312380.003</v>
      </c>
      <c r="G346" s="59">
        <f>G348+G358</f>
        <v>335255</v>
      </c>
      <c r="H346" s="59"/>
      <c r="I346" s="59"/>
      <c r="J346" s="59">
        <f>J348+J358</f>
        <v>335255</v>
      </c>
      <c r="K346" s="59"/>
      <c r="L346" s="59"/>
      <c r="M346" s="59"/>
      <c r="N346" s="59">
        <f>N348+N358</f>
        <v>352520</v>
      </c>
      <c r="O346" s="59"/>
      <c r="P346" s="59">
        <f>P348+P358</f>
        <v>352520</v>
      </c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8"/>
      <c r="BL346" s="58"/>
      <c r="BM346" s="58"/>
      <c r="BN346" s="58"/>
      <c r="BO346" s="58"/>
      <c r="BP346" s="58"/>
      <c r="BQ346" s="58"/>
      <c r="BR346" s="58"/>
      <c r="BS346" s="58"/>
      <c r="BT346" s="58"/>
      <c r="BU346" s="58"/>
      <c r="BV346" s="58"/>
      <c r="BW346" s="58"/>
      <c r="BX346" s="58"/>
      <c r="BY346" s="58"/>
      <c r="BZ346" s="58"/>
      <c r="CA346" s="58"/>
      <c r="CB346" s="58"/>
      <c r="CC346" s="58"/>
      <c r="CD346" s="58"/>
      <c r="CE346" s="58"/>
      <c r="CF346" s="58"/>
      <c r="CG346" s="58"/>
      <c r="CH346" s="58"/>
      <c r="CI346" s="58"/>
      <c r="CJ346" s="58"/>
      <c r="CK346" s="58"/>
      <c r="CL346" s="58"/>
      <c r="CM346" s="58"/>
      <c r="CN346" s="58"/>
      <c r="CO346" s="58"/>
      <c r="CP346" s="58"/>
      <c r="CQ346" s="58"/>
      <c r="CR346" s="58"/>
      <c r="CS346" s="58"/>
      <c r="CT346" s="58"/>
      <c r="CU346" s="58"/>
      <c r="CV346" s="58"/>
      <c r="CW346" s="58"/>
      <c r="CX346" s="58"/>
      <c r="CY346" s="58"/>
      <c r="CZ346" s="58"/>
      <c r="DA346" s="58"/>
      <c r="DB346" s="58"/>
      <c r="DC346" s="58"/>
      <c r="DD346" s="58"/>
      <c r="DE346" s="58"/>
      <c r="DF346" s="58"/>
      <c r="DG346" s="58"/>
      <c r="DH346" s="58"/>
      <c r="DI346" s="58"/>
      <c r="DJ346" s="58"/>
      <c r="DK346" s="58"/>
      <c r="DL346" s="58"/>
      <c r="DM346" s="58"/>
      <c r="DN346" s="58"/>
      <c r="DO346" s="58"/>
      <c r="DP346" s="58"/>
      <c r="DQ346" s="58"/>
      <c r="DR346" s="58"/>
      <c r="DS346" s="58"/>
      <c r="DT346" s="58"/>
      <c r="DU346" s="58"/>
      <c r="DV346" s="58"/>
      <c r="DW346" s="58"/>
      <c r="DX346" s="58"/>
      <c r="DY346" s="58"/>
      <c r="DZ346" s="58"/>
      <c r="EA346" s="58"/>
      <c r="EB346" s="58"/>
      <c r="EC346" s="58"/>
      <c r="ED346" s="58"/>
      <c r="EE346" s="58"/>
      <c r="EF346" s="58"/>
      <c r="EG346" s="58"/>
      <c r="EH346" s="58"/>
      <c r="EI346" s="58"/>
      <c r="EJ346" s="58"/>
      <c r="EK346" s="58"/>
      <c r="EL346" s="58"/>
      <c r="EM346" s="58"/>
      <c r="EN346" s="58"/>
      <c r="EO346" s="58"/>
      <c r="EP346" s="58"/>
      <c r="EQ346" s="58"/>
      <c r="ER346" s="58"/>
      <c r="ES346" s="58"/>
      <c r="ET346" s="58"/>
      <c r="EU346" s="58"/>
      <c r="EV346" s="58"/>
      <c r="EW346" s="58"/>
      <c r="EX346" s="58"/>
      <c r="EY346" s="58"/>
      <c r="EZ346" s="58"/>
      <c r="FA346" s="58"/>
      <c r="FB346" s="58"/>
      <c r="FC346" s="58"/>
      <c r="FD346" s="58"/>
      <c r="FE346" s="58"/>
      <c r="FF346" s="58"/>
      <c r="FG346" s="58"/>
      <c r="FH346" s="58"/>
      <c r="FI346" s="58"/>
      <c r="FJ346" s="58"/>
      <c r="FK346" s="58"/>
      <c r="FL346" s="58"/>
      <c r="FM346" s="58"/>
      <c r="FN346" s="58"/>
      <c r="FO346" s="58"/>
      <c r="FP346" s="58"/>
      <c r="FQ346" s="58"/>
      <c r="FR346" s="58"/>
      <c r="FS346" s="58"/>
      <c r="FT346" s="58"/>
      <c r="FU346" s="58"/>
      <c r="FV346" s="58"/>
      <c r="FW346" s="58"/>
      <c r="FX346" s="58"/>
      <c r="FY346" s="58"/>
      <c r="FZ346" s="58"/>
      <c r="GA346" s="58"/>
      <c r="GB346" s="58"/>
      <c r="GC346" s="58"/>
      <c r="GD346" s="58"/>
      <c r="GE346" s="58"/>
      <c r="GF346" s="58"/>
      <c r="GG346" s="58"/>
      <c r="GH346" s="58"/>
      <c r="GI346" s="58"/>
      <c r="GJ346" s="58"/>
      <c r="GK346" s="58"/>
      <c r="GL346" s="58"/>
      <c r="GM346" s="58"/>
      <c r="GN346" s="58"/>
      <c r="GO346" s="58"/>
      <c r="GP346" s="58"/>
      <c r="GQ346" s="58"/>
      <c r="GR346" s="58"/>
      <c r="GS346" s="58"/>
      <c r="GT346" s="58"/>
      <c r="GU346" s="58"/>
      <c r="GV346" s="58"/>
      <c r="GW346" s="58"/>
      <c r="GX346" s="58"/>
      <c r="GY346" s="58"/>
      <c r="GZ346" s="58"/>
      <c r="HA346" s="58"/>
      <c r="HB346" s="58"/>
      <c r="HC346" s="58"/>
      <c r="HD346" s="58"/>
      <c r="HE346" s="58"/>
      <c r="HF346" s="58"/>
      <c r="HG346" s="58"/>
      <c r="HH346" s="58"/>
      <c r="HI346" s="58"/>
      <c r="HJ346" s="58"/>
      <c r="HK346" s="58"/>
      <c r="HL346" s="58"/>
      <c r="HM346" s="58"/>
      <c r="HN346" s="58"/>
      <c r="HO346" s="58"/>
      <c r="HP346" s="58"/>
      <c r="HQ346" s="58"/>
      <c r="HR346" s="58"/>
      <c r="HS346" s="58"/>
      <c r="HT346" s="58"/>
      <c r="HU346" s="58"/>
      <c r="HV346" s="58"/>
      <c r="HW346" s="58"/>
      <c r="HX346" s="58"/>
      <c r="HY346" s="58"/>
      <c r="HZ346" s="58"/>
      <c r="IA346" s="58"/>
    </row>
    <row r="347" spans="1:235" s="22" customFormat="1" ht="24" customHeight="1">
      <c r="A347" s="8" t="s">
        <v>296</v>
      </c>
      <c r="B347" s="20"/>
      <c r="C347" s="20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8"/>
      <c r="BL347" s="58"/>
      <c r="BM347" s="58"/>
      <c r="BN347" s="58"/>
      <c r="BO347" s="58"/>
      <c r="BP347" s="58"/>
      <c r="BQ347" s="58"/>
      <c r="BR347" s="58"/>
      <c r="BS347" s="58"/>
      <c r="BT347" s="58"/>
      <c r="BU347" s="58"/>
      <c r="BV347" s="58"/>
      <c r="BW347" s="58"/>
      <c r="BX347" s="58"/>
      <c r="BY347" s="58"/>
      <c r="BZ347" s="58"/>
      <c r="CA347" s="58"/>
      <c r="CB347" s="58"/>
      <c r="CC347" s="58"/>
      <c r="CD347" s="58"/>
      <c r="CE347" s="58"/>
      <c r="CF347" s="58"/>
      <c r="CG347" s="58"/>
      <c r="CH347" s="58"/>
      <c r="CI347" s="58"/>
      <c r="CJ347" s="58"/>
      <c r="CK347" s="58"/>
      <c r="CL347" s="58"/>
      <c r="CM347" s="58"/>
      <c r="CN347" s="58"/>
      <c r="CO347" s="58"/>
      <c r="CP347" s="58"/>
      <c r="CQ347" s="58"/>
      <c r="CR347" s="58"/>
      <c r="CS347" s="58"/>
      <c r="CT347" s="58"/>
      <c r="CU347" s="58"/>
      <c r="CV347" s="58"/>
      <c r="CW347" s="58"/>
      <c r="CX347" s="58"/>
      <c r="CY347" s="58"/>
      <c r="CZ347" s="58"/>
      <c r="DA347" s="58"/>
      <c r="DB347" s="58"/>
      <c r="DC347" s="58"/>
      <c r="DD347" s="58"/>
      <c r="DE347" s="58"/>
      <c r="DF347" s="58"/>
      <c r="DG347" s="58"/>
      <c r="DH347" s="58"/>
      <c r="DI347" s="58"/>
      <c r="DJ347" s="58"/>
      <c r="DK347" s="58"/>
      <c r="DL347" s="58"/>
      <c r="DM347" s="58"/>
      <c r="DN347" s="58"/>
      <c r="DO347" s="58"/>
      <c r="DP347" s="58"/>
      <c r="DQ347" s="58"/>
      <c r="DR347" s="58"/>
      <c r="DS347" s="58"/>
      <c r="DT347" s="58"/>
      <c r="DU347" s="58"/>
      <c r="DV347" s="58"/>
      <c r="DW347" s="58"/>
      <c r="DX347" s="58"/>
      <c r="DY347" s="58"/>
      <c r="DZ347" s="58"/>
      <c r="EA347" s="58"/>
      <c r="EB347" s="58"/>
      <c r="EC347" s="58"/>
      <c r="ED347" s="58"/>
      <c r="EE347" s="58"/>
      <c r="EF347" s="58"/>
      <c r="EG347" s="58"/>
      <c r="EH347" s="58"/>
      <c r="EI347" s="58"/>
      <c r="EJ347" s="58"/>
      <c r="EK347" s="58"/>
      <c r="EL347" s="58"/>
      <c r="EM347" s="58"/>
      <c r="EN347" s="58"/>
      <c r="EO347" s="58"/>
      <c r="EP347" s="58"/>
      <c r="EQ347" s="58"/>
      <c r="ER347" s="58"/>
      <c r="ES347" s="58"/>
      <c r="ET347" s="58"/>
      <c r="EU347" s="58"/>
      <c r="EV347" s="58"/>
      <c r="EW347" s="58"/>
      <c r="EX347" s="58"/>
      <c r="EY347" s="58"/>
      <c r="EZ347" s="58"/>
      <c r="FA347" s="58"/>
      <c r="FB347" s="58"/>
      <c r="FC347" s="58"/>
      <c r="FD347" s="58"/>
      <c r="FE347" s="58"/>
      <c r="FF347" s="58"/>
      <c r="FG347" s="58"/>
      <c r="FH347" s="58"/>
      <c r="FI347" s="58"/>
      <c r="FJ347" s="58"/>
      <c r="FK347" s="58"/>
      <c r="FL347" s="58"/>
      <c r="FM347" s="58"/>
      <c r="FN347" s="58"/>
      <c r="FO347" s="58"/>
      <c r="FP347" s="58"/>
      <c r="FQ347" s="58"/>
      <c r="FR347" s="58"/>
      <c r="FS347" s="58"/>
      <c r="FT347" s="58"/>
      <c r="FU347" s="58"/>
      <c r="FV347" s="58"/>
      <c r="FW347" s="58"/>
      <c r="FX347" s="58"/>
      <c r="FY347" s="58"/>
      <c r="FZ347" s="58"/>
      <c r="GA347" s="58"/>
      <c r="GB347" s="58"/>
      <c r="GC347" s="58"/>
      <c r="GD347" s="58"/>
      <c r="GE347" s="58"/>
      <c r="GF347" s="58"/>
      <c r="GG347" s="58"/>
      <c r="GH347" s="58"/>
      <c r="GI347" s="58"/>
      <c r="GJ347" s="58"/>
      <c r="GK347" s="58"/>
      <c r="GL347" s="58"/>
      <c r="GM347" s="58"/>
      <c r="GN347" s="58"/>
      <c r="GO347" s="58"/>
      <c r="GP347" s="58"/>
      <c r="GQ347" s="58"/>
      <c r="GR347" s="58"/>
      <c r="GS347" s="58"/>
      <c r="GT347" s="58"/>
      <c r="GU347" s="58"/>
      <c r="GV347" s="58"/>
      <c r="GW347" s="58"/>
      <c r="GX347" s="58"/>
      <c r="GY347" s="58"/>
      <c r="GZ347" s="58"/>
      <c r="HA347" s="58"/>
      <c r="HB347" s="58"/>
      <c r="HC347" s="58"/>
      <c r="HD347" s="58"/>
      <c r="HE347" s="58"/>
      <c r="HF347" s="58"/>
      <c r="HG347" s="58"/>
      <c r="HH347" s="58"/>
      <c r="HI347" s="58"/>
      <c r="HJ347" s="58"/>
      <c r="HK347" s="58"/>
      <c r="HL347" s="58"/>
      <c r="HM347" s="58"/>
      <c r="HN347" s="58"/>
      <c r="HO347" s="58"/>
      <c r="HP347" s="58"/>
      <c r="HQ347" s="58"/>
      <c r="HR347" s="58"/>
      <c r="HS347" s="58"/>
      <c r="HT347" s="58"/>
      <c r="HU347" s="58"/>
      <c r="HV347" s="58"/>
      <c r="HW347" s="58"/>
      <c r="HX347" s="58"/>
      <c r="HY347" s="58"/>
      <c r="HZ347" s="58"/>
      <c r="IA347" s="58"/>
    </row>
    <row r="348" spans="1:235" s="62" customFormat="1" ht="36.75" customHeight="1">
      <c r="A348" s="60" t="s">
        <v>380</v>
      </c>
      <c r="B348" s="60"/>
      <c r="C348" s="60"/>
      <c r="D348" s="45">
        <f>D350+D351</f>
        <v>209000.003</v>
      </c>
      <c r="E348" s="45"/>
      <c r="F348" s="45">
        <f>F350+F351</f>
        <v>209000.003</v>
      </c>
      <c r="G348" s="45">
        <f>G350+G351</f>
        <v>224075</v>
      </c>
      <c r="H348" s="45"/>
      <c r="I348" s="45"/>
      <c r="J348" s="45">
        <f>J350+J351</f>
        <v>224075</v>
      </c>
      <c r="K348" s="45"/>
      <c r="L348" s="45"/>
      <c r="M348" s="45"/>
      <c r="N348" s="45">
        <f>N350+N351</f>
        <v>237530</v>
      </c>
      <c r="O348" s="45"/>
      <c r="P348" s="45">
        <f>P350+P351</f>
        <v>237530</v>
      </c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  <c r="AU348" s="61"/>
      <c r="AV348" s="61"/>
      <c r="AW348" s="61"/>
      <c r="AX348" s="61"/>
      <c r="AY348" s="61"/>
      <c r="AZ348" s="61"/>
      <c r="BA348" s="61"/>
      <c r="BB348" s="61"/>
      <c r="BC348" s="61"/>
      <c r="BD348" s="61"/>
      <c r="BE348" s="61"/>
      <c r="BF348" s="61"/>
      <c r="BG348" s="61"/>
      <c r="BH348" s="61"/>
      <c r="BI348" s="61"/>
      <c r="BJ348" s="61"/>
      <c r="BK348" s="61"/>
      <c r="BL348" s="61"/>
      <c r="BM348" s="61"/>
      <c r="BN348" s="61"/>
      <c r="BO348" s="61"/>
      <c r="BP348" s="61"/>
      <c r="BQ348" s="61"/>
      <c r="BR348" s="61"/>
      <c r="BS348" s="61"/>
      <c r="BT348" s="61"/>
      <c r="BU348" s="61"/>
      <c r="BV348" s="61"/>
      <c r="BW348" s="61"/>
      <c r="BX348" s="61"/>
      <c r="BY348" s="61"/>
      <c r="BZ348" s="61"/>
      <c r="CA348" s="61"/>
      <c r="CB348" s="61"/>
      <c r="CC348" s="61"/>
      <c r="CD348" s="61"/>
      <c r="CE348" s="61"/>
      <c r="CF348" s="61"/>
      <c r="CG348" s="61"/>
      <c r="CH348" s="61"/>
      <c r="CI348" s="61"/>
      <c r="CJ348" s="61"/>
      <c r="CK348" s="61"/>
      <c r="CL348" s="61"/>
      <c r="CM348" s="61"/>
      <c r="CN348" s="61"/>
      <c r="CO348" s="61"/>
      <c r="CP348" s="61"/>
      <c r="CQ348" s="61"/>
      <c r="CR348" s="61"/>
      <c r="CS348" s="61"/>
      <c r="CT348" s="61"/>
      <c r="CU348" s="61"/>
      <c r="CV348" s="61"/>
      <c r="CW348" s="61"/>
      <c r="CX348" s="61"/>
      <c r="CY348" s="61"/>
      <c r="CZ348" s="61"/>
      <c r="DA348" s="61"/>
      <c r="DB348" s="61"/>
      <c r="DC348" s="61"/>
      <c r="DD348" s="61"/>
      <c r="DE348" s="61"/>
      <c r="DF348" s="61"/>
      <c r="DG348" s="61"/>
      <c r="DH348" s="61"/>
      <c r="DI348" s="61"/>
      <c r="DJ348" s="61"/>
      <c r="DK348" s="61"/>
      <c r="DL348" s="61"/>
      <c r="DM348" s="61"/>
      <c r="DN348" s="61"/>
      <c r="DO348" s="61"/>
      <c r="DP348" s="61"/>
      <c r="DQ348" s="61"/>
      <c r="DR348" s="61"/>
      <c r="DS348" s="61"/>
      <c r="DT348" s="61"/>
      <c r="DU348" s="61"/>
      <c r="DV348" s="61"/>
      <c r="DW348" s="61"/>
      <c r="DX348" s="61"/>
      <c r="DY348" s="61"/>
      <c r="DZ348" s="61"/>
      <c r="EA348" s="61"/>
      <c r="EB348" s="61"/>
      <c r="EC348" s="61"/>
      <c r="ED348" s="61"/>
      <c r="EE348" s="61"/>
      <c r="EF348" s="61"/>
      <c r="EG348" s="61"/>
      <c r="EH348" s="61"/>
      <c r="EI348" s="61"/>
      <c r="EJ348" s="61"/>
      <c r="EK348" s="61"/>
      <c r="EL348" s="61"/>
      <c r="EM348" s="61"/>
      <c r="EN348" s="61"/>
      <c r="EO348" s="61"/>
      <c r="EP348" s="61"/>
      <c r="EQ348" s="61"/>
      <c r="ER348" s="61"/>
      <c r="ES348" s="61"/>
      <c r="ET348" s="61"/>
      <c r="EU348" s="61"/>
      <c r="EV348" s="61"/>
      <c r="EW348" s="61"/>
      <c r="EX348" s="61"/>
      <c r="EY348" s="61"/>
      <c r="EZ348" s="61"/>
      <c r="FA348" s="61"/>
      <c r="FB348" s="61"/>
      <c r="FC348" s="61"/>
      <c r="FD348" s="61"/>
      <c r="FE348" s="61"/>
      <c r="FF348" s="61"/>
      <c r="FG348" s="61"/>
      <c r="FH348" s="61"/>
      <c r="FI348" s="61"/>
      <c r="FJ348" s="61"/>
      <c r="FK348" s="61"/>
      <c r="FL348" s="61"/>
      <c r="FM348" s="61"/>
      <c r="FN348" s="61"/>
      <c r="FO348" s="61"/>
      <c r="FP348" s="61"/>
      <c r="FQ348" s="61"/>
      <c r="FR348" s="61"/>
      <c r="FS348" s="61"/>
      <c r="FT348" s="61"/>
      <c r="FU348" s="61"/>
      <c r="FV348" s="61"/>
      <c r="FW348" s="61"/>
      <c r="FX348" s="61"/>
      <c r="FY348" s="61"/>
      <c r="FZ348" s="61"/>
      <c r="GA348" s="61"/>
      <c r="GB348" s="61"/>
      <c r="GC348" s="61"/>
      <c r="GD348" s="61"/>
      <c r="GE348" s="61"/>
      <c r="GF348" s="61"/>
      <c r="GG348" s="61"/>
      <c r="GH348" s="61"/>
      <c r="GI348" s="61"/>
      <c r="GJ348" s="61"/>
      <c r="GK348" s="61"/>
      <c r="GL348" s="61"/>
      <c r="GM348" s="61"/>
      <c r="GN348" s="61"/>
      <c r="GO348" s="61"/>
      <c r="GP348" s="61"/>
      <c r="GQ348" s="61"/>
      <c r="GR348" s="61"/>
      <c r="GS348" s="61"/>
      <c r="GT348" s="61"/>
      <c r="GU348" s="61"/>
      <c r="GV348" s="61"/>
      <c r="GW348" s="61"/>
      <c r="GX348" s="61"/>
      <c r="GY348" s="61"/>
      <c r="GZ348" s="61"/>
      <c r="HA348" s="61"/>
      <c r="HB348" s="61"/>
      <c r="HC348" s="61"/>
      <c r="HD348" s="61"/>
      <c r="HE348" s="61"/>
      <c r="HF348" s="61"/>
      <c r="HG348" s="61"/>
      <c r="HH348" s="61"/>
      <c r="HI348" s="61"/>
      <c r="HJ348" s="61"/>
      <c r="HK348" s="61"/>
      <c r="HL348" s="61"/>
      <c r="HM348" s="61"/>
      <c r="HN348" s="61"/>
      <c r="HO348" s="61"/>
      <c r="HP348" s="61"/>
      <c r="HQ348" s="61"/>
      <c r="HR348" s="61"/>
      <c r="HS348" s="61"/>
      <c r="HT348" s="61"/>
      <c r="HU348" s="61"/>
      <c r="HV348" s="61"/>
      <c r="HW348" s="61"/>
      <c r="HX348" s="61"/>
      <c r="HY348" s="61"/>
      <c r="HZ348" s="61"/>
      <c r="IA348" s="61"/>
    </row>
    <row r="349" spans="1:16" ht="11.25">
      <c r="A349" s="63" t="s">
        <v>4</v>
      </c>
      <c r="B349" s="63"/>
      <c r="C349" s="63"/>
      <c r="D349" s="64"/>
      <c r="E349" s="64"/>
      <c r="F349" s="64"/>
      <c r="G349" s="64"/>
      <c r="H349" s="64"/>
      <c r="I349" s="64"/>
      <c r="J349" s="64"/>
      <c r="K349" s="65"/>
      <c r="L349" s="64"/>
      <c r="M349" s="64"/>
      <c r="N349" s="64"/>
      <c r="O349" s="64"/>
      <c r="P349" s="64"/>
    </row>
    <row r="350" spans="1:16" ht="33.75">
      <c r="A350" s="11" t="s">
        <v>297</v>
      </c>
      <c r="B350" s="11"/>
      <c r="C350" s="11"/>
      <c r="D350" s="43">
        <f>D353*D356</f>
        <v>132000.003</v>
      </c>
      <c r="E350" s="43"/>
      <c r="F350" s="43">
        <f>F353*F356</f>
        <v>132000.003</v>
      </c>
      <c r="G350" s="43">
        <f>G353*G356</f>
        <v>141525</v>
      </c>
      <c r="H350" s="43"/>
      <c r="I350" s="43"/>
      <c r="J350" s="43">
        <f>J353*J356</f>
        <v>141525</v>
      </c>
      <c r="K350" s="43">
        <f>G350/D350*100</f>
        <v>107.21590665418394</v>
      </c>
      <c r="L350" s="43"/>
      <c r="M350" s="43"/>
      <c r="N350" s="43">
        <f>N353*N356</f>
        <v>150030</v>
      </c>
      <c r="O350" s="43"/>
      <c r="P350" s="43">
        <f>P353*P356</f>
        <v>150030</v>
      </c>
    </row>
    <row r="351" spans="1:16" ht="22.5">
      <c r="A351" s="11" t="s">
        <v>298</v>
      </c>
      <c r="B351" s="11"/>
      <c r="C351" s="11"/>
      <c r="D351" s="43">
        <f>D354*D357</f>
        <v>77000</v>
      </c>
      <c r="E351" s="43"/>
      <c r="F351" s="43">
        <f>F354*F357</f>
        <v>77000</v>
      </c>
      <c r="G351" s="43">
        <f>G354*G357</f>
        <v>82550</v>
      </c>
      <c r="H351" s="43"/>
      <c r="I351" s="43"/>
      <c r="J351" s="43">
        <f>J354*J357</f>
        <v>82550</v>
      </c>
      <c r="K351" s="43"/>
      <c r="L351" s="43"/>
      <c r="M351" s="43"/>
      <c r="N351" s="43">
        <f>N354*N357</f>
        <v>87500</v>
      </c>
      <c r="O351" s="43"/>
      <c r="P351" s="43">
        <f>P354*P357</f>
        <v>87500</v>
      </c>
    </row>
    <row r="352" spans="1:16" ht="11.25">
      <c r="A352" s="13" t="s">
        <v>5</v>
      </c>
      <c r="B352" s="13"/>
      <c r="C352" s="13"/>
      <c r="D352" s="10"/>
      <c r="E352" s="10"/>
      <c r="F352" s="43"/>
      <c r="G352" s="10"/>
      <c r="H352" s="10"/>
      <c r="I352" s="10"/>
      <c r="J352" s="43"/>
      <c r="K352" s="43"/>
      <c r="L352" s="10"/>
      <c r="M352" s="10"/>
      <c r="N352" s="10"/>
      <c r="O352" s="10"/>
      <c r="P352" s="43"/>
    </row>
    <row r="353" spans="1:16" ht="25.5" customHeight="1">
      <c r="A353" s="11" t="s">
        <v>300</v>
      </c>
      <c r="B353" s="11"/>
      <c r="C353" s="11"/>
      <c r="D353" s="43">
        <v>9</v>
      </c>
      <c r="E353" s="43"/>
      <c r="F353" s="43">
        <f>D353</f>
        <v>9</v>
      </c>
      <c r="G353" s="43">
        <v>9</v>
      </c>
      <c r="H353" s="43"/>
      <c r="I353" s="43"/>
      <c r="J353" s="43">
        <f>G353+H353</f>
        <v>9</v>
      </c>
      <c r="K353" s="43">
        <f>G353/D353*100</f>
        <v>100</v>
      </c>
      <c r="L353" s="43"/>
      <c r="M353" s="43"/>
      <c r="N353" s="43">
        <v>9</v>
      </c>
      <c r="O353" s="43"/>
      <c r="P353" s="43">
        <f>N353</f>
        <v>9</v>
      </c>
    </row>
    <row r="354" spans="1:16" ht="25.5" customHeight="1">
      <c r="A354" s="11" t="s">
        <v>299</v>
      </c>
      <c r="B354" s="11"/>
      <c r="C354" s="11"/>
      <c r="D354" s="43">
        <v>10</v>
      </c>
      <c r="E354" s="43"/>
      <c r="F354" s="43">
        <v>10</v>
      </c>
      <c r="G354" s="43">
        <v>10</v>
      </c>
      <c r="H354" s="43"/>
      <c r="I354" s="43"/>
      <c r="J354" s="43">
        <v>10</v>
      </c>
      <c r="K354" s="43"/>
      <c r="L354" s="43"/>
      <c r="M354" s="43"/>
      <c r="N354" s="43">
        <v>10</v>
      </c>
      <c r="O354" s="43"/>
      <c r="P354" s="43">
        <v>10</v>
      </c>
    </row>
    <row r="355" spans="1:16" ht="11.25">
      <c r="A355" s="13" t="s">
        <v>7</v>
      </c>
      <c r="B355" s="13"/>
      <c r="C355" s="13"/>
      <c r="D355" s="66"/>
      <c r="E355" s="66"/>
      <c r="F355" s="67"/>
      <c r="G355" s="66"/>
      <c r="H355" s="66"/>
      <c r="I355" s="66"/>
      <c r="J355" s="67"/>
      <c r="K355" s="67"/>
      <c r="L355" s="66"/>
      <c r="M355" s="66"/>
      <c r="N355" s="66"/>
      <c r="O355" s="66"/>
      <c r="P355" s="67"/>
    </row>
    <row r="356" spans="1:16" ht="33.75">
      <c r="A356" s="11" t="s">
        <v>301</v>
      </c>
      <c r="B356" s="11"/>
      <c r="C356" s="11"/>
      <c r="D356" s="67">
        <v>14666.667</v>
      </c>
      <c r="E356" s="67"/>
      <c r="F356" s="67">
        <f>D356</f>
        <v>14666.667</v>
      </c>
      <c r="G356" s="67">
        <v>15725</v>
      </c>
      <c r="H356" s="67"/>
      <c r="I356" s="67"/>
      <c r="J356" s="67">
        <f>G356</f>
        <v>15725</v>
      </c>
      <c r="K356" s="67">
        <f>G356/D356*100</f>
        <v>107.21590665418394</v>
      </c>
      <c r="L356" s="67"/>
      <c r="M356" s="67"/>
      <c r="N356" s="67">
        <v>16670</v>
      </c>
      <c r="O356" s="67"/>
      <c r="P356" s="67">
        <f>N356</f>
        <v>16670</v>
      </c>
    </row>
    <row r="357" spans="1:16" ht="24" customHeight="1">
      <c r="A357" s="11" t="s">
        <v>302</v>
      </c>
      <c r="B357" s="11"/>
      <c r="C357" s="11"/>
      <c r="D357" s="43">
        <v>7700</v>
      </c>
      <c r="E357" s="43"/>
      <c r="F357" s="43">
        <v>7700</v>
      </c>
      <c r="G357" s="43">
        <v>8255</v>
      </c>
      <c r="H357" s="43"/>
      <c r="I357" s="43"/>
      <c r="J357" s="43">
        <v>8255</v>
      </c>
      <c r="K357" s="67"/>
      <c r="L357" s="67"/>
      <c r="M357" s="67"/>
      <c r="N357" s="43">
        <v>8750</v>
      </c>
      <c r="O357" s="43"/>
      <c r="P357" s="43">
        <v>8750</v>
      </c>
    </row>
    <row r="358" spans="1:235" s="39" customFormat="1" ht="33.75">
      <c r="A358" s="9" t="s">
        <v>381</v>
      </c>
      <c r="B358" s="9"/>
      <c r="C358" s="9"/>
      <c r="D358" s="10">
        <f>D360+D361+D362+D363+D364+D365</f>
        <v>103380</v>
      </c>
      <c r="E358" s="10"/>
      <c r="F358" s="10">
        <f>D358+E358</f>
        <v>103380</v>
      </c>
      <c r="G358" s="10">
        <f>G360+G361+G362+G363+G364+G365</f>
        <v>111180</v>
      </c>
      <c r="H358" s="10"/>
      <c r="I358" s="10"/>
      <c r="J358" s="10">
        <f>G358+H358</f>
        <v>111180</v>
      </c>
      <c r="K358" s="10"/>
      <c r="L358" s="10"/>
      <c r="M358" s="10"/>
      <c r="N358" s="10">
        <f>N360+N361+N362+N363+N364+N365</f>
        <v>114990</v>
      </c>
      <c r="O358" s="10"/>
      <c r="P358" s="10">
        <f>N358</f>
        <v>114990</v>
      </c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  <c r="BH358" s="38"/>
      <c r="BI358" s="38"/>
      <c r="BJ358" s="38"/>
      <c r="BK358" s="38"/>
      <c r="BL358" s="38"/>
      <c r="BM358" s="38"/>
      <c r="BN358" s="38"/>
      <c r="BO358" s="38"/>
      <c r="BP358" s="38"/>
      <c r="BQ358" s="38"/>
      <c r="BR358" s="38"/>
      <c r="BS358" s="38"/>
      <c r="BT358" s="38"/>
      <c r="BU358" s="38"/>
      <c r="BV358" s="38"/>
      <c r="BW358" s="38"/>
      <c r="BX358" s="38"/>
      <c r="BY358" s="38"/>
      <c r="BZ358" s="38"/>
      <c r="CA358" s="38"/>
      <c r="CB358" s="38"/>
      <c r="CC358" s="38"/>
      <c r="CD358" s="38"/>
      <c r="CE358" s="38"/>
      <c r="CF358" s="38"/>
      <c r="CG358" s="38"/>
      <c r="CH358" s="38"/>
      <c r="CI358" s="38"/>
      <c r="CJ358" s="38"/>
      <c r="CK358" s="38"/>
      <c r="CL358" s="38"/>
      <c r="CM358" s="38"/>
      <c r="CN358" s="38"/>
      <c r="CO358" s="38"/>
      <c r="CP358" s="38"/>
      <c r="CQ358" s="38"/>
      <c r="CR358" s="38"/>
      <c r="CS358" s="38"/>
      <c r="CT358" s="38"/>
      <c r="CU358" s="38"/>
      <c r="CV358" s="38"/>
      <c r="CW358" s="38"/>
      <c r="CX358" s="38"/>
      <c r="CY358" s="38"/>
      <c r="CZ358" s="38"/>
      <c r="DA358" s="38"/>
      <c r="DB358" s="38"/>
      <c r="DC358" s="38"/>
      <c r="DD358" s="38"/>
      <c r="DE358" s="38"/>
      <c r="DF358" s="38"/>
      <c r="DG358" s="38"/>
      <c r="DH358" s="38"/>
      <c r="DI358" s="38"/>
      <c r="DJ358" s="38"/>
      <c r="DK358" s="38"/>
      <c r="DL358" s="38"/>
      <c r="DM358" s="38"/>
      <c r="DN358" s="38"/>
      <c r="DO358" s="38"/>
      <c r="DP358" s="38"/>
      <c r="DQ358" s="38"/>
      <c r="DR358" s="38"/>
      <c r="DS358" s="38"/>
      <c r="DT358" s="38"/>
      <c r="DU358" s="38"/>
      <c r="DV358" s="38"/>
      <c r="DW358" s="38"/>
      <c r="DX358" s="38"/>
      <c r="DY358" s="38"/>
      <c r="DZ358" s="38"/>
      <c r="EA358" s="38"/>
      <c r="EB358" s="38"/>
      <c r="EC358" s="38"/>
      <c r="ED358" s="38"/>
      <c r="EE358" s="38"/>
      <c r="EF358" s="38"/>
      <c r="EG358" s="38"/>
      <c r="EH358" s="38"/>
      <c r="EI358" s="38"/>
      <c r="EJ358" s="38"/>
      <c r="EK358" s="38"/>
      <c r="EL358" s="38"/>
      <c r="EM358" s="38"/>
      <c r="EN358" s="38"/>
      <c r="EO358" s="38"/>
      <c r="EP358" s="38"/>
      <c r="EQ358" s="38"/>
      <c r="ER358" s="38"/>
      <c r="ES358" s="38"/>
      <c r="ET358" s="38"/>
      <c r="EU358" s="38"/>
      <c r="EV358" s="38"/>
      <c r="EW358" s="38"/>
      <c r="EX358" s="38"/>
      <c r="EY358" s="38"/>
      <c r="EZ358" s="38"/>
      <c r="FA358" s="38"/>
      <c r="FB358" s="38"/>
      <c r="FC358" s="38"/>
      <c r="FD358" s="38"/>
      <c r="FE358" s="38"/>
      <c r="FF358" s="38"/>
      <c r="FG358" s="38"/>
      <c r="FH358" s="38"/>
      <c r="FI358" s="38"/>
      <c r="FJ358" s="38"/>
      <c r="FK358" s="38"/>
      <c r="FL358" s="38"/>
      <c r="FM358" s="38"/>
      <c r="FN358" s="38"/>
      <c r="FO358" s="38"/>
      <c r="FP358" s="38"/>
      <c r="FQ358" s="38"/>
      <c r="FR358" s="38"/>
      <c r="FS358" s="38"/>
      <c r="FT358" s="38"/>
      <c r="FU358" s="38"/>
      <c r="FV358" s="38"/>
      <c r="FW358" s="38"/>
      <c r="FX358" s="38"/>
      <c r="FY358" s="38"/>
      <c r="FZ358" s="38"/>
      <c r="GA358" s="38"/>
      <c r="GB358" s="38"/>
      <c r="GC358" s="38"/>
      <c r="GD358" s="38"/>
      <c r="GE358" s="38"/>
      <c r="GF358" s="38"/>
      <c r="GG358" s="38"/>
      <c r="GH358" s="38"/>
      <c r="GI358" s="38"/>
      <c r="GJ358" s="38"/>
      <c r="GK358" s="38"/>
      <c r="GL358" s="38"/>
      <c r="GM358" s="38"/>
      <c r="GN358" s="38"/>
      <c r="GO358" s="38"/>
      <c r="GP358" s="38"/>
      <c r="GQ358" s="38"/>
      <c r="GR358" s="38"/>
      <c r="GS358" s="38"/>
      <c r="GT358" s="38"/>
      <c r="GU358" s="38"/>
      <c r="GV358" s="38"/>
      <c r="GW358" s="38"/>
      <c r="GX358" s="38"/>
      <c r="GY358" s="38"/>
      <c r="GZ358" s="38"/>
      <c r="HA358" s="38"/>
      <c r="HB358" s="38"/>
      <c r="HC358" s="38"/>
      <c r="HD358" s="38"/>
      <c r="HE358" s="38"/>
      <c r="HF358" s="38"/>
      <c r="HG358" s="38"/>
      <c r="HH358" s="38"/>
      <c r="HI358" s="38"/>
      <c r="HJ358" s="38"/>
      <c r="HK358" s="38"/>
      <c r="HL358" s="38"/>
      <c r="HM358" s="38"/>
      <c r="HN358" s="38"/>
      <c r="HO358" s="38"/>
      <c r="HP358" s="38"/>
      <c r="HQ358" s="38"/>
      <c r="HR358" s="38"/>
      <c r="HS358" s="38"/>
      <c r="HT358" s="38"/>
      <c r="HU358" s="38"/>
      <c r="HV358" s="38"/>
      <c r="HW358" s="38"/>
      <c r="HX358" s="38"/>
      <c r="HY358" s="38"/>
      <c r="HZ358" s="38"/>
      <c r="IA358" s="38"/>
    </row>
    <row r="359" spans="1:235" s="39" customFormat="1" ht="11.25">
      <c r="A359" s="63" t="s">
        <v>4</v>
      </c>
      <c r="B359" s="9"/>
      <c r="C359" s="9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  <c r="BM359" s="38"/>
      <c r="BN359" s="38"/>
      <c r="BO359" s="38"/>
      <c r="BP359" s="38"/>
      <c r="BQ359" s="38"/>
      <c r="BR359" s="38"/>
      <c r="BS359" s="38"/>
      <c r="BT359" s="38"/>
      <c r="BU359" s="38"/>
      <c r="BV359" s="38"/>
      <c r="BW359" s="38"/>
      <c r="BX359" s="38"/>
      <c r="BY359" s="38"/>
      <c r="BZ359" s="38"/>
      <c r="CA359" s="38"/>
      <c r="CB359" s="38"/>
      <c r="CC359" s="38"/>
      <c r="CD359" s="38"/>
      <c r="CE359" s="38"/>
      <c r="CF359" s="38"/>
      <c r="CG359" s="38"/>
      <c r="CH359" s="38"/>
      <c r="CI359" s="38"/>
      <c r="CJ359" s="38"/>
      <c r="CK359" s="38"/>
      <c r="CL359" s="38"/>
      <c r="CM359" s="38"/>
      <c r="CN359" s="38"/>
      <c r="CO359" s="38"/>
      <c r="CP359" s="38"/>
      <c r="CQ359" s="38"/>
      <c r="CR359" s="38"/>
      <c r="CS359" s="38"/>
      <c r="CT359" s="38"/>
      <c r="CU359" s="38"/>
      <c r="CV359" s="38"/>
      <c r="CW359" s="38"/>
      <c r="CX359" s="38"/>
      <c r="CY359" s="38"/>
      <c r="CZ359" s="38"/>
      <c r="DA359" s="38"/>
      <c r="DB359" s="38"/>
      <c r="DC359" s="38"/>
      <c r="DD359" s="38"/>
      <c r="DE359" s="38"/>
      <c r="DF359" s="38"/>
      <c r="DG359" s="38"/>
      <c r="DH359" s="38"/>
      <c r="DI359" s="38"/>
      <c r="DJ359" s="38"/>
      <c r="DK359" s="38"/>
      <c r="DL359" s="38"/>
      <c r="DM359" s="38"/>
      <c r="DN359" s="38"/>
      <c r="DO359" s="38"/>
      <c r="DP359" s="38"/>
      <c r="DQ359" s="38"/>
      <c r="DR359" s="38"/>
      <c r="DS359" s="38"/>
      <c r="DT359" s="38"/>
      <c r="DU359" s="38"/>
      <c r="DV359" s="38"/>
      <c r="DW359" s="38"/>
      <c r="DX359" s="38"/>
      <c r="DY359" s="38"/>
      <c r="DZ359" s="38"/>
      <c r="EA359" s="38"/>
      <c r="EB359" s="38"/>
      <c r="EC359" s="38"/>
      <c r="ED359" s="38"/>
      <c r="EE359" s="38"/>
      <c r="EF359" s="38"/>
      <c r="EG359" s="38"/>
      <c r="EH359" s="38"/>
      <c r="EI359" s="38"/>
      <c r="EJ359" s="38"/>
      <c r="EK359" s="38"/>
      <c r="EL359" s="38"/>
      <c r="EM359" s="38"/>
      <c r="EN359" s="38"/>
      <c r="EO359" s="38"/>
      <c r="EP359" s="38"/>
      <c r="EQ359" s="38"/>
      <c r="ER359" s="38"/>
      <c r="ES359" s="38"/>
      <c r="ET359" s="38"/>
      <c r="EU359" s="38"/>
      <c r="EV359" s="38"/>
      <c r="EW359" s="38"/>
      <c r="EX359" s="38"/>
      <c r="EY359" s="38"/>
      <c r="EZ359" s="38"/>
      <c r="FA359" s="38"/>
      <c r="FB359" s="38"/>
      <c r="FC359" s="38"/>
      <c r="FD359" s="38"/>
      <c r="FE359" s="38"/>
      <c r="FF359" s="38"/>
      <c r="FG359" s="38"/>
      <c r="FH359" s="38"/>
      <c r="FI359" s="38"/>
      <c r="FJ359" s="38"/>
      <c r="FK359" s="38"/>
      <c r="FL359" s="38"/>
      <c r="FM359" s="38"/>
      <c r="FN359" s="38"/>
      <c r="FO359" s="38"/>
      <c r="FP359" s="38"/>
      <c r="FQ359" s="38"/>
      <c r="FR359" s="38"/>
      <c r="FS359" s="38"/>
      <c r="FT359" s="38"/>
      <c r="FU359" s="38"/>
      <c r="FV359" s="38"/>
      <c r="FW359" s="38"/>
      <c r="FX359" s="38"/>
      <c r="FY359" s="38"/>
      <c r="FZ359" s="38"/>
      <c r="GA359" s="38"/>
      <c r="GB359" s="38"/>
      <c r="GC359" s="38"/>
      <c r="GD359" s="38"/>
      <c r="GE359" s="38"/>
      <c r="GF359" s="38"/>
      <c r="GG359" s="38"/>
      <c r="GH359" s="38"/>
      <c r="GI359" s="38"/>
      <c r="GJ359" s="38"/>
      <c r="GK359" s="38"/>
      <c r="GL359" s="38"/>
      <c r="GM359" s="38"/>
      <c r="GN359" s="38"/>
      <c r="GO359" s="38"/>
      <c r="GP359" s="38"/>
      <c r="GQ359" s="38"/>
      <c r="GR359" s="38"/>
      <c r="GS359" s="38"/>
      <c r="GT359" s="38"/>
      <c r="GU359" s="38"/>
      <c r="GV359" s="38"/>
      <c r="GW359" s="38"/>
      <c r="GX359" s="38"/>
      <c r="GY359" s="38"/>
      <c r="GZ359" s="38"/>
      <c r="HA359" s="38"/>
      <c r="HB359" s="38"/>
      <c r="HC359" s="38"/>
      <c r="HD359" s="38"/>
      <c r="HE359" s="38"/>
      <c r="HF359" s="38"/>
      <c r="HG359" s="38"/>
      <c r="HH359" s="38"/>
      <c r="HI359" s="38"/>
      <c r="HJ359" s="38"/>
      <c r="HK359" s="38"/>
      <c r="HL359" s="38"/>
      <c r="HM359" s="38"/>
      <c r="HN359" s="38"/>
      <c r="HO359" s="38"/>
      <c r="HP359" s="38"/>
      <c r="HQ359" s="38"/>
      <c r="HR359" s="38"/>
      <c r="HS359" s="38"/>
      <c r="HT359" s="38"/>
      <c r="HU359" s="38"/>
      <c r="HV359" s="38"/>
      <c r="HW359" s="38"/>
      <c r="HX359" s="38"/>
      <c r="HY359" s="38"/>
      <c r="HZ359" s="38"/>
      <c r="IA359" s="38"/>
    </row>
    <row r="360" spans="1:235" s="39" customFormat="1" ht="30" customHeight="1">
      <c r="A360" s="9" t="s">
        <v>303</v>
      </c>
      <c r="B360" s="9"/>
      <c r="C360" s="9"/>
      <c r="D360" s="10">
        <f>D367*D374</f>
        <v>7200</v>
      </c>
      <c r="E360" s="10"/>
      <c r="F360" s="10">
        <f aca="true" t="shared" si="45" ref="F360:F365">D360+E360</f>
        <v>7200</v>
      </c>
      <c r="G360" s="10">
        <f>G367*G374</f>
        <v>7800</v>
      </c>
      <c r="H360" s="10"/>
      <c r="I360" s="10"/>
      <c r="J360" s="10">
        <f aca="true" t="shared" si="46" ref="J360:J365">G360+H360</f>
        <v>7800</v>
      </c>
      <c r="K360" s="10"/>
      <c r="L360" s="10"/>
      <c r="M360" s="10"/>
      <c r="N360" s="10">
        <f>N367*N374</f>
        <v>8250</v>
      </c>
      <c r="O360" s="10"/>
      <c r="P360" s="10">
        <f aca="true" t="shared" si="47" ref="P360:P365">N360+O360</f>
        <v>8250</v>
      </c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  <c r="BH360" s="38"/>
      <c r="BI360" s="38"/>
      <c r="BJ360" s="38"/>
      <c r="BK360" s="38"/>
      <c r="BL360" s="38"/>
      <c r="BM360" s="38"/>
      <c r="BN360" s="38"/>
      <c r="BO360" s="38"/>
      <c r="BP360" s="38"/>
      <c r="BQ360" s="38"/>
      <c r="BR360" s="38"/>
      <c r="BS360" s="38"/>
      <c r="BT360" s="38"/>
      <c r="BU360" s="38"/>
      <c r="BV360" s="38"/>
      <c r="BW360" s="38"/>
      <c r="BX360" s="38"/>
      <c r="BY360" s="38"/>
      <c r="BZ360" s="38"/>
      <c r="CA360" s="38"/>
      <c r="CB360" s="38"/>
      <c r="CC360" s="38"/>
      <c r="CD360" s="38"/>
      <c r="CE360" s="38"/>
      <c r="CF360" s="38"/>
      <c r="CG360" s="38"/>
      <c r="CH360" s="38"/>
      <c r="CI360" s="38"/>
      <c r="CJ360" s="38"/>
      <c r="CK360" s="38"/>
      <c r="CL360" s="38"/>
      <c r="CM360" s="38"/>
      <c r="CN360" s="38"/>
      <c r="CO360" s="38"/>
      <c r="CP360" s="38"/>
      <c r="CQ360" s="38"/>
      <c r="CR360" s="38"/>
      <c r="CS360" s="38"/>
      <c r="CT360" s="38"/>
      <c r="CU360" s="38"/>
      <c r="CV360" s="38"/>
      <c r="CW360" s="38"/>
      <c r="CX360" s="38"/>
      <c r="CY360" s="38"/>
      <c r="CZ360" s="38"/>
      <c r="DA360" s="38"/>
      <c r="DB360" s="38"/>
      <c r="DC360" s="38"/>
      <c r="DD360" s="38"/>
      <c r="DE360" s="38"/>
      <c r="DF360" s="38"/>
      <c r="DG360" s="38"/>
      <c r="DH360" s="38"/>
      <c r="DI360" s="38"/>
      <c r="DJ360" s="38"/>
      <c r="DK360" s="38"/>
      <c r="DL360" s="38"/>
      <c r="DM360" s="38"/>
      <c r="DN360" s="38"/>
      <c r="DO360" s="38"/>
      <c r="DP360" s="38"/>
      <c r="DQ360" s="38"/>
      <c r="DR360" s="38"/>
      <c r="DS360" s="38"/>
      <c r="DT360" s="38"/>
      <c r="DU360" s="38"/>
      <c r="DV360" s="38"/>
      <c r="DW360" s="38"/>
      <c r="DX360" s="38"/>
      <c r="DY360" s="38"/>
      <c r="DZ360" s="38"/>
      <c r="EA360" s="38"/>
      <c r="EB360" s="38"/>
      <c r="EC360" s="38"/>
      <c r="ED360" s="38"/>
      <c r="EE360" s="38"/>
      <c r="EF360" s="38"/>
      <c r="EG360" s="38"/>
      <c r="EH360" s="38"/>
      <c r="EI360" s="38"/>
      <c r="EJ360" s="38"/>
      <c r="EK360" s="38"/>
      <c r="EL360" s="38"/>
      <c r="EM360" s="38"/>
      <c r="EN360" s="38"/>
      <c r="EO360" s="38"/>
      <c r="EP360" s="38"/>
      <c r="EQ360" s="38"/>
      <c r="ER360" s="38"/>
      <c r="ES360" s="38"/>
      <c r="ET360" s="38"/>
      <c r="EU360" s="38"/>
      <c r="EV360" s="38"/>
      <c r="EW360" s="38"/>
      <c r="EX360" s="38"/>
      <c r="EY360" s="38"/>
      <c r="EZ360" s="38"/>
      <c r="FA360" s="38"/>
      <c r="FB360" s="38"/>
      <c r="FC360" s="38"/>
      <c r="FD360" s="38"/>
      <c r="FE360" s="38"/>
      <c r="FF360" s="38"/>
      <c r="FG360" s="38"/>
      <c r="FH360" s="38"/>
      <c r="FI360" s="38"/>
      <c r="FJ360" s="38"/>
      <c r="FK360" s="38"/>
      <c r="FL360" s="38"/>
      <c r="FM360" s="38"/>
      <c r="FN360" s="38"/>
      <c r="FO360" s="38"/>
      <c r="FP360" s="38"/>
      <c r="FQ360" s="38"/>
      <c r="FR360" s="38"/>
      <c r="FS360" s="38"/>
      <c r="FT360" s="38"/>
      <c r="FU360" s="38"/>
      <c r="FV360" s="38"/>
      <c r="FW360" s="38"/>
      <c r="FX360" s="38"/>
      <c r="FY360" s="38"/>
      <c r="FZ360" s="38"/>
      <c r="GA360" s="38"/>
      <c r="GB360" s="38"/>
      <c r="GC360" s="38"/>
      <c r="GD360" s="38"/>
      <c r="GE360" s="38"/>
      <c r="GF360" s="38"/>
      <c r="GG360" s="38"/>
      <c r="GH360" s="38"/>
      <c r="GI360" s="38"/>
      <c r="GJ360" s="38"/>
      <c r="GK360" s="38"/>
      <c r="GL360" s="38"/>
      <c r="GM360" s="38"/>
      <c r="GN360" s="38"/>
      <c r="GO360" s="38"/>
      <c r="GP360" s="38"/>
      <c r="GQ360" s="38"/>
      <c r="GR360" s="38"/>
      <c r="GS360" s="38"/>
      <c r="GT360" s="38"/>
      <c r="GU360" s="38"/>
      <c r="GV360" s="38"/>
      <c r="GW360" s="38"/>
      <c r="GX360" s="38"/>
      <c r="GY360" s="38"/>
      <c r="GZ360" s="38"/>
      <c r="HA360" s="38"/>
      <c r="HB360" s="38"/>
      <c r="HC360" s="38"/>
      <c r="HD360" s="38"/>
      <c r="HE360" s="38"/>
      <c r="HF360" s="38"/>
      <c r="HG360" s="38"/>
      <c r="HH360" s="38"/>
      <c r="HI360" s="38"/>
      <c r="HJ360" s="38"/>
      <c r="HK360" s="38"/>
      <c r="HL360" s="38"/>
      <c r="HM360" s="38"/>
      <c r="HN360" s="38"/>
      <c r="HO360" s="38"/>
      <c r="HP360" s="38"/>
      <c r="HQ360" s="38"/>
      <c r="HR360" s="38"/>
      <c r="HS360" s="38"/>
      <c r="HT360" s="38"/>
      <c r="HU360" s="38"/>
      <c r="HV360" s="38"/>
      <c r="HW360" s="38"/>
      <c r="HX360" s="38"/>
      <c r="HY360" s="38"/>
      <c r="HZ360" s="38"/>
      <c r="IA360" s="38"/>
    </row>
    <row r="361" spans="1:235" s="39" customFormat="1" ht="33.75">
      <c r="A361" s="9" t="s">
        <v>304</v>
      </c>
      <c r="B361" s="9"/>
      <c r="C361" s="9"/>
      <c r="D361" s="10">
        <f>D375*D368</f>
        <v>22800</v>
      </c>
      <c r="E361" s="10"/>
      <c r="F361" s="10">
        <f t="shared" si="45"/>
        <v>22800</v>
      </c>
      <c r="G361" s="10">
        <f>G375*G368</f>
        <v>24600</v>
      </c>
      <c r="H361" s="10"/>
      <c r="I361" s="10"/>
      <c r="J361" s="10">
        <f t="shared" si="46"/>
        <v>24600</v>
      </c>
      <c r="K361" s="10"/>
      <c r="L361" s="10"/>
      <c r="M361" s="10"/>
      <c r="N361" s="10">
        <f>N375*N368</f>
        <v>26100</v>
      </c>
      <c r="O361" s="10"/>
      <c r="P361" s="10">
        <f t="shared" si="47"/>
        <v>26100</v>
      </c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  <c r="BE361" s="38"/>
      <c r="BF361" s="38"/>
      <c r="BG361" s="38"/>
      <c r="BH361" s="38"/>
      <c r="BI361" s="38"/>
      <c r="BJ361" s="38"/>
      <c r="BK361" s="38"/>
      <c r="BL361" s="38"/>
      <c r="BM361" s="38"/>
      <c r="BN361" s="38"/>
      <c r="BO361" s="38"/>
      <c r="BP361" s="38"/>
      <c r="BQ361" s="38"/>
      <c r="BR361" s="38"/>
      <c r="BS361" s="38"/>
      <c r="BT361" s="38"/>
      <c r="BU361" s="38"/>
      <c r="BV361" s="38"/>
      <c r="BW361" s="38"/>
      <c r="BX361" s="38"/>
      <c r="BY361" s="38"/>
      <c r="BZ361" s="38"/>
      <c r="CA361" s="38"/>
      <c r="CB361" s="38"/>
      <c r="CC361" s="38"/>
      <c r="CD361" s="38"/>
      <c r="CE361" s="38"/>
      <c r="CF361" s="38"/>
      <c r="CG361" s="38"/>
      <c r="CH361" s="38"/>
      <c r="CI361" s="38"/>
      <c r="CJ361" s="38"/>
      <c r="CK361" s="38"/>
      <c r="CL361" s="38"/>
      <c r="CM361" s="38"/>
      <c r="CN361" s="38"/>
      <c r="CO361" s="38"/>
      <c r="CP361" s="38"/>
      <c r="CQ361" s="38"/>
      <c r="CR361" s="38"/>
      <c r="CS361" s="38"/>
      <c r="CT361" s="38"/>
      <c r="CU361" s="38"/>
      <c r="CV361" s="38"/>
      <c r="CW361" s="38"/>
      <c r="CX361" s="38"/>
      <c r="CY361" s="38"/>
      <c r="CZ361" s="38"/>
      <c r="DA361" s="38"/>
      <c r="DB361" s="38"/>
      <c r="DC361" s="38"/>
      <c r="DD361" s="38"/>
      <c r="DE361" s="38"/>
      <c r="DF361" s="38"/>
      <c r="DG361" s="38"/>
      <c r="DH361" s="38"/>
      <c r="DI361" s="38"/>
      <c r="DJ361" s="38"/>
      <c r="DK361" s="38"/>
      <c r="DL361" s="38"/>
      <c r="DM361" s="38"/>
      <c r="DN361" s="38"/>
      <c r="DO361" s="38"/>
      <c r="DP361" s="38"/>
      <c r="DQ361" s="38"/>
      <c r="DR361" s="38"/>
      <c r="DS361" s="38"/>
      <c r="DT361" s="38"/>
      <c r="DU361" s="38"/>
      <c r="DV361" s="38"/>
      <c r="DW361" s="38"/>
      <c r="DX361" s="38"/>
      <c r="DY361" s="38"/>
      <c r="DZ361" s="38"/>
      <c r="EA361" s="38"/>
      <c r="EB361" s="38"/>
      <c r="EC361" s="38"/>
      <c r="ED361" s="38"/>
      <c r="EE361" s="38"/>
      <c r="EF361" s="38"/>
      <c r="EG361" s="38"/>
      <c r="EH361" s="38"/>
      <c r="EI361" s="38"/>
      <c r="EJ361" s="38"/>
      <c r="EK361" s="38"/>
      <c r="EL361" s="38"/>
      <c r="EM361" s="38"/>
      <c r="EN361" s="38"/>
      <c r="EO361" s="38"/>
      <c r="EP361" s="38"/>
      <c r="EQ361" s="38"/>
      <c r="ER361" s="38"/>
      <c r="ES361" s="38"/>
      <c r="ET361" s="38"/>
      <c r="EU361" s="38"/>
      <c r="EV361" s="38"/>
      <c r="EW361" s="38"/>
      <c r="EX361" s="38"/>
      <c r="EY361" s="38"/>
      <c r="EZ361" s="38"/>
      <c r="FA361" s="38"/>
      <c r="FB361" s="38"/>
      <c r="FC361" s="38"/>
      <c r="FD361" s="38"/>
      <c r="FE361" s="38"/>
      <c r="FF361" s="38"/>
      <c r="FG361" s="38"/>
      <c r="FH361" s="38"/>
      <c r="FI361" s="38"/>
      <c r="FJ361" s="38"/>
      <c r="FK361" s="38"/>
      <c r="FL361" s="38"/>
      <c r="FM361" s="38"/>
      <c r="FN361" s="38"/>
      <c r="FO361" s="38"/>
      <c r="FP361" s="38"/>
      <c r="FQ361" s="38"/>
      <c r="FR361" s="38"/>
      <c r="FS361" s="38"/>
      <c r="FT361" s="38"/>
      <c r="FU361" s="38"/>
      <c r="FV361" s="38"/>
      <c r="FW361" s="38"/>
      <c r="FX361" s="38"/>
      <c r="FY361" s="38"/>
      <c r="FZ361" s="38"/>
      <c r="GA361" s="38"/>
      <c r="GB361" s="38"/>
      <c r="GC361" s="38"/>
      <c r="GD361" s="38"/>
      <c r="GE361" s="38"/>
      <c r="GF361" s="38"/>
      <c r="GG361" s="38"/>
      <c r="GH361" s="38"/>
      <c r="GI361" s="38"/>
      <c r="GJ361" s="38"/>
      <c r="GK361" s="38"/>
      <c r="GL361" s="38"/>
      <c r="GM361" s="38"/>
      <c r="GN361" s="38"/>
      <c r="GO361" s="38"/>
      <c r="GP361" s="38"/>
      <c r="GQ361" s="38"/>
      <c r="GR361" s="38"/>
      <c r="GS361" s="38"/>
      <c r="GT361" s="38"/>
      <c r="GU361" s="38"/>
      <c r="GV361" s="38"/>
      <c r="GW361" s="38"/>
      <c r="GX361" s="38"/>
      <c r="GY361" s="38"/>
      <c r="GZ361" s="38"/>
      <c r="HA361" s="38"/>
      <c r="HB361" s="38"/>
      <c r="HC361" s="38"/>
      <c r="HD361" s="38"/>
      <c r="HE361" s="38"/>
      <c r="HF361" s="38"/>
      <c r="HG361" s="38"/>
      <c r="HH361" s="38"/>
      <c r="HI361" s="38"/>
      <c r="HJ361" s="38"/>
      <c r="HK361" s="38"/>
      <c r="HL361" s="38"/>
      <c r="HM361" s="38"/>
      <c r="HN361" s="38"/>
      <c r="HO361" s="38"/>
      <c r="HP361" s="38"/>
      <c r="HQ361" s="38"/>
      <c r="HR361" s="38"/>
      <c r="HS361" s="38"/>
      <c r="HT361" s="38"/>
      <c r="HU361" s="38"/>
      <c r="HV361" s="38"/>
      <c r="HW361" s="38"/>
      <c r="HX361" s="38"/>
      <c r="HY361" s="38"/>
      <c r="HZ361" s="38"/>
      <c r="IA361" s="38"/>
    </row>
    <row r="362" spans="1:235" s="39" customFormat="1" ht="33.75">
      <c r="A362" s="9" t="s">
        <v>305</v>
      </c>
      <c r="B362" s="9"/>
      <c r="C362" s="9"/>
      <c r="D362" s="10">
        <f>D369*D376</f>
        <v>40500</v>
      </c>
      <c r="E362" s="10"/>
      <c r="F362" s="10">
        <f t="shared" si="45"/>
        <v>40500</v>
      </c>
      <c r="G362" s="10">
        <f>G369*G376</f>
        <v>43500</v>
      </c>
      <c r="H362" s="10"/>
      <c r="I362" s="10"/>
      <c r="J362" s="10">
        <f t="shared" si="46"/>
        <v>43500</v>
      </c>
      <c r="K362" s="10"/>
      <c r="L362" s="10"/>
      <c r="M362" s="10"/>
      <c r="N362" s="10">
        <f>N369*N376</f>
        <v>46200</v>
      </c>
      <c r="O362" s="10"/>
      <c r="P362" s="10">
        <f t="shared" si="47"/>
        <v>46200</v>
      </c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  <c r="BH362" s="38"/>
      <c r="BI362" s="38"/>
      <c r="BJ362" s="38"/>
      <c r="BK362" s="38"/>
      <c r="BL362" s="38"/>
      <c r="BM362" s="38"/>
      <c r="BN362" s="38"/>
      <c r="BO362" s="38"/>
      <c r="BP362" s="38"/>
      <c r="BQ362" s="38"/>
      <c r="BR362" s="38"/>
      <c r="BS362" s="38"/>
      <c r="BT362" s="38"/>
      <c r="BU362" s="38"/>
      <c r="BV362" s="38"/>
      <c r="BW362" s="38"/>
      <c r="BX362" s="38"/>
      <c r="BY362" s="38"/>
      <c r="BZ362" s="38"/>
      <c r="CA362" s="38"/>
      <c r="CB362" s="38"/>
      <c r="CC362" s="38"/>
      <c r="CD362" s="38"/>
      <c r="CE362" s="38"/>
      <c r="CF362" s="38"/>
      <c r="CG362" s="38"/>
      <c r="CH362" s="38"/>
      <c r="CI362" s="38"/>
      <c r="CJ362" s="38"/>
      <c r="CK362" s="38"/>
      <c r="CL362" s="38"/>
      <c r="CM362" s="38"/>
      <c r="CN362" s="38"/>
      <c r="CO362" s="38"/>
      <c r="CP362" s="38"/>
      <c r="CQ362" s="38"/>
      <c r="CR362" s="38"/>
      <c r="CS362" s="38"/>
      <c r="CT362" s="38"/>
      <c r="CU362" s="38"/>
      <c r="CV362" s="38"/>
      <c r="CW362" s="38"/>
      <c r="CX362" s="38"/>
      <c r="CY362" s="38"/>
      <c r="CZ362" s="38"/>
      <c r="DA362" s="38"/>
      <c r="DB362" s="38"/>
      <c r="DC362" s="38"/>
      <c r="DD362" s="38"/>
      <c r="DE362" s="38"/>
      <c r="DF362" s="38"/>
      <c r="DG362" s="38"/>
      <c r="DH362" s="38"/>
      <c r="DI362" s="38"/>
      <c r="DJ362" s="38"/>
      <c r="DK362" s="38"/>
      <c r="DL362" s="38"/>
      <c r="DM362" s="38"/>
      <c r="DN362" s="38"/>
      <c r="DO362" s="38"/>
      <c r="DP362" s="38"/>
      <c r="DQ362" s="38"/>
      <c r="DR362" s="38"/>
      <c r="DS362" s="38"/>
      <c r="DT362" s="38"/>
      <c r="DU362" s="38"/>
      <c r="DV362" s="38"/>
      <c r="DW362" s="38"/>
      <c r="DX362" s="38"/>
      <c r="DY362" s="38"/>
      <c r="DZ362" s="38"/>
      <c r="EA362" s="38"/>
      <c r="EB362" s="38"/>
      <c r="EC362" s="38"/>
      <c r="ED362" s="38"/>
      <c r="EE362" s="38"/>
      <c r="EF362" s="38"/>
      <c r="EG362" s="38"/>
      <c r="EH362" s="38"/>
      <c r="EI362" s="38"/>
      <c r="EJ362" s="38"/>
      <c r="EK362" s="38"/>
      <c r="EL362" s="38"/>
      <c r="EM362" s="38"/>
      <c r="EN362" s="38"/>
      <c r="EO362" s="38"/>
      <c r="EP362" s="38"/>
      <c r="EQ362" s="38"/>
      <c r="ER362" s="38"/>
      <c r="ES362" s="38"/>
      <c r="ET362" s="38"/>
      <c r="EU362" s="38"/>
      <c r="EV362" s="38"/>
      <c r="EW362" s="38"/>
      <c r="EX362" s="38"/>
      <c r="EY362" s="38"/>
      <c r="EZ362" s="38"/>
      <c r="FA362" s="38"/>
      <c r="FB362" s="38"/>
      <c r="FC362" s="38"/>
      <c r="FD362" s="38"/>
      <c r="FE362" s="38"/>
      <c r="FF362" s="38"/>
      <c r="FG362" s="38"/>
      <c r="FH362" s="38"/>
      <c r="FI362" s="38"/>
      <c r="FJ362" s="38"/>
      <c r="FK362" s="38"/>
      <c r="FL362" s="38"/>
      <c r="FM362" s="38"/>
      <c r="FN362" s="38"/>
      <c r="FO362" s="38"/>
      <c r="FP362" s="38"/>
      <c r="FQ362" s="38"/>
      <c r="FR362" s="38"/>
      <c r="FS362" s="38"/>
      <c r="FT362" s="38"/>
      <c r="FU362" s="38"/>
      <c r="FV362" s="38"/>
      <c r="FW362" s="38"/>
      <c r="FX362" s="38"/>
      <c r="FY362" s="38"/>
      <c r="FZ362" s="38"/>
      <c r="GA362" s="38"/>
      <c r="GB362" s="38"/>
      <c r="GC362" s="38"/>
      <c r="GD362" s="38"/>
      <c r="GE362" s="38"/>
      <c r="GF362" s="38"/>
      <c r="GG362" s="38"/>
      <c r="GH362" s="38"/>
      <c r="GI362" s="38"/>
      <c r="GJ362" s="38"/>
      <c r="GK362" s="38"/>
      <c r="GL362" s="38"/>
      <c r="GM362" s="38"/>
      <c r="GN362" s="38"/>
      <c r="GO362" s="38"/>
      <c r="GP362" s="38"/>
      <c r="GQ362" s="38"/>
      <c r="GR362" s="38"/>
      <c r="GS362" s="38"/>
      <c r="GT362" s="38"/>
      <c r="GU362" s="38"/>
      <c r="GV362" s="38"/>
      <c r="GW362" s="38"/>
      <c r="GX362" s="38"/>
      <c r="GY362" s="38"/>
      <c r="GZ362" s="38"/>
      <c r="HA362" s="38"/>
      <c r="HB362" s="38"/>
      <c r="HC362" s="38"/>
      <c r="HD362" s="38"/>
      <c r="HE362" s="38"/>
      <c r="HF362" s="38"/>
      <c r="HG362" s="38"/>
      <c r="HH362" s="38"/>
      <c r="HI362" s="38"/>
      <c r="HJ362" s="38"/>
      <c r="HK362" s="38"/>
      <c r="HL362" s="38"/>
      <c r="HM362" s="38"/>
      <c r="HN362" s="38"/>
      <c r="HO362" s="38"/>
      <c r="HP362" s="38"/>
      <c r="HQ362" s="38"/>
      <c r="HR362" s="38"/>
      <c r="HS362" s="38"/>
      <c r="HT362" s="38"/>
      <c r="HU362" s="38"/>
      <c r="HV362" s="38"/>
      <c r="HW362" s="38"/>
      <c r="HX362" s="38"/>
      <c r="HY362" s="38"/>
      <c r="HZ362" s="38"/>
      <c r="IA362" s="38"/>
    </row>
    <row r="363" spans="1:235" s="39" customFormat="1" ht="33.75">
      <c r="A363" s="9" t="s">
        <v>306</v>
      </c>
      <c r="B363" s="9"/>
      <c r="C363" s="9"/>
      <c r="D363" s="10">
        <f>D377*D370</f>
        <v>25200</v>
      </c>
      <c r="E363" s="10"/>
      <c r="F363" s="10">
        <f t="shared" si="45"/>
        <v>25200</v>
      </c>
      <c r="G363" s="10">
        <f>G370*G377</f>
        <v>27000</v>
      </c>
      <c r="H363" s="10"/>
      <c r="I363" s="10"/>
      <c r="J363" s="10">
        <f t="shared" si="46"/>
        <v>27000</v>
      </c>
      <c r="K363" s="10"/>
      <c r="L363" s="10"/>
      <c r="M363" s="10"/>
      <c r="N363" s="10">
        <f>N377*N370</f>
        <v>28800</v>
      </c>
      <c r="O363" s="10"/>
      <c r="P363" s="10">
        <f t="shared" si="47"/>
        <v>28800</v>
      </c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8"/>
      <c r="BJ363" s="38"/>
      <c r="BK363" s="38"/>
      <c r="BL363" s="38"/>
      <c r="BM363" s="38"/>
      <c r="BN363" s="38"/>
      <c r="BO363" s="38"/>
      <c r="BP363" s="38"/>
      <c r="BQ363" s="38"/>
      <c r="BR363" s="38"/>
      <c r="BS363" s="38"/>
      <c r="BT363" s="38"/>
      <c r="BU363" s="38"/>
      <c r="BV363" s="38"/>
      <c r="BW363" s="38"/>
      <c r="BX363" s="38"/>
      <c r="BY363" s="38"/>
      <c r="BZ363" s="38"/>
      <c r="CA363" s="38"/>
      <c r="CB363" s="38"/>
      <c r="CC363" s="38"/>
      <c r="CD363" s="38"/>
      <c r="CE363" s="38"/>
      <c r="CF363" s="38"/>
      <c r="CG363" s="38"/>
      <c r="CH363" s="38"/>
      <c r="CI363" s="38"/>
      <c r="CJ363" s="38"/>
      <c r="CK363" s="38"/>
      <c r="CL363" s="38"/>
      <c r="CM363" s="38"/>
      <c r="CN363" s="38"/>
      <c r="CO363" s="38"/>
      <c r="CP363" s="38"/>
      <c r="CQ363" s="38"/>
      <c r="CR363" s="38"/>
      <c r="CS363" s="38"/>
      <c r="CT363" s="38"/>
      <c r="CU363" s="38"/>
      <c r="CV363" s="38"/>
      <c r="CW363" s="38"/>
      <c r="CX363" s="38"/>
      <c r="CY363" s="38"/>
      <c r="CZ363" s="38"/>
      <c r="DA363" s="38"/>
      <c r="DB363" s="38"/>
      <c r="DC363" s="38"/>
      <c r="DD363" s="38"/>
      <c r="DE363" s="38"/>
      <c r="DF363" s="38"/>
      <c r="DG363" s="38"/>
      <c r="DH363" s="38"/>
      <c r="DI363" s="38"/>
      <c r="DJ363" s="38"/>
      <c r="DK363" s="38"/>
      <c r="DL363" s="38"/>
      <c r="DM363" s="38"/>
      <c r="DN363" s="38"/>
      <c r="DO363" s="38"/>
      <c r="DP363" s="38"/>
      <c r="DQ363" s="38"/>
      <c r="DR363" s="38"/>
      <c r="DS363" s="38"/>
      <c r="DT363" s="38"/>
      <c r="DU363" s="38"/>
      <c r="DV363" s="38"/>
      <c r="DW363" s="38"/>
      <c r="DX363" s="38"/>
      <c r="DY363" s="38"/>
      <c r="DZ363" s="38"/>
      <c r="EA363" s="38"/>
      <c r="EB363" s="38"/>
      <c r="EC363" s="38"/>
      <c r="ED363" s="38"/>
      <c r="EE363" s="38"/>
      <c r="EF363" s="38"/>
      <c r="EG363" s="38"/>
      <c r="EH363" s="38"/>
      <c r="EI363" s="38"/>
      <c r="EJ363" s="38"/>
      <c r="EK363" s="38"/>
      <c r="EL363" s="38"/>
      <c r="EM363" s="38"/>
      <c r="EN363" s="38"/>
      <c r="EO363" s="38"/>
      <c r="EP363" s="38"/>
      <c r="EQ363" s="38"/>
      <c r="ER363" s="38"/>
      <c r="ES363" s="38"/>
      <c r="ET363" s="38"/>
      <c r="EU363" s="38"/>
      <c r="EV363" s="38"/>
      <c r="EW363" s="38"/>
      <c r="EX363" s="38"/>
      <c r="EY363" s="38"/>
      <c r="EZ363" s="38"/>
      <c r="FA363" s="38"/>
      <c r="FB363" s="38"/>
      <c r="FC363" s="38"/>
      <c r="FD363" s="38"/>
      <c r="FE363" s="38"/>
      <c r="FF363" s="38"/>
      <c r="FG363" s="38"/>
      <c r="FH363" s="38"/>
      <c r="FI363" s="38"/>
      <c r="FJ363" s="38"/>
      <c r="FK363" s="38"/>
      <c r="FL363" s="38"/>
      <c r="FM363" s="38"/>
      <c r="FN363" s="38"/>
      <c r="FO363" s="38"/>
      <c r="FP363" s="38"/>
      <c r="FQ363" s="38"/>
      <c r="FR363" s="38"/>
      <c r="FS363" s="38"/>
      <c r="FT363" s="38"/>
      <c r="FU363" s="38"/>
      <c r="FV363" s="38"/>
      <c r="FW363" s="38"/>
      <c r="FX363" s="38"/>
      <c r="FY363" s="38"/>
      <c r="FZ363" s="38"/>
      <c r="GA363" s="38"/>
      <c r="GB363" s="38"/>
      <c r="GC363" s="38"/>
      <c r="GD363" s="38"/>
      <c r="GE363" s="38"/>
      <c r="GF363" s="38"/>
      <c r="GG363" s="38"/>
      <c r="GH363" s="38"/>
      <c r="GI363" s="38"/>
      <c r="GJ363" s="38"/>
      <c r="GK363" s="38"/>
      <c r="GL363" s="38"/>
      <c r="GM363" s="38"/>
      <c r="GN363" s="38"/>
      <c r="GO363" s="38"/>
      <c r="GP363" s="38"/>
      <c r="GQ363" s="38"/>
      <c r="GR363" s="38"/>
      <c r="GS363" s="38"/>
      <c r="GT363" s="38"/>
      <c r="GU363" s="38"/>
      <c r="GV363" s="38"/>
      <c r="GW363" s="38"/>
      <c r="GX363" s="38"/>
      <c r="GY363" s="38"/>
      <c r="GZ363" s="38"/>
      <c r="HA363" s="38"/>
      <c r="HB363" s="38"/>
      <c r="HC363" s="38"/>
      <c r="HD363" s="38"/>
      <c r="HE363" s="38"/>
      <c r="HF363" s="38"/>
      <c r="HG363" s="38"/>
      <c r="HH363" s="38"/>
      <c r="HI363" s="38"/>
      <c r="HJ363" s="38"/>
      <c r="HK363" s="38"/>
      <c r="HL363" s="38"/>
      <c r="HM363" s="38"/>
      <c r="HN363" s="38"/>
      <c r="HO363" s="38"/>
      <c r="HP363" s="38"/>
      <c r="HQ363" s="38"/>
      <c r="HR363" s="38"/>
      <c r="HS363" s="38"/>
      <c r="HT363" s="38"/>
      <c r="HU363" s="38"/>
      <c r="HV363" s="38"/>
      <c r="HW363" s="38"/>
      <c r="HX363" s="38"/>
      <c r="HY363" s="38"/>
      <c r="HZ363" s="38"/>
      <c r="IA363" s="38"/>
    </row>
    <row r="364" spans="1:235" s="39" customFormat="1" ht="22.5">
      <c r="A364" s="9" t="s">
        <v>307</v>
      </c>
      <c r="B364" s="9"/>
      <c r="C364" s="9"/>
      <c r="D364" s="10">
        <f>D371*D378</f>
        <v>6120</v>
      </c>
      <c r="E364" s="10"/>
      <c r="F364" s="10">
        <f t="shared" si="45"/>
        <v>6120</v>
      </c>
      <c r="G364" s="10">
        <f>G371*G378</f>
        <v>6600</v>
      </c>
      <c r="H364" s="10"/>
      <c r="I364" s="10"/>
      <c r="J364" s="10">
        <f t="shared" si="46"/>
        <v>6600</v>
      </c>
      <c r="K364" s="10"/>
      <c r="L364" s="10"/>
      <c r="M364" s="10"/>
      <c r="N364" s="10">
        <f>N371*N377</f>
        <v>3840</v>
      </c>
      <c r="O364" s="10"/>
      <c r="P364" s="10">
        <f t="shared" si="47"/>
        <v>3840</v>
      </c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  <c r="BO364" s="38"/>
      <c r="BP364" s="38"/>
      <c r="BQ364" s="38"/>
      <c r="BR364" s="38"/>
      <c r="BS364" s="38"/>
      <c r="BT364" s="38"/>
      <c r="BU364" s="38"/>
      <c r="BV364" s="38"/>
      <c r="BW364" s="38"/>
      <c r="BX364" s="38"/>
      <c r="BY364" s="38"/>
      <c r="BZ364" s="38"/>
      <c r="CA364" s="38"/>
      <c r="CB364" s="38"/>
      <c r="CC364" s="38"/>
      <c r="CD364" s="38"/>
      <c r="CE364" s="38"/>
      <c r="CF364" s="38"/>
      <c r="CG364" s="38"/>
      <c r="CH364" s="38"/>
      <c r="CI364" s="38"/>
      <c r="CJ364" s="38"/>
      <c r="CK364" s="38"/>
      <c r="CL364" s="38"/>
      <c r="CM364" s="38"/>
      <c r="CN364" s="38"/>
      <c r="CO364" s="38"/>
      <c r="CP364" s="38"/>
      <c r="CQ364" s="38"/>
      <c r="CR364" s="38"/>
      <c r="CS364" s="38"/>
      <c r="CT364" s="38"/>
      <c r="CU364" s="38"/>
      <c r="CV364" s="38"/>
      <c r="CW364" s="38"/>
      <c r="CX364" s="38"/>
      <c r="CY364" s="38"/>
      <c r="CZ364" s="38"/>
      <c r="DA364" s="38"/>
      <c r="DB364" s="38"/>
      <c r="DC364" s="38"/>
      <c r="DD364" s="38"/>
      <c r="DE364" s="38"/>
      <c r="DF364" s="38"/>
      <c r="DG364" s="38"/>
      <c r="DH364" s="38"/>
      <c r="DI364" s="38"/>
      <c r="DJ364" s="38"/>
      <c r="DK364" s="38"/>
      <c r="DL364" s="38"/>
      <c r="DM364" s="38"/>
      <c r="DN364" s="38"/>
      <c r="DO364" s="38"/>
      <c r="DP364" s="38"/>
      <c r="DQ364" s="38"/>
      <c r="DR364" s="38"/>
      <c r="DS364" s="38"/>
      <c r="DT364" s="38"/>
      <c r="DU364" s="38"/>
      <c r="DV364" s="38"/>
      <c r="DW364" s="38"/>
      <c r="DX364" s="38"/>
      <c r="DY364" s="38"/>
      <c r="DZ364" s="38"/>
      <c r="EA364" s="38"/>
      <c r="EB364" s="38"/>
      <c r="EC364" s="38"/>
      <c r="ED364" s="38"/>
      <c r="EE364" s="38"/>
      <c r="EF364" s="38"/>
      <c r="EG364" s="38"/>
      <c r="EH364" s="38"/>
      <c r="EI364" s="38"/>
      <c r="EJ364" s="38"/>
      <c r="EK364" s="38"/>
      <c r="EL364" s="38"/>
      <c r="EM364" s="38"/>
      <c r="EN364" s="38"/>
      <c r="EO364" s="38"/>
      <c r="EP364" s="38"/>
      <c r="EQ364" s="38"/>
      <c r="ER364" s="38"/>
      <c r="ES364" s="38"/>
      <c r="ET364" s="38"/>
      <c r="EU364" s="38"/>
      <c r="EV364" s="38"/>
      <c r="EW364" s="38"/>
      <c r="EX364" s="38"/>
      <c r="EY364" s="38"/>
      <c r="EZ364" s="38"/>
      <c r="FA364" s="38"/>
      <c r="FB364" s="38"/>
      <c r="FC364" s="38"/>
      <c r="FD364" s="38"/>
      <c r="FE364" s="38"/>
      <c r="FF364" s="38"/>
      <c r="FG364" s="38"/>
      <c r="FH364" s="38"/>
      <c r="FI364" s="38"/>
      <c r="FJ364" s="38"/>
      <c r="FK364" s="38"/>
      <c r="FL364" s="38"/>
      <c r="FM364" s="38"/>
      <c r="FN364" s="38"/>
      <c r="FO364" s="38"/>
      <c r="FP364" s="38"/>
      <c r="FQ364" s="38"/>
      <c r="FR364" s="38"/>
      <c r="FS364" s="38"/>
      <c r="FT364" s="38"/>
      <c r="FU364" s="38"/>
      <c r="FV364" s="38"/>
      <c r="FW364" s="38"/>
      <c r="FX364" s="38"/>
      <c r="FY364" s="38"/>
      <c r="FZ364" s="38"/>
      <c r="GA364" s="38"/>
      <c r="GB364" s="38"/>
      <c r="GC364" s="38"/>
      <c r="GD364" s="38"/>
      <c r="GE364" s="38"/>
      <c r="GF364" s="38"/>
      <c r="GG364" s="38"/>
      <c r="GH364" s="38"/>
      <c r="GI364" s="38"/>
      <c r="GJ364" s="38"/>
      <c r="GK364" s="38"/>
      <c r="GL364" s="38"/>
      <c r="GM364" s="38"/>
      <c r="GN364" s="38"/>
      <c r="GO364" s="38"/>
      <c r="GP364" s="38"/>
      <c r="GQ364" s="38"/>
      <c r="GR364" s="38"/>
      <c r="GS364" s="38"/>
      <c r="GT364" s="38"/>
      <c r="GU364" s="38"/>
      <c r="GV364" s="38"/>
      <c r="GW364" s="38"/>
      <c r="GX364" s="38"/>
      <c r="GY364" s="38"/>
      <c r="GZ364" s="38"/>
      <c r="HA364" s="38"/>
      <c r="HB364" s="38"/>
      <c r="HC364" s="38"/>
      <c r="HD364" s="38"/>
      <c r="HE364" s="38"/>
      <c r="HF364" s="38"/>
      <c r="HG364" s="38"/>
      <c r="HH364" s="38"/>
      <c r="HI364" s="38"/>
      <c r="HJ364" s="38"/>
      <c r="HK364" s="38"/>
      <c r="HL364" s="38"/>
      <c r="HM364" s="38"/>
      <c r="HN364" s="38"/>
      <c r="HO364" s="38"/>
      <c r="HP364" s="38"/>
      <c r="HQ364" s="38"/>
      <c r="HR364" s="38"/>
      <c r="HS364" s="38"/>
      <c r="HT364" s="38"/>
      <c r="HU364" s="38"/>
      <c r="HV364" s="38"/>
      <c r="HW364" s="38"/>
      <c r="HX364" s="38"/>
      <c r="HY364" s="38"/>
      <c r="HZ364" s="38"/>
      <c r="IA364" s="38"/>
    </row>
    <row r="365" spans="1:235" s="39" customFormat="1" ht="33.75">
      <c r="A365" s="9" t="s">
        <v>308</v>
      </c>
      <c r="B365" s="9"/>
      <c r="C365" s="9"/>
      <c r="D365" s="10">
        <f>D372*D379</f>
        <v>1560</v>
      </c>
      <c r="E365" s="10"/>
      <c r="F365" s="10">
        <f t="shared" si="45"/>
        <v>1560</v>
      </c>
      <c r="G365" s="10">
        <f>G372*G379</f>
        <v>1680</v>
      </c>
      <c r="H365" s="10"/>
      <c r="I365" s="10"/>
      <c r="J365" s="10">
        <f t="shared" si="46"/>
        <v>1680</v>
      </c>
      <c r="K365" s="10"/>
      <c r="L365" s="10"/>
      <c r="M365" s="10"/>
      <c r="N365" s="10">
        <f>N372*N379</f>
        <v>1800</v>
      </c>
      <c r="O365" s="10"/>
      <c r="P365" s="10">
        <f t="shared" si="47"/>
        <v>1800</v>
      </c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  <c r="BH365" s="38"/>
      <c r="BI365" s="38"/>
      <c r="BJ365" s="38"/>
      <c r="BK365" s="38"/>
      <c r="BL365" s="38"/>
      <c r="BM365" s="38"/>
      <c r="BN365" s="38"/>
      <c r="BO365" s="38"/>
      <c r="BP365" s="38"/>
      <c r="BQ365" s="38"/>
      <c r="BR365" s="38"/>
      <c r="BS365" s="38"/>
      <c r="BT365" s="38"/>
      <c r="BU365" s="38"/>
      <c r="BV365" s="38"/>
      <c r="BW365" s="38"/>
      <c r="BX365" s="38"/>
      <c r="BY365" s="38"/>
      <c r="BZ365" s="38"/>
      <c r="CA365" s="38"/>
      <c r="CB365" s="38"/>
      <c r="CC365" s="38"/>
      <c r="CD365" s="38"/>
      <c r="CE365" s="38"/>
      <c r="CF365" s="38"/>
      <c r="CG365" s="38"/>
      <c r="CH365" s="38"/>
      <c r="CI365" s="38"/>
      <c r="CJ365" s="38"/>
      <c r="CK365" s="38"/>
      <c r="CL365" s="38"/>
      <c r="CM365" s="38"/>
      <c r="CN365" s="38"/>
      <c r="CO365" s="38"/>
      <c r="CP365" s="38"/>
      <c r="CQ365" s="38"/>
      <c r="CR365" s="38"/>
      <c r="CS365" s="38"/>
      <c r="CT365" s="38"/>
      <c r="CU365" s="38"/>
      <c r="CV365" s="38"/>
      <c r="CW365" s="38"/>
      <c r="CX365" s="38"/>
      <c r="CY365" s="38"/>
      <c r="CZ365" s="38"/>
      <c r="DA365" s="38"/>
      <c r="DB365" s="38"/>
      <c r="DC365" s="38"/>
      <c r="DD365" s="38"/>
      <c r="DE365" s="38"/>
      <c r="DF365" s="38"/>
      <c r="DG365" s="38"/>
      <c r="DH365" s="38"/>
      <c r="DI365" s="38"/>
      <c r="DJ365" s="38"/>
      <c r="DK365" s="38"/>
      <c r="DL365" s="38"/>
      <c r="DM365" s="38"/>
      <c r="DN365" s="38"/>
      <c r="DO365" s="38"/>
      <c r="DP365" s="38"/>
      <c r="DQ365" s="38"/>
      <c r="DR365" s="38"/>
      <c r="DS365" s="38"/>
      <c r="DT365" s="38"/>
      <c r="DU365" s="38"/>
      <c r="DV365" s="38"/>
      <c r="DW365" s="38"/>
      <c r="DX365" s="38"/>
      <c r="DY365" s="38"/>
      <c r="DZ365" s="38"/>
      <c r="EA365" s="38"/>
      <c r="EB365" s="38"/>
      <c r="EC365" s="38"/>
      <c r="ED365" s="38"/>
      <c r="EE365" s="38"/>
      <c r="EF365" s="38"/>
      <c r="EG365" s="38"/>
      <c r="EH365" s="38"/>
      <c r="EI365" s="38"/>
      <c r="EJ365" s="38"/>
      <c r="EK365" s="38"/>
      <c r="EL365" s="38"/>
      <c r="EM365" s="38"/>
      <c r="EN365" s="38"/>
      <c r="EO365" s="38"/>
      <c r="EP365" s="38"/>
      <c r="EQ365" s="38"/>
      <c r="ER365" s="38"/>
      <c r="ES365" s="38"/>
      <c r="ET365" s="38"/>
      <c r="EU365" s="38"/>
      <c r="EV365" s="38"/>
      <c r="EW365" s="38"/>
      <c r="EX365" s="38"/>
      <c r="EY365" s="38"/>
      <c r="EZ365" s="38"/>
      <c r="FA365" s="38"/>
      <c r="FB365" s="38"/>
      <c r="FC365" s="38"/>
      <c r="FD365" s="38"/>
      <c r="FE365" s="38"/>
      <c r="FF365" s="38"/>
      <c r="FG365" s="38"/>
      <c r="FH365" s="38"/>
      <c r="FI365" s="38"/>
      <c r="FJ365" s="38"/>
      <c r="FK365" s="38"/>
      <c r="FL365" s="38"/>
      <c r="FM365" s="38"/>
      <c r="FN365" s="38"/>
      <c r="FO365" s="38"/>
      <c r="FP365" s="38"/>
      <c r="FQ365" s="38"/>
      <c r="FR365" s="38"/>
      <c r="FS365" s="38"/>
      <c r="FT365" s="38"/>
      <c r="FU365" s="38"/>
      <c r="FV365" s="38"/>
      <c r="FW365" s="38"/>
      <c r="FX365" s="38"/>
      <c r="FY365" s="38"/>
      <c r="FZ365" s="38"/>
      <c r="GA365" s="38"/>
      <c r="GB365" s="38"/>
      <c r="GC365" s="38"/>
      <c r="GD365" s="38"/>
      <c r="GE365" s="38"/>
      <c r="GF365" s="38"/>
      <c r="GG365" s="38"/>
      <c r="GH365" s="38"/>
      <c r="GI365" s="38"/>
      <c r="GJ365" s="38"/>
      <c r="GK365" s="38"/>
      <c r="GL365" s="38"/>
      <c r="GM365" s="38"/>
      <c r="GN365" s="38"/>
      <c r="GO365" s="38"/>
      <c r="GP365" s="38"/>
      <c r="GQ365" s="38"/>
      <c r="GR365" s="38"/>
      <c r="GS365" s="38"/>
      <c r="GT365" s="38"/>
      <c r="GU365" s="38"/>
      <c r="GV365" s="38"/>
      <c r="GW365" s="38"/>
      <c r="GX365" s="38"/>
      <c r="GY365" s="38"/>
      <c r="GZ365" s="38"/>
      <c r="HA365" s="38"/>
      <c r="HB365" s="38"/>
      <c r="HC365" s="38"/>
      <c r="HD365" s="38"/>
      <c r="HE365" s="38"/>
      <c r="HF365" s="38"/>
      <c r="HG365" s="38"/>
      <c r="HH365" s="38"/>
      <c r="HI365" s="38"/>
      <c r="HJ365" s="38"/>
      <c r="HK365" s="38"/>
      <c r="HL365" s="38"/>
      <c r="HM365" s="38"/>
      <c r="HN365" s="38"/>
      <c r="HO365" s="38"/>
      <c r="HP365" s="38"/>
      <c r="HQ365" s="38"/>
      <c r="HR365" s="38"/>
      <c r="HS365" s="38"/>
      <c r="HT365" s="38"/>
      <c r="HU365" s="38"/>
      <c r="HV365" s="38"/>
      <c r="HW365" s="38"/>
      <c r="HX365" s="38"/>
      <c r="HY365" s="38"/>
      <c r="HZ365" s="38"/>
      <c r="IA365" s="38"/>
    </row>
    <row r="366" spans="1:16" ht="11.25">
      <c r="A366" s="13" t="s">
        <v>5</v>
      </c>
      <c r="B366" s="13"/>
      <c r="C366" s="13"/>
      <c r="D366" s="66"/>
      <c r="E366" s="66"/>
      <c r="F366" s="67"/>
      <c r="G366" s="66"/>
      <c r="H366" s="66"/>
      <c r="I366" s="66"/>
      <c r="J366" s="67"/>
      <c r="K366" s="67"/>
      <c r="L366" s="66"/>
      <c r="M366" s="66"/>
      <c r="N366" s="66"/>
      <c r="O366" s="66"/>
      <c r="P366" s="67"/>
    </row>
    <row r="367" spans="1:16" ht="33.75" customHeight="1">
      <c r="A367" s="11" t="s">
        <v>309</v>
      </c>
      <c r="B367" s="11"/>
      <c r="C367" s="11"/>
      <c r="D367" s="68">
        <v>30</v>
      </c>
      <c r="E367" s="68"/>
      <c r="F367" s="68">
        <f aca="true" t="shared" si="48" ref="F367:F372">D367+E367</f>
        <v>30</v>
      </c>
      <c r="G367" s="68">
        <v>30</v>
      </c>
      <c r="H367" s="68"/>
      <c r="I367" s="68"/>
      <c r="J367" s="68">
        <f aca="true" t="shared" si="49" ref="J367:J372">G367+H367</f>
        <v>30</v>
      </c>
      <c r="K367" s="68">
        <f aca="true" t="shared" si="50" ref="K367:K372">G367/D367*100</f>
        <v>100</v>
      </c>
      <c r="L367" s="68"/>
      <c r="M367" s="68"/>
      <c r="N367" s="68">
        <v>30</v>
      </c>
      <c r="O367" s="68"/>
      <c r="P367" s="68">
        <f>N367+O367</f>
        <v>30</v>
      </c>
    </row>
    <row r="368" spans="1:16" ht="39" customHeight="1">
      <c r="A368" s="11" t="s">
        <v>310</v>
      </c>
      <c r="B368" s="11"/>
      <c r="C368" s="11"/>
      <c r="D368" s="68">
        <v>30</v>
      </c>
      <c r="E368" s="68"/>
      <c r="F368" s="68">
        <f t="shared" si="48"/>
        <v>30</v>
      </c>
      <c r="G368" s="68">
        <v>30</v>
      </c>
      <c r="H368" s="68"/>
      <c r="I368" s="68"/>
      <c r="J368" s="68">
        <f t="shared" si="49"/>
        <v>30</v>
      </c>
      <c r="K368" s="68">
        <f t="shared" si="50"/>
        <v>100</v>
      </c>
      <c r="L368" s="68"/>
      <c r="M368" s="68"/>
      <c r="N368" s="68">
        <v>30</v>
      </c>
      <c r="O368" s="68"/>
      <c r="P368" s="68">
        <f>N368+O368</f>
        <v>30</v>
      </c>
    </row>
    <row r="369" spans="1:16" ht="33.75" customHeight="1">
      <c r="A369" s="11" t="s">
        <v>311</v>
      </c>
      <c r="B369" s="11"/>
      <c r="C369" s="11"/>
      <c r="D369" s="68">
        <v>30</v>
      </c>
      <c r="E369" s="68"/>
      <c r="F369" s="68">
        <f t="shared" si="48"/>
        <v>30</v>
      </c>
      <c r="G369" s="68">
        <v>30</v>
      </c>
      <c r="H369" s="68"/>
      <c r="I369" s="68"/>
      <c r="J369" s="68">
        <f t="shared" si="49"/>
        <v>30</v>
      </c>
      <c r="K369" s="68">
        <f t="shared" si="50"/>
        <v>100</v>
      </c>
      <c r="L369" s="68"/>
      <c r="M369" s="68"/>
      <c r="N369" s="68">
        <v>30</v>
      </c>
      <c r="O369" s="68"/>
      <c r="P369" s="68">
        <f>N369+O369</f>
        <v>30</v>
      </c>
    </row>
    <row r="370" spans="1:16" ht="39" customHeight="1">
      <c r="A370" s="11" t="s">
        <v>312</v>
      </c>
      <c r="B370" s="11"/>
      <c r="C370" s="11"/>
      <c r="D370" s="68">
        <v>90</v>
      </c>
      <c r="E370" s="68"/>
      <c r="F370" s="68">
        <f t="shared" si="48"/>
        <v>90</v>
      </c>
      <c r="G370" s="68">
        <v>90</v>
      </c>
      <c r="H370" s="68"/>
      <c r="I370" s="68"/>
      <c r="J370" s="68">
        <f t="shared" si="49"/>
        <v>90</v>
      </c>
      <c r="K370" s="68">
        <f t="shared" si="50"/>
        <v>100</v>
      </c>
      <c r="L370" s="68"/>
      <c r="M370" s="68"/>
      <c r="N370" s="68">
        <v>90</v>
      </c>
      <c r="O370" s="68"/>
      <c r="P370" s="68">
        <f>N370+O370</f>
        <v>90</v>
      </c>
    </row>
    <row r="371" spans="1:16" ht="22.5">
      <c r="A371" s="11" t="s">
        <v>313</v>
      </c>
      <c r="B371" s="11"/>
      <c r="C371" s="11"/>
      <c r="D371" s="68">
        <v>12</v>
      </c>
      <c r="E371" s="68"/>
      <c r="F371" s="68">
        <f t="shared" si="48"/>
        <v>12</v>
      </c>
      <c r="G371" s="68">
        <v>12</v>
      </c>
      <c r="H371" s="68"/>
      <c r="I371" s="68"/>
      <c r="J371" s="68">
        <f t="shared" si="49"/>
        <v>12</v>
      </c>
      <c r="K371" s="68">
        <f t="shared" si="50"/>
        <v>100</v>
      </c>
      <c r="L371" s="68"/>
      <c r="M371" s="68"/>
      <c r="N371" s="68">
        <v>12</v>
      </c>
      <c r="O371" s="68"/>
      <c r="P371" s="68">
        <f>N371</f>
        <v>12</v>
      </c>
    </row>
    <row r="372" spans="1:16" ht="22.5">
      <c r="A372" s="11" t="s">
        <v>314</v>
      </c>
      <c r="B372" s="11"/>
      <c r="C372" s="11"/>
      <c r="D372" s="68">
        <v>12</v>
      </c>
      <c r="E372" s="68"/>
      <c r="F372" s="68">
        <f t="shared" si="48"/>
        <v>12</v>
      </c>
      <c r="G372" s="68">
        <v>12</v>
      </c>
      <c r="H372" s="68"/>
      <c r="I372" s="68"/>
      <c r="J372" s="68">
        <f t="shared" si="49"/>
        <v>12</v>
      </c>
      <c r="K372" s="68">
        <f t="shared" si="50"/>
        <v>100</v>
      </c>
      <c r="L372" s="68"/>
      <c r="M372" s="68"/>
      <c r="N372" s="68">
        <v>12</v>
      </c>
      <c r="O372" s="68"/>
      <c r="P372" s="68">
        <f>N372</f>
        <v>12</v>
      </c>
    </row>
    <row r="373" spans="1:16" ht="11.25">
      <c r="A373" s="13" t="s">
        <v>7</v>
      </c>
      <c r="B373" s="13"/>
      <c r="C373" s="13"/>
      <c r="D373" s="10"/>
      <c r="E373" s="10"/>
      <c r="F373" s="43"/>
      <c r="G373" s="10"/>
      <c r="H373" s="10"/>
      <c r="I373" s="10"/>
      <c r="J373" s="43"/>
      <c r="K373" s="43"/>
      <c r="L373" s="10"/>
      <c r="M373" s="10"/>
      <c r="N373" s="10"/>
      <c r="O373" s="10"/>
      <c r="P373" s="43"/>
    </row>
    <row r="374" spans="1:16" ht="41.25" customHeight="1">
      <c r="A374" s="11" t="s">
        <v>315</v>
      </c>
      <c r="B374" s="11"/>
      <c r="C374" s="11"/>
      <c r="D374" s="43">
        <v>240</v>
      </c>
      <c r="E374" s="43"/>
      <c r="F374" s="43">
        <f aca="true" t="shared" si="51" ref="F374:F379">D374+E374</f>
        <v>240</v>
      </c>
      <c r="G374" s="43">
        <v>260</v>
      </c>
      <c r="H374" s="43"/>
      <c r="I374" s="43"/>
      <c r="J374" s="43">
        <f aca="true" t="shared" si="52" ref="J374:J379">G374+H374</f>
        <v>260</v>
      </c>
      <c r="K374" s="43">
        <f>G374/D374*100</f>
        <v>108.33333333333333</v>
      </c>
      <c r="L374" s="43"/>
      <c r="M374" s="43"/>
      <c r="N374" s="43">
        <v>275</v>
      </c>
      <c r="O374" s="43"/>
      <c r="P374" s="43">
        <f>N374+O374</f>
        <v>275</v>
      </c>
    </row>
    <row r="375" spans="1:16" ht="33.75">
      <c r="A375" s="11" t="s">
        <v>316</v>
      </c>
      <c r="B375" s="11"/>
      <c r="C375" s="11"/>
      <c r="D375" s="67">
        <v>760</v>
      </c>
      <c r="E375" s="67"/>
      <c r="F375" s="67">
        <f t="shared" si="51"/>
        <v>760</v>
      </c>
      <c r="G375" s="67">
        <v>820</v>
      </c>
      <c r="H375" s="67"/>
      <c r="I375" s="67"/>
      <c r="J375" s="67">
        <f t="shared" si="52"/>
        <v>820</v>
      </c>
      <c r="K375" s="67">
        <f>G375/D375*100</f>
        <v>107.89473684210526</v>
      </c>
      <c r="L375" s="67"/>
      <c r="M375" s="67"/>
      <c r="N375" s="67">
        <v>870</v>
      </c>
      <c r="O375" s="67"/>
      <c r="P375" s="67">
        <f>N375+O375</f>
        <v>870</v>
      </c>
    </row>
    <row r="376" spans="1:16" ht="33.75" customHeight="1">
      <c r="A376" s="11" t="s">
        <v>317</v>
      </c>
      <c r="B376" s="11"/>
      <c r="C376" s="11"/>
      <c r="D376" s="43">
        <v>1350</v>
      </c>
      <c r="E376" s="43"/>
      <c r="F376" s="43">
        <f t="shared" si="51"/>
        <v>1350</v>
      </c>
      <c r="G376" s="43">
        <v>1450</v>
      </c>
      <c r="H376" s="43"/>
      <c r="I376" s="43"/>
      <c r="J376" s="43">
        <f t="shared" si="52"/>
        <v>1450</v>
      </c>
      <c r="K376" s="67"/>
      <c r="L376" s="67"/>
      <c r="M376" s="67"/>
      <c r="N376" s="43">
        <v>1540</v>
      </c>
      <c r="O376" s="43"/>
      <c r="P376" s="43">
        <f>N376</f>
        <v>1540</v>
      </c>
    </row>
    <row r="377" spans="1:16" ht="38.25" customHeight="1">
      <c r="A377" s="11" t="s">
        <v>318</v>
      </c>
      <c r="B377" s="11"/>
      <c r="C377" s="11"/>
      <c r="D377" s="43">
        <v>280</v>
      </c>
      <c r="E377" s="43"/>
      <c r="F377" s="43">
        <f t="shared" si="51"/>
        <v>280</v>
      </c>
      <c r="G377" s="43">
        <v>300</v>
      </c>
      <c r="H377" s="43"/>
      <c r="I377" s="43"/>
      <c r="J377" s="43">
        <f t="shared" si="52"/>
        <v>300</v>
      </c>
      <c r="K377" s="67"/>
      <c r="L377" s="67"/>
      <c r="M377" s="67"/>
      <c r="N377" s="43">
        <v>320</v>
      </c>
      <c r="O377" s="43"/>
      <c r="P377" s="43">
        <f>N377</f>
        <v>320</v>
      </c>
    </row>
    <row r="378" spans="1:16" ht="22.5">
      <c r="A378" s="11" t="s">
        <v>319</v>
      </c>
      <c r="B378" s="11"/>
      <c r="C378" s="11"/>
      <c r="D378" s="43">
        <v>510</v>
      </c>
      <c r="E378" s="43"/>
      <c r="F378" s="43">
        <f t="shared" si="51"/>
        <v>510</v>
      </c>
      <c r="G378" s="43">
        <v>550</v>
      </c>
      <c r="H378" s="43"/>
      <c r="I378" s="43"/>
      <c r="J378" s="43">
        <f t="shared" si="52"/>
        <v>550</v>
      </c>
      <c r="K378" s="67"/>
      <c r="L378" s="67"/>
      <c r="M378" s="67"/>
      <c r="N378" s="43">
        <v>585</v>
      </c>
      <c r="O378" s="43"/>
      <c r="P378" s="43">
        <f>N378</f>
        <v>585</v>
      </c>
    </row>
    <row r="379" spans="1:16" ht="22.5">
      <c r="A379" s="11" t="s">
        <v>320</v>
      </c>
      <c r="B379" s="11"/>
      <c r="C379" s="11"/>
      <c r="D379" s="43">
        <v>130</v>
      </c>
      <c r="E379" s="43"/>
      <c r="F379" s="43">
        <f t="shared" si="51"/>
        <v>130</v>
      </c>
      <c r="G379" s="43">
        <v>140</v>
      </c>
      <c r="H379" s="43"/>
      <c r="I379" s="43"/>
      <c r="J379" s="43">
        <f t="shared" si="52"/>
        <v>140</v>
      </c>
      <c r="K379" s="67"/>
      <c r="L379" s="67"/>
      <c r="M379" s="67"/>
      <c r="N379" s="43">
        <v>150</v>
      </c>
      <c r="O379" s="43"/>
      <c r="P379" s="43">
        <f>N379+O379</f>
        <v>150</v>
      </c>
    </row>
    <row r="380" spans="1:16" ht="11.25">
      <c r="A380" s="146" t="s">
        <v>322</v>
      </c>
      <c r="B380" s="13"/>
      <c r="C380" s="13"/>
      <c r="D380" s="10"/>
      <c r="E380" s="10">
        <f>E382+E398</f>
        <v>692840</v>
      </c>
      <c r="F380" s="10">
        <f>F382+F398</f>
        <v>692840</v>
      </c>
      <c r="G380" s="10"/>
      <c r="H380" s="10">
        <f>H382+H398</f>
        <v>742600</v>
      </c>
      <c r="I380" s="10"/>
      <c r="J380" s="10">
        <f>J382+J398</f>
        <v>742600</v>
      </c>
      <c r="K380" s="66"/>
      <c r="L380" s="66"/>
      <c r="M380" s="66"/>
      <c r="N380" s="10"/>
      <c r="O380" s="10">
        <f>O382+O398</f>
        <v>787532</v>
      </c>
      <c r="P380" s="10">
        <f>P382+P398</f>
        <v>787532</v>
      </c>
    </row>
    <row r="381" spans="1:16" ht="101.25">
      <c r="A381" s="12" t="s">
        <v>323</v>
      </c>
      <c r="B381" s="11"/>
      <c r="C381" s="11"/>
      <c r="D381" s="43"/>
      <c r="E381" s="43"/>
      <c r="F381" s="43"/>
      <c r="G381" s="43"/>
      <c r="H381" s="43"/>
      <c r="I381" s="43"/>
      <c r="J381" s="43"/>
      <c r="K381" s="67"/>
      <c r="L381" s="67"/>
      <c r="M381" s="67"/>
      <c r="N381" s="43"/>
      <c r="O381" s="43"/>
      <c r="P381" s="43"/>
    </row>
    <row r="382" spans="1:16" ht="78.75">
      <c r="A382" s="69" t="s">
        <v>382</v>
      </c>
      <c r="B382" s="11"/>
      <c r="C382" s="11"/>
      <c r="D382" s="43"/>
      <c r="E382" s="43">
        <f>E384+E385+E386+E387</f>
        <v>428840</v>
      </c>
      <c r="F382" s="43">
        <f>D382+E382</f>
        <v>428840</v>
      </c>
      <c r="G382" s="43"/>
      <c r="H382" s="43">
        <f>H384+H385+H386+H387</f>
        <v>459400</v>
      </c>
      <c r="I382" s="43"/>
      <c r="J382" s="43">
        <f>J384+J385+J386+J387</f>
        <v>459400</v>
      </c>
      <c r="K382" s="67"/>
      <c r="L382" s="67"/>
      <c r="M382" s="67"/>
      <c r="N382" s="43"/>
      <c r="O382" s="43">
        <f>O384+O385+O386+O387</f>
        <v>487340</v>
      </c>
      <c r="P382" s="43">
        <f>P384+P385+P386+P387</f>
        <v>487340</v>
      </c>
    </row>
    <row r="383" spans="1:16" ht="11.25">
      <c r="A383" s="13" t="s">
        <v>4</v>
      </c>
      <c r="B383" s="11"/>
      <c r="C383" s="11"/>
      <c r="D383" s="43"/>
      <c r="E383" s="43"/>
      <c r="F383" s="43"/>
      <c r="G383" s="43"/>
      <c r="H383" s="43"/>
      <c r="I383" s="43"/>
      <c r="J383" s="43"/>
      <c r="K383" s="67"/>
      <c r="L383" s="67"/>
      <c r="M383" s="67"/>
      <c r="N383" s="43"/>
      <c r="O383" s="43"/>
      <c r="P383" s="43"/>
    </row>
    <row r="384" spans="1:16" ht="33.75">
      <c r="A384" s="8" t="s">
        <v>325</v>
      </c>
      <c r="B384" s="11"/>
      <c r="C384" s="11"/>
      <c r="D384" s="43"/>
      <c r="E384" s="43">
        <f>E389*E394</f>
        <v>387500</v>
      </c>
      <c r="F384" s="43">
        <f>D384+E384</f>
        <v>387500</v>
      </c>
      <c r="G384" s="43"/>
      <c r="H384" s="43">
        <f>H389*H394</f>
        <v>415000</v>
      </c>
      <c r="I384" s="43"/>
      <c r="J384" s="43">
        <f>G384+H384</f>
        <v>415000</v>
      </c>
      <c r="K384" s="67"/>
      <c r="L384" s="67"/>
      <c r="M384" s="67"/>
      <c r="N384" s="43"/>
      <c r="O384" s="43">
        <f>O389*O394</f>
        <v>440000</v>
      </c>
      <c r="P384" s="43">
        <f>N384+O384</f>
        <v>440000</v>
      </c>
    </row>
    <row r="385" spans="1:16" ht="22.5">
      <c r="A385" s="8" t="s">
        <v>324</v>
      </c>
      <c r="B385" s="11"/>
      <c r="C385" s="11"/>
      <c r="D385" s="43"/>
      <c r="E385" s="43">
        <f>E390*E395</f>
        <v>12240</v>
      </c>
      <c r="F385" s="43">
        <f>D385+E385</f>
        <v>12240</v>
      </c>
      <c r="G385" s="43"/>
      <c r="H385" s="43">
        <f>H390*H395</f>
        <v>13200</v>
      </c>
      <c r="I385" s="43"/>
      <c r="J385" s="43">
        <f>G385+H385</f>
        <v>13200</v>
      </c>
      <c r="K385" s="67"/>
      <c r="L385" s="67"/>
      <c r="M385" s="67"/>
      <c r="N385" s="43"/>
      <c r="O385" s="43">
        <f>O390*O395</f>
        <v>14040</v>
      </c>
      <c r="P385" s="43">
        <f>N385+O385</f>
        <v>14040</v>
      </c>
    </row>
    <row r="386" spans="1:16" ht="33.75">
      <c r="A386" s="8" t="s">
        <v>326</v>
      </c>
      <c r="B386" s="11"/>
      <c r="C386" s="11"/>
      <c r="D386" s="43"/>
      <c r="E386" s="43">
        <f>E391*E396</f>
        <v>25200</v>
      </c>
      <c r="F386" s="43">
        <f>D386+E386</f>
        <v>25200</v>
      </c>
      <c r="G386" s="43"/>
      <c r="H386" s="43">
        <f>H391*H396</f>
        <v>27000</v>
      </c>
      <c r="I386" s="43"/>
      <c r="J386" s="43">
        <f>G386+H386</f>
        <v>27000</v>
      </c>
      <c r="K386" s="67"/>
      <c r="L386" s="67"/>
      <c r="M386" s="67"/>
      <c r="N386" s="43"/>
      <c r="O386" s="43">
        <f>O391*O396</f>
        <v>28800</v>
      </c>
      <c r="P386" s="43">
        <f>N386+O386</f>
        <v>28800</v>
      </c>
    </row>
    <row r="387" spans="1:16" ht="33.75">
      <c r="A387" s="8" t="s">
        <v>327</v>
      </c>
      <c r="B387" s="11"/>
      <c r="C387" s="11"/>
      <c r="D387" s="43"/>
      <c r="E387" s="43">
        <f>E392*E397</f>
        <v>3900</v>
      </c>
      <c r="F387" s="43">
        <f>D387+E387</f>
        <v>3900</v>
      </c>
      <c r="G387" s="43"/>
      <c r="H387" s="43">
        <f>H392*H397</f>
        <v>4200</v>
      </c>
      <c r="I387" s="43"/>
      <c r="J387" s="43">
        <f>G387+H387</f>
        <v>4200</v>
      </c>
      <c r="K387" s="67"/>
      <c r="L387" s="67"/>
      <c r="M387" s="67"/>
      <c r="N387" s="43"/>
      <c r="O387" s="43">
        <f>O392*O397</f>
        <v>4500</v>
      </c>
      <c r="P387" s="43">
        <f>N387+O387</f>
        <v>4500</v>
      </c>
    </row>
    <row r="388" spans="1:16" ht="11.25">
      <c r="A388" s="13" t="s">
        <v>5</v>
      </c>
      <c r="B388" s="11"/>
      <c r="C388" s="11"/>
      <c r="D388" s="43"/>
      <c r="E388" s="43"/>
      <c r="F388" s="43"/>
      <c r="G388" s="43"/>
      <c r="H388" s="43"/>
      <c r="I388" s="43"/>
      <c r="J388" s="43"/>
      <c r="K388" s="67"/>
      <c r="L388" s="67"/>
      <c r="M388" s="67"/>
      <c r="N388" s="43"/>
      <c r="O388" s="43"/>
      <c r="P388" s="43"/>
    </row>
    <row r="389" spans="1:16" ht="33.75">
      <c r="A389" s="8" t="s">
        <v>328</v>
      </c>
      <c r="B389" s="11"/>
      <c r="C389" s="11"/>
      <c r="D389" s="43"/>
      <c r="E389" s="14">
        <f>60+160+30</f>
        <v>250</v>
      </c>
      <c r="F389" s="43">
        <f aca="true" t="shared" si="53" ref="F389:F397">D389+E389</f>
        <v>250</v>
      </c>
      <c r="G389" s="43"/>
      <c r="H389" s="14">
        <f>60+160+30</f>
        <v>250</v>
      </c>
      <c r="I389" s="43"/>
      <c r="J389" s="43">
        <f aca="true" t="shared" si="54" ref="J389:J397">G389+H389</f>
        <v>250</v>
      </c>
      <c r="K389" s="67"/>
      <c r="L389" s="67"/>
      <c r="M389" s="67"/>
      <c r="N389" s="43"/>
      <c r="O389" s="14">
        <f>60+160+30</f>
        <v>250</v>
      </c>
      <c r="P389" s="43">
        <f aca="true" t="shared" si="55" ref="P389:P397">N389+O389</f>
        <v>250</v>
      </c>
    </row>
    <row r="390" spans="1:16" ht="33.75">
      <c r="A390" s="8" t="s">
        <v>329</v>
      </c>
      <c r="B390" s="11"/>
      <c r="C390" s="11"/>
      <c r="D390" s="43"/>
      <c r="E390" s="14">
        <v>24</v>
      </c>
      <c r="F390" s="43">
        <f t="shared" si="53"/>
        <v>24</v>
      </c>
      <c r="G390" s="43"/>
      <c r="H390" s="14">
        <v>24</v>
      </c>
      <c r="I390" s="43"/>
      <c r="J390" s="43">
        <f t="shared" si="54"/>
        <v>24</v>
      </c>
      <c r="K390" s="67"/>
      <c r="L390" s="67"/>
      <c r="M390" s="67"/>
      <c r="N390" s="43"/>
      <c r="O390" s="14">
        <v>24</v>
      </c>
      <c r="P390" s="43">
        <f t="shared" si="55"/>
        <v>24</v>
      </c>
    </row>
    <row r="391" spans="1:16" ht="33.75">
      <c r="A391" s="8" t="s">
        <v>330</v>
      </c>
      <c r="B391" s="11"/>
      <c r="C391" s="11"/>
      <c r="D391" s="43"/>
      <c r="E391" s="14">
        <v>90</v>
      </c>
      <c r="F391" s="43">
        <f t="shared" si="53"/>
        <v>90</v>
      </c>
      <c r="G391" s="43"/>
      <c r="H391" s="14">
        <v>90</v>
      </c>
      <c r="I391" s="43"/>
      <c r="J391" s="43">
        <f t="shared" si="54"/>
        <v>90</v>
      </c>
      <c r="K391" s="67"/>
      <c r="L391" s="67"/>
      <c r="M391" s="67"/>
      <c r="N391" s="43"/>
      <c r="O391" s="14">
        <v>90</v>
      </c>
      <c r="P391" s="43">
        <f t="shared" si="55"/>
        <v>90</v>
      </c>
    </row>
    <row r="392" spans="1:16" ht="22.5">
      <c r="A392" s="8" t="s">
        <v>331</v>
      </c>
      <c r="B392" s="11"/>
      <c r="C392" s="11"/>
      <c r="D392" s="43"/>
      <c r="E392" s="14">
        <v>30</v>
      </c>
      <c r="F392" s="43">
        <f t="shared" si="53"/>
        <v>30</v>
      </c>
      <c r="G392" s="43"/>
      <c r="H392" s="14">
        <v>30</v>
      </c>
      <c r="I392" s="43"/>
      <c r="J392" s="43">
        <f t="shared" si="54"/>
        <v>30</v>
      </c>
      <c r="K392" s="67"/>
      <c r="L392" s="67"/>
      <c r="M392" s="67"/>
      <c r="N392" s="43"/>
      <c r="O392" s="14">
        <v>30</v>
      </c>
      <c r="P392" s="43">
        <f t="shared" si="55"/>
        <v>30</v>
      </c>
    </row>
    <row r="393" spans="1:16" ht="11.25">
      <c r="A393" s="13" t="s">
        <v>7</v>
      </c>
      <c r="B393" s="70"/>
      <c r="C393" s="11"/>
      <c r="D393" s="43"/>
      <c r="E393" s="15">
        <f>E394+E395+E396+E397</f>
        <v>2470</v>
      </c>
      <c r="F393" s="43">
        <f t="shared" si="53"/>
        <v>2470</v>
      </c>
      <c r="G393" s="43"/>
      <c r="H393" s="15">
        <f>H394+H395+H396+H397</f>
        <v>2650</v>
      </c>
      <c r="I393" s="43"/>
      <c r="J393" s="43">
        <f t="shared" si="54"/>
        <v>2650</v>
      </c>
      <c r="K393" s="67"/>
      <c r="L393" s="67"/>
      <c r="M393" s="67"/>
      <c r="N393" s="43"/>
      <c r="O393" s="15">
        <f>O394+O395+O396+O397</f>
        <v>2815</v>
      </c>
      <c r="P393" s="43">
        <f t="shared" si="55"/>
        <v>2815</v>
      </c>
    </row>
    <row r="394" spans="1:16" ht="33.75">
      <c r="A394" s="11" t="s">
        <v>332</v>
      </c>
      <c r="B394" s="70"/>
      <c r="C394" s="11"/>
      <c r="D394" s="43"/>
      <c r="E394" s="15">
        <v>1550</v>
      </c>
      <c r="F394" s="43">
        <f t="shared" si="53"/>
        <v>1550</v>
      </c>
      <c r="G394" s="43"/>
      <c r="H394" s="15">
        <v>1660</v>
      </c>
      <c r="I394" s="43"/>
      <c r="J394" s="43">
        <f t="shared" si="54"/>
        <v>1660</v>
      </c>
      <c r="K394" s="67"/>
      <c r="L394" s="67"/>
      <c r="M394" s="67"/>
      <c r="N394" s="43"/>
      <c r="O394" s="15">
        <v>1760</v>
      </c>
      <c r="P394" s="43">
        <f t="shared" si="55"/>
        <v>1760</v>
      </c>
    </row>
    <row r="395" spans="1:16" ht="24.75" customHeight="1">
      <c r="A395" s="11" t="s">
        <v>333</v>
      </c>
      <c r="B395" s="70"/>
      <c r="C395" s="11"/>
      <c r="D395" s="43"/>
      <c r="E395" s="15">
        <v>510</v>
      </c>
      <c r="F395" s="43">
        <f t="shared" si="53"/>
        <v>510</v>
      </c>
      <c r="G395" s="43"/>
      <c r="H395" s="15">
        <v>550</v>
      </c>
      <c r="I395" s="43"/>
      <c r="J395" s="43">
        <f t="shared" si="54"/>
        <v>550</v>
      </c>
      <c r="K395" s="67"/>
      <c r="L395" s="67"/>
      <c r="M395" s="67"/>
      <c r="N395" s="43"/>
      <c r="O395" s="15">
        <v>585</v>
      </c>
      <c r="P395" s="43">
        <f t="shared" si="55"/>
        <v>585</v>
      </c>
    </row>
    <row r="396" spans="1:16" ht="33.75">
      <c r="A396" s="11" t="s">
        <v>334</v>
      </c>
      <c r="B396" s="11"/>
      <c r="C396" s="11"/>
      <c r="D396" s="43"/>
      <c r="E396" s="15">
        <v>280</v>
      </c>
      <c r="F396" s="43">
        <f t="shared" si="53"/>
        <v>280</v>
      </c>
      <c r="G396" s="43"/>
      <c r="H396" s="15">
        <v>300</v>
      </c>
      <c r="I396" s="43"/>
      <c r="J396" s="43">
        <f t="shared" si="54"/>
        <v>300</v>
      </c>
      <c r="K396" s="67"/>
      <c r="L396" s="67"/>
      <c r="M396" s="67"/>
      <c r="N396" s="43"/>
      <c r="O396" s="15">
        <v>320</v>
      </c>
      <c r="P396" s="43">
        <f t="shared" si="55"/>
        <v>320</v>
      </c>
    </row>
    <row r="397" spans="1:16" ht="22.5">
      <c r="A397" s="16" t="s">
        <v>335</v>
      </c>
      <c r="B397" s="11"/>
      <c r="C397" s="11"/>
      <c r="D397" s="43"/>
      <c r="E397" s="17">
        <v>130</v>
      </c>
      <c r="F397" s="43">
        <f t="shared" si="53"/>
        <v>130</v>
      </c>
      <c r="G397" s="43"/>
      <c r="H397" s="17">
        <v>140</v>
      </c>
      <c r="I397" s="43"/>
      <c r="J397" s="43">
        <f t="shared" si="54"/>
        <v>140</v>
      </c>
      <c r="K397" s="67"/>
      <c r="L397" s="67"/>
      <c r="M397" s="67"/>
      <c r="N397" s="43"/>
      <c r="O397" s="18">
        <v>150</v>
      </c>
      <c r="P397" s="43">
        <f t="shared" si="55"/>
        <v>150</v>
      </c>
    </row>
    <row r="398" spans="1:16" ht="45">
      <c r="A398" s="60" t="s">
        <v>383</v>
      </c>
      <c r="B398" s="11"/>
      <c r="C398" s="11"/>
      <c r="D398" s="43">
        <f>D400</f>
        <v>0</v>
      </c>
      <c r="E398" s="43">
        <f>E400</f>
        <v>264000</v>
      </c>
      <c r="F398" s="43">
        <f>F400</f>
        <v>264000</v>
      </c>
      <c r="G398" s="43"/>
      <c r="H398" s="43">
        <f>H400</f>
        <v>283200</v>
      </c>
      <c r="I398" s="43"/>
      <c r="J398" s="43">
        <f>J400</f>
        <v>283200</v>
      </c>
      <c r="K398" s="67"/>
      <c r="L398" s="67"/>
      <c r="M398" s="67"/>
      <c r="N398" s="43"/>
      <c r="O398" s="43">
        <f>O400</f>
        <v>300192</v>
      </c>
      <c r="P398" s="43">
        <f>P400</f>
        <v>300192</v>
      </c>
    </row>
    <row r="399" spans="1:16" ht="11.25">
      <c r="A399" s="19" t="s">
        <v>4</v>
      </c>
      <c r="B399" s="11"/>
      <c r="C399" s="11"/>
      <c r="D399" s="43"/>
      <c r="E399" s="17"/>
      <c r="F399" s="43"/>
      <c r="G399" s="43"/>
      <c r="H399" s="17"/>
      <c r="I399" s="43"/>
      <c r="J399" s="43"/>
      <c r="K399" s="67"/>
      <c r="L399" s="67"/>
      <c r="M399" s="67"/>
      <c r="N399" s="43"/>
      <c r="O399" s="18"/>
      <c r="P399" s="43"/>
    </row>
    <row r="400" spans="1:16" ht="22.5">
      <c r="A400" s="8" t="s">
        <v>336</v>
      </c>
      <c r="B400" s="11"/>
      <c r="C400" s="11"/>
      <c r="D400" s="43"/>
      <c r="E400" s="17">
        <v>264000</v>
      </c>
      <c r="F400" s="43">
        <f>D400+E400</f>
        <v>264000</v>
      </c>
      <c r="G400" s="43"/>
      <c r="H400" s="17">
        <f>H402*H404</f>
        <v>283200</v>
      </c>
      <c r="I400" s="43"/>
      <c r="J400" s="43">
        <f>G400+H400</f>
        <v>283200</v>
      </c>
      <c r="K400" s="67"/>
      <c r="L400" s="67"/>
      <c r="M400" s="67"/>
      <c r="N400" s="43"/>
      <c r="O400" s="18">
        <f>O402*O404</f>
        <v>300192</v>
      </c>
      <c r="P400" s="43">
        <f>N400+O400</f>
        <v>300192</v>
      </c>
    </row>
    <row r="401" spans="1:16" ht="11.25">
      <c r="A401" s="19" t="s">
        <v>5</v>
      </c>
      <c r="B401" s="11"/>
      <c r="C401" s="11"/>
      <c r="D401" s="43"/>
      <c r="E401" s="17"/>
      <c r="F401" s="43"/>
      <c r="G401" s="43"/>
      <c r="H401" s="17"/>
      <c r="I401" s="43"/>
      <c r="J401" s="43"/>
      <c r="K401" s="67"/>
      <c r="L401" s="67"/>
      <c r="M401" s="67"/>
      <c r="N401" s="43"/>
      <c r="O401" s="18"/>
      <c r="P401" s="43"/>
    </row>
    <row r="402" spans="1:16" ht="22.5">
      <c r="A402" s="20" t="s">
        <v>337</v>
      </c>
      <c r="B402" s="11"/>
      <c r="C402" s="11"/>
      <c r="D402" s="43"/>
      <c r="E402" s="21">
        <v>236</v>
      </c>
      <c r="F402" s="71">
        <f>D402+E402</f>
        <v>236</v>
      </c>
      <c r="G402" s="71"/>
      <c r="H402" s="21">
        <v>236</v>
      </c>
      <c r="I402" s="71"/>
      <c r="J402" s="71">
        <f>G402+H402</f>
        <v>236</v>
      </c>
      <c r="K402" s="72"/>
      <c r="L402" s="72"/>
      <c r="M402" s="72"/>
      <c r="N402" s="71"/>
      <c r="O402" s="21">
        <v>236</v>
      </c>
      <c r="P402" s="71">
        <f>N402+O402</f>
        <v>236</v>
      </c>
    </row>
    <row r="403" spans="1:16" ht="11.25">
      <c r="A403" s="19" t="s">
        <v>7</v>
      </c>
      <c r="B403" s="11"/>
      <c r="C403" s="11"/>
      <c r="D403" s="43"/>
      <c r="E403" s="17"/>
      <c r="F403" s="43"/>
      <c r="G403" s="43"/>
      <c r="H403" s="17"/>
      <c r="I403" s="43"/>
      <c r="J403" s="43"/>
      <c r="K403" s="67"/>
      <c r="L403" s="67"/>
      <c r="M403" s="67"/>
      <c r="N403" s="43"/>
      <c r="O403" s="18"/>
      <c r="P403" s="43"/>
    </row>
    <row r="404" spans="1:16" ht="22.5">
      <c r="A404" s="20" t="s">
        <v>338</v>
      </c>
      <c r="B404" s="11"/>
      <c r="C404" s="11"/>
      <c r="D404" s="43"/>
      <c r="E404" s="43">
        <v>1118.64</v>
      </c>
      <c r="F404" s="43">
        <f>D404+E404</f>
        <v>1118.64</v>
      </c>
      <c r="G404" s="43"/>
      <c r="H404" s="43">
        <v>1200</v>
      </c>
      <c r="I404" s="43"/>
      <c r="J404" s="43">
        <f>G404+H404</f>
        <v>1200</v>
      </c>
      <c r="K404" s="67"/>
      <c r="L404" s="67"/>
      <c r="M404" s="67"/>
      <c r="N404" s="43"/>
      <c r="O404" s="43">
        <v>1272</v>
      </c>
      <c r="P404" s="43">
        <f>N404+O404</f>
        <v>1272</v>
      </c>
    </row>
    <row r="405" spans="1:235" s="39" customFormat="1" ht="24" customHeight="1">
      <c r="A405" s="9" t="s">
        <v>384</v>
      </c>
      <c r="B405" s="9"/>
      <c r="C405" s="9"/>
      <c r="D405" s="10">
        <f>(D407*D409)</f>
        <v>64999.9999998</v>
      </c>
      <c r="E405" s="10"/>
      <c r="F405" s="10">
        <f>D405</f>
        <v>64999.9999998</v>
      </c>
      <c r="G405" s="10">
        <f>G407*G409</f>
        <v>70000</v>
      </c>
      <c r="H405" s="10"/>
      <c r="I405" s="10"/>
      <c r="J405" s="10">
        <f>G405</f>
        <v>70000</v>
      </c>
      <c r="K405" s="10"/>
      <c r="L405" s="10"/>
      <c r="M405" s="10"/>
      <c r="N405" s="10">
        <f>N407*N409</f>
        <v>74999.99999968</v>
      </c>
      <c r="O405" s="10"/>
      <c r="P405" s="10">
        <f>N405</f>
        <v>74999.99999968</v>
      </c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  <c r="BD405" s="38"/>
      <c r="BE405" s="38"/>
      <c r="BF405" s="38"/>
      <c r="BG405" s="38"/>
      <c r="BH405" s="38"/>
      <c r="BI405" s="38"/>
      <c r="BJ405" s="38"/>
      <c r="BK405" s="38"/>
      <c r="BL405" s="38"/>
      <c r="BM405" s="38"/>
      <c r="BN405" s="38"/>
      <c r="BO405" s="38"/>
      <c r="BP405" s="38"/>
      <c r="BQ405" s="38"/>
      <c r="BR405" s="38"/>
      <c r="BS405" s="38"/>
      <c r="BT405" s="38"/>
      <c r="BU405" s="38"/>
      <c r="BV405" s="38"/>
      <c r="BW405" s="38"/>
      <c r="BX405" s="38"/>
      <c r="BY405" s="38"/>
      <c r="BZ405" s="38"/>
      <c r="CA405" s="38"/>
      <c r="CB405" s="38"/>
      <c r="CC405" s="38"/>
      <c r="CD405" s="38"/>
      <c r="CE405" s="38"/>
      <c r="CF405" s="38"/>
      <c r="CG405" s="38"/>
      <c r="CH405" s="38"/>
      <c r="CI405" s="38"/>
      <c r="CJ405" s="38"/>
      <c r="CK405" s="38"/>
      <c r="CL405" s="38"/>
      <c r="CM405" s="38"/>
      <c r="CN405" s="38"/>
      <c r="CO405" s="38"/>
      <c r="CP405" s="38"/>
      <c r="CQ405" s="38"/>
      <c r="CR405" s="38"/>
      <c r="CS405" s="38"/>
      <c r="CT405" s="38"/>
      <c r="CU405" s="38"/>
      <c r="CV405" s="38"/>
      <c r="CW405" s="38"/>
      <c r="CX405" s="38"/>
      <c r="CY405" s="38"/>
      <c r="CZ405" s="38"/>
      <c r="DA405" s="38"/>
      <c r="DB405" s="38"/>
      <c r="DC405" s="38"/>
      <c r="DD405" s="38"/>
      <c r="DE405" s="38"/>
      <c r="DF405" s="38"/>
      <c r="DG405" s="38"/>
      <c r="DH405" s="38"/>
      <c r="DI405" s="38"/>
      <c r="DJ405" s="38"/>
      <c r="DK405" s="38"/>
      <c r="DL405" s="38"/>
      <c r="DM405" s="38"/>
      <c r="DN405" s="38"/>
      <c r="DO405" s="38"/>
      <c r="DP405" s="38"/>
      <c r="DQ405" s="38"/>
      <c r="DR405" s="38"/>
      <c r="DS405" s="38"/>
      <c r="DT405" s="38"/>
      <c r="DU405" s="38"/>
      <c r="DV405" s="38"/>
      <c r="DW405" s="38"/>
      <c r="DX405" s="38"/>
      <c r="DY405" s="38"/>
      <c r="DZ405" s="38"/>
      <c r="EA405" s="38"/>
      <c r="EB405" s="38"/>
      <c r="EC405" s="38"/>
      <c r="ED405" s="38"/>
      <c r="EE405" s="38"/>
      <c r="EF405" s="38"/>
      <c r="EG405" s="38"/>
      <c r="EH405" s="38"/>
      <c r="EI405" s="38"/>
      <c r="EJ405" s="38"/>
      <c r="EK405" s="38"/>
      <c r="EL405" s="38"/>
      <c r="EM405" s="38"/>
      <c r="EN405" s="38"/>
      <c r="EO405" s="38"/>
      <c r="EP405" s="38"/>
      <c r="EQ405" s="38"/>
      <c r="ER405" s="38"/>
      <c r="ES405" s="38"/>
      <c r="ET405" s="38"/>
      <c r="EU405" s="38"/>
      <c r="EV405" s="38"/>
      <c r="EW405" s="38"/>
      <c r="EX405" s="38"/>
      <c r="EY405" s="38"/>
      <c r="EZ405" s="38"/>
      <c r="FA405" s="38"/>
      <c r="FB405" s="38"/>
      <c r="FC405" s="38"/>
      <c r="FD405" s="38"/>
      <c r="FE405" s="38"/>
      <c r="FF405" s="38"/>
      <c r="FG405" s="38"/>
      <c r="FH405" s="38"/>
      <c r="FI405" s="38"/>
      <c r="FJ405" s="38"/>
      <c r="FK405" s="38"/>
      <c r="FL405" s="38"/>
      <c r="FM405" s="38"/>
      <c r="FN405" s="38"/>
      <c r="FO405" s="38"/>
      <c r="FP405" s="38"/>
      <c r="FQ405" s="38"/>
      <c r="FR405" s="38"/>
      <c r="FS405" s="38"/>
      <c r="FT405" s="38"/>
      <c r="FU405" s="38"/>
      <c r="FV405" s="38"/>
      <c r="FW405" s="38"/>
      <c r="FX405" s="38"/>
      <c r="FY405" s="38"/>
      <c r="FZ405" s="38"/>
      <c r="GA405" s="38"/>
      <c r="GB405" s="38"/>
      <c r="GC405" s="38"/>
      <c r="GD405" s="38"/>
      <c r="GE405" s="38"/>
      <c r="GF405" s="38"/>
      <c r="GG405" s="38"/>
      <c r="GH405" s="38"/>
      <c r="GI405" s="38"/>
      <c r="GJ405" s="38"/>
      <c r="GK405" s="38"/>
      <c r="GL405" s="38"/>
      <c r="GM405" s="38"/>
      <c r="GN405" s="38"/>
      <c r="GO405" s="38"/>
      <c r="GP405" s="38"/>
      <c r="GQ405" s="38"/>
      <c r="GR405" s="38"/>
      <c r="GS405" s="38"/>
      <c r="GT405" s="38"/>
      <c r="GU405" s="38"/>
      <c r="GV405" s="38"/>
      <c r="GW405" s="38"/>
      <c r="GX405" s="38"/>
      <c r="GY405" s="38"/>
      <c r="GZ405" s="38"/>
      <c r="HA405" s="38"/>
      <c r="HB405" s="38"/>
      <c r="HC405" s="38"/>
      <c r="HD405" s="38"/>
      <c r="HE405" s="38"/>
      <c r="HF405" s="38"/>
      <c r="HG405" s="38"/>
      <c r="HH405" s="38"/>
      <c r="HI405" s="38"/>
      <c r="HJ405" s="38"/>
      <c r="HK405" s="38"/>
      <c r="HL405" s="38"/>
      <c r="HM405" s="38"/>
      <c r="HN405" s="38"/>
      <c r="HO405" s="38"/>
      <c r="HP405" s="38"/>
      <c r="HQ405" s="38"/>
      <c r="HR405" s="38"/>
      <c r="HS405" s="38"/>
      <c r="HT405" s="38"/>
      <c r="HU405" s="38"/>
      <c r="HV405" s="38"/>
      <c r="HW405" s="38"/>
      <c r="HX405" s="38"/>
      <c r="HY405" s="38"/>
      <c r="HZ405" s="38"/>
      <c r="IA405" s="38"/>
    </row>
    <row r="406" spans="1:16" ht="12.75" customHeight="1">
      <c r="A406" s="13" t="s">
        <v>153</v>
      </c>
      <c r="B406" s="9"/>
      <c r="C406" s="9"/>
      <c r="D406" s="10"/>
      <c r="E406" s="10"/>
      <c r="F406" s="10"/>
      <c r="G406" s="10"/>
      <c r="H406" s="10"/>
      <c r="I406" s="10"/>
      <c r="J406" s="10"/>
      <c r="K406" s="67"/>
      <c r="L406" s="10"/>
      <c r="M406" s="10"/>
      <c r="N406" s="10"/>
      <c r="O406" s="10"/>
      <c r="P406" s="10"/>
    </row>
    <row r="407" spans="1:16" ht="24" customHeight="1">
      <c r="A407" s="8" t="s">
        <v>152</v>
      </c>
      <c r="B407" s="11"/>
      <c r="C407" s="11"/>
      <c r="D407" s="43">
        <v>5400</v>
      </c>
      <c r="E407" s="43"/>
      <c r="F407" s="43">
        <f>D407</f>
        <v>5400</v>
      </c>
      <c r="G407" s="43">
        <v>5600</v>
      </c>
      <c r="H407" s="43"/>
      <c r="I407" s="43"/>
      <c r="J407" s="43">
        <f>G407</f>
        <v>5600</v>
      </c>
      <c r="K407" s="67"/>
      <c r="L407" s="67"/>
      <c r="M407" s="67"/>
      <c r="N407" s="43">
        <v>5600</v>
      </c>
      <c r="O407" s="43"/>
      <c r="P407" s="43">
        <f>N407</f>
        <v>5600</v>
      </c>
    </row>
    <row r="408" spans="1:16" ht="11.25">
      <c r="A408" s="13" t="s">
        <v>7</v>
      </c>
      <c r="B408" s="11"/>
      <c r="C408" s="11"/>
      <c r="D408" s="43"/>
      <c r="E408" s="43"/>
      <c r="F408" s="43"/>
      <c r="G408" s="43"/>
      <c r="H408" s="43"/>
      <c r="I408" s="43"/>
      <c r="J408" s="43"/>
      <c r="K408" s="67"/>
      <c r="L408" s="67"/>
      <c r="M408" s="67"/>
      <c r="N408" s="43"/>
      <c r="O408" s="43"/>
      <c r="P408" s="43"/>
    </row>
    <row r="409" spans="1:16" ht="24" customHeight="1">
      <c r="A409" s="11" t="s">
        <v>154</v>
      </c>
      <c r="B409" s="11"/>
      <c r="C409" s="11"/>
      <c r="D409" s="43">
        <v>12.037037037</v>
      </c>
      <c r="E409" s="43"/>
      <c r="F409" s="43">
        <f>D409</f>
        <v>12.037037037</v>
      </c>
      <c r="G409" s="43">
        <v>12.5</v>
      </c>
      <c r="H409" s="43"/>
      <c r="I409" s="43"/>
      <c r="J409" s="43">
        <f>G409</f>
        <v>12.5</v>
      </c>
      <c r="K409" s="67"/>
      <c r="L409" s="67"/>
      <c r="M409" s="67"/>
      <c r="N409" s="43">
        <v>13.3928571428</v>
      </c>
      <c r="O409" s="43"/>
      <c r="P409" s="43">
        <f>N409</f>
        <v>13.3928571428</v>
      </c>
    </row>
    <row r="410" spans="1:235" s="39" customFormat="1" ht="90">
      <c r="A410" s="69" t="s">
        <v>385</v>
      </c>
      <c r="B410" s="9"/>
      <c r="C410" s="9"/>
      <c r="D410" s="10">
        <f>D412*D418+D414*D420+D413*D419+D415*D421+D416*D422</f>
        <v>370000</v>
      </c>
      <c r="E410" s="10"/>
      <c r="F410" s="10">
        <f>F412*F418+F414*F420+F413*F419+F415*F421+F416*F422</f>
        <v>370000</v>
      </c>
      <c r="G410" s="10">
        <f>G414*G420+G412*G418</f>
        <v>57000</v>
      </c>
      <c r="H410" s="10"/>
      <c r="I410" s="10"/>
      <c r="J410" s="10">
        <f>G410</f>
        <v>57000</v>
      </c>
      <c r="K410" s="10"/>
      <c r="L410" s="10"/>
      <c r="M410" s="10"/>
      <c r="N410" s="10">
        <f>N414*N420+N412*N418</f>
        <v>65000</v>
      </c>
      <c r="O410" s="10"/>
      <c r="P410" s="10">
        <f>N410</f>
        <v>65000</v>
      </c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  <c r="BD410" s="38"/>
      <c r="BE410" s="38"/>
      <c r="BF410" s="38"/>
      <c r="BG410" s="38"/>
      <c r="BH410" s="38"/>
      <c r="BI410" s="38"/>
      <c r="BJ410" s="38"/>
      <c r="BK410" s="38"/>
      <c r="BL410" s="38"/>
      <c r="BM410" s="38"/>
      <c r="BN410" s="38"/>
      <c r="BO410" s="38"/>
      <c r="BP410" s="38"/>
      <c r="BQ410" s="38"/>
      <c r="BR410" s="38"/>
      <c r="BS410" s="38"/>
      <c r="BT410" s="38"/>
      <c r="BU410" s="38"/>
      <c r="BV410" s="38"/>
      <c r="BW410" s="38"/>
      <c r="BX410" s="38"/>
      <c r="BY410" s="38"/>
      <c r="BZ410" s="38"/>
      <c r="CA410" s="38"/>
      <c r="CB410" s="38"/>
      <c r="CC410" s="38"/>
      <c r="CD410" s="38"/>
      <c r="CE410" s="38"/>
      <c r="CF410" s="38"/>
      <c r="CG410" s="38"/>
      <c r="CH410" s="38"/>
      <c r="CI410" s="38"/>
      <c r="CJ410" s="38"/>
      <c r="CK410" s="38"/>
      <c r="CL410" s="38"/>
      <c r="CM410" s="38"/>
      <c r="CN410" s="38"/>
      <c r="CO410" s="38"/>
      <c r="CP410" s="38"/>
      <c r="CQ410" s="38"/>
      <c r="CR410" s="38"/>
      <c r="CS410" s="38"/>
      <c r="CT410" s="38"/>
      <c r="CU410" s="38"/>
      <c r="CV410" s="38"/>
      <c r="CW410" s="38"/>
      <c r="CX410" s="38"/>
      <c r="CY410" s="38"/>
      <c r="CZ410" s="38"/>
      <c r="DA410" s="38"/>
      <c r="DB410" s="38"/>
      <c r="DC410" s="38"/>
      <c r="DD410" s="38"/>
      <c r="DE410" s="38"/>
      <c r="DF410" s="38"/>
      <c r="DG410" s="38"/>
      <c r="DH410" s="38"/>
      <c r="DI410" s="38"/>
      <c r="DJ410" s="38"/>
      <c r="DK410" s="38"/>
      <c r="DL410" s="38"/>
      <c r="DM410" s="38"/>
      <c r="DN410" s="38"/>
      <c r="DO410" s="38"/>
      <c r="DP410" s="38"/>
      <c r="DQ410" s="38"/>
      <c r="DR410" s="38"/>
      <c r="DS410" s="38"/>
      <c r="DT410" s="38"/>
      <c r="DU410" s="38"/>
      <c r="DV410" s="38"/>
      <c r="DW410" s="38"/>
      <c r="DX410" s="38"/>
      <c r="DY410" s="38"/>
      <c r="DZ410" s="38"/>
      <c r="EA410" s="38"/>
      <c r="EB410" s="38"/>
      <c r="EC410" s="38"/>
      <c r="ED410" s="38"/>
      <c r="EE410" s="38"/>
      <c r="EF410" s="38"/>
      <c r="EG410" s="38"/>
      <c r="EH410" s="38"/>
      <c r="EI410" s="38"/>
      <c r="EJ410" s="38"/>
      <c r="EK410" s="38"/>
      <c r="EL410" s="38"/>
      <c r="EM410" s="38"/>
      <c r="EN410" s="38"/>
      <c r="EO410" s="38"/>
      <c r="EP410" s="38"/>
      <c r="EQ410" s="38"/>
      <c r="ER410" s="38"/>
      <c r="ES410" s="38"/>
      <c r="ET410" s="38"/>
      <c r="EU410" s="38"/>
      <c r="EV410" s="38"/>
      <c r="EW410" s="38"/>
      <c r="EX410" s="38"/>
      <c r="EY410" s="38"/>
      <c r="EZ410" s="38"/>
      <c r="FA410" s="38"/>
      <c r="FB410" s="38"/>
      <c r="FC410" s="38"/>
      <c r="FD410" s="38"/>
      <c r="FE410" s="38"/>
      <c r="FF410" s="38"/>
      <c r="FG410" s="38"/>
      <c r="FH410" s="38"/>
      <c r="FI410" s="38"/>
      <c r="FJ410" s="38"/>
      <c r="FK410" s="38"/>
      <c r="FL410" s="38"/>
      <c r="FM410" s="38"/>
      <c r="FN410" s="38"/>
      <c r="FO410" s="38"/>
      <c r="FP410" s="38"/>
      <c r="FQ410" s="38"/>
      <c r="FR410" s="38"/>
      <c r="FS410" s="38"/>
      <c r="FT410" s="38"/>
      <c r="FU410" s="38"/>
      <c r="FV410" s="38"/>
      <c r="FW410" s="38"/>
      <c r="FX410" s="38"/>
      <c r="FY410" s="38"/>
      <c r="FZ410" s="38"/>
      <c r="GA410" s="38"/>
      <c r="GB410" s="38"/>
      <c r="GC410" s="38"/>
      <c r="GD410" s="38"/>
      <c r="GE410" s="38"/>
      <c r="GF410" s="38"/>
      <c r="GG410" s="38"/>
      <c r="GH410" s="38"/>
      <c r="GI410" s="38"/>
      <c r="GJ410" s="38"/>
      <c r="GK410" s="38"/>
      <c r="GL410" s="38"/>
      <c r="GM410" s="38"/>
      <c r="GN410" s="38"/>
      <c r="GO410" s="38"/>
      <c r="GP410" s="38"/>
      <c r="GQ410" s="38"/>
      <c r="GR410" s="38"/>
      <c r="GS410" s="38"/>
      <c r="GT410" s="38"/>
      <c r="GU410" s="38"/>
      <c r="GV410" s="38"/>
      <c r="GW410" s="38"/>
      <c r="GX410" s="38"/>
      <c r="GY410" s="38"/>
      <c r="GZ410" s="38"/>
      <c r="HA410" s="38"/>
      <c r="HB410" s="38"/>
      <c r="HC410" s="38"/>
      <c r="HD410" s="38"/>
      <c r="HE410" s="38"/>
      <c r="HF410" s="38"/>
      <c r="HG410" s="38"/>
      <c r="HH410" s="38"/>
      <c r="HI410" s="38"/>
      <c r="HJ410" s="38"/>
      <c r="HK410" s="38"/>
      <c r="HL410" s="38"/>
      <c r="HM410" s="38"/>
      <c r="HN410" s="38"/>
      <c r="HO410" s="38"/>
      <c r="HP410" s="38"/>
      <c r="HQ410" s="38"/>
      <c r="HR410" s="38"/>
      <c r="HS410" s="38"/>
      <c r="HT410" s="38"/>
      <c r="HU410" s="38"/>
      <c r="HV410" s="38"/>
      <c r="HW410" s="38"/>
      <c r="HX410" s="38"/>
      <c r="HY410" s="38"/>
      <c r="HZ410" s="38"/>
      <c r="IA410" s="38"/>
    </row>
    <row r="411" spans="1:16" ht="11.25">
      <c r="A411" s="13" t="s">
        <v>153</v>
      </c>
      <c r="B411" s="9"/>
      <c r="C411" s="9"/>
      <c r="D411" s="10"/>
      <c r="E411" s="10"/>
      <c r="F411" s="10"/>
      <c r="G411" s="10"/>
      <c r="H411" s="10"/>
      <c r="I411" s="10"/>
      <c r="J411" s="10"/>
      <c r="K411" s="67"/>
      <c r="L411" s="67"/>
      <c r="M411" s="67"/>
      <c r="N411" s="43"/>
      <c r="O411" s="43"/>
      <c r="P411" s="43"/>
    </row>
    <row r="412" spans="1:16" ht="33" customHeight="1">
      <c r="A412" s="8" t="s">
        <v>281</v>
      </c>
      <c r="B412" s="9"/>
      <c r="C412" s="9"/>
      <c r="D412" s="43">
        <v>5</v>
      </c>
      <c r="E412" s="10"/>
      <c r="F412" s="43">
        <f>D412+E412</f>
        <v>5</v>
      </c>
      <c r="G412" s="43">
        <v>5</v>
      </c>
      <c r="H412" s="10"/>
      <c r="I412" s="43"/>
      <c r="J412" s="43">
        <f>G412+H412</f>
        <v>5</v>
      </c>
      <c r="K412" s="67"/>
      <c r="L412" s="67"/>
      <c r="M412" s="67"/>
      <c r="N412" s="43">
        <v>5</v>
      </c>
      <c r="O412" s="43"/>
      <c r="P412" s="43">
        <f>N412</f>
        <v>5</v>
      </c>
    </row>
    <row r="413" spans="1:16" ht="26.25" customHeight="1">
      <c r="A413" s="8" t="s">
        <v>286</v>
      </c>
      <c r="B413" s="9"/>
      <c r="C413" s="9"/>
      <c r="D413" s="43">
        <v>1</v>
      </c>
      <c r="E413" s="10"/>
      <c r="F413" s="43">
        <v>1</v>
      </c>
      <c r="G413" s="43"/>
      <c r="H413" s="10"/>
      <c r="I413" s="43"/>
      <c r="J413" s="43"/>
      <c r="K413" s="67"/>
      <c r="L413" s="67"/>
      <c r="M413" s="67"/>
      <c r="N413" s="43"/>
      <c r="O413" s="43"/>
      <c r="P413" s="43"/>
    </row>
    <row r="414" spans="1:16" ht="39" customHeight="1">
      <c r="A414" s="8" t="s">
        <v>236</v>
      </c>
      <c r="B414" s="11"/>
      <c r="C414" s="11"/>
      <c r="D414" s="43">
        <v>12</v>
      </c>
      <c r="E414" s="43"/>
      <c r="F414" s="43">
        <f>D414+E414</f>
        <v>12</v>
      </c>
      <c r="G414" s="43">
        <v>12</v>
      </c>
      <c r="H414" s="43"/>
      <c r="I414" s="43"/>
      <c r="J414" s="43">
        <f>G414+H414</f>
        <v>12</v>
      </c>
      <c r="K414" s="67"/>
      <c r="L414" s="67"/>
      <c r="M414" s="67"/>
      <c r="N414" s="43">
        <v>12</v>
      </c>
      <c r="O414" s="43"/>
      <c r="P414" s="43">
        <f>N414</f>
        <v>12</v>
      </c>
    </row>
    <row r="415" spans="1:16" ht="27.75" customHeight="1">
      <c r="A415" s="73" t="s">
        <v>343</v>
      </c>
      <c r="B415" s="11"/>
      <c r="C415" s="11"/>
      <c r="D415" s="43">
        <v>1</v>
      </c>
      <c r="E415" s="43"/>
      <c r="F415" s="43">
        <f>D415+E415</f>
        <v>1</v>
      </c>
      <c r="G415" s="43"/>
      <c r="H415" s="43"/>
      <c r="I415" s="43"/>
      <c r="J415" s="43"/>
      <c r="K415" s="67"/>
      <c r="L415" s="67"/>
      <c r="M415" s="67"/>
      <c r="N415" s="43"/>
      <c r="O415" s="43"/>
      <c r="P415" s="43"/>
    </row>
    <row r="416" spans="1:16" ht="30" customHeight="1">
      <c r="A416" s="73" t="s">
        <v>345</v>
      </c>
      <c r="B416" s="11"/>
      <c r="C416" s="11"/>
      <c r="D416" s="43">
        <v>1</v>
      </c>
      <c r="E416" s="43"/>
      <c r="F416" s="43">
        <f>D416+E416</f>
        <v>1</v>
      </c>
      <c r="G416" s="43"/>
      <c r="H416" s="43"/>
      <c r="I416" s="43"/>
      <c r="J416" s="43"/>
      <c r="K416" s="67"/>
      <c r="L416" s="67"/>
      <c r="M416" s="67"/>
      <c r="N416" s="43"/>
      <c r="O416" s="43"/>
      <c r="P416" s="43"/>
    </row>
    <row r="417" spans="1:16" ht="11.25">
      <c r="A417" s="13" t="s">
        <v>7</v>
      </c>
      <c r="B417" s="11"/>
      <c r="C417" s="11"/>
      <c r="D417" s="43"/>
      <c r="E417" s="43"/>
      <c r="F417" s="43"/>
      <c r="G417" s="43"/>
      <c r="H417" s="43"/>
      <c r="I417" s="43"/>
      <c r="J417" s="43"/>
      <c r="K417" s="67"/>
      <c r="L417" s="67"/>
      <c r="M417" s="67"/>
      <c r="N417" s="43"/>
      <c r="O417" s="43"/>
      <c r="P417" s="43"/>
    </row>
    <row r="418" spans="1:16" ht="22.5">
      <c r="A418" s="11" t="s">
        <v>280</v>
      </c>
      <c r="B418" s="11"/>
      <c r="C418" s="11"/>
      <c r="D418" s="43">
        <v>8400</v>
      </c>
      <c r="E418" s="43"/>
      <c r="F418" s="43">
        <f>D418+E418</f>
        <v>8400</v>
      </c>
      <c r="G418" s="43">
        <v>9000</v>
      </c>
      <c r="H418" s="43"/>
      <c r="I418" s="43"/>
      <c r="J418" s="43">
        <f>G418+H418</f>
        <v>9000</v>
      </c>
      <c r="K418" s="67"/>
      <c r="L418" s="67"/>
      <c r="M418" s="67"/>
      <c r="N418" s="43">
        <v>10000</v>
      </c>
      <c r="O418" s="43"/>
      <c r="P418" s="43">
        <f>N418</f>
        <v>10000</v>
      </c>
    </row>
    <row r="419" spans="1:16" ht="22.5">
      <c r="A419" s="11" t="s">
        <v>285</v>
      </c>
      <c r="B419" s="11"/>
      <c r="C419" s="11"/>
      <c r="D419" s="43">
        <v>167000</v>
      </c>
      <c r="E419" s="43"/>
      <c r="F419" s="43">
        <f>D419+E419</f>
        <v>167000</v>
      </c>
      <c r="G419" s="43"/>
      <c r="H419" s="43"/>
      <c r="I419" s="43"/>
      <c r="J419" s="43"/>
      <c r="K419" s="67"/>
      <c r="L419" s="67"/>
      <c r="M419" s="67"/>
      <c r="N419" s="43"/>
      <c r="O419" s="43"/>
      <c r="P419" s="43"/>
    </row>
    <row r="420" spans="1:16" ht="33.75" customHeight="1">
      <c r="A420" s="11" t="s">
        <v>177</v>
      </c>
      <c r="B420" s="11"/>
      <c r="C420" s="11"/>
      <c r="D420" s="43">
        <f>10000/12</f>
        <v>833.3333333333334</v>
      </c>
      <c r="E420" s="43"/>
      <c r="F420" s="43">
        <f>D420+E420</f>
        <v>833.3333333333334</v>
      </c>
      <c r="G420" s="43">
        <f>12000/12</f>
        <v>1000</v>
      </c>
      <c r="H420" s="43"/>
      <c r="I420" s="43"/>
      <c r="J420" s="43">
        <f>G420+H420</f>
        <v>1000</v>
      </c>
      <c r="K420" s="67"/>
      <c r="L420" s="67"/>
      <c r="M420" s="67"/>
      <c r="N420" s="43">
        <f>15000/12</f>
        <v>1250</v>
      </c>
      <c r="O420" s="43"/>
      <c r="P420" s="43">
        <f>N420</f>
        <v>1250</v>
      </c>
    </row>
    <row r="421" spans="1:16" ht="30.75" customHeight="1">
      <c r="A421" s="11" t="s">
        <v>344</v>
      </c>
      <c r="B421" s="20"/>
      <c r="C421" s="20"/>
      <c r="D421" s="43">
        <v>150000</v>
      </c>
      <c r="E421" s="44"/>
      <c r="F421" s="44">
        <v>150000</v>
      </c>
      <c r="G421" s="44"/>
      <c r="H421" s="44"/>
      <c r="I421" s="44"/>
      <c r="J421" s="44"/>
      <c r="K421" s="44"/>
      <c r="L421" s="44"/>
      <c r="M421" s="44"/>
      <c r="N421" s="44"/>
      <c r="O421" s="44"/>
      <c r="P421" s="44"/>
    </row>
    <row r="422" spans="1:16" ht="30.75" customHeight="1">
      <c r="A422" s="11" t="s">
        <v>346</v>
      </c>
      <c r="B422" s="20"/>
      <c r="C422" s="20"/>
      <c r="D422" s="44">
        <v>1000</v>
      </c>
      <c r="E422" s="44"/>
      <c r="F422" s="44">
        <v>1000</v>
      </c>
      <c r="G422" s="44"/>
      <c r="H422" s="44"/>
      <c r="I422" s="44"/>
      <c r="J422" s="44"/>
      <c r="K422" s="44"/>
      <c r="L422" s="44"/>
      <c r="M422" s="44"/>
      <c r="N422" s="44"/>
      <c r="O422" s="44"/>
      <c r="P422" s="44"/>
    </row>
    <row r="423" spans="1:16" ht="16.5" customHeight="1">
      <c r="A423" s="37" t="s">
        <v>262</v>
      </c>
      <c r="B423" s="37"/>
      <c r="C423" s="37"/>
      <c r="D423" s="30">
        <f>D424</f>
        <v>7624700</v>
      </c>
      <c r="E423" s="30">
        <f>E424</f>
        <v>13705000</v>
      </c>
      <c r="F423" s="30">
        <f>F424</f>
        <v>21329700</v>
      </c>
      <c r="G423" s="30">
        <f>G424</f>
        <v>1600000</v>
      </c>
      <c r="H423" s="30"/>
      <c r="I423" s="30">
        <f>I424</f>
        <v>0</v>
      </c>
      <c r="J423" s="30">
        <f>G423</f>
        <v>1600000</v>
      </c>
      <c r="K423" s="30" t="e">
        <f>#REF!+K424</f>
        <v>#REF!</v>
      </c>
      <c r="L423" s="30" t="e">
        <f>#REF!+L424</f>
        <v>#REF!</v>
      </c>
      <c r="M423" s="30" t="e">
        <f>#REF!+M424</f>
        <v>#REF!</v>
      </c>
      <c r="N423" s="30">
        <f>N424</f>
        <v>1650000</v>
      </c>
      <c r="O423" s="30">
        <f>O424</f>
        <v>0</v>
      </c>
      <c r="P423" s="30">
        <f>N423</f>
        <v>1650000</v>
      </c>
    </row>
    <row r="424" spans="1:235" s="39" customFormat="1" ht="21.75" customHeight="1">
      <c r="A424" s="34" t="s">
        <v>386</v>
      </c>
      <c r="B424" s="35"/>
      <c r="C424" s="35"/>
      <c r="D424" s="36">
        <f>D426</f>
        <v>7624700</v>
      </c>
      <c r="E424" s="36">
        <f>SUM(E427)</f>
        <v>13705000</v>
      </c>
      <c r="F424" s="36">
        <f>D424+E424</f>
        <v>21329700</v>
      </c>
      <c r="G424" s="36">
        <f>G426</f>
        <v>1600000</v>
      </c>
      <c r="H424" s="36"/>
      <c r="I424" s="36">
        <f>I426</f>
        <v>0</v>
      </c>
      <c r="J424" s="36">
        <f>G424</f>
        <v>1600000</v>
      </c>
      <c r="K424" s="36"/>
      <c r="L424" s="36"/>
      <c r="M424" s="36"/>
      <c r="N424" s="36">
        <f>N426</f>
        <v>1650000</v>
      </c>
      <c r="O424" s="36">
        <f>O426</f>
        <v>0</v>
      </c>
      <c r="P424" s="36">
        <f>N424</f>
        <v>1650000</v>
      </c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  <c r="BD424" s="38"/>
      <c r="BE424" s="38"/>
      <c r="BF424" s="38"/>
      <c r="BG424" s="38"/>
      <c r="BH424" s="38"/>
      <c r="BI424" s="38"/>
      <c r="BJ424" s="38"/>
      <c r="BK424" s="38"/>
      <c r="BL424" s="38"/>
      <c r="BM424" s="38"/>
      <c r="BN424" s="38"/>
      <c r="BO424" s="38"/>
      <c r="BP424" s="38"/>
      <c r="BQ424" s="38"/>
      <c r="BR424" s="38"/>
      <c r="BS424" s="38"/>
      <c r="BT424" s="38"/>
      <c r="BU424" s="38"/>
      <c r="BV424" s="38"/>
      <c r="BW424" s="38"/>
      <c r="BX424" s="38"/>
      <c r="BY424" s="38"/>
      <c r="BZ424" s="38"/>
      <c r="CA424" s="38"/>
      <c r="CB424" s="38"/>
      <c r="CC424" s="38"/>
      <c r="CD424" s="38"/>
      <c r="CE424" s="38"/>
      <c r="CF424" s="38"/>
      <c r="CG424" s="38"/>
      <c r="CH424" s="38"/>
      <c r="CI424" s="38"/>
      <c r="CJ424" s="38"/>
      <c r="CK424" s="38"/>
      <c r="CL424" s="38"/>
      <c r="CM424" s="38"/>
      <c r="CN424" s="38"/>
      <c r="CO424" s="38"/>
      <c r="CP424" s="38"/>
      <c r="CQ424" s="38"/>
      <c r="CR424" s="38"/>
      <c r="CS424" s="38"/>
      <c r="CT424" s="38"/>
      <c r="CU424" s="38"/>
      <c r="CV424" s="38"/>
      <c r="CW424" s="38"/>
      <c r="CX424" s="38"/>
      <c r="CY424" s="38"/>
      <c r="CZ424" s="38"/>
      <c r="DA424" s="38"/>
      <c r="DB424" s="38"/>
      <c r="DC424" s="38"/>
      <c r="DD424" s="38"/>
      <c r="DE424" s="38"/>
      <c r="DF424" s="38"/>
      <c r="DG424" s="38"/>
      <c r="DH424" s="38"/>
      <c r="DI424" s="38"/>
      <c r="DJ424" s="38"/>
      <c r="DK424" s="38"/>
      <c r="DL424" s="38"/>
      <c r="DM424" s="38"/>
      <c r="DN424" s="38"/>
      <c r="DO424" s="38"/>
      <c r="DP424" s="38"/>
      <c r="DQ424" s="38"/>
      <c r="DR424" s="38"/>
      <c r="DS424" s="38"/>
      <c r="DT424" s="38"/>
      <c r="DU424" s="38"/>
      <c r="DV424" s="38"/>
      <c r="DW424" s="38"/>
      <c r="DX424" s="38"/>
      <c r="DY424" s="38"/>
      <c r="DZ424" s="38"/>
      <c r="EA424" s="38"/>
      <c r="EB424" s="38"/>
      <c r="EC424" s="38"/>
      <c r="ED424" s="38"/>
      <c r="EE424" s="38"/>
      <c r="EF424" s="38"/>
      <c r="EG424" s="38"/>
      <c r="EH424" s="38"/>
      <c r="EI424" s="38"/>
      <c r="EJ424" s="38"/>
      <c r="EK424" s="38"/>
      <c r="EL424" s="38"/>
      <c r="EM424" s="38"/>
      <c r="EN424" s="38"/>
      <c r="EO424" s="38"/>
      <c r="EP424" s="38"/>
      <c r="EQ424" s="38"/>
      <c r="ER424" s="38"/>
      <c r="ES424" s="38"/>
      <c r="ET424" s="38"/>
      <c r="EU424" s="38"/>
      <c r="EV424" s="38"/>
      <c r="EW424" s="38"/>
      <c r="EX424" s="38"/>
      <c r="EY424" s="38"/>
      <c r="EZ424" s="38"/>
      <c r="FA424" s="38"/>
      <c r="FB424" s="38"/>
      <c r="FC424" s="38"/>
      <c r="FD424" s="38"/>
      <c r="FE424" s="38"/>
      <c r="FF424" s="38"/>
      <c r="FG424" s="38"/>
      <c r="FH424" s="38"/>
      <c r="FI424" s="38"/>
      <c r="FJ424" s="38"/>
      <c r="FK424" s="38"/>
      <c r="FL424" s="38"/>
      <c r="FM424" s="38"/>
      <c r="FN424" s="38"/>
      <c r="FO424" s="38"/>
      <c r="FP424" s="38"/>
      <c r="FQ424" s="38"/>
      <c r="FR424" s="38"/>
      <c r="FS424" s="38"/>
      <c r="FT424" s="38"/>
      <c r="FU424" s="38"/>
      <c r="FV424" s="38"/>
      <c r="FW424" s="38"/>
      <c r="FX424" s="38"/>
      <c r="FY424" s="38"/>
      <c r="FZ424" s="38"/>
      <c r="GA424" s="38"/>
      <c r="GB424" s="38"/>
      <c r="GC424" s="38"/>
      <c r="GD424" s="38"/>
      <c r="GE424" s="38"/>
      <c r="GF424" s="38"/>
      <c r="GG424" s="38"/>
      <c r="GH424" s="38"/>
      <c r="GI424" s="38"/>
      <c r="GJ424" s="38"/>
      <c r="GK424" s="38"/>
      <c r="GL424" s="38"/>
      <c r="GM424" s="38"/>
      <c r="GN424" s="38"/>
      <c r="GO424" s="38"/>
      <c r="GP424" s="38"/>
      <c r="GQ424" s="38"/>
      <c r="GR424" s="38"/>
      <c r="GS424" s="38"/>
      <c r="GT424" s="38"/>
      <c r="GU424" s="38"/>
      <c r="GV424" s="38"/>
      <c r="GW424" s="38"/>
      <c r="GX424" s="38"/>
      <c r="GY424" s="38"/>
      <c r="GZ424" s="38"/>
      <c r="HA424" s="38"/>
      <c r="HB424" s="38"/>
      <c r="HC424" s="38"/>
      <c r="HD424" s="38"/>
      <c r="HE424" s="38"/>
      <c r="HF424" s="38"/>
      <c r="HG424" s="38"/>
      <c r="HH424" s="38"/>
      <c r="HI424" s="38"/>
      <c r="HJ424" s="38"/>
      <c r="HK424" s="38"/>
      <c r="HL424" s="38"/>
      <c r="HM424" s="38"/>
      <c r="HN424" s="38"/>
      <c r="HO424" s="38"/>
      <c r="HP424" s="38"/>
      <c r="HQ424" s="38"/>
      <c r="HR424" s="38"/>
      <c r="HS424" s="38"/>
      <c r="HT424" s="38"/>
      <c r="HU424" s="38"/>
      <c r="HV424" s="38"/>
      <c r="HW424" s="38"/>
      <c r="HX424" s="38"/>
      <c r="HY424" s="38"/>
      <c r="HZ424" s="38"/>
      <c r="IA424" s="38"/>
    </row>
    <row r="425" spans="1:16" ht="11.25">
      <c r="A425" s="5" t="s">
        <v>4</v>
      </c>
      <c r="B425" s="6"/>
      <c r="C425" s="6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</row>
    <row r="426" spans="1:16" ht="35.25" customHeight="1">
      <c r="A426" s="8" t="s">
        <v>263</v>
      </c>
      <c r="B426" s="6"/>
      <c r="C426" s="6"/>
      <c r="D426" s="7">
        <f>D429*D431</f>
        <v>7624700</v>
      </c>
      <c r="E426" s="7"/>
      <c r="F426" s="7">
        <f>D426</f>
        <v>7624700</v>
      </c>
      <c r="G426" s="7">
        <f>G429*G431</f>
        <v>1600000</v>
      </c>
      <c r="H426" s="7"/>
      <c r="I426" s="7"/>
      <c r="J426" s="7">
        <f>G426+H426</f>
        <v>1600000</v>
      </c>
      <c r="K426" s="7"/>
      <c r="L426" s="7"/>
      <c r="M426" s="7"/>
      <c r="N426" s="7">
        <f>N429*N431</f>
        <v>1650000</v>
      </c>
      <c r="O426" s="7"/>
      <c r="P426" s="7">
        <f>N426</f>
        <v>1650000</v>
      </c>
    </row>
    <row r="427" spans="1:16" ht="164.25" customHeight="1">
      <c r="A427" s="8" t="s">
        <v>348</v>
      </c>
      <c r="B427" s="6"/>
      <c r="C427" s="6"/>
      <c r="D427" s="7"/>
      <c r="E427" s="7">
        <v>13705000</v>
      </c>
      <c r="F427" s="7">
        <f>D427+E427</f>
        <v>13705000</v>
      </c>
      <c r="G427" s="7"/>
      <c r="H427" s="7"/>
      <c r="I427" s="7"/>
      <c r="J427" s="7"/>
      <c r="K427" s="7"/>
      <c r="L427" s="7"/>
      <c r="M427" s="7"/>
      <c r="N427" s="7"/>
      <c r="O427" s="7"/>
      <c r="P427" s="7"/>
    </row>
    <row r="428" spans="1:16" ht="11.25">
      <c r="A428" s="5" t="s">
        <v>5</v>
      </c>
      <c r="B428" s="6"/>
      <c r="C428" s="6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</row>
    <row r="429" spans="1:16" ht="39.75" customHeight="1">
      <c r="A429" s="8" t="s">
        <v>264</v>
      </c>
      <c r="B429" s="6"/>
      <c r="C429" s="6"/>
      <c r="D429" s="7">
        <v>2</v>
      </c>
      <c r="E429" s="7"/>
      <c r="F429" s="7">
        <f>D429</f>
        <v>2</v>
      </c>
      <c r="G429" s="7">
        <v>1</v>
      </c>
      <c r="H429" s="7"/>
      <c r="I429" s="7"/>
      <c r="J429" s="7">
        <f>G429+H429</f>
        <v>1</v>
      </c>
      <c r="K429" s="7"/>
      <c r="L429" s="7"/>
      <c r="M429" s="7"/>
      <c r="N429" s="7">
        <v>1</v>
      </c>
      <c r="O429" s="7"/>
      <c r="P429" s="7">
        <f>N429</f>
        <v>1</v>
      </c>
    </row>
    <row r="430" spans="1:16" ht="11.25">
      <c r="A430" s="5" t="s">
        <v>7</v>
      </c>
      <c r="B430" s="6"/>
      <c r="C430" s="6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</row>
    <row r="431" spans="1:16" ht="40.5" customHeight="1">
      <c r="A431" s="8" t="s">
        <v>265</v>
      </c>
      <c r="B431" s="6"/>
      <c r="C431" s="6"/>
      <c r="D431" s="7">
        <v>3812350</v>
      </c>
      <c r="E431" s="7"/>
      <c r="F431" s="7">
        <f>F426/F429</f>
        <v>3812350</v>
      </c>
      <c r="G431" s="7">
        <v>1600000</v>
      </c>
      <c r="H431" s="7"/>
      <c r="I431" s="7"/>
      <c r="J431" s="7">
        <f>G431+H431</f>
        <v>1600000</v>
      </c>
      <c r="K431" s="7"/>
      <c r="L431" s="7"/>
      <c r="M431" s="7"/>
      <c r="N431" s="7">
        <v>1650000</v>
      </c>
      <c r="O431" s="7"/>
      <c r="P431" s="7">
        <f>P426/P429</f>
        <v>1650000</v>
      </c>
    </row>
    <row r="432" spans="1:17" ht="15" customHeight="1">
      <c r="A432" s="37" t="s">
        <v>268</v>
      </c>
      <c r="B432" s="6"/>
      <c r="C432" s="6"/>
      <c r="D432" s="36">
        <f>D434+D445+D452+D461+D468+D475+D482+D489+D496</f>
        <v>10890399.999999564</v>
      </c>
      <c r="E432" s="36">
        <f>E434+E445+E452+E461+E468+E475+E482+E489+E496</f>
        <v>1370000</v>
      </c>
      <c r="F432" s="36">
        <f>F434+F445+F452+F461+F468+F475+F482+F489+F496</f>
        <v>12260399.999999564</v>
      </c>
      <c r="G432" s="36">
        <f aca="true" t="shared" si="56" ref="G432:Q432">G434+G445+G452+G461+G468+G475</f>
        <v>7080000</v>
      </c>
      <c r="H432" s="36">
        <f t="shared" si="56"/>
        <v>1500000</v>
      </c>
      <c r="I432" s="36">
        <f t="shared" si="56"/>
        <v>0</v>
      </c>
      <c r="J432" s="36">
        <f t="shared" si="56"/>
        <v>8580000</v>
      </c>
      <c r="K432" s="36">
        <f t="shared" si="56"/>
        <v>0</v>
      </c>
      <c r="L432" s="36">
        <f t="shared" si="56"/>
        <v>0</v>
      </c>
      <c r="M432" s="36">
        <f t="shared" si="56"/>
        <v>0</v>
      </c>
      <c r="N432" s="36">
        <f t="shared" si="56"/>
        <v>7650000.00205</v>
      </c>
      <c r="O432" s="36">
        <f t="shared" si="56"/>
        <v>2000000</v>
      </c>
      <c r="P432" s="36">
        <f t="shared" si="56"/>
        <v>9650000.002050001</v>
      </c>
      <c r="Q432" s="36">
        <f t="shared" si="56"/>
        <v>0</v>
      </c>
    </row>
    <row r="433" spans="1:16" ht="23.25" customHeight="1">
      <c r="A433" s="8" t="s">
        <v>134</v>
      </c>
      <c r="B433" s="6"/>
      <c r="C433" s="6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</row>
    <row r="434" spans="1:235" s="39" customFormat="1" ht="55.5" customHeight="1">
      <c r="A434" s="34" t="s">
        <v>387</v>
      </c>
      <c r="B434" s="35"/>
      <c r="C434" s="35"/>
      <c r="D434" s="36">
        <f>SUM(D435)+D442</f>
        <v>8680000</v>
      </c>
      <c r="E434" s="36"/>
      <c r="F434" s="36">
        <f>SUM(F435)+F442</f>
        <v>8680000</v>
      </c>
      <c r="G434" s="36">
        <f>SUM(G435)+G442</f>
        <v>6500000</v>
      </c>
      <c r="H434" s="36"/>
      <c r="I434" s="36">
        <f aca="true" t="shared" si="57" ref="I434:N434">SUM(I435)+I442</f>
        <v>0</v>
      </c>
      <c r="J434" s="36">
        <f t="shared" si="57"/>
        <v>6500000</v>
      </c>
      <c r="K434" s="36">
        <f t="shared" si="57"/>
        <v>0</v>
      </c>
      <c r="L434" s="36">
        <f t="shared" si="57"/>
        <v>0</v>
      </c>
      <c r="M434" s="36">
        <f t="shared" si="57"/>
        <v>0</v>
      </c>
      <c r="N434" s="36">
        <f t="shared" si="57"/>
        <v>7000000</v>
      </c>
      <c r="O434" s="36"/>
      <c r="P434" s="36">
        <f>SUM(P435)+P442</f>
        <v>7000000</v>
      </c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  <c r="BD434" s="38"/>
      <c r="BE434" s="38"/>
      <c r="BF434" s="38"/>
      <c r="BG434" s="38"/>
      <c r="BH434" s="38"/>
      <c r="BI434" s="38"/>
      <c r="BJ434" s="38"/>
      <c r="BK434" s="38"/>
      <c r="BL434" s="38"/>
      <c r="BM434" s="38"/>
      <c r="BN434" s="38"/>
      <c r="BO434" s="38"/>
      <c r="BP434" s="38"/>
      <c r="BQ434" s="38"/>
      <c r="BR434" s="38"/>
      <c r="BS434" s="38"/>
      <c r="BT434" s="38"/>
      <c r="BU434" s="38"/>
      <c r="BV434" s="38"/>
      <c r="BW434" s="38"/>
      <c r="BX434" s="38"/>
      <c r="BY434" s="38"/>
      <c r="BZ434" s="38"/>
      <c r="CA434" s="38"/>
      <c r="CB434" s="38"/>
      <c r="CC434" s="38"/>
      <c r="CD434" s="38"/>
      <c r="CE434" s="38"/>
      <c r="CF434" s="38"/>
      <c r="CG434" s="38"/>
      <c r="CH434" s="38"/>
      <c r="CI434" s="38"/>
      <c r="CJ434" s="38"/>
      <c r="CK434" s="38"/>
      <c r="CL434" s="38"/>
      <c r="CM434" s="38"/>
      <c r="CN434" s="38"/>
      <c r="CO434" s="38"/>
      <c r="CP434" s="38"/>
      <c r="CQ434" s="38"/>
      <c r="CR434" s="38"/>
      <c r="CS434" s="38"/>
      <c r="CT434" s="38"/>
      <c r="CU434" s="38"/>
      <c r="CV434" s="38"/>
      <c r="CW434" s="38"/>
      <c r="CX434" s="38"/>
      <c r="CY434" s="38"/>
      <c r="CZ434" s="38"/>
      <c r="DA434" s="38"/>
      <c r="DB434" s="38"/>
      <c r="DC434" s="38"/>
      <c r="DD434" s="38"/>
      <c r="DE434" s="38"/>
      <c r="DF434" s="38"/>
      <c r="DG434" s="38"/>
      <c r="DH434" s="38"/>
      <c r="DI434" s="38"/>
      <c r="DJ434" s="38"/>
      <c r="DK434" s="38"/>
      <c r="DL434" s="38"/>
      <c r="DM434" s="38"/>
      <c r="DN434" s="38"/>
      <c r="DO434" s="38"/>
      <c r="DP434" s="38"/>
      <c r="DQ434" s="38"/>
      <c r="DR434" s="38"/>
      <c r="DS434" s="38"/>
      <c r="DT434" s="38"/>
      <c r="DU434" s="38"/>
      <c r="DV434" s="38"/>
      <c r="DW434" s="38"/>
      <c r="DX434" s="38"/>
      <c r="DY434" s="38"/>
      <c r="DZ434" s="38"/>
      <c r="EA434" s="38"/>
      <c r="EB434" s="38"/>
      <c r="EC434" s="38"/>
      <c r="ED434" s="38"/>
      <c r="EE434" s="38"/>
      <c r="EF434" s="38"/>
      <c r="EG434" s="38"/>
      <c r="EH434" s="38"/>
      <c r="EI434" s="38"/>
      <c r="EJ434" s="38"/>
      <c r="EK434" s="38"/>
      <c r="EL434" s="38"/>
      <c r="EM434" s="38"/>
      <c r="EN434" s="38"/>
      <c r="EO434" s="38"/>
      <c r="EP434" s="38"/>
      <c r="EQ434" s="38"/>
      <c r="ER434" s="38"/>
      <c r="ES434" s="38"/>
      <c r="ET434" s="38"/>
      <c r="EU434" s="38"/>
      <c r="EV434" s="38"/>
      <c r="EW434" s="38"/>
      <c r="EX434" s="38"/>
      <c r="EY434" s="38"/>
      <c r="EZ434" s="38"/>
      <c r="FA434" s="38"/>
      <c r="FB434" s="38"/>
      <c r="FC434" s="38"/>
      <c r="FD434" s="38"/>
      <c r="FE434" s="38"/>
      <c r="FF434" s="38"/>
      <c r="FG434" s="38"/>
      <c r="FH434" s="38"/>
      <c r="FI434" s="38"/>
      <c r="FJ434" s="38"/>
      <c r="FK434" s="38"/>
      <c r="FL434" s="38"/>
      <c r="FM434" s="38"/>
      <c r="FN434" s="38"/>
      <c r="FO434" s="38"/>
      <c r="FP434" s="38"/>
      <c r="FQ434" s="38"/>
      <c r="FR434" s="38"/>
      <c r="FS434" s="38"/>
      <c r="FT434" s="38"/>
      <c r="FU434" s="38"/>
      <c r="FV434" s="38"/>
      <c r="FW434" s="38"/>
      <c r="FX434" s="38"/>
      <c r="FY434" s="38"/>
      <c r="FZ434" s="38"/>
      <c r="GA434" s="38"/>
      <c r="GB434" s="38"/>
      <c r="GC434" s="38"/>
      <c r="GD434" s="38"/>
      <c r="GE434" s="38"/>
      <c r="GF434" s="38"/>
      <c r="GG434" s="38"/>
      <c r="GH434" s="38"/>
      <c r="GI434" s="38"/>
      <c r="GJ434" s="38"/>
      <c r="GK434" s="38"/>
      <c r="GL434" s="38"/>
      <c r="GM434" s="38"/>
      <c r="GN434" s="38"/>
      <c r="GO434" s="38"/>
      <c r="GP434" s="38"/>
      <c r="GQ434" s="38"/>
      <c r="GR434" s="38"/>
      <c r="GS434" s="38"/>
      <c r="GT434" s="38"/>
      <c r="GU434" s="38"/>
      <c r="GV434" s="38"/>
      <c r="GW434" s="38"/>
      <c r="GX434" s="38"/>
      <c r="GY434" s="38"/>
      <c r="GZ434" s="38"/>
      <c r="HA434" s="38"/>
      <c r="HB434" s="38"/>
      <c r="HC434" s="38"/>
      <c r="HD434" s="38"/>
      <c r="HE434" s="38"/>
      <c r="HF434" s="38"/>
      <c r="HG434" s="38"/>
      <c r="HH434" s="38"/>
      <c r="HI434" s="38"/>
      <c r="HJ434" s="38"/>
      <c r="HK434" s="38"/>
      <c r="HL434" s="38"/>
      <c r="HM434" s="38"/>
      <c r="HN434" s="38"/>
      <c r="HO434" s="38"/>
      <c r="HP434" s="38"/>
      <c r="HQ434" s="38"/>
      <c r="HR434" s="38"/>
      <c r="HS434" s="38"/>
      <c r="HT434" s="38"/>
      <c r="HU434" s="38"/>
      <c r="HV434" s="38"/>
      <c r="HW434" s="38"/>
      <c r="HX434" s="38"/>
      <c r="HY434" s="38"/>
      <c r="HZ434" s="38"/>
      <c r="IA434" s="38"/>
    </row>
    <row r="435" spans="1:235" s="39" customFormat="1" ht="39.75" customHeight="1">
      <c r="A435" s="34" t="s">
        <v>388</v>
      </c>
      <c r="B435" s="35"/>
      <c r="C435" s="35"/>
      <c r="D435" s="36">
        <f>SUM(D437)</f>
        <v>5680000</v>
      </c>
      <c r="E435" s="36"/>
      <c r="F435" s="36">
        <f>SUM(D435)</f>
        <v>5680000</v>
      </c>
      <c r="G435" s="36">
        <f>SUM(G437)</f>
        <v>6500000</v>
      </c>
      <c r="H435" s="36"/>
      <c r="I435" s="36"/>
      <c r="J435" s="36">
        <f>SUM(J437)</f>
        <v>6500000</v>
      </c>
      <c r="K435" s="36"/>
      <c r="L435" s="36"/>
      <c r="M435" s="36"/>
      <c r="N435" s="36">
        <f>SUM(N437)</f>
        <v>7000000</v>
      </c>
      <c r="O435" s="36"/>
      <c r="P435" s="36">
        <f>P437</f>
        <v>7000000</v>
      </c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  <c r="BD435" s="38"/>
      <c r="BE435" s="38"/>
      <c r="BF435" s="38"/>
      <c r="BG435" s="38"/>
      <c r="BH435" s="38"/>
      <c r="BI435" s="38"/>
      <c r="BJ435" s="38"/>
      <c r="BK435" s="38"/>
      <c r="BL435" s="38"/>
      <c r="BM435" s="38"/>
      <c r="BN435" s="38"/>
      <c r="BO435" s="38"/>
      <c r="BP435" s="38"/>
      <c r="BQ435" s="38"/>
      <c r="BR435" s="38"/>
      <c r="BS435" s="38"/>
      <c r="BT435" s="38"/>
      <c r="BU435" s="38"/>
      <c r="BV435" s="38"/>
      <c r="BW435" s="38"/>
      <c r="BX435" s="38"/>
      <c r="BY435" s="38"/>
      <c r="BZ435" s="38"/>
      <c r="CA435" s="38"/>
      <c r="CB435" s="38"/>
      <c r="CC435" s="38"/>
      <c r="CD435" s="38"/>
      <c r="CE435" s="38"/>
      <c r="CF435" s="38"/>
      <c r="CG435" s="38"/>
      <c r="CH435" s="38"/>
      <c r="CI435" s="38"/>
      <c r="CJ435" s="38"/>
      <c r="CK435" s="38"/>
      <c r="CL435" s="38"/>
      <c r="CM435" s="38"/>
      <c r="CN435" s="38"/>
      <c r="CO435" s="38"/>
      <c r="CP435" s="38"/>
      <c r="CQ435" s="38"/>
      <c r="CR435" s="38"/>
      <c r="CS435" s="38"/>
      <c r="CT435" s="38"/>
      <c r="CU435" s="38"/>
      <c r="CV435" s="38"/>
      <c r="CW435" s="38"/>
      <c r="CX435" s="38"/>
      <c r="CY435" s="38"/>
      <c r="CZ435" s="38"/>
      <c r="DA435" s="38"/>
      <c r="DB435" s="38"/>
      <c r="DC435" s="38"/>
      <c r="DD435" s="38"/>
      <c r="DE435" s="38"/>
      <c r="DF435" s="38"/>
      <c r="DG435" s="38"/>
      <c r="DH435" s="38"/>
      <c r="DI435" s="38"/>
      <c r="DJ435" s="38"/>
      <c r="DK435" s="38"/>
      <c r="DL435" s="38"/>
      <c r="DM435" s="38"/>
      <c r="DN435" s="38"/>
      <c r="DO435" s="38"/>
      <c r="DP435" s="38"/>
      <c r="DQ435" s="38"/>
      <c r="DR435" s="38"/>
      <c r="DS435" s="38"/>
      <c r="DT435" s="38"/>
      <c r="DU435" s="38"/>
      <c r="DV435" s="38"/>
      <c r="DW435" s="38"/>
      <c r="DX435" s="38"/>
      <c r="DY435" s="38"/>
      <c r="DZ435" s="38"/>
      <c r="EA435" s="38"/>
      <c r="EB435" s="38"/>
      <c r="EC435" s="38"/>
      <c r="ED435" s="38"/>
      <c r="EE435" s="38"/>
      <c r="EF435" s="38"/>
      <c r="EG435" s="38"/>
      <c r="EH435" s="38"/>
      <c r="EI435" s="38"/>
      <c r="EJ435" s="38"/>
      <c r="EK435" s="38"/>
      <c r="EL435" s="38"/>
      <c r="EM435" s="38"/>
      <c r="EN435" s="38"/>
      <c r="EO435" s="38"/>
      <c r="EP435" s="38"/>
      <c r="EQ435" s="38"/>
      <c r="ER435" s="38"/>
      <c r="ES435" s="38"/>
      <c r="ET435" s="38"/>
      <c r="EU435" s="38"/>
      <c r="EV435" s="38"/>
      <c r="EW435" s="38"/>
      <c r="EX435" s="38"/>
      <c r="EY435" s="38"/>
      <c r="EZ435" s="38"/>
      <c r="FA435" s="38"/>
      <c r="FB435" s="38"/>
      <c r="FC435" s="38"/>
      <c r="FD435" s="38"/>
      <c r="FE435" s="38"/>
      <c r="FF435" s="38"/>
      <c r="FG435" s="38"/>
      <c r="FH435" s="38"/>
      <c r="FI435" s="38"/>
      <c r="FJ435" s="38"/>
      <c r="FK435" s="38"/>
      <c r="FL435" s="38"/>
      <c r="FM435" s="38"/>
      <c r="FN435" s="38"/>
      <c r="FO435" s="38"/>
      <c r="FP435" s="38"/>
      <c r="FQ435" s="38"/>
      <c r="FR435" s="38"/>
      <c r="FS435" s="38"/>
      <c r="FT435" s="38"/>
      <c r="FU435" s="38"/>
      <c r="FV435" s="38"/>
      <c r="FW435" s="38"/>
      <c r="FX435" s="38"/>
      <c r="FY435" s="38"/>
      <c r="FZ435" s="38"/>
      <c r="GA435" s="38"/>
      <c r="GB435" s="38"/>
      <c r="GC435" s="38"/>
      <c r="GD435" s="38"/>
      <c r="GE435" s="38"/>
      <c r="GF435" s="38"/>
      <c r="GG435" s="38"/>
      <c r="GH435" s="38"/>
      <c r="GI435" s="38"/>
      <c r="GJ435" s="38"/>
      <c r="GK435" s="38"/>
      <c r="GL435" s="38"/>
      <c r="GM435" s="38"/>
      <c r="GN435" s="38"/>
      <c r="GO435" s="38"/>
      <c r="GP435" s="38"/>
      <c r="GQ435" s="38"/>
      <c r="GR435" s="38"/>
      <c r="GS435" s="38"/>
      <c r="GT435" s="38"/>
      <c r="GU435" s="38"/>
      <c r="GV435" s="38"/>
      <c r="GW435" s="38"/>
      <c r="GX435" s="38"/>
      <c r="GY435" s="38"/>
      <c r="GZ435" s="38"/>
      <c r="HA435" s="38"/>
      <c r="HB435" s="38"/>
      <c r="HC435" s="38"/>
      <c r="HD435" s="38"/>
      <c r="HE435" s="38"/>
      <c r="HF435" s="38"/>
      <c r="HG435" s="38"/>
      <c r="HH435" s="38"/>
      <c r="HI435" s="38"/>
      <c r="HJ435" s="38"/>
      <c r="HK435" s="38"/>
      <c r="HL435" s="38"/>
      <c r="HM435" s="38"/>
      <c r="HN435" s="38"/>
      <c r="HO435" s="38"/>
      <c r="HP435" s="38"/>
      <c r="HQ435" s="38"/>
      <c r="HR435" s="38"/>
      <c r="HS435" s="38"/>
      <c r="HT435" s="38"/>
      <c r="HU435" s="38"/>
      <c r="HV435" s="38"/>
      <c r="HW435" s="38"/>
      <c r="HX435" s="38"/>
      <c r="HY435" s="38"/>
      <c r="HZ435" s="38"/>
      <c r="IA435" s="38"/>
    </row>
    <row r="436" spans="1:16" ht="12" customHeight="1">
      <c r="A436" s="5" t="s">
        <v>4</v>
      </c>
      <c r="B436" s="6"/>
      <c r="C436" s="6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</row>
    <row r="437" spans="1:16" ht="13.5" customHeight="1">
      <c r="A437" s="8" t="s">
        <v>44</v>
      </c>
      <c r="B437" s="6"/>
      <c r="C437" s="6"/>
      <c r="D437" s="7">
        <f>6000000-180000-320000+180000</f>
        <v>5680000</v>
      </c>
      <c r="E437" s="7"/>
      <c r="F437" s="7">
        <f>D437</f>
        <v>5680000</v>
      </c>
      <c r="G437" s="7">
        <v>6500000</v>
      </c>
      <c r="H437" s="7"/>
      <c r="I437" s="7"/>
      <c r="J437" s="7">
        <f>SUM(G437)</f>
        <v>6500000</v>
      </c>
      <c r="K437" s="7"/>
      <c r="L437" s="7"/>
      <c r="M437" s="7"/>
      <c r="N437" s="7">
        <v>7000000</v>
      </c>
      <c r="O437" s="7"/>
      <c r="P437" s="7">
        <f>N437</f>
        <v>7000000</v>
      </c>
    </row>
    <row r="438" spans="1:16" ht="12" customHeight="1">
      <c r="A438" s="5" t="s">
        <v>5</v>
      </c>
      <c r="B438" s="6"/>
      <c r="C438" s="6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</row>
    <row r="439" spans="1:16" ht="51" customHeight="1">
      <c r="A439" s="8" t="s">
        <v>266</v>
      </c>
      <c r="B439" s="6"/>
      <c r="C439" s="6"/>
      <c r="D439" s="7">
        <v>12</v>
      </c>
      <c r="E439" s="7"/>
      <c r="F439" s="7">
        <v>12</v>
      </c>
      <c r="G439" s="7">
        <v>12</v>
      </c>
      <c r="H439" s="7"/>
      <c r="I439" s="7"/>
      <c r="J439" s="7">
        <v>12</v>
      </c>
      <c r="K439" s="7"/>
      <c r="L439" s="7"/>
      <c r="M439" s="7"/>
      <c r="N439" s="7">
        <v>12</v>
      </c>
      <c r="O439" s="7"/>
      <c r="P439" s="7">
        <v>12</v>
      </c>
    </row>
    <row r="440" spans="1:16" ht="11.25">
      <c r="A440" s="5" t="s">
        <v>7</v>
      </c>
      <c r="B440" s="6"/>
      <c r="C440" s="6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</row>
    <row r="441" spans="1:16" ht="36" customHeight="1">
      <c r="A441" s="8" t="s">
        <v>267</v>
      </c>
      <c r="B441" s="6"/>
      <c r="C441" s="6"/>
      <c r="D441" s="7">
        <f>SUM(D437)/D439</f>
        <v>473333.3333333333</v>
      </c>
      <c r="E441" s="7"/>
      <c r="F441" s="7">
        <f>D441</f>
        <v>473333.3333333333</v>
      </c>
      <c r="G441" s="7">
        <f>SUM(G437)/G439</f>
        <v>541666.6666666666</v>
      </c>
      <c r="H441" s="7"/>
      <c r="I441" s="7"/>
      <c r="J441" s="7">
        <f>SUM(J437)/J439</f>
        <v>541666.6666666666</v>
      </c>
      <c r="K441" s="7"/>
      <c r="L441" s="7"/>
      <c r="M441" s="7"/>
      <c r="N441" s="7">
        <f>SUM(N437)/N439</f>
        <v>583333.3333333334</v>
      </c>
      <c r="O441" s="7"/>
      <c r="P441" s="7">
        <f>SUM(P437)/P439</f>
        <v>583333.3333333334</v>
      </c>
    </row>
    <row r="442" spans="1:16" ht="36" customHeight="1">
      <c r="A442" s="34" t="s">
        <v>389</v>
      </c>
      <c r="B442" s="6"/>
      <c r="C442" s="6"/>
      <c r="D442" s="7">
        <v>3000000</v>
      </c>
      <c r="E442" s="7"/>
      <c r="F442" s="7">
        <v>3000000</v>
      </c>
      <c r="G442" s="7"/>
      <c r="H442" s="7"/>
      <c r="I442" s="7"/>
      <c r="J442" s="7"/>
      <c r="K442" s="7"/>
      <c r="L442" s="7"/>
      <c r="M442" s="7"/>
      <c r="N442" s="7"/>
      <c r="O442" s="7"/>
      <c r="P442" s="7"/>
    </row>
    <row r="443" spans="1:16" ht="16.5" customHeight="1">
      <c r="A443" s="5" t="s">
        <v>4</v>
      </c>
      <c r="B443" s="6"/>
      <c r="C443" s="6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</row>
    <row r="444" spans="1:16" ht="12.75" customHeight="1">
      <c r="A444" s="5" t="s">
        <v>44</v>
      </c>
      <c r="B444" s="6"/>
      <c r="C444" s="6"/>
      <c r="D444" s="7">
        <v>3000000</v>
      </c>
      <c r="E444" s="7"/>
      <c r="F444" s="7">
        <v>3000000</v>
      </c>
      <c r="G444" s="7"/>
      <c r="H444" s="7"/>
      <c r="I444" s="7"/>
      <c r="J444" s="7"/>
      <c r="K444" s="7"/>
      <c r="L444" s="7"/>
      <c r="M444" s="7"/>
      <c r="N444" s="7"/>
      <c r="O444" s="7"/>
      <c r="P444" s="7"/>
    </row>
    <row r="445" spans="1:235" s="39" customFormat="1" ht="25.5" customHeight="1">
      <c r="A445" s="34" t="s">
        <v>390</v>
      </c>
      <c r="B445" s="35"/>
      <c r="C445" s="35"/>
      <c r="D445" s="36">
        <f>D447</f>
        <v>70000</v>
      </c>
      <c r="E445" s="36"/>
      <c r="F445" s="36">
        <f>D445+E445</f>
        <v>70000</v>
      </c>
      <c r="G445" s="36">
        <f>G449*G451</f>
        <v>0</v>
      </c>
      <c r="H445" s="36"/>
      <c r="I445" s="36"/>
      <c r="J445" s="36">
        <f>G445</f>
        <v>0</v>
      </c>
      <c r="K445" s="36"/>
      <c r="L445" s="36"/>
      <c r="M445" s="36"/>
      <c r="N445" s="36">
        <f>N451*N449</f>
        <v>0</v>
      </c>
      <c r="O445" s="36"/>
      <c r="P445" s="36">
        <f>N445</f>
        <v>0</v>
      </c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  <c r="BD445" s="38"/>
      <c r="BE445" s="38"/>
      <c r="BF445" s="38"/>
      <c r="BG445" s="38"/>
      <c r="BH445" s="38"/>
      <c r="BI445" s="38"/>
      <c r="BJ445" s="38"/>
      <c r="BK445" s="38"/>
      <c r="BL445" s="38"/>
      <c r="BM445" s="38"/>
      <c r="BN445" s="38"/>
      <c r="BO445" s="38"/>
      <c r="BP445" s="38"/>
      <c r="BQ445" s="38"/>
      <c r="BR445" s="38"/>
      <c r="BS445" s="38"/>
      <c r="BT445" s="38"/>
      <c r="BU445" s="38"/>
      <c r="BV445" s="38"/>
      <c r="BW445" s="38"/>
      <c r="BX445" s="38"/>
      <c r="BY445" s="38"/>
      <c r="BZ445" s="38"/>
      <c r="CA445" s="38"/>
      <c r="CB445" s="38"/>
      <c r="CC445" s="38"/>
      <c r="CD445" s="38"/>
      <c r="CE445" s="38"/>
      <c r="CF445" s="38"/>
      <c r="CG445" s="38"/>
      <c r="CH445" s="38"/>
      <c r="CI445" s="38"/>
      <c r="CJ445" s="38"/>
      <c r="CK445" s="38"/>
      <c r="CL445" s="38"/>
      <c r="CM445" s="38"/>
      <c r="CN445" s="38"/>
      <c r="CO445" s="38"/>
      <c r="CP445" s="38"/>
      <c r="CQ445" s="38"/>
      <c r="CR445" s="38"/>
      <c r="CS445" s="38"/>
      <c r="CT445" s="38"/>
      <c r="CU445" s="38"/>
      <c r="CV445" s="38"/>
      <c r="CW445" s="38"/>
      <c r="CX445" s="38"/>
      <c r="CY445" s="38"/>
      <c r="CZ445" s="38"/>
      <c r="DA445" s="38"/>
      <c r="DB445" s="38"/>
      <c r="DC445" s="38"/>
      <c r="DD445" s="38"/>
      <c r="DE445" s="38"/>
      <c r="DF445" s="38"/>
      <c r="DG445" s="38"/>
      <c r="DH445" s="38"/>
      <c r="DI445" s="38"/>
      <c r="DJ445" s="38"/>
      <c r="DK445" s="38"/>
      <c r="DL445" s="38"/>
      <c r="DM445" s="38"/>
      <c r="DN445" s="38"/>
      <c r="DO445" s="38"/>
      <c r="DP445" s="38"/>
      <c r="DQ445" s="38"/>
      <c r="DR445" s="38"/>
      <c r="DS445" s="38"/>
      <c r="DT445" s="38"/>
      <c r="DU445" s="38"/>
      <c r="DV445" s="38"/>
      <c r="DW445" s="38"/>
      <c r="DX445" s="38"/>
      <c r="DY445" s="38"/>
      <c r="DZ445" s="38"/>
      <c r="EA445" s="38"/>
      <c r="EB445" s="38"/>
      <c r="EC445" s="38"/>
      <c r="ED445" s="38"/>
      <c r="EE445" s="38"/>
      <c r="EF445" s="38"/>
      <c r="EG445" s="38"/>
      <c r="EH445" s="38"/>
      <c r="EI445" s="38"/>
      <c r="EJ445" s="38"/>
      <c r="EK445" s="38"/>
      <c r="EL445" s="38"/>
      <c r="EM445" s="38"/>
      <c r="EN445" s="38"/>
      <c r="EO445" s="38"/>
      <c r="EP445" s="38"/>
      <c r="EQ445" s="38"/>
      <c r="ER445" s="38"/>
      <c r="ES445" s="38"/>
      <c r="ET445" s="38"/>
      <c r="EU445" s="38"/>
      <c r="EV445" s="38"/>
      <c r="EW445" s="38"/>
      <c r="EX445" s="38"/>
      <c r="EY445" s="38"/>
      <c r="EZ445" s="38"/>
      <c r="FA445" s="38"/>
      <c r="FB445" s="38"/>
      <c r="FC445" s="38"/>
      <c r="FD445" s="38"/>
      <c r="FE445" s="38"/>
      <c r="FF445" s="38"/>
      <c r="FG445" s="38"/>
      <c r="FH445" s="38"/>
      <c r="FI445" s="38"/>
      <c r="FJ445" s="38"/>
      <c r="FK445" s="38"/>
      <c r="FL445" s="38"/>
      <c r="FM445" s="38"/>
      <c r="FN445" s="38"/>
      <c r="FO445" s="38"/>
      <c r="FP445" s="38"/>
      <c r="FQ445" s="38"/>
      <c r="FR445" s="38"/>
      <c r="FS445" s="38"/>
      <c r="FT445" s="38"/>
      <c r="FU445" s="38"/>
      <c r="FV445" s="38"/>
      <c r="FW445" s="38"/>
      <c r="FX445" s="38"/>
      <c r="FY445" s="38"/>
      <c r="FZ445" s="38"/>
      <c r="GA445" s="38"/>
      <c r="GB445" s="38"/>
      <c r="GC445" s="38"/>
      <c r="GD445" s="38"/>
      <c r="GE445" s="38"/>
      <c r="GF445" s="38"/>
      <c r="GG445" s="38"/>
      <c r="GH445" s="38"/>
      <c r="GI445" s="38"/>
      <c r="GJ445" s="38"/>
      <c r="GK445" s="38"/>
      <c r="GL445" s="38"/>
      <c r="GM445" s="38"/>
      <c r="GN445" s="38"/>
      <c r="GO445" s="38"/>
      <c r="GP445" s="38"/>
      <c r="GQ445" s="38"/>
      <c r="GR445" s="38"/>
      <c r="GS445" s="38"/>
      <c r="GT445" s="38"/>
      <c r="GU445" s="38"/>
      <c r="GV445" s="38"/>
      <c r="GW445" s="38"/>
      <c r="GX445" s="38"/>
      <c r="GY445" s="38"/>
      <c r="GZ445" s="38"/>
      <c r="HA445" s="38"/>
      <c r="HB445" s="38"/>
      <c r="HC445" s="38"/>
      <c r="HD445" s="38"/>
      <c r="HE445" s="38"/>
      <c r="HF445" s="38"/>
      <c r="HG445" s="38"/>
      <c r="HH445" s="38"/>
      <c r="HI445" s="38"/>
      <c r="HJ445" s="38"/>
      <c r="HK445" s="38"/>
      <c r="HL445" s="38"/>
      <c r="HM445" s="38"/>
      <c r="HN445" s="38"/>
      <c r="HO445" s="38"/>
      <c r="HP445" s="38"/>
      <c r="HQ445" s="38"/>
      <c r="HR445" s="38"/>
      <c r="HS445" s="38"/>
      <c r="HT445" s="38"/>
      <c r="HU445" s="38"/>
      <c r="HV445" s="38"/>
      <c r="HW445" s="38"/>
      <c r="HX445" s="38"/>
      <c r="HY445" s="38"/>
      <c r="HZ445" s="38"/>
      <c r="IA445" s="38"/>
    </row>
    <row r="446" spans="1:16" ht="11.25">
      <c r="A446" s="5" t="s">
        <v>4</v>
      </c>
      <c r="B446" s="6"/>
      <c r="C446" s="6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</row>
    <row r="447" spans="1:16" ht="14.25" customHeight="1">
      <c r="A447" s="8" t="s">
        <v>44</v>
      </c>
      <c r="B447" s="6"/>
      <c r="C447" s="6"/>
      <c r="D447" s="7">
        <f>D449*D451</f>
        <v>70000</v>
      </c>
      <c r="E447" s="7"/>
      <c r="F447" s="7">
        <f>D447+E447</f>
        <v>70000</v>
      </c>
      <c r="G447" s="7"/>
      <c r="H447" s="7"/>
      <c r="I447" s="7"/>
      <c r="J447" s="7">
        <f>G447</f>
        <v>0</v>
      </c>
      <c r="K447" s="7"/>
      <c r="L447" s="7"/>
      <c r="M447" s="7"/>
      <c r="N447" s="7"/>
      <c r="O447" s="7"/>
      <c r="P447" s="7">
        <f>N447</f>
        <v>0</v>
      </c>
    </row>
    <row r="448" spans="1:16" ht="11.25">
      <c r="A448" s="5" t="s">
        <v>5</v>
      </c>
      <c r="B448" s="6"/>
      <c r="C448" s="6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</row>
    <row r="449" spans="1:16" ht="23.25" customHeight="1">
      <c r="A449" s="8" t="s">
        <v>135</v>
      </c>
      <c r="B449" s="6"/>
      <c r="C449" s="6"/>
      <c r="D449" s="7">
        <v>2</v>
      </c>
      <c r="E449" s="7"/>
      <c r="F449" s="7">
        <f>D449+E449</f>
        <v>2</v>
      </c>
      <c r="G449" s="7"/>
      <c r="H449" s="7"/>
      <c r="I449" s="7"/>
      <c r="J449" s="7">
        <v>0</v>
      </c>
      <c r="K449" s="7"/>
      <c r="L449" s="7"/>
      <c r="M449" s="7"/>
      <c r="N449" s="7"/>
      <c r="O449" s="7"/>
      <c r="P449" s="7">
        <v>0</v>
      </c>
    </row>
    <row r="450" spans="1:16" ht="11.25">
      <c r="A450" s="5" t="s">
        <v>7</v>
      </c>
      <c r="B450" s="6"/>
      <c r="C450" s="6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</row>
    <row r="451" spans="1:16" ht="24.75" customHeight="1">
      <c r="A451" s="8" t="s">
        <v>136</v>
      </c>
      <c r="B451" s="6"/>
      <c r="C451" s="6"/>
      <c r="D451" s="7">
        <v>35000</v>
      </c>
      <c r="E451" s="7"/>
      <c r="F451" s="7">
        <f>D451+E451</f>
        <v>35000</v>
      </c>
      <c r="G451" s="7"/>
      <c r="H451" s="7"/>
      <c r="I451" s="7"/>
      <c r="J451" s="7">
        <f>G451</f>
        <v>0</v>
      </c>
      <c r="K451" s="7"/>
      <c r="L451" s="7"/>
      <c r="M451" s="7"/>
      <c r="N451" s="7"/>
      <c r="O451" s="7"/>
      <c r="P451" s="7">
        <v>0</v>
      </c>
    </row>
    <row r="452" spans="1:235" s="39" customFormat="1" ht="15" customHeight="1">
      <c r="A452" s="34" t="s">
        <v>391</v>
      </c>
      <c r="B452" s="35"/>
      <c r="C452" s="35"/>
      <c r="D452" s="36">
        <f>D454</f>
        <v>150399.999999935</v>
      </c>
      <c r="E452" s="36"/>
      <c r="F452" s="36">
        <f>D452</f>
        <v>150399.999999935</v>
      </c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  <c r="BD452" s="38"/>
      <c r="BE452" s="38"/>
      <c r="BF452" s="38"/>
      <c r="BG452" s="38"/>
      <c r="BH452" s="38"/>
      <c r="BI452" s="38"/>
      <c r="BJ452" s="38"/>
      <c r="BK452" s="38"/>
      <c r="BL452" s="38"/>
      <c r="BM452" s="38"/>
      <c r="BN452" s="38"/>
      <c r="BO452" s="38"/>
      <c r="BP452" s="38"/>
      <c r="BQ452" s="38"/>
      <c r="BR452" s="38"/>
      <c r="BS452" s="38"/>
      <c r="BT452" s="38"/>
      <c r="BU452" s="38"/>
      <c r="BV452" s="38"/>
      <c r="BW452" s="38"/>
      <c r="BX452" s="38"/>
      <c r="BY452" s="38"/>
      <c r="BZ452" s="38"/>
      <c r="CA452" s="38"/>
      <c r="CB452" s="38"/>
      <c r="CC452" s="38"/>
      <c r="CD452" s="38"/>
      <c r="CE452" s="38"/>
      <c r="CF452" s="38"/>
      <c r="CG452" s="38"/>
      <c r="CH452" s="38"/>
      <c r="CI452" s="38"/>
      <c r="CJ452" s="38"/>
      <c r="CK452" s="38"/>
      <c r="CL452" s="38"/>
      <c r="CM452" s="38"/>
      <c r="CN452" s="38"/>
      <c r="CO452" s="38"/>
      <c r="CP452" s="38"/>
      <c r="CQ452" s="38"/>
      <c r="CR452" s="38"/>
      <c r="CS452" s="38"/>
      <c r="CT452" s="38"/>
      <c r="CU452" s="38"/>
      <c r="CV452" s="38"/>
      <c r="CW452" s="38"/>
      <c r="CX452" s="38"/>
      <c r="CY452" s="38"/>
      <c r="CZ452" s="38"/>
      <c r="DA452" s="38"/>
      <c r="DB452" s="38"/>
      <c r="DC452" s="38"/>
      <c r="DD452" s="38"/>
      <c r="DE452" s="38"/>
      <c r="DF452" s="38"/>
      <c r="DG452" s="38"/>
      <c r="DH452" s="38"/>
      <c r="DI452" s="38"/>
      <c r="DJ452" s="38"/>
      <c r="DK452" s="38"/>
      <c r="DL452" s="38"/>
      <c r="DM452" s="38"/>
      <c r="DN452" s="38"/>
      <c r="DO452" s="38"/>
      <c r="DP452" s="38"/>
      <c r="DQ452" s="38"/>
      <c r="DR452" s="38"/>
      <c r="DS452" s="38"/>
      <c r="DT452" s="38"/>
      <c r="DU452" s="38"/>
      <c r="DV452" s="38"/>
      <c r="DW452" s="38"/>
      <c r="DX452" s="38"/>
      <c r="DY452" s="38"/>
      <c r="DZ452" s="38"/>
      <c r="EA452" s="38"/>
      <c r="EB452" s="38"/>
      <c r="EC452" s="38"/>
      <c r="ED452" s="38"/>
      <c r="EE452" s="38"/>
      <c r="EF452" s="38"/>
      <c r="EG452" s="38"/>
      <c r="EH452" s="38"/>
      <c r="EI452" s="38"/>
      <c r="EJ452" s="38"/>
      <c r="EK452" s="38"/>
      <c r="EL452" s="38"/>
      <c r="EM452" s="38"/>
      <c r="EN452" s="38"/>
      <c r="EO452" s="38"/>
      <c r="EP452" s="38"/>
      <c r="EQ452" s="38"/>
      <c r="ER452" s="38"/>
      <c r="ES452" s="38"/>
      <c r="ET452" s="38"/>
      <c r="EU452" s="38"/>
      <c r="EV452" s="38"/>
      <c r="EW452" s="38"/>
      <c r="EX452" s="38"/>
      <c r="EY452" s="38"/>
      <c r="EZ452" s="38"/>
      <c r="FA452" s="38"/>
      <c r="FB452" s="38"/>
      <c r="FC452" s="38"/>
      <c r="FD452" s="38"/>
      <c r="FE452" s="38"/>
      <c r="FF452" s="38"/>
      <c r="FG452" s="38"/>
      <c r="FH452" s="38"/>
      <c r="FI452" s="38"/>
      <c r="FJ452" s="38"/>
      <c r="FK452" s="38"/>
      <c r="FL452" s="38"/>
      <c r="FM452" s="38"/>
      <c r="FN452" s="38"/>
      <c r="FO452" s="38"/>
      <c r="FP452" s="38"/>
      <c r="FQ452" s="38"/>
      <c r="FR452" s="38"/>
      <c r="FS452" s="38"/>
      <c r="FT452" s="38"/>
      <c r="FU452" s="38"/>
      <c r="FV452" s="38"/>
      <c r="FW452" s="38"/>
      <c r="FX452" s="38"/>
      <c r="FY452" s="38"/>
      <c r="FZ452" s="38"/>
      <c r="GA452" s="38"/>
      <c r="GB452" s="38"/>
      <c r="GC452" s="38"/>
      <c r="GD452" s="38"/>
      <c r="GE452" s="38"/>
      <c r="GF452" s="38"/>
      <c r="GG452" s="38"/>
      <c r="GH452" s="38"/>
      <c r="GI452" s="38"/>
      <c r="GJ452" s="38"/>
      <c r="GK452" s="38"/>
      <c r="GL452" s="38"/>
      <c r="GM452" s="38"/>
      <c r="GN452" s="38"/>
      <c r="GO452" s="38"/>
      <c r="GP452" s="38"/>
      <c r="GQ452" s="38"/>
      <c r="GR452" s="38"/>
      <c r="GS452" s="38"/>
      <c r="GT452" s="38"/>
      <c r="GU452" s="38"/>
      <c r="GV452" s="38"/>
      <c r="GW452" s="38"/>
      <c r="GX452" s="38"/>
      <c r="GY452" s="38"/>
      <c r="GZ452" s="38"/>
      <c r="HA452" s="38"/>
      <c r="HB452" s="38"/>
      <c r="HC452" s="38"/>
      <c r="HD452" s="38"/>
      <c r="HE452" s="38"/>
      <c r="HF452" s="38"/>
      <c r="HG452" s="38"/>
      <c r="HH452" s="38"/>
      <c r="HI452" s="38"/>
      <c r="HJ452" s="38"/>
      <c r="HK452" s="38"/>
      <c r="HL452" s="38"/>
      <c r="HM452" s="38"/>
      <c r="HN452" s="38"/>
      <c r="HO452" s="38"/>
      <c r="HP452" s="38"/>
      <c r="HQ452" s="38"/>
      <c r="HR452" s="38"/>
      <c r="HS452" s="38"/>
      <c r="HT452" s="38"/>
      <c r="HU452" s="38"/>
      <c r="HV452" s="38"/>
      <c r="HW452" s="38"/>
      <c r="HX452" s="38"/>
      <c r="HY452" s="38"/>
      <c r="HZ452" s="38"/>
      <c r="IA452" s="38"/>
    </row>
    <row r="453" spans="1:16" ht="12" customHeight="1">
      <c r="A453" s="5" t="s">
        <v>4</v>
      </c>
      <c r="B453" s="6"/>
      <c r="C453" s="6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</row>
    <row r="454" spans="1:16" ht="12" customHeight="1">
      <c r="A454" s="8" t="s">
        <v>44</v>
      </c>
      <c r="B454" s="6"/>
      <c r="C454" s="6"/>
      <c r="D454" s="7">
        <f>(D456*D459)+(D457*D460)</f>
        <v>150399.999999935</v>
      </c>
      <c r="E454" s="7"/>
      <c r="F454" s="7">
        <f>D454</f>
        <v>150399.999999935</v>
      </c>
      <c r="G454" s="7"/>
      <c r="H454" s="7"/>
      <c r="I454" s="7"/>
      <c r="J454" s="7"/>
      <c r="K454" s="7"/>
      <c r="L454" s="7"/>
      <c r="M454" s="7"/>
      <c r="N454" s="7"/>
      <c r="O454" s="7"/>
      <c r="P454" s="7"/>
    </row>
    <row r="455" spans="1:16" ht="12" customHeight="1">
      <c r="A455" s="5" t="s">
        <v>5</v>
      </c>
      <c r="B455" s="6"/>
      <c r="C455" s="6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</row>
    <row r="456" spans="1:16" ht="24.75" customHeight="1">
      <c r="A456" s="8" t="s">
        <v>157</v>
      </c>
      <c r="B456" s="6"/>
      <c r="C456" s="6"/>
      <c r="D456" s="7">
        <v>57</v>
      </c>
      <c r="E456" s="7"/>
      <c r="F456" s="7">
        <v>57</v>
      </c>
      <c r="G456" s="7"/>
      <c r="H456" s="7"/>
      <c r="I456" s="7"/>
      <c r="J456" s="7"/>
      <c r="K456" s="7"/>
      <c r="L456" s="7"/>
      <c r="M456" s="7"/>
      <c r="N456" s="7"/>
      <c r="O456" s="7"/>
      <c r="P456" s="7"/>
    </row>
    <row r="457" spans="1:16" ht="15.75" customHeight="1">
      <c r="A457" s="8" t="s">
        <v>155</v>
      </c>
      <c r="B457" s="6"/>
      <c r="C457" s="6"/>
      <c r="D457" s="7">
        <v>145</v>
      </c>
      <c r="E457" s="7"/>
      <c r="F457" s="7">
        <f>D457</f>
        <v>145</v>
      </c>
      <c r="G457" s="7"/>
      <c r="H457" s="7"/>
      <c r="I457" s="7"/>
      <c r="J457" s="7"/>
      <c r="K457" s="7"/>
      <c r="L457" s="7"/>
      <c r="M457" s="7"/>
      <c r="N457" s="7"/>
      <c r="O457" s="7"/>
      <c r="P457" s="7"/>
    </row>
    <row r="458" spans="1:16" ht="12.75" customHeight="1">
      <c r="A458" s="5" t="s">
        <v>7</v>
      </c>
      <c r="B458" s="6"/>
      <c r="C458" s="6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</row>
    <row r="459" spans="1:16" ht="24.75" customHeight="1">
      <c r="A459" s="8" t="s">
        <v>156</v>
      </c>
      <c r="B459" s="6"/>
      <c r="C459" s="6"/>
      <c r="D459" s="7">
        <v>1950.89</v>
      </c>
      <c r="E459" s="7"/>
      <c r="F459" s="7">
        <f>D459</f>
        <v>1950.89</v>
      </c>
      <c r="G459" s="7"/>
      <c r="H459" s="7"/>
      <c r="I459" s="7"/>
      <c r="J459" s="7"/>
      <c r="K459" s="7"/>
      <c r="L459" s="7"/>
      <c r="M459" s="7"/>
      <c r="N459" s="7"/>
      <c r="O459" s="7"/>
      <c r="P459" s="7"/>
    </row>
    <row r="460" spans="1:16" ht="24.75" customHeight="1">
      <c r="A460" s="8" t="s">
        <v>158</v>
      </c>
      <c r="B460" s="6"/>
      <c r="C460" s="6"/>
      <c r="D460" s="7">
        <v>270.339793103</v>
      </c>
      <c r="E460" s="7"/>
      <c r="F460" s="7">
        <f>D460</f>
        <v>270.339793103</v>
      </c>
      <c r="G460" s="7"/>
      <c r="H460" s="7"/>
      <c r="I460" s="7"/>
      <c r="J460" s="7"/>
      <c r="K460" s="7"/>
      <c r="L460" s="7"/>
      <c r="M460" s="7"/>
      <c r="N460" s="7"/>
      <c r="O460" s="7"/>
      <c r="P460" s="7"/>
    </row>
    <row r="461" spans="1:235" s="39" customFormat="1" ht="25.5" customHeight="1">
      <c r="A461" s="34" t="s">
        <v>392</v>
      </c>
      <c r="B461" s="35"/>
      <c r="C461" s="35"/>
      <c r="D461" s="36">
        <f>D463</f>
        <v>399999.99999963003</v>
      </c>
      <c r="E461" s="36"/>
      <c r="F461" s="36">
        <f>D461</f>
        <v>399999.99999963003</v>
      </c>
      <c r="G461" s="36">
        <f>G463</f>
        <v>450000</v>
      </c>
      <c r="H461" s="36"/>
      <c r="I461" s="36"/>
      <c r="J461" s="36">
        <f>G461+H461</f>
        <v>450000</v>
      </c>
      <c r="K461" s="36"/>
      <c r="L461" s="36"/>
      <c r="M461" s="36"/>
      <c r="N461" s="36">
        <f>N463</f>
        <v>500000.00204999995</v>
      </c>
      <c r="O461" s="36"/>
      <c r="P461" s="36">
        <f>N461</f>
        <v>500000.00204999995</v>
      </c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  <c r="BD461" s="38"/>
      <c r="BE461" s="38"/>
      <c r="BF461" s="38"/>
      <c r="BG461" s="38"/>
      <c r="BH461" s="38"/>
      <c r="BI461" s="38"/>
      <c r="BJ461" s="38"/>
      <c r="BK461" s="38"/>
      <c r="BL461" s="38"/>
      <c r="BM461" s="38"/>
      <c r="BN461" s="38"/>
      <c r="BO461" s="38"/>
      <c r="BP461" s="38"/>
      <c r="BQ461" s="38"/>
      <c r="BR461" s="38"/>
      <c r="BS461" s="38"/>
      <c r="BT461" s="38"/>
      <c r="BU461" s="38"/>
      <c r="BV461" s="38"/>
      <c r="BW461" s="38"/>
      <c r="BX461" s="38"/>
      <c r="BY461" s="38"/>
      <c r="BZ461" s="38"/>
      <c r="CA461" s="38"/>
      <c r="CB461" s="38"/>
      <c r="CC461" s="38"/>
      <c r="CD461" s="38"/>
      <c r="CE461" s="38"/>
      <c r="CF461" s="38"/>
      <c r="CG461" s="38"/>
      <c r="CH461" s="38"/>
      <c r="CI461" s="38"/>
      <c r="CJ461" s="38"/>
      <c r="CK461" s="38"/>
      <c r="CL461" s="38"/>
      <c r="CM461" s="38"/>
      <c r="CN461" s="38"/>
      <c r="CO461" s="38"/>
      <c r="CP461" s="38"/>
      <c r="CQ461" s="38"/>
      <c r="CR461" s="38"/>
      <c r="CS461" s="38"/>
      <c r="CT461" s="38"/>
      <c r="CU461" s="38"/>
      <c r="CV461" s="38"/>
      <c r="CW461" s="38"/>
      <c r="CX461" s="38"/>
      <c r="CY461" s="38"/>
      <c r="CZ461" s="38"/>
      <c r="DA461" s="38"/>
      <c r="DB461" s="38"/>
      <c r="DC461" s="38"/>
      <c r="DD461" s="38"/>
      <c r="DE461" s="38"/>
      <c r="DF461" s="38"/>
      <c r="DG461" s="38"/>
      <c r="DH461" s="38"/>
      <c r="DI461" s="38"/>
      <c r="DJ461" s="38"/>
      <c r="DK461" s="38"/>
      <c r="DL461" s="38"/>
      <c r="DM461" s="38"/>
      <c r="DN461" s="38"/>
      <c r="DO461" s="38"/>
      <c r="DP461" s="38"/>
      <c r="DQ461" s="38"/>
      <c r="DR461" s="38"/>
      <c r="DS461" s="38"/>
      <c r="DT461" s="38"/>
      <c r="DU461" s="38"/>
      <c r="DV461" s="38"/>
      <c r="DW461" s="38"/>
      <c r="DX461" s="38"/>
      <c r="DY461" s="38"/>
      <c r="DZ461" s="38"/>
      <c r="EA461" s="38"/>
      <c r="EB461" s="38"/>
      <c r="EC461" s="38"/>
      <c r="ED461" s="38"/>
      <c r="EE461" s="38"/>
      <c r="EF461" s="38"/>
      <c r="EG461" s="38"/>
      <c r="EH461" s="38"/>
      <c r="EI461" s="38"/>
      <c r="EJ461" s="38"/>
      <c r="EK461" s="38"/>
      <c r="EL461" s="38"/>
      <c r="EM461" s="38"/>
      <c r="EN461" s="38"/>
      <c r="EO461" s="38"/>
      <c r="EP461" s="38"/>
      <c r="EQ461" s="38"/>
      <c r="ER461" s="38"/>
      <c r="ES461" s="38"/>
      <c r="ET461" s="38"/>
      <c r="EU461" s="38"/>
      <c r="EV461" s="38"/>
      <c r="EW461" s="38"/>
      <c r="EX461" s="38"/>
      <c r="EY461" s="38"/>
      <c r="EZ461" s="38"/>
      <c r="FA461" s="38"/>
      <c r="FB461" s="38"/>
      <c r="FC461" s="38"/>
      <c r="FD461" s="38"/>
      <c r="FE461" s="38"/>
      <c r="FF461" s="38"/>
      <c r="FG461" s="38"/>
      <c r="FH461" s="38"/>
      <c r="FI461" s="38"/>
      <c r="FJ461" s="38"/>
      <c r="FK461" s="38"/>
      <c r="FL461" s="38"/>
      <c r="FM461" s="38"/>
      <c r="FN461" s="38"/>
      <c r="FO461" s="38"/>
      <c r="FP461" s="38"/>
      <c r="FQ461" s="38"/>
      <c r="FR461" s="38"/>
      <c r="FS461" s="38"/>
      <c r="FT461" s="38"/>
      <c r="FU461" s="38"/>
      <c r="FV461" s="38"/>
      <c r="FW461" s="38"/>
      <c r="FX461" s="38"/>
      <c r="FY461" s="38"/>
      <c r="FZ461" s="38"/>
      <c r="GA461" s="38"/>
      <c r="GB461" s="38"/>
      <c r="GC461" s="38"/>
      <c r="GD461" s="38"/>
      <c r="GE461" s="38"/>
      <c r="GF461" s="38"/>
      <c r="GG461" s="38"/>
      <c r="GH461" s="38"/>
      <c r="GI461" s="38"/>
      <c r="GJ461" s="38"/>
      <c r="GK461" s="38"/>
      <c r="GL461" s="38"/>
      <c r="GM461" s="38"/>
      <c r="GN461" s="38"/>
      <c r="GO461" s="38"/>
      <c r="GP461" s="38"/>
      <c r="GQ461" s="38"/>
      <c r="GR461" s="38"/>
      <c r="GS461" s="38"/>
      <c r="GT461" s="38"/>
      <c r="GU461" s="38"/>
      <c r="GV461" s="38"/>
      <c r="GW461" s="38"/>
      <c r="GX461" s="38"/>
      <c r="GY461" s="38"/>
      <c r="GZ461" s="38"/>
      <c r="HA461" s="38"/>
      <c r="HB461" s="38"/>
      <c r="HC461" s="38"/>
      <c r="HD461" s="38"/>
      <c r="HE461" s="38"/>
      <c r="HF461" s="38"/>
      <c r="HG461" s="38"/>
      <c r="HH461" s="38"/>
      <c r="HI461" s="38"/>
      <c r="HJ461" s="38"/>
      <c r="HK461" s="38"/>
      <c r="HL461" s="38"/>
      <c r="HM461" s="38"/>
      <c r="HN461" s="38"/>
      <c r="HO461" s="38"/>
      <c r="HP461" s="38"/>
      <c r="HQ461" s="38"/>
      <c r="HR461" s="38"/>
      <c r="HS461" s="38"/>
      <c r="HT461" s="38"/>
      <c r="HU461" s="38"/>
      <c r="HV461" s="38"/>
      <c r="HW461" s="38"/>
      <c r="HX461" s="38"/>
      <c r="HY461" s="38"/>
      <c r="HZ461" s="38"/>
      <c r="IA461" s="38"/>
    </row>
    <row r="462" spans="1:16" ht="11.25" customHeight="1">
      <c r="A462" s="5" t="s">
        <v>4</v>
      </c>
      <c r="B462" s="6"/>
      <c r="C462" s="6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36"/>
    </row>
    <row r="463" spans="1:16" ht="14.25" customHeight="1">
      <c r="A463" s="8" t="s">
        <v>44</v>
      </c>
      <c r="B463" s="6"/>
      <c r="C463" s="6"/>
      <c r="D463" s="7">
        <f>D465*D467</f>
        <v>399999.99999963003</v>
      </c>
      <c r="E463" s="7"/>
      <c r="F463" s="7">
        <f>D463+E463</f>
        <v>399999.99999963003</v>
      </c>
      <c r="G463" s="7">
        <f>G465*G467</f>
        <v>450000</v>
      </c>
      <c r="H463" s="7"/>
      <c r="I463" s="7"/>
      <c r="J463" s="7">
        <f>G463+H463</f>
        <v>450000</v>
      </c>
      <c r="K463" s="7"/>
      <c r="L463" s="7"/>
      <c r="M463" s="7"/>
      <c r="N463" s="7">
        <f>N465*N467</f>
        <v>500000.00204999995</v>
      </c>
      <c r="O463" s="7"/>
      <c r="P463" s="36">
        <f>N463</f>
        <v>500000.00204999995</v>
      </c>
    </row>
    <row r="464" spans="1:16" ht="10.5" customHeight="1">
      <c r="A464" s="5" t="s">
        <v>5</v>
      </c>
      <c r="B464" s="6"/>
      <c r="C464" s="6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36"/>
    </row>
    <row r="465" spans="1:16" ht="24.75" customHeight="1">
      <c r="A465" s="8" t="s">
        <v>163</v>
      </c>
      <c r="B465" s="6"/>
      <c r="C465" s="6"/>
      <c r="D465" s="7">
        <v>307</v>
      </c>
      <c r="E465" s="7"/>
      <c r="F465" s="7">
        <f>D465</f>
        <v>307</v>
      </c>
      <c r="G465" s="7">
        <v>300</v>
      </c>
      <c r="H465" s="7"/>
      <c r="I465" s="7"/>
      <c r="J465" s="7">
        <f>G465+H465</f>
        <v>300</v>
      </c>
      <c r="K465" s="7"/>
      <c r="L465" s="7"/>
      <c r="M465" s="7"/>
      <c r="N465" s="7">
        <v>213</v>
      </c>
      <c r="O465" s="7"/>
      <c r="P465" s="36">
        <f>N465</f>
        <v>213</v>
      </c>
    </row>
    <row r="466" spans="1:16" ht="11.25">
      <c r="A466" s="5" t="s">
        <v>7</v>
      </c>
      <c r="B466" s="6"/>
      <c r="C466" s="6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36"/>
    </row>
    <row r="467" spans="1:16" ht="24.75" customHeight="1">
      <c r="A467" s="8" t="s">
        <v>164</v>
      </c>
      <c r="B467" s="6"/>
      <c r="C467" s="6"/>
      <c r="D467" s="7">
        <v>1302.93159609</v>
      </c>
      <c r="E467" s="7"/>
      <c r="F467" s="7">
        <f>D467</f>
        <v>1302.93159609</v>
      </c>
      <c r="G467" s="7">
        <f>450000/300</f>
        <v>1500</v>
      </c>
      <c r="H467" s="7"/>
      <c r="I467" s="7"/>
      <c r="J467" s="7">
        <f>G467+H467</f>
        <v>1500</v>
      </c>
      <c r="K467" s="7"/>
      <c r="L467" s="7"/>
      <c r="M467" s="7"/>
      <c r="N467" s="7">
        <v>2347.41785</v>
      </c>
      <c r="O467" s="7"/>
      <c r="P467" s="36">
        <f>N467</f>
        <v>2347.41785</v>
      </c>
    </row>
    <row r="468" spans="1:235" s="39" customFormat="1" ht="24.75" customHeight="1">
      <c r="A468" s="34" t="s">
        <v>393</v>
      </c>
      <c r="B468" s="35"/>
      <c r="C468" s="35"/>
      <c r="D468" s="36">
        <v>700000</v>
      </c>
      <c r="E468" s="36">
        <f>E470</f>
        <v>1000000</v>
      </c>
      <c r="F468" s="36">
        <f>D468+E468</f>
        <v>1700000</v>
      </c>
      <c r="G468" s="36"/>
      <c r="H468" s="36">
        <f>H472*H474</f>
        <v>1500000</v>
      </c>
      <c r="I468" s="36"/>
      <c r="J468" s="36">
        <f>G468+H468</f>
        <v>1500000</v>
      </c>
      <c r="K468" s="36"/>
      <c r="L468" s="36"/>
      <c r="M468" s="36"/>
      <c r="N468" s="36">
        <f>N472*N474</f>
        <v>0</v>
      </c>
      <c r="O468" s="36">
        <f>O472*O474</f>
        <v>2000000</v>
      </c>
      <c r="P468" s="36">
        <f>O468+N468</f>
        <v>2000000</v>
      </c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  <c r="BG468" s="38"/>
      <c r="BH468" s="38"/>
      <c r="BI468" s="38"/>
      <c r="BJ468" s="38"/>
      <c r="BK468" s="38"/>
      <c r="BL468" s="38"/>
      <c r="BM468" s="38"/>
      <c r="BN468" s="38"/>
      <c r="BO468" s="38"/>
      <c r="BP468" s="38"/>
      <c r="BQ468" s="38"/>
      <c r="BR468" s="38"/>
      <c r="BS468" s="38"/>
      <c r="BT468" s="38"/>
      <c r="BU468" s="38"/>
      <c r="BV468" s="38"/>
      <c r="BW468" s="38"/>
      <c r="BX468" s="38"/>
      <c r="BY468" s="38"/>
      <c r="BZ468" s="38"/>
      <c r="CA468" s="38"/>
      <c r="CB468" s="38"/>
      <c r="CC468" s="38"/>
      <c r="CD468" s="38"/>
      <c r="CE468" s="38"/>
      <c r="CF468" s="38"/>
      <c r="CG468" s="38"/>
      <c r="CH468" s="38"/>
      <c r="CI468" s="38"/>
      <c r="CJ468" s="38"/>
      <c r="CK468" s="38"/>
      <c r="CL468" s="38"/>
      <c r="CM468" s="38"/>
      <c r="CN468" s="38"/>
      <c r="CO468" s="38"/>
      <c r="CP468" s="38"/>
      <c r="CQ468" s="38"/>
      <c r="CR468" s="38"/>
      <c r="CS468" s="38"/>
      <c r="CT468" s="38"/>
      <c r="CU468" s="38"/>
      <c r="CV468" s="38"/>
      <c r="CW468" s="38"/>
      <c r="CX468" s="38"/>
      <c r="CY468" s="38"/>
      <c r="CZ468" s="38"/>
      <c r="DA468" s="38"/>
      <c r="DB468" s="38"/>
      <c r="DC468" s="38"/>
      <c r="DD468" s="38"/>
      <c r="DE468" s="38"/>
      <c r="DF468" s="38"/>
      <c r="DG468" s="38"/>
      <c r="DH468" s="38"/>
      <c r="DI468" s="38"/>
      <c r="DJ468" s="38"/>
      <c r="DK468" s="38"/>
      <c r="DL468" s="38"/>
      <c r="DM468" s="38"/>
      <c r="DN468" s="38"/>
      <c r="DO468" s="38"/>
      <c r="DP468" s="38"/>
      <c r="DQ468" s="38"/>
      <c r="DR468" s="38"/>
      <c r="DS468" s="38"/>
      <c r="DT468" s="38"/>
      <c r="DU468" s="38"/>
      <c r="DV468" s="38"/>
      <c r="DW468" s="38"/>
      <c r="DX468" s="38"/>
      <c r="DY468" s="38"/>
      <c r="DZ468" s="38"/>
      <c r="EA468" s="38"/>
      <c r="EB468" s="38"/>
      <c r="EC468" s="38"/>
      <c r="ED468" s="38"/>
      <c r="EE468" s="38"/>
      <c r="EF468" s="38"/>
      <c r="EG468" s="38"/>
      <c r="EH468" s="38"/>
      <c r="EI468" s="38"/>
      <c r="EJ468" s="38"/>
      <c r="EK468" s="38"/>
      <c r="EL468" s="38"/>
      <c r="EM468" s="38"/>
      <c r="EN468" s="38"/>
      <c r="EO468" s="38"/>
      <c r="EP468" s="38"/>
      <c r="EQ468" s="38"/>
      <c r="ER468" s="38"/>
      <c r="ES468" s="38"/>
      <c r="ET468" s="38"/>
      <c r="EU468" s="38"/>
      <c r="EV468" s="38"/>
      <c r="EW468" s="38"/>
      <c r="EX468" s="38"/>
      <c r="EY468" s="38"/>
      <c r="EZ468" s="38"/>
      <c r="FA468" s="38"/>
      <c r="FB468" s="38"/>
      <c r="FC468" s="38"/>
      <c r="FD468" s="38"/>
      <c r="FE468" s="38"/>
      <c r="FF468" s="38"/>
      <c r="FG468" s="38"/>
      <c r="FH468" s="38"/>
      <c r="FI468" s="38"/>
      <c r="FJ468" s="38"/>
      <c r="FK468" s="38"/>
      <c r="FL468" s="38"/>
      <c r="FM468" s="38"/>
      <c r="FN468" s="38"/>
      <c r="FO468" s="38"/>
      <c r="FP468" s="38"/>
      <c r="FQ468" s="38"/>
      <c r="FR468" s="38"/>
      <c r="FS468" s="38"/>
      <c r="FT468" s="38"/>
      <c r="FU468" s="38"/>
      <c r="FV468" s="38"/>
      <c r="FW468" s="38"/>
      <c r="FX468" s="38"/>
      <c r="FY468" s="38"/>
      <c r="FZ468" s="38"/>
      <c r="GA468" s="38"/>
      <c r="GB468" s="38"/>
      <c r="GC468" s="38"/>
      <c r="GD468" s="38"/>
      <c r="GE468" s="38"/>
      <c r="GF468" s="38"/>
      <c r="GG468" s="38"/>
      <c r="GH468" s="38"/>
      <c r="GI468" s="38"/>
      <c r="GJ468" s="38"/>
      <c r="GK468" s="38"/>
      <c r="GL468" s="38"/>
      <c r="GM468" s="38"/>
      <c r="GN468" s="38"/>
      <c r="GO468" s="38"/>
      <c r="GP468" s="38"/>
      <c r="GQ468" s="38"/>
      <c r="GR468" s="38"/>
      <c r="GS468" s="38"/>
      <c r="GT468" s="38"/>
      <c r="GU468" s="38"/>
      <c r="GV468" s="38"/>
      <c r="GW468" s="38"/>
      <c r="GX468" s="38"/>
      <c r="GY468" s="38"/>
      <c r="GZ468" s="38"/>
      <c r="HA468" s="38"/>
      <c r="HB468" s="38"/>
      <c r="HC468" s="38"/>
      <c r="HD468" s="38"/>
      <c r="HE468" s="38"/>
      <c r="HF468" s="38"/>
      <c r="HG468" s="38"/>
      <c r="HH468" s="38"/>
      <c r="HI468" s="38"/>
      <c r="HJ468" s="38"/>
      <c r="HK468" s="38"/>
      <c r="HL468" s="38"/>
      <c r="HM468" s="38"/>
      <c r="HN468" s="38"/>
      <c r="HO468" s="38"/>
      <c r="HP468" s="38"/>
      <c r="HQ468" s="38"/>
      <c r="HR468" s="38"/>
      <c r="HS468" s="38"/>
      <c r="HT468" s="38"/>
      <c r="HU468" s="38"/>
      <c r="HV468" s="38"/>
      <c r="HW468" s="38"/>
      <c r="HX468" s="38"/>
      <c r="HY468" s="38"/>
      <c r="HZ468" s="38"/>
      <c r="IA468" s="38"/>
    </row>
    <row r="469" spans="1:16" ht="11.25">
      <c r="A469" s="5" t="s">
        <v>4</v>
      </c>
      <c r="B469" s="6"/>
      <c r="C469" s="6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36"/>
    </row>
    <row r="470" spans="1:16" ht="11.25">
      <c r="A470" s="8" t="s">
        <v>44</v>
      </c>
      <c r="B470" s="6"/>
      <c r="C470" s="6"/>
      <c r="D470" s="7">
        <v>700000</v>
      </c>
      <c r="E470" s="7">
        <f>E472*E474</f>
        <v>1000000</v>
      </c>
      <c r="F470" s="7">
        <f>D470+E470</f>
        <v>1700000</v>
      </c>
      <c r="G470" s="7"/>
      <c r="H470" s="7">
        <f>H472*H474</f>
        <v>1500000</v>
      </c>
      <c r="I470" s="7"/>
      <c r="J470" s="7">
        <f>G470+H470</f>
        <v>1500000</v>
      </c>
      <c r="K470" s="7"/>
      <c r="L470" s="7"/>
      <c r="M470" s="7"/>
      <c r="N470" s="7"/>
      <c r="O470" s="7">
        <f>O472*O474</f>
        <v>2000000</v>
      </c>
      <c r="P470" s="7">
        <f>O470+N470</f>
        <v>2000000</v>
      </c>
    </row>
    <row r="471" spans="1:16" ht="11.25">
      <c r="A471" s="5" t="s">
        <v>5</v>
      </c>
      <c r="B471" s="6"/>
      <c r="C471" s="6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1:16" ht="22.5">
      <c r="A472" s="74" t="s">
        <v>186</v>
      </c>
      <c r="B472" s="6"/>
      <c r="C472" s="6"/>
      <c r="D472" s="7">
        <v>6</v>
      </c>
      <c r="E472" s="7">
        <v>2</v>
      </c>
      <c r="F472" s="7">
        <f>D472+E472</f>
        <v>8</v>
      </c>
      <c r="G472" s="7"/>
      <c r="H472" s="7">
        <v>3</v>
      </c>
      <c r="I472" s="7"/>
      <c r="J472" s="7">
        <f>G472+H472</f>
        <v>3</v>
      </c>
      <c r="K472" s="7"/>
      <c r="L472" s="7"/>
      <c r="M472" s="7"/>
      <c r="N472" s="7"/>
      <c r="O472" s="7">
        <v>4</v>
      </c>
      <c r="P472" s="7">
        <f>O472+N472</f>
        <v>4</v>
      </c>
    </row>
    <row r="473" spans="1:16" ht="11.25">
      <c r="A473" s="5" t="s">
        <v>7</v>
      </c>
      <c r="B473" s="6"/>
      <c r="C473" s="6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</row>
    <row r="474" spans="1:16" ht="33.75">
      <c r="A474" s="8" t="s">
        <v>212</v>
      </c>
      <c r="B474" s="6"/>
      <c r="C474" s="6"/>
      <c r="D474" s="7">
        <v>116666.66</v>
      </c>
      <c r="E474" s="7">
        <v>500000</v>
      </c>
      <c r="F474" s="7">
        <f>D474+E474</f>
        <v>616666.66</v>
      </c>
      <c r="G474" s="7"/>
      <c r="H474" s="7">
        <v>500000</v>
      </c>
      <c r="I474" s="7"/>
      <c r="J474" s="7">
        <f>G474+H474</f>
        <v>500000</v>
      </c>
      <c r="K474" s="7"/>
      <c r="L474" s="7"/>
      <c r="M474" s="7"/>
      <c r="N474" s="7"/>
      <c r="O474" s="7">
        <v>500000</v>
      </c>
      <c r="P474" s="7">
        <f>O474+N474</f>
        <v>500000</v>
      </c>
    </row>
    <row r="475" spans="1:235" s="39" customFormat="1" ht="24.75" customHeight="1">
      <c r="A475" s="34" t="s">
        <v>394</v>
      </c>
      <c r="B475" s="35"/>
      <c r="C475" s="35"/>
      <c r="D475" s="36">
        <f>D477</f>
        <v>100000</v>
      </c>
      <c r="E475" s="36"/>
      <c r="F475" s="36">
        <f>D475+E475</f>
        <v>100000</v>
      </c>
      <c r="G475" s="36">
        <f>G479*G481</f>
        <v>130000</v>
      </c>
      <c r="H475" s="36"/>
      <c r="I475" s="36"/>
      <c r="J475" s="36">
        <f>G475+H475</f>
        <v>130000</v>
      </c>
      <c r="K475" s="36"/>
      <c r="L475" s="36"/>
      <c r="M475" s="36"/>
      <c r="N475" s="36">
        <f>N481*N479</f>
        <v>150000</v>
      </c>
      <c r="O475" s="36">
        <f>O481*O479</f>
        <v>0</v>
      </c>
      <c r="P475" s="36">
        <f>P481*P479</f>
        <v>150000</v>
      </c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  <c r="BD475" s="38"/>
      <c r="BE475" s="38"/>
      <c r="BF475" s="38"/>
      <c r="BG475" s="38"/>
      <c r="BH475" s="38"/>
      <c r="BI475" s="38"/>
      <c r="BJ475" s="38"/>
      <c r="BK475" s="38"/>
      <c r="BL475" s="38"/>
      <c r="BM475" s="38"/>
      <c r="BN475" s="38"/>
      <c r="BO475" s="38"/>
      <c r="BP475" s="38"/>
      <c r="BQ475" s="38"/>
      <c r="BR475" s="38"/>
      <c r="BS475" s="38"/>
      <c r="BT475" s="38"/>
      <c r="BU475" s="38"/>
      <c r="BV475" s="38"/>
      <c r="BW475" s="38"/>
      <c r="BX475" s="38"/>
      <c r="BY475" s="38"/>
      <c r="BZ475" s="38"/>
      <c r="CA475" s="38"/>
      <c r="CB475" s="38"/>
      <c r="CC475" s="38"/>
      <c r="CD475" s="38"/>
      <c r="CE475" s="38"/>
      <c r="CF475" s="38"/>
      <c r="CG475" s="38"/>
      <c r="CH475" s="38"/>
      <c r="CI475" s="38"/>
      <c r="CJ475" s="38"/>
      <c r="CK475" s="38"/>
      <c r="CL475" s="38"/>
      <c r="CM475" s="38"/>
      <c r="CN475" s="38"/>
      <c r="CO475" s="38"/>
      <c r="CP475" s="38"/>
      <c r="CQ475" s="38"/>
      <c r="CR475" s="38"/>
      <c r="CS475" s="38"/>
      <c r="CT475" s="38"/>
      <c r="CU475" s="38"/>
      <c r="CV475" s="38"/>
      <c r="CW475" s="38"/>
      <c r="CX475" s="38"/>
      <c r="CY475" s="38"/>
      <c r="CZ475" s="38"/>
      <c r="DA475" s="38"/>
      <c r="DB475" s="38"/>
      <c r="DC475" s="38"/>
      <c r="DD475" s="38"/>
      <c r="DE475" s="38"/>
      <c r="DF475" s="38"/>
      <c r="DG475" s="38"/>
      <c r="DH475" s="38"/>
      <c r="DI475" s="38"/>
      <c r="DJ475" s="38"/>
      <c r="DK475" s="38"/>
      <c r="DL475" s="38"/>
      <c r="DM475" s="38"/>
      <c r="DN475" s="38"/>
      <c r="DO475" s="38"/>
      <c r="DP475" s="38"/>
      <c r="DQ475" s="38"/>
      <c r="DR475" s="38"/>
      <c r="DS475" s="38"/>
      <c r="DT475" s="38"/>
      <c r="DU475" s="38"/>
      <c r="DV475" s="38"/>
      <c r="DW475" s="38"/>
      <c r="DX475" s="38"/>
      <c r="DY475" s="38"/>
      <c r="DZ475" s="38"/>
      <c r="EA475" s="38"/>
      <c r="EB475" s="38"/>
      <c r="EC475" s="38"/>
      <c r="ED475" s="38"/>
      <c r="EE475" s="38"/>
      <c r="EF475" s="38"/>
      <c r="EG475" s="38"/>
      <c r="EH475" s="38"/>
      <c r="EI475" s="38"/>
      <c r="EJ475" s="38"/>
      <c r="EK475" s="38"/>
      <c r="EL475" s="38"/>
      <c r="EM475" s="38"/>
      <c r="EN475" s="38"/>
      <c r="EO475" s="38"/>
      <c r="EP475" s="38"/>
      <c r="EQ475" s="38"/>
      <c r="ER475" s="38"/>
      <c r="ES475" s="38"/>
      <c r="ET475" s="38"/>
      <c r="EU475" s="38"/>
      <c r="EV475" s="38"/>
      <c r="EW475" s="38"/>
      <c r="EX475" s="38"/>
      <c r="EY475" s="38"/>
      <c r="EZ475" s="38"/>
      <c r="FA475" s="38"/>
      <c r="FB475" s="38"/>
      <c r="FC475" s="38"/>
      <c r="FD475" s="38"/>
      <c r="FE475" s="38"/>
      <c r="FF475" s="38"/>
      <c r="FG475" s="38"/>
      <c r="FH475" s="38"/>
      <c r="FI475" s="38"/>
      <c r="FJ475" s="38"/>
      <c r="FK475" s="38"/>
      <c r="FL475" s="38"/>
      <c r="FM475" s="38"/>
      <c r="FN475" s="38"/>
      <c r="FO475" s="38"/>
      <c r="FP475" s="38"/>
      <c r="FQ475" s="38"/>
      <c r="FR475" s="38"/>
      <c r="FS475" s="38"/>
      <c r="FT475" s="38"/>
      <c r="FU475" s="38"/>
      <c r="FV475" s="38"/>
      <c r="FW475" s="38"/>
      <c r="FX475" s="38"/>
      <c r="FY475" s="38"/>
      <c r="FZ475" s="38"/>
      <c r="GA475" s="38"/>
      <c r="GB475" s="38"/>
      <c r="GC475" s="38"/>
      <c r="GD475" s="38"/>
      <c r="GE475" s="38"/>
      <c r="GF475" s="38"/>
      <c r="GG475" s="38"/>
      <c r="GH475" s="38"/>
      <c r="GI475" s="38"/>
      <c r="GJ475" s="38"/>
      <c r="GK475" s="38"/>
      <c r="GL475" s="38"/>
      <c r="GM475" s="38"/>
      <c r="GN475" s="38"/>
      <c r="GO475" s="38"/>
      <c r="GP475" s="38"/>
      <c r="GQ475" s="38"/>
      <c r="GR475" s="38"/>
      <c r="GS475" s="38"/>
      <c r="GT475" s="38"/>
      <c r="GU475" s="38"/>
      <c r="GV475" s="38"/>
      <c r="GW475" s="38"/>
      <c r="GX475" s="38"/>
      <c r="GY475" s="38"/>
      <c r="GZ475" s="38"/>
      <c r="HA475" s="38"/>
      <c r="HB475" s="38"/>
      <c r="HC475" s="38"/>
      <c r="HD475" s="38"/>
      <c r="HE475" s="38"/>
      <c r="HF475" s="38"/>
      <c r="HG475" s="38"/>
      <c r="HH475" s="38"/>
      <c r="HI475" s="38"/>
      <c r="HJ475" s="38"/>
      <c r="HK475" s="38"/>
      <c r="HL475" s="38"/>
      <c r="HM475" s="38"/>
      <c r="HN475" s="38"/>
      <c r="HO475" s="38"/>
      <c r="HP475" s="38"/>
      <c r="HQ475" s="38"/>
      <c r="HR475" s="38"/>
      <c r="HS475" s="38"/>
      <c r="HT475" s="38"/>
      <c r="HU475" s="38"/>
      <c r="HV475" s="38"/>
      <c r="HW475" s="38"/>
      <c r="HX475" s="38"/>
      <c r="HY475" s="38"/>
      <c r="HZ475" s="38"/>
      <c r="IA475" s="38"/>
    </row>
    <row r="476" spans="1:16" ht="11.25">
      <c r="A476" s="5" t="s">
        <v>4</v>
      </c>
      <c r="B476" s="6"/>
      <c r="C476" s="6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</row>
    <row r="477" spans="1:16" ht="11.25">
      <c r="A477" s="8" t="s">
        <v>44</v>
      </c>
      <c r="B477" s="6"/>
      <c r="C477" s="6"/>
      <c r="D477" s="7">
        <f>D479*D481</f>
        <v>100000</v>
      </c>
      <c r="E477" s="7"/>
      <c r="F477" s="7">
        <f>D477+E477</f>
        <v>100000</v>
      </c>
      <c r="G477" s="7">
        <f>G479*G481</f>
        <v>130000</v>
      </c>
      <c r="H477" s="7"/>
      <c r="I477" s="7"/>
      <c r="J477" s="7">
        <f>G477+H477</f>
        <v>130000</v>
      </c>
      <c r="K477" s="7"/>
      <c r="L477" s="7"/>
      <c r="M477" s="7"/>
      <c r="N477" s="7">
        <f>N479*N481</f>
        <v>150000</v>
      </c>
      <c r="O477" s="7"/>
      <c r="P477" s="7">
        <f>N477+O477</f>
        <v>150000</v>
      </c>
    </row>
    <row r="478" spans="1:16" ht="11.25">
      <c r="A478" s="5" t="s">
        <v>5</v>
      </c>
      <c r="B478" s="6"/>
      <c r="C478" s="6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</row>
    <row r="479" spans="1:16" ht="14.25" customHeight="1">
      <c r="A479" s="8" t="s">
        <v>205</v>
      </c>
      <c r="B479" s="6"/>
      <c r="C479" s="6"/>
      <c r="D479" s="7">
        <v>8</v>
      </c>
      <c r="E479" s="7"/>
      <c r="F479" s="7">
        <f>D479+E479</f>
        <v>8</v>
      </c>
      <c r="G479" s="7">
        <v>8</v>
      </c>
      <c r="H479" s="7"/>
      <c r="I479" s="7"/>
      <c r="J479" s="7">
        <f>G479+H479</f>
        <v>8</v>
      </c>
      <c r="K479" s="7"/>
      <c r="L479" s="7"/>
      <c r="M479" s="7"/>
      <c r="N479" s="7">
        <v>8</v>
      </c>
      <c r="O479" s="7"/>
      <c r="P479" s="7">
        <f>N479+O479</f>
        <v>8</v>
      </c>
    </row>
    <row r="480" spans="1:16" ht="12" customHeight="1">
      <c r="A480" s="5" t="s">
        <v>7</v>
      </c>
      <c r="B480" s="6"/>
      <c r="C480" s="6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</row>
    <row r="481" spans="1:16" ht="24.75" customHeight="1">
      <c r="A481" s="8" t="s">
        <v>180</v>
      </c>
      <c r="B481" s="6"/>
      <c r="C481" s="6"/>
      <c r="D481" s="7">
        <f>100000/8</f>
        <v>12500</v>
      </c>
      <c r="E481" s="7"/>
      <c r="F481" s="7">
        <f>D481+E481</f>
        <v>12500</v>
      </c>
      <c r="G481" s="7">
        <f>130000/8</f>
        <v>16250</v>
      </c>
      <c r="H481" s="7"/>
      <c r="I481" s="7"/>
      <c r="J481" s="7">
        <f>G481+H481</f>
        <v>16250</v>
      </c>
      <c r="K481" s="7"/>
      <c r="L481" s="7"/>
      <c r="M481" s="7"/>
      <c r="N481" s="7">
        <f>150000/8</f>
        <v>18750</v>
      </c>
      <c r="O481" s="7"/>
      <c r="P481" s="7">
        <f>N481+O481</f>
        <v>18750</v>
      </c>
    </row>
    <row r="482" spans="1:17" ht="33.75">
      <c r="A482" s="34" t="s">
        <v>395</v>
      </c>
      <c r="B482" s="35"/>
      <c r="C482" s="35"/>
      <c r="D482" s="22"/>
      <c r="E482" s="36">
        <f>E484</f>
        <v>50000</v>
      </c>
      <c r="F482" s="36">
        <f>F484</f>
        <v>50000</v>
      </c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75"/>
    </row>
    <row r="483" spans="1:17" ht="11.25">
      <c r="A483" s="5" t="s">
        <v>4</v>
      </c>
      <c r="B483" s="6"/>
      <c r="C483" s="6"/>
      <c r="D483" s="22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5"/>
    </row>
    <row r="484" spans="1:17" ht="11.25">
      <c r="A484" s="8" t="s">
        <v>44</v>
      </c>
      <c r="B484" s="6"/>
      <c r="C484" s="6"/>
      <c r="D484" s="22"/>
      <c r="E484" s="7">
        <f>E486*E488</f>
        <v>50000</v>
      </c>
      <c r="F484" s="7">
        <f>F486*F488</f>
        <v>50000</v>
      </c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6"/>
    </row>
    <row r="485" spans="1:17" ht="11.25">
      <c r="A485" s="5" t="s">
        <v>5</v>
      </c>
      <c r="B485" s="6"/>
      <c r="C485" s="6"/>
      <c r="D485" s="22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6"/>
    </row>
    <row r="486" spans="1:17" ht="22.5">
      <c r="A486" s="8" t="s">
        <v>205</v>
      </c>
      <c r="B486" s="6"/>
      <c r="C486" s="6"/>
      <c r="D486" s="22"/>
      <c r="E486" s="7">
        <v>1</v>
      </c>
      <c r="F486" s="7">
        <v>1</v>
      </c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6">
        <v>5500</v>
      </c>
    </row>
    <row r="487" spans="1:17" ht="11.25">
      <c r="A487" s="5" t="s">
        <v>7</v>
      </c>
      <c r="B487" s="6"/>
      <c r="C487" s="6"/>
      <c r="D487" s="22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24"/>
    </row>
    <row r="488" spans="1:17" ht="22.5">
      <c r="A488" s="8" t="s">
        <v>180</v>
      </c>
      <c r="B488" s="6"/>
      <c r="C488" s="6"/>
      <c r="D488" s="22"/>
      <c r="E488" s="7">
        <v>50000</v>
      </c>
      <c r="F488" s="7">
        <v>50000</v>
      </c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24"/>
    </row>
    <row r="489" spans="1:17" ht="33.75">
      <c r="A489" s="34" t="s">
        <v>396</v>
      </c>
      <c r="B489" s="35"/>
      <c r="C489" s="35"/>
      <c r="D489" s="36">
        <f>D491</f>
        <v>790000</v>
      </c>
      <c r="E489" s="36"/>
      <c r="F489" s="36">
        <f>F491</f>
        <v>790000</v>
      </c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24"/>
    </row>
    <row r="490" spans="1:17" ht="11.25">
      <c r="A490" s="5" t="s">
        <v>4</v>
      </c>
      <c r="B490" s="6"/>
      <c r="C490" s="6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24"/>
    </row>
    <row r="491" spans="1:17" ht="11.25">
      <c r="A491" s="8" t="s">
        <v>44</v>
      </c>
      <c r="B491" s="6"/>
      <c r="C491" s="6"/>
      <c r="D491" s="7">
        <f>D493*D495</f>
        <v>790000</v>
      </c>
      <c r="E491" s="7"/>
      <c r="F491" s="7">
        <f>F493*F495</f>
        <v>790000</v>
      </c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24"/>
    </row>
    <row r="492" spans="1:17" ht="11.25">
      <c r="A492" s="5" t="s">
        <v>5</v>
      </c>
      <c r="B492" s="6"/>
      <c r="C492" s="6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24"/>
    </row>
    <row r="493" spans="1:17" ht="22.5">
      <c r="A493" s="8" t="s">
        <v>205</v>
      </c>
      <c r="B493" s="6"/>
      <c r="C493" s="6"/>
      <c r="D493" s="7">
        <v>1</v>
      </c>
      <c r="E493" s="7"/>
      <c r="F493" s="7">
        <v>1</v>
      </c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24"/>
    </row>
    <row r="494" spans="1:17" ht="11.25">
      <c r="A494" s="5" t="s">
        <v>7</v>
      </c>
      <c r="B494" s="6"/>
      <c r="C494" s="6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24"/>
    </row>
    <row r="495" spans="1:17" ht="22.5">
      <c r="A495" s="8" t="s">
        <v>180</v>
      </c>
      <c r="B495" s="6"/>
      <c r="C495" s="6"/>
      <c r="D495" s="7">
        <v>790000</v>
      </c>
      <c r="E495" s="7"/>
      <c r="F495" s="7">
        <v>790000</v>
      </c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24"/>
    </row>
    <row r="496" spans="1:17" ht="36" customHeight="1">
      <c r="A496" s="34" t="s">
        <v>408</v>
      </c>
      <c r="B496" s="35"/>
      <c r="C496" s="35"/>
      <c r="D496" s="36"/>
      <c r="E496" s="36">
        <f>E498</f>
        <v>320000</v>
      </c>
      <c r="F496" s="36">
        <f>F498</f>
        <v>320000</v>
      </c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24"/>
    </row>
    <row r="497" spans="1:17" ht="11.25">
      <c r="A497" s="5" t="s">
        <v>4</v>
      </c>
      <c r="B497" s="6"/>
      <c r="C497" s="6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24"/>
    </row>
    <row r="498" spans="1:17" ht="11.25">
      <c r="A498" s="8" t="s">
        <v>44</v>
      </c>
      <c r="B498" s="6"/>
      <c r="C498" s="6"/>
      <c r="D498" s="7"/>
      <c r="E498" s="7">
        <f>E500*E502</f>
        <v>320000</v>
      </c>
      <c r="F498" s="7">
        <f>F500*F502</f>
        <v>320000</v>
      </c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24"/>
    </row>
    <row r="499" spans="1:17" ht="11.25">
      <c r="A499" s="5" t="s">
        <v>5</v>
      </c>
      <c r="B499" s="6"/>
      <c r="C499" s="6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24"/>
    </row>
    <row r="500" spans="1:17" ht="22.5">
      <c r="A500" s="8" t="s">
        <v>205</v>
      </c>
      <c r="B500" s="6"/>
      <c r="C500" s="6"/>
      <c r="D500" s="7"/>
      <c r="E500" s="7">
        <v>1</v>
      </c>
      <c r="F500" s="7">
        <v>1</v>
      </c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24"/>
    </row>
    <row r="501" spans="1:17" ht="11.25">
      <c r="A501" s="5" t="s">
        <v>7</v>
      </c>
      <c r="B501" s="6"/>
      <c r="C501" s="6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24"/>
    </row>
    <row r="502" spans="1:235" ht="11.25">
      <c r="A502" s="8" t="s">
        <v>349</v>
      </c>
      <c r="B502" s="6"/>
      <c r="C502" s="6"/>
      <c r="D502" s="7"/>
      <c r="E502" s="7">
        <v>320000</v>
      </c>
      <c r="F502" s="7">
        <v>320000</v>
      </c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24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  <c r="AL502" s="55"/>
      <c r="AM502" s="55"/>
      <c r="AN502" s="55"/>
      <c r="AO502" s="55"/>
      <c r="AP502" s="55"/>
      <c r="AQ502" s="55"/>
      <c r="AR502" s="55"/>
      <c r="AS502" s="55"/>
      <c r="AT502" s="55"/>
      <c r="AU502" s="55"/>
      <c r="AV502" s="55"/>
      <c r="AW502" s="55"/>
      <c r="AX502" s="55"/>
      <c r="AY502" s="55"/>
      <c r="AZ502" s="55"/>
      <c r="BA502" s="55"/>
      <c r="BB502" s="55"/>
      <c r="BC502" s="55"/>
      <c r="BD502" s="55"/>
      <c r="BE502" s="55"/>
      <c r="BF502" s="55"/>
      <c r="BG502" s="55"/>
      <c r="BH502" s="55"/>
      <c r="BI502" s="55"/>
      <c r="BJ502" s="55"/>
      <c r="BK502" s="55"/>
      <c r="BL502" s="55"/>
      <c r="BM502" s="55"/>
      <c r="BN502" s="55"/>
      <c r="BO502" s="55"/>
      <c r="BP502" s="55"/>
      <c r="BQ502" s="55"/>
      <c r="BR502" s="55"/>
      <c r="BS502" s="55"/>
      <c r="BT502" s="55"/>
      <c r="BU502" s="55"/>
      <c r="BV502" s="55"/>
      <c r="BW502" s="55"/>
      <c r="BX502" s="55"/>
      <c r="BY502" s="55"/>
      <c r="BZ502" s="55"/>
      <c r="CA502" s="55"/>
      <c r="CB502" s="55"/>
      <c r="CC502" s="55"/>
      <c r="CD502" s="55"/>
      <c r="CE502" s="55"/>
      <c r="CF502" s="55"/>
      <c r="CG502" s="55"/>
      <c r="CH502" s="55"/>
      <c r="CI502" s="55"/>
      <c r="CJ502" s="55"/>
      <c r="CK502" s="55"/>
      <c r="CL502" s="55"/>
      <c r="CM502" s="55"/>
      <c r="CN502" s="55"/>
      <c r="CO502" s="55"/>
      <c r="CP502" s="55"/>
      <c r="CQ502" s="55"/>
      <c r="CR502" s="55"/>
      <c r="CS502" s="55"/>
      <c r="CT502" s="55"/>
      <c r="CU502" s="55"/>
      <c r="CV502" s="55"/>
      <c r="CW502" s="55"/>
      <c r="CX502" s="55"/>
      <c r="CY502" s="55"/>
      <c r="CZ502" s="55"/>
      <c r="DA502" s="55"/>
      <c r="DB502" s="55"/>
      <c r="DC502" s="55"/>
      <c r="DD502" s="55"/>
      <c r="DE502" s="55"/>
      <c r="DF502" s="55"/>
      <c r="DG502" s="55"/>
      <c r="DH502" s="55"/>
      <c r="DI502" s="55"/>
      <c r="DJ502" s="55"/>
      <c r="DK502" s="55"/>
      <c r="DL502" s="55"/>
      <c r="DM502" s="55"/>
      <c r="DN502" s="55"/>
      <c r="DO502" s="55"/>
      <c r="DP502" s="55"/>
      <c r="DQ502" s="55"/>
      <c r="DR502" s="55"/>
      <c r="DS502" s="55"/>
      <c r="DT502" s="55"/>
      <c r="DU502" s="55"/>
      <c r="DV502" s="55"/>
      <c r="DW502" s="55"/>
      <c r="DX502" s="55"/>
      <c r="DY502" s="55"/>
      <c r="DZ502" s="55"/>
      <c r="EA502" s="55"/>
      <c r="EB502" s="55"/>
      <c r="EC502" s="55"/>
      <c r="ED502" s="55"/>
      <c r="EE502" s="55"/>
      <c r="EF502" s="55"/>
      <c r="EG502" s="55"/>
      <c r="EH502" s="55"/>
      <c r="EI502" s="55"/>
      <c r="EJ502" s="55"/>
      <c r="EK502" s="55"/>
      <c r="EL502" s="55"/>
      <c r="EM502" s="55"/>
      <c r="EN502" s="55"/>
      <c r="EO502" s="55"/>
      <c r="EP502" s="55"/>
      <c r="EQ502" s="55"/>
      <c r="ER502" s="55"/>
      <c r="ES502" s="55"/>
      <c r="ET502" s="55"/>
      <c r="EU502" s="55"/>
      <c r="EV502" s="55"/>
      <c r="EW502" s="55"/>
      <c r="EX502" s="55"/>
      <c r="EY502" s="55"/>
      <c r="EZ502" s="55"/>
      <c r="FA502" s="55"/>
      <c r="FB502" s="55"/>
      <c r="FC502" s="55"/>
      <c r="FD502" s="55"/>
      <c r="FE502" s="55"/>
      <c r="FF502" s="55"/>
      <c r="FG502" s="55"/>
      <c r="FH502" s="55"/>
      <c r="FI502" s="55"/>
      <c r="FJ502" s="55"/>
      <c r="FK502" s="55"/>
      <c r="FL502" s="55"/>
      <c r="FM502" s="55"/>
      <c r="FN502" s="55"/>
      <c r="FO502" s="55"/>
      <c r="FP502" s="55"/>
      <c r="FQ502" s="55"/>
      <c r="FR502" s="55"/>
      <c r="FS502" s="55"/>
      <c r="FT502" s="55"/>
      <c r="FU502" s="55"/>
      <c r="FV502" s="55"/>
      <c r="FW502" s="55"/>
      <c r="FX502" s="55"/>
      <c r="FY502" s="55"/>
      <c r="FZ502" s="55"/>
      <c r="GA502" s="55"/>
      <c r="GB502" s="55"/>
      <c r="GC502" s="55"/>
      <c r="GD502" s="55"/>
      <c r="GE502" s="55"/>
      <c r="GF502" s="55"/>
      <c r="GG502" s="55"/>
      <c r="GH502" s="55"/>
      <c r="GI502" s="55"/>
      <c r="GJ502" s="55"/>
      <c r="GK502" s="55"/>
      <c r="GL502" s="55"/>
      <c r="GM502" s="55"/>
      <c r="GN502" s="55"/>
      <c r="GO502" s="55"/>
      <c r="GP502" s="55"/>
      <c r="GQ502" s="55"/>
      <c r="GR502" s="55"/>
      <c r="GS502" s="55"/>
      <c r="GT502" s="55"/>
      <c r="GU502" s="55"/>
      <c r="GV502" s="55"/>
      <c r="GW502" s="55"/>
      <c r="GX502" s="55"/>
      <c r="GY502" s="55"/>
      <c r="GZ502" s="55"/>
      <c r="HA502" s="55"/>
      <c r="HB502" s="55"/>
      <c r="HC502" s="55"/>
      <c r="HD502" s="55"/>
      <c r="HE502" s="55"/>
      <c r="HF502" s="55"/>
      <c r="HG502" s="55"/>
      <c r="HH502" s="55"/>
      <c r="HI502" s="55"/>
      <c r="HJ502" s="55"/>
      <c r="HK502" s="55"/>
      <c r="HL502" s="55"/>
      <c r="HM502" s="55"/>
      <c r="HN502" s="55"/>
      <c r="HO502" s="55"/>
      <c r="HP502" s="55"/>
      <c r="HQ502" s="55"/>
      <c r="HR502" s="55"/>
      <c r="HS502" s="55"/>
      <c r="HT502" s="55"/>
      <c r="HU502" s="55"/>
      <c r="HV502" s="55"/>
      <c r="HW502" s="55"/>
      <c r="HX502" s="55"/>
      <c r="HY502" s="55"/>
      <c r="HZ502" s="55"/>
      <c r="IA502" s="55"/>
    </row>
    <row r="503" spans="1:235" ht="11.25">
      <c r="A503" s="37" t="s">
        <v>269</v>
      </c>
      <c r="B503" s="6"/>
      <c r="C503" s="6"/>
      <c r="D503" s="36">
        <f>D505</f>
        <v>1500000</v>
      </c>
      <c r="E503" s="36">
        <v>0</v>
      </c>
      <c r="F503" s="36">
        <f>D503</f>
        <v>1500000</v>
      </c>
      <c r="G503" s="36">
        <f>G505</f>
        <v>1500000</v>
      </c>
      <c r="H503" s="36"/>
      <c r="I503" s="36">
        <f>I505</f>
        <v>0</v>
      </c>
      <c r="J503" s="36">
        <f>J505</f>
        <v>1500000</v>
      </c>
      <c r="K503" s="36"/>
      <c r="L503" s="36"/>
      <c r="M503" s="36"/>
      <c r="N503" s="36">
        <f>N505</f>
        <v>1500000</v>
      </c>
      <c r="O503" s="36"/>
      <c r="P503" s="36">
        <f>P505</f>
        <v>1500000</v>
      </c>
      <c r="Q503" s="24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5"/>
      <c r="AK503" s="55"/>
      <c r="AL503" s="55"/>
      <c r="AM503" s="55"/>
      <c r="AN503" s="55"/>
      <c r="AO503" s="55"/>
      <c r="AP503" s="55"/>
      <c r="AQ503" s="55"/>
      <c r="AR503" s="55"/>
      <c r="AS503" s="55"/>
      <c r="AT503" s="55"/>
      <c r="AU503" s="55"/>
      <c r="AV503" s="55"/>
      <c r="AW503" s="55"/>
      <c r="AX503" s="55"/>
      <c r="AY503" s="55"/>
      <c r="AZ503" s="55"/>
      <c r="BA503" s="55"/>
      <c r="BB503" s="55"/>
      <c r="BC503" s="55"/>
      <c r="BD503" s="55"/>
      <c r="BE503" s="55"/>
      <c r="BF503" s="55"/>
      <c r="BG503" s="55"/>
      <c r="BH503" s="55"/>
      <c r="BI503" s="55"/>
      <c r="BJ503" s="55"/>
      <c r="BK503" s="55"/>
      <c r="BL503" s="55"/>
      <c r="BM503" s="55"/>
      <c r="BN503" s="55"/>
      <c r="BO503" s="55"/>
      <c r="BP503" s="55"/>
      <c r="BQ503" s="55"/>
      <c r="BR503" s="55"/>
      <c r="BS503" s="55"/>
      <c r="BT503" s="55"/>
      <c r="BU503" s="55"/>
      <c r="BV503" s="55"/>
      <c r="BW503" s="55"/>
      <c r="BX503" s="55"/>
      <c r="BY503" s="55"/>
      <c r="BZ503" s="55"/>
      <c r="CA503" s="55"/>
      <c r="CB503" s="55"/>
      <c r="CC503" s="55"/>
      <c r="CD503" s="55"/>
      <c r="CE503" s="55"/>
      <c r="CF503" s="55"/>
      <c r="CG503" s="55"/>
      <c r="CH503" s="55"/>
      <c r="CI503" s="55"/>
      <c r="CJ503" s="55"/>
      <c r="CK503" s="55"/>
      <c r="CL503" s="55"/>
      <c r="CM503" s="55"/>
      <c r="CN503" s="55"/>
      <c r="CO503" s="55"/>
      <c r="CP503" s="55"/>
      <c r="CQ503" s="55"/>
      <c r="CR503" s="55"/>
      <c r="CS503" s="55"/>
      <c r="CT503" s="55"/>
      <c r="CU503" s="55"/>
      <c r="CV503" s="55"/>
      <c r="CW503" s="55"/>
      <c r="CX503" s="55"/>
      <c r="CY503" s="55"/>
      <c r="CZ503" s="55"/>
      <c r="DA503" s="55"/>
      <c r="DB503" s="55"/>
      <c r="DC503" s="55"/>
      <c r="DD503" s="55"/>
      <c r="DE503" s="55"/>
      <c r="DF503" s="55"/>
      <c r="DG503" s="55"/>
      <c r="DH503" s="55"/>
      <c r="DI503" s="55"/>
      <c r="DJ503" s="55"/>
      <c r="DK503" s="55"/>
      <c r="DL503" s="55"/>
      <c r="DM503" s="55"/>
      <c r="DN503" s="55"/>
      <c r="DO503" s="55"/>
      <c r="DP503" s="55"/>
      <c r="DQ503" s="55"/>
      <c r="DR503" s="55"/>
      <c r="DS503" s="55"/>
      <c r="DT503" s="55"/>
      <c r="DU503" s="55"/>
      <c r="DV503" s="55"/>
      <c r="DW503" s="55"/>
      <c r="DX503" s="55"/>
      <c r="DY503" s="55"/>
      <c r="DZ503" s="55"/>
      <c r="EA503" s="55"/>
      <c r="EB503" s="55"/>
      <c r="EC503" s="55"/>
      <c r="ED503" s="55"/>
      <c r="EE503" s="55"/>
      <c r="EF503" s="55"/>
      <c r="EG503" s="55"/>
      <c r="EH503" s="55"/>
      <c r="EI503" s="55"/>
      <c r="EJ503" s="55"/>
      <c r="EK503" s="55"/>
      <c r="EL503" s="55"/>
      <c r="EM503" s="55"/>
      <c r="EN503" s="55"/>
      <c r="EO503" s="55"/>
      <c r="EP503" s="55"/>
      <c r="EQ503" s="55"/>
      <c r="ER503" s="55"/>
      <c r="ES503" s="55"/>
      <c r="ET503" s="55"/>
      <c r="EU503" s="55"/>
      <c r="EV503" s="55"/>
      <c r="EW503" s="55"/>
      <c r="EX503" s="55"/>
      <c r="EY503" s="55"/>
      <c r="EZ503" s="55"/>
      <c r="FA503" s="55"/>
      <c r="FB503" s="55"/>
      <c r="FC503" s="55"/>
      <c r="FD503" s="55"/>
      <c r="FE503" s="55"/>
      <c r="FF503" s="55"/>
      <c r="FG503" s="55"/>
      <c r="FH503" s="55"/>
      <c r="FI503" s="55"/>
      <c r="FJ503" s="55"/>
      <c r="FK503" s="55"/>
      <c r="FL503" s="55"/>
      <c r="FM503" s="55"/>
      <c r="FN503" s="55"/>
      <c r="FO503" s="55"/>
      <c r="FP503" s="55"/>
      <c r="FQ503" s="55"/>
      <c r="FR503" s="55"/>
      <c r="FS503" s="55"/>
      <c r="FT503" s="55"/>
      <c r="FU503" s="55"/>
      <c r="FV503" s="55"/>
      <c r="FW503" s="55"/>
      <c r="FX503" s="55"/>
      <c r="FY503" s="55"/>
      <c r="FZ503" s="55"/>
      <c r="GA503" s="55"/>
      <c r="GB503" s="55"/>
      <c r="GC503" s="55"/>
      <c r="GD503" s="55"/>
      <c r="GE503" s="55"/>
      <c r="GF503" s="55"/>
      <c r="GG503" s="55"/>
      <c r="GH503" s="55"/>
      <c r="GI503" s="55"/>
      <c r="GJ503" s="55"/>
      <c r="GK503" s="55"/>
      <c r="GL503" s="55"/>
      <c r="GM503" s="55"/>
      <c r="GN503" s="55"/>
      <c r="GO503" s="55"/>
      <c r="GP503" s="55"/>
      <c r="GQ503" s="55"/>
      <c r="GR503" s="55"/>
      <c r="GS503" s="55"/>
      <c r="GT503" s="55"/>
      <c r="GU503" s="55"/>
      <c r="GV503" s="55"/>
      <c r="GW503" s="55"/>
      <c r="GX503" s="55"/>
      <c r="GY503" s="55"/>
      <c r="GZ503" s="55"/>
      <c r="HA503" s="55"/>
      <c r="HB503" s="55"/>
      <c r="HC503" s="55"/>
      <c r="HD503" s="55"/>
      <c r="HE503" s="55"/>
      <c r="HF503" s="55"/>
      <c r="HG503" s="55"/>
      <c r="HH503" s="55"/>
      <c r="HI503" s="55"/>
      <c r="HJ503" s="55"/>
      <c r="HK503" s="55"/>
      <c r="HL503" s="55"/>
      <c r="HM503" s="55"/>
      <c r="HN503" s="55"/>
      <c r="HO503" s="55"/>
      <c r="HP503" s="55"/>
      <c r="HQ503" s="55"/>
      <c r="HR503" s="55"/>
      <c r="HS503" s="55"/>
      <c r="HT503" s="55"/>
      <c r="HU503" s="55"/>
      <c r="HV503" s="55"/>
      <c r="HW503" s="55"/>
      <c r="HX503" s="55"/>
      <c r="HY503" s="55"/>
      <c r="HZ503" s="55"/>
      <c r="IA503" s="55"/>
    </row>
    <row r="504" spans="1:235" ht="54.75" customHeight="1">
      <c r="A504" s="8" t="s">
        <v>166</v>
      </c>
      <c r="B504" s="6"/>
      <c r="C504" s="6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24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  <c r="AK504" s="55"/>
      <c r="AL504" s="55"/>
      <c r="AM504" s="55"/>
      <c r="AN504" s="55"/>
      <c r="AO504" s="55"/>
      <c r="AP504" s="55"/>
      <c r="AQ504" s="55"/>
      <c r="AR504" s="55"/>
      <c r="AS504" s="55"/>
      <c r="AT504" s="55"/>
      <c r="AU504" s="55"/>
      <c r="AV504" s="55"/>
      <c r="AW504" s="55"/>
      <c r="AX504" s="55"/>
      <c r="AY504" s="55"/>
      <c r="AZ504" s="55"/>
      <c r="BA504" s="55"/>
      <c r="BB504" s="55"/>
      <c r="BC504" s="55"/>
      <c r="BD504" s="55"/>
      <c r="BE504" s="55"/>
      <c r="BF504" s="55"/>
      <c r="BG504" s="55"/>
      <c r="BH504" s="55"/>
      <c r="BI504" s="55"/>
      <c r="BJ504" s="55"/>
      <c r="BK504" s="55"/>
      <c r="BL504" s="55"/>
      <c r="BM504" s="55"/>
      <c r="BN504" s="55"/>
      <c r="BO504" s="55"/>
      <c r="BP504" s="55"/>
      <c r="BQ504" s="55"/>
      <c r="BR504" s="55"/>
      <c r="BS504" s="55"/>
      <c r="BT504" s="55"/>
      <c r="BU504" s="55"/>
      <c r="BV504" s="55"/>
      <c r="BW504" s="55"/>
      <c r="BX504" s="55"/>
      <c r="BY504" s="55"/>
      <c r="BZ504" s="55"/>
      <c r="CA504" s="55"/>
      <c r="CB504" s="55"/>
      <c r="CC504" s="55"/>
      <c r="CD504" s="55"/>
      <c r="CE504" s="55"/>
      <c r="CF504" s="55"/>
      <c r="CG504" s="55"/>
      <c r="CH504" s="55"/>
      <c r="CI504" s="55"/>
      <c r="CJ504" s="55"/>
      <c r="CK504" s="55"/>
      <c r="CL504" s="55"/>
      <c r="CM504" s="55"/>
      <c r="CN504" s="55"/>
      <c r="CO504" s="55"/>
      <c r="CP504" s="55"/>
      <c r="CQ504" s="55"/>
      <c r="CR504" s="55"/>
      <c r="CS504" s="55"/>
      <c r="CT504" s="55"/>
      <c r="CU504" s="55"/>
      <c r="CV504" s="55"/>
      <c r="CW504" s="55"/>
      <c r="CX504" s="55"/>
      <c r="CY504" s="55"/>
      <c r="CZ504" s="55"/>
      <c r="DA504" s="55"/>
      <c r="DB504" s="55"/>
      <c r="DC504" s="55"/>
      <c r="DD504" s="55"/>
      <c r="DE504" s="55"/>
      <c r="DF504" s="55"/>
      <c r="DG504" s="55"/>
      <c r="DH504" s="55"/>
      <c r="DI504" s="55"/>
      <c r="DJ504" s="55"/>
      <c r="DK504" s="55"/>
      <c r="DL504" s="55"/>
      <c r="DM504" s="55"/>
      <c r="DN504" s="55"/>
      <c r="DO504" s="55"/>
      <c r="DP504" s="55"/>
      <c r="DQ504" s="55"/>
      <c r="DR504" s="55"/>
      <c r="DS504" s="55"/>
      <c r="DT504" s="55"/>
      <c r="DU504" s="55"/>
      <c r="DV504" s="55"/>
      <c r="DW504" s="55"/>
      <c r="DX504" s="55"/>
      <c r="DY504" s="55"/>
      <c r="DZ504" s="55"/>
      <c r="EA504" s="55"/>
      <c r="EB504" s="55"/>
      <c r="EC504" s="55"/>
      <c r="ED504" s="55"/>
      <c r="EE504" s="55"/>
      <c r="EF504" s="55"/>
      <c r="EG504" s="55"/>
      <c r="EH504" s="55"/>
      <c r="EI504" s="55"/>
      <c r="EJ504" s="55"/>
      <c r="EK504" s="55"/>
      <c r="EL504" s="55"/>
      <c r="EM504" s="55"/>
      <c r="EN504" s="55"/>
      <c r="EO504" s="55"/>
      <c r="EP504" s="55"/>
      <c r="EQ504" s="55"/>
      <c r="ER504" s="55"/>
      <c r="ES504" s="55"/>
      <c r="ET504" s="55"/>
      <c r="EU504" s="55"/>
      <c r="EV504" s="55"/>
      <c r="EW504" s="55"/>
      <c r="EX504" s="55"/>
      <c r="EY504" s="55"/>
      <c r="EZ504" s="55"/>
      <c r="FA504" s="55"/>
      <c r="FB504" s="55"/>
      <c r="FC504" s="55"/>
      <c r="FD504" s="55"/>
      <c r="FE504" s="55"/>
      <c r="FF504" s="55"/>
      <c r="FG504" s="55"/>
      <c r="FH504" s="55"/>
      <c r="FI504" s="55"/>
      <c r="FJ504" s="55"/>
      <c r="FK504" s="55"/>
      <c r="FL504" s="55"/>
      <c r="FM504" s="55"/>
      <c r="FN504" s="55"/>
      <c r="FO504" s="55"/>
      <c r="FP504" s="55"/>
      <c r="FQ504" s="55"/>
      <c r="FR504" s="55"/>
      <c r="FS504" s="55"/>
      <c r="FT504" s="55"/>
      <c r="FU504" s="55"/>
      <c r="FV504" s="55"/>
      <c r="FW504" s="55"/>
      <c r="FX504" s="55"/>
      <c r="FY504" s="55"/>
      <c r="FZ504" s="55"/>
      <c r="GA504" s="55"/>
      <c r="GB504" s="55"/>
      <c r="GC504" s="55"/>
      <c r="GD504" s="55"/>
      <c r="GE504" s="55"/>
      <c r="GF504" s="55"/>
      <c r="GG504" s="55"/>
      <c r="GH504" s="55"/>
      <c r="GI504" s="55"/>
      <c r="GJ504" s="55"/>
      <c r="GK504" s="55"/>
      <c r="GL504" s="55"/>
      <c r="GM504" s="55"/>
      <c r="GN504" s="55"/>
      <c r="GO504" s="55"/>
      <c r="GP504" s="55"/>
      <c r="GQ504" s="55"/>
      <c r="GR504" s="55"/>
      <c r="GS504" s="55"/>
      <c r="GT504" s="55"/>
      <c r="GU504" s="55"/>
      <c r="GV504" s="55"/>
      <c r="GW504" s="55"/>
      <c r="GX504" s="55"/>
      <c r="GY504" s="55"/>
      <c r="GZ504" s="55"/>
      <c r="HA504" s="55"/>
      <c r="HB504" s="55"/>
      <c r="HC504" s="55"/>
      <c r="HD504" s="55"/>
      <c r="HE504" s="55"/>
      <c r="HF504" s="55"/>
      <c r="HG504" s="55"/>
      <c r="HH504" s="55"/>
      <c r="HI504" s="55"/>
      <c r="HJ504" s="55"/>
      <c r="HK504" s="55"/>
      <c r="HL504" s="55"/>
      <c r="HM504" s="55"/>
      <c r="HN504" s="55"/>
      <c r="HO504" s="55"/>
      <c r="HP504" s="55"/>
      <c r="HQ504" s="55"/>
      <c r="HR504" s="55"/>
      <c r="HS504" s="55"/>
      <c r="HT504" s="55"/>
      <c r="HU504" s="55"/>
      <c r="HV504" s="55"/>
      <c r="HW504" s="55"/>
      <c r="HX504" s="55"/>
      <c r="HY504" s="55"/>
      <c r="HZ504" s="55"/>
      <c r="IA504" s="55"/>
    </row>
    <row r="505" spans="1:17" s="78" customFormat="1" ht="22.5">
      <c r="A505" s="34" t="s">
        <v>397</v>
      </c>
      <c r="B505" s="37"/>
      <c r="C505" s="37"/>
      <c r="D505" s="59">
        <f>D506+D513</f>
        <v>1500000</v>
      </c>
      <c r="E505" s="59"/>
      <c r="F505" s="59">
        <f>D505</f>
        <v>1500000</v>
      </c>
      <c r="G505" s="30">
        <f>G506+G513</f>
        <v>1500000</v>
      </c>
      <c r="H505" s="30"/>
      <c r="I505" s="30"/>
      <c r="J505" s="30">
        <f>G505</f>
        <v>1500000</v>
      </c>
      <c r="K505" s="30"/>
      <c r="L505" s="30"/>
      <c r="M505" s="30"/>
      <c r="N505" s="30">
        <f>N506+N513</f>
        <v>1500000</v>
      </c>
      <c r="O505" s="30"/>
      <c r="P505" s="30">
        <f>N505</f>
        <v>1500000</v>
      </c>
      <c r="Q505" s="77"/>
    </row>
    <row r="506" spans="1:17" s="81" customFormat="1" ht="45">
      <c r="A506" s="79" t="s">
        <v>398</v>
      </c>
      <c r="B506" s="35"/>
      <c r="C506" s="35"/>
      <c r="D506" s="45">
        <f>D510*D512</f>
        <v>1300000</v>
      </c>
      <c r="E506" s="45"/>
      <c r="F506" s="45">
        <f>D506+E506</f>
        <v>1300000</v>
      </c>
      <c r="G506" s="36">
        <f>G510*G512</f>
        <v>1300000</v>
      </c>
      <c r="H506" s="36">
        <f aca="true" t="shared" si="58" ref="H506:O506">H510*H512</f>
        <v>0</v>
      </c>
      <c r="I506" s="36">
        <f t="shared" si="58"/>
        <v>0</v>
      </c>
      <c r="J506" s="36">
        <f>G506</f>
        <v>1300000</v>
      </c>
      <c r="K506" s="36">
        <f t="shared" si="58"/>
        <v>0</v>
      </c>
      <c r="L506" s="36">
        <f t="shared" si="58"/>
        <v>0</v>
      </c>
      <c r="M506" s="36">
        <f t="shared" si="58"/>
        <v>0</v>
      </c>
      <c r="N506" s="36">
        <f>N510*N512</f>
        <v>1300000</v>
      </c>
      <c r="O506" s="36">
        <f t="shared" si="58"/>
        <v>0</v>
      </c>
      <c r="P506" s="36">
        <f>N506</f>
        <v>1300000</v>
      </c>
      <c r="Q506" s="80"/>
    </row>
    <row r="507" spans="1:17" s="54" customFormat="1" ht="11.25">
      <c r="A507" s="5" t="s">
        <v>4</v>
      </c>
      <c r="B507" s="37"/>
      <c r="C507" s="37"/>
      <c r="D507" s="82"/>
      <c r="E507" s="82"/>
      <c r="F507" s="83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77"/>
    </row>
    <row r="508" spans="1:17" s="54" customFormat="1" ht="27.75" customHeight="1">
      <c r="A508" s="8" t="s">
        <v>167</v>
      </c>
      <c r="B508" s="37"/>
      <c r="C508" s="37"/>
      <c r="D508" s="49">
        <v>520</v>
      </c>
      <c r="E508" s="82"/>
      <c r="F508" s="83"/>
      <c r="G508" s="7">
        <v>520</v>
      </c>
      <c r="H508" s="30"/>
      <c r="I508" s="30"/>
      <c r="J508" s="7">
        <f>G508+H508</f>
        <v>520</v>
      </c>
      <c r="K508" s="30"/>
      <c r="L508" s="30"/>
      <c r="M508" s="30"/>
      <c r="N508" s="7">
        <v>520</v>
      </c>
      <c r="O508" s="7"/>
      <c r="P508" s="7">
        <f>N508+O508</f>
        <v>520</v>
      </c>
      <c r="Q508" s="77"/>
    </row>
    <row r="509" spans="1:17" s="54" customFormat="1" ht="11.25">
      <c r="A509" s="5" t="s">
        <v>5</v>
      </c>
      <c r="B509" s="37"/>
      <c r="C509" s="37"/>
      <c r="D509" s="82"/>
      <c r="E509" s="82"/>
      <c r="F509" s="83"/>
      <c r="G509" s="30"/>
      <c r="H509" s="30"/>
      <c r="I509" s="30"/>
      <c r="J509" s="7"/>
      <c r="K509" s="30"/>
      <c r="L509" s="30"/>
      <c r="M509" s="30"/>
      <c r="N509" s="30"/>
      <c r="O509" s="30"/>
      <c r="P509" s="7"/>
      <c r="Q509" s="77"/>
    </row>
    <row r="510" spans="1:17" s="54" customFormat="1" ht="22.5">
      <c r="A510" s="8" t="s">
        <v>168</v>
      </c>
      <c r="B510" s="37"/>
      <c r="C510" s="37"/>
      <c r="D510" s="49">
        <v>520</v>
      </c>
      <c r="E510" s="82"/>
      <c r="F510" s="83"/>
      <c r="G510" s="7">
        <f>G508</f>
        <v>520</v>
      </c>
      <c r="H510" s="7"/>
      <c r="I510" s="7"/>
      <c r="J510" s="7">
        <f>G510+H510</f>
        <v>520</v>
      </c>
      <c r="K510" s="7">
        <f>K508</f>
        <v>0</v>
      </c>
      <c r="L510" s="7">
        <f>L508</f>
        <v>0</v>
      </c>
      <c r="M510" s="7">
        <f>M508</f>
        <v>0</v>
      </c>
      <c r="N510" s="7">
        <v>520</v>
      </c>
      <c r="O510" s="7"/>
      <c r="P510" s="7">
        <f>N510+O510</f>
        <v>520</v>
      </c>
      <c r="Q510" s="77"/>
    </row>
    <row r="511" spans="1:17" s="54" customFormat="1" ht="11.25">
      <c r="A511" s="5" t="s">
        <v>7</v>
      </c>
      <c r="B511" s="37"/>
      <c r="C511" s="37"/>
      <c r="D511" s="82"/>
      <c r="E511" s="82"/>
      <c r="F511" s="83"/>
      <c r="G511" s="30"/>
      <c r="H511" s="30"/>
      <c r="I511" s="30"/>
      <c r="J511" s="7"/>
      <c r="K511" s="30"/>
      <c r="L511" s="30"/>
      <c r="M511" s="30"/>
      <c r="N511" s="30"/>
      <c r="O511" s="30"/>
      <c r="P511" s="7"/>
      <c r="Q511" s="77"/>
    </row>
    <row r="512" spans="1:17" s="54" customFormat="1" ht="17.25" customHeight="1">
      <c r="A512" s="8" t="s">
        <v>169</v>
      </c>
      <c r="B512" s="37"/>
      <c r="C512" s="37"/>
      <c r="D512" s="82">
        <v>2500</v>
      </c>
      <c r="E512" s="82"/>
      <c r="F512" s="83"/>
      <c r="G512" s="7">
        <v>2500</v>
      </c>
      <c r="H512" s="30"/>
      <c r="I512" s="30"/>
      <c r="J512" s="7">
        <f>G512+H512</f>
        <v>2500</v>
      </c>
      <c r="K512" s="30"/>
      <c r="L512" s="30"/>
      <c r="M512" s="30"/>
      <c r="N512" s="7">
        <v>2500</v>
      </c>
      <c r="O512" s="7"/>
      <c r="P512" s="7">
        <f>N512+O512</f>
        <v>2500</v>
      </c>
      <c r="Q512" s="77"/>
    </row>
    <row r="513" spans="1:17" s="85" customFormat="1" ht="65.25" customHeight="1">
      <c r="A513" s="79" t="s">
        <v>399</v>
      </c>
      <c r="B513" s="34"/>
      <c r="C513" s="34"/>
      <c r="D513" s="45">
        <f>D517*D520</f>
        <v>200000</v>
      </c>
      <c r="E513" s="45"/>
      <c r="F513" s="45">
        <f>D513+E513</f>
        <v>200000</v>
      </c>
      <c r="G513" s="36">
        <f>G517*G520</f>
        <v>200000</v>
      </c>
      <c r="H513" s="36">
        <f aca="true" t="shared" si="59" ref="H513:P513">H517*H520</f>
        <v>0</v>
      </c>
      <c r="I513" s="36">
        <f t="shared" si="59"/>
        <v>0</v>
      </c>
      <c r="J513" s="36">
        <f t="shared" si="59"/>
        <v>200000</v>
      </c>
      <c r="K513" s="36">
        <f t="shared" si="59"/>
        <v>0</v>
      </c>
      <c r="L513" s="36">
        <f t="shared" si="59"/>
        <v>0</v>
      </c>
      <c r="M513" s="36">
        <f t="shared" si="59"/>
        <v>0</v>
      </c>
      <c r="N513" s="36">
        <f t="shared" si="59"/>
        <v>200000</v>
      </c>
      <c r="O513" s="36">
        <f t="shared" si="59"/>
        <v>0</v>
      </c>
      <c r="P513" s="36">
        <f t="shared" si="59"/>
        <v>200000</v>
      </c>
      <c r="Q513" s="84"/>
    </row>
    <row r="514" spans="1:235" ht="11.25">
      <c r="A514" s="5" t="s">
        <v>4</v>
      </c>
      <c r="B514" s="6"/>
      <c r="C514" s="6"/>
      <c r="D514" s="86"/>
      <c r="E514" s="86"/>
      <c r="F514" s="86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24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  <c r="AL514" s="55"/>
      <c r="AM514" s="55"/>
      <c r="AN514" s="55"/>
      <c r="AO514" s="55"/>
      <c r="AP514" s="55"/>
      <c r="AQ514" s="55"/>
      <c r="AR514" s="55"/>
      <c r="AS514" s="55"/>
      <c r="AT514" s="55"/>
      <c r="AU514" s="55"/>
      <c r="AV514" s="55"/>
      <c r="AW514" s="55"/>
      <c r="AX514" s="55"/>
      <c r="AY514" s="55"/>
      <c r="AZ514" s="55"/>
      <c r="BA514" s="55"/>
      <c r="BB514" s="55"/>
      <c r="BC514" s="55"/>
      <c r="BD514" s="55"/>
      <c r="BE514" s="55"/>
      <c r="BF514" s="55"/>
      <c r="BG514" s="55"/>
      <c r="BH514" s="55"/>
      <c r="BI514" s="55"/>
      <c r="BJ514" s="55"/>
      <c r="BK514" s="55"/>
      <c r="BL514" s="55"/>
      <c r="BM514" s="55"/>
      <c r="BN514" s="55"/>
      <c r="BO514" s="55"/>
      <c r="BP514" s="55"/>
      <c r="BQ514" s="55"/>
      <c r="BR514" s="55"/>
      <c r="BS514" s="55"/>
      <c r="BT514" s="55"/>
      <c r="BU514" s="55"/>
      <c r="BV514" s="55"/>
      <c r="BW514" s="55"/>
      <c r="BX514" s="55"/>
      <c r="BY514" s="55"/>
      <c r="BZ514" s="55"/>
      <c r="CA514" s="55"/>
      <c r="CB514" s="55"/>
      <c r="CC514" s="55"/>
      <c r="CD514" s="55"/>
      <c r="CE514" s="55"/>
      <c r="CF514" s="55"/>
      <c r="CG514" s="55"/>
      <c r="CH514" s="55"/>
      <c r="CI514" s="55"/>
      <c r="CJ514" s="55"/>
      <c r="CK514" s="55"/>
      <c r="CL514" s="55"/>
      <c r="CM514" s="55"/>
      <c r="CN514" s="55"/>
      <c r="CO514" s="55"/>
      <c r="CP514" s="55"/>
      <c r="CQ514" s="55"/>
      <c r="CR514" s="55"/>
      <c r="CS514" s="55"/>
      <c r="CT514" s="55"/>
      <c r="CU514" s="55"/>
      <c r="CV514" s="55"/>
      <c r="CW514" s="55"/>
      <c r="CX514" s="55"/>
      <c r="CY514" s="55"/>
      <c r="CZ514" s="55"/>
      <c r="DA514" s="55"/>
      <c r="DB514" s="55"/>
      <c r="DC514" s="55"/>
      <c r="DD514" s="55"/>
      <c r="DE514" s="55"/>
      <c r="DF514" s="55"/>
      <c r="DG514" s="55"/>
      <c r="DH514" s="55"/>
      <c r="DI514" s="55"/>
      <c r="DJ514" s="55"/>
      <c r="DK514" s="55"/>
      <c r="DL514" s="55"/>
      <c r="DM514" s="55"/>
      <c r="DN514" s="55"/>
      <c r="DO514" s="55"/>
      <c r="DP514" s="55"/>
      <c r="DQ514" s="55"/>
      <c r="DR514" s="55"/>
      <c r="DS514" s="55"/>
      <c r="DT514" s="55"/>
      <c r="DU514" s="55"/>
      <c r="DV514" s="55"/>
      <c r="DW514" s="55"/>
      <c r="DX514" s="55"/>
      <c r="DY514" s="55"/>
      <c r="DZ514" s="55"/>
      <c r="EA514" s="55"/>
      <c r="EB514" s="55"/>
      <c r="EC514" s="55"/>
      <c r="ED514" s="55"/>
      <c r="EE514" s="55"/>
      <c r="EF514" s="55"/>
      <c r="EG514" s="55"/>
      <c r="EH514" s="55"/>
      <c r="EI514" s="55"/>
      <c r="EJ514" s="55"/>
      <c r="EK514" s="55"/>
      <c r="EL514" s="55"/>
      <c r="EM514" s="55"/>
      <c r="EN514" s="55"/>
      <c r="EO514" s="55"/>
      <c r="EP514" s="55"/>
      <c r="EQ514" s="55"/>
      <c r="ER514" s="55"/>
      <c r="ES514" s="55"/>
      <c r="ET514" s="55"/>
      <c r="EU514" s="55"/>
      <c r="EV514" s="55"/>
      <c r="EW514" s="55"/>
      <c r="EX514" s="55"/>
      <c r="EY514" s="55"/>
      <c r="EZ514" s="55"/>
      <c r="FA514" s="55"/>
      <c r="FB514" s="55"/>
      <c r="FC514" s="55"/>
      <c r="FD514" s="55"/>
      <c r="FE514" s="55"/>
      <c r="FF514" s="55"/>
      <c r="FG514" s="55"/>
      <c r="FH514" s="55"/>
      <c r="FI514" s="55"/>
      <c r="FJ514" s="55"/>
      <c r="FK514" s="55"/>
      <c r="FL514" s="55"/>
      <c r="FM514" s="55"/>
      <c r="FN514" s="55"/>
      <c r="FO514" s="55"/>
      <c r="FP514" s="55"/>
      <c r="FQ514" s="55"/>
      <c r="FR514" s="55"/>
      <c r="FS514" s="55"/>
      <c r="FT514" s="55"/>
      <c r="FU514" s="55"/>
      <c r="FV514" s="55"/>
      <c r="FW514" s="55"/>
      <c r="FX514" s="55"/>
      <c r="FY514" s="55"/>
      <c r="FZ514" s="55"/>
      <c r="GA514" s="55"/>
      <c r="GB514" s="55"/>
      <c r="GC514" s="55"/>
      <c r="GD514" s="55"/>
      <c r="GE514" s="55"/>
      <c r="GF514" s="55"/>
      <c r="GG514" s="55"/>
      <c r="GH514" s="55"/>
      <c r="GI514" s="55"/>
      <c r="GJ514" s="55"/>
      <c r="GK514" s="55"/>
      <c r="GL514" s="55"/>
      <c r="GM514" s="55"/>
      <c r="GN514" s="55"/>
      <c r="GO514" s="55"/>
      <c r="GP514" s="55"/>
      <c r="GQ514" s="55"/>
      <c r="GR514" s="55"/>
      <c r="GS514" s="55"/>
      <c r="GT514" s="55"/>
      <c r="GU514" s="55"/>
      <c r="GV514" s="55"/>
      <c r="GW514" s="55"/>
      <c r="GX514" s="55"/>
      <c r="GY514" s="55"/>
      <c r="GZ514" s="55"/>
      <c r="HA514" s="55"/>
      <c r="HB514" s="55"/>
      <c r="HC514" s="55"/>
      <c r="HD514" s="55"/>
      <c r="HE514" s="55"/>
      <c r="HF514" s="55"/>
      <c r="HG514" s="55"/>
      <c r="HH514" s="55"/>
      <c r="HI514" s="55"/>
      <c r="HJ514" s="55"/>
      <c r="HK514" s="55"/>
      <c r="HL514" s="55"/>
      <c r="HM514" s="55"/>
      <c r="HN514" s="55"/>
      <c r="HO514" s="55"/>
      <c r="HP514" s="55"/>
      <c r="HQ514" s="55"/>
      <c r="HR514" s="55"/>
      <c r="HS514" s="55"/>
      <c r="HT514" s="55"/>
      <c r="HU514" s="55"/>
      <c r="HV514" s="55"/>
      <c r="HW514" s="55"/>
      <c r="HX514" s="55"/>
      <c r="HY514" s="55"/>
      <c r="HZ514" s="55"/>
      <c r="IA514" s="55"/>
    </row>
    <row r="515" spans="1:235" ht="33.75">
      <c r="A515" s="8" t="s">
        <v>167</v>
      </c>
      <c r="B515" s="6"/>
      <c r="C515" s="6"/>
      <c r="D515" s="44">
        <v>6</v>
      </c>
      <c r="E515" s="44"/>
      <c r="F515" s="44">
        <f>D515</f>
        <v>6</v>
      </c>
      <c r="G515" s="44">
        <v>5</v>
      </c>
      <c r="H515" s="44"/>
      <c r="I515" s="44"/>
      <c r="J515" s="7">
        <f>G515+H515</f>
        <v>5</v>
      </c>
      <c r="K515" s="44">
        <f>H515</f>
        <v>0</v>
      </c>
      <c r="L515" s="44">
        <f>J515</f>
        <v>5</v>
      </c>
      <c r="M515" s="44">
        <f>K515</f>
        <v>0</v>
      </c>
      <c r="N515" s="44">
        <v>4</v>
      </c>
      <c r="O515" s="44"/>
      <c r="P515" s="44">
        <f>N515</f>
        <v>4</v>
      </c>
      <c r="Q515" s="24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  <c r="AM515" s="55"/>
      <c r="AN515" s="55"/>
      <c r="AO515" s="55"/>
      <c r="AP515" s="55"/>
      <c r="AQ515" s="55"/>
      <c r="AR515" s="55"/>
      <c r="AS515" s="55"/>
      <c r="AT515" s="55"/>
      <c r="AU515" s="55"/>
      <c r="AV515" s="55"/>
      <c r="AW515" s="55"/>
      <c r="AX515" s="55"/>
      <c r="AY515" s="55"/>
      <c r="AZ515" s="55"/>
      <c r="BA515" s="55"/>
      <c r="BB515" s="55"/>
      <c r="BC515" s="55"/>
      <c r="BD515" s="55"/>
      <c r="BE515" s="55"/>
      <c r="BF515" s="55"/>
      <c r="BG515" s="55"/>
      <c r="BH515" s="55"/>
      <c r="BI515" s="55"/>
      <c r="BJ515" s="55"/>
      <c r="BK515" s="55"/>
      <c r="BL515" s="55"/>
      <c r="BM515" s="55"/>
      <c r="BN515" s="55"/>
      <c r="BO515" s="55"/>
      <c r="BP515" s="55"/>
      <c r="BQ515" s="55"/>
      <c r="BR515" s="55"/>
      <c r="BS515" s="55"/>
      <c r="BT515" s="55"/>
      <c r="BU515" s="55"/>
      <c r="BV515" s="55"/>
      <c r="BW515" s="55"/>
      <c r="BX515" s="55"/>
      <c r="BY515" s="55"/>
      <c r="BZ515" s="55"/>
      <c r="CA515" s="55"/>
      <c r="CB515" s="55"/>
      <c r="CC515" s="55"/>
      <c r="CD515" s="55"/>
      <c r="CE515" s="55"/>
      <c r="CF515" s="55"/>
      <c r="CG515" s="55"/>
      <c r="CH515" s="55"/>
      <c r="CI515" s="55"/>
      <c r="CJ515" s="55"/>
      <c r="CK515" s="55"/>
      <c r="CL515" s="55"/>
      <c r="CM515" s="55"/>
      <c r="CN515" s="55"/>
      <c r="CO515" s="55"/>
      <c r="CP515" s="55"/>
      <c r="CQ515" s="55"/>
      <c r="CR515" s="55"/>
      <c r="CS515" s="55"/>
      <c r="CT515" s="55"/>
      <c r="CU515" s="55"/>
      <c r="CV515" s="55"/>
      <c r="CW515" s="55"/>
      <c r="CX515" s="55"/>
      <c r="CY515" s="55"/>
      <c r="CZ515" s="55"/>
      <c r="DA515" s="55"/>
      <c r="DB515" s="55"/>
      <c r="DC515" s="55"/>
      <c r="DD515" s="55"/>
      <c r="DE515" s="55"/>
      <c r="DF515" s="55"/>
      <c r="DG515" s="55"/>
      <c r="DH515" s="55"/>
      <c r="DI515" s="55"/>
      <c r="DJ515" s="55"/>
      <c r="DK515" s="55"/>
      <c r="DL515" s="55"/>
      <c r="DM515" s="55"/>
      <c r="DN515" s="55"/>
      <c r="DO515" s="55"/>
      <c r="DP515" s="55"/>
      <c r="DQ515" s="55"/>
      <c r="DR515" s="55"/>
      <c r="DS515" s="55"/>
      <c r="DT515" s="55"/>
      <c r="DU515" s="55"/>
      <c r="DV515" s="55"/>
      <c r="DW515" s="55"/>
      <c r="DX515" s="55"/>
      <c r="DY515" s="55"/>
      <c r="DZ515" s="55"/>
      <c r="EA515" s="55"/>
      <c r="EB515" s="55"/>
      <c r="EC515" s="55"/>
      <c r="ED515" s="55"/>
      <c r="EE515" s="55"/>
      <c r="EF515" s="55"/>
      <c r="EG515" s="55"/>
      <c r="EH515" s="55"/>
      <c r="EI515" s="55"/>
      <c r="EJ515" s="55"/>
      <c r="EK515" s="55"/>
      <c r="EL515" s="55"/>
      <c r="EM515" s="55"/>
      <c r="EN515" s="55"/>
      <c r="EO515" s="55"/>
      <c r="EP515" s="55"/>
      <c r="EQ515" s="55"/>
      <c r="ER515" s="55"/>
      <c r="ES515" s="55"/>
      <c r="ET515" s="55"/>
      <c r="EU515" s="55"/>
      <c r="EV515" s="55"/>
      <c r="EW515" s="55"/>
      <c r="EX515" s="55"/>
      <c r="EY515" s="55"/>
      <c r="EZ515" s="55"/>
      <c r="FA515" s="55"/>
      <c r="FB515" s="55"/>
      <c r="FC515" s="55"/>
      <c r="FD515" s="55"/>
      <c r="FE515" s="55"/>
      <c r="FF515" s="55"/>
      <c r="FG515" s="55"/>
      <c r="FH515" s="55"/>
      <c r="FI515" s="55"/>
      <c r="FJ515" s="55"/>
      <c r="FK515" s="55"/>
      <c r="FL515" s="55"/>
      <c r="FM515" s="55"/>
      <c r="FN515" s="55"/>
      <c r="FO515" s="55"/>
      <c r="FP515" s="55"/>
      <c r="FQ515" s="55"/>
      <c r="FR515" s="55"/>
      <c r="FS515" s="55"/>
      <c r="FT515" s="55"/>
      <c r="FU515" s="55"/>
      <c r="FV515" s="55"/>
      <c r="FW515" s="55"/>
      <c r="FX515" s="55"/>
      <c r="FY515" s="55"/>
      <c r="FZ515" s="55"/>
      <c r="GA515" s="55"/>
      <c r="GB515" s="55"/>
      <c r="GC515" s="55"/>
      <c r="GD515" s="55"/>
      <c r="GE515" s="55"/>
      <c r="GF515" s="55"/>
      <c r="GG515" s="55"/>
      <c r="GH515" s="55"/>
      <c r="GI515" s="55"/>
      <c r="GJ515" s="55"/>
      <c r="GK515" s="55"/>
      <c r="GL515" s="55"/>
      <c r="GM515" s="55"/>
      <c r="GN515" s="55"/>
      <c r="GO515" s="55"/>
      <c r="GP515" s="55"/>
      <c r="GQ515" s="55"/>
      <c r="GR515" s="55"/>
      <c r="GS515" s="55"/>
      <c r="GT515" s="55"/>
      <c r="GU515" s="55"/>
      <c r="GV515" s="55"/>
      <c r="GW515" s="55"/>
      <c r="GX515" s="55"/>
      <c r="GY515" s="55"/>
      <c r="GZ515" s="55"/>
      <c r="HA515" s="55"/>
      <c r="HB515" s="55"/>
      <c r="HC515" s="55"/>
      <c r="HD515" s="55"/>
      <c r="HE515" s="55"/>
      <c r="HF515" s="55"/>
      <c r="HG515" s="55"/>
      <c r="HH515" s="55"/>
      <c r="HI515" s="55"/>
      <c r="HJ515" s="55"/>
      <c r="HK515" s="55"/>
      <c r="HL515" s="55"/>
      <c r="HM515" s="55"/>
      <c r="HN515" s="55"/>
      <c r="HO515" s="55"/>
      <c r="HP515" s="55"/>
      <c r="HQ515" s="55"/>
      <c r="HR515" s="55"/>
      <c r="HS515" s="55"/>
      <c r="HT515" s="55"/>
      <c r="HU515" s="55"/>
      <c r="HV515" s="55"/>
      <c r="HW515" s="55"/>
      <c r="HX515" s="55"/>
      <c r="HY515" s="55"/>
      <c r="HZ515" s="55"/>
      <c r="IA515" s="55"/>
    </row>
    <row r="516" spans="1:235" ht="11.25">
      <c r="A516" s="5" t="s">
        <v>5</v>
      </c>
      <c r="B516" s="6"/>
      <c r="C516" s="6"/>
      <c r="D516" s="44"/>
      <c r="E516" s="44"/>
      <c r="F516" s="44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24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  <c r="AJ516" s="55"/>
      <c r="AK516" s="55"/>
      <c r="AL516" s="55"/>
      <c r="AM516" s="55"/>
      <c r="AN516" s="55"/>
      <c r="AO516" s="55"/>
      <c r="AP516" s="55"/>
      <c r="AQ516" s="55"/>
      <c r="AR516" s="55"/>
      <c r="AS516" s="55"/>
      <c r="AT516" s="55"/>
      <c r="AU516" s="55"/>
      <c r="AV516" s="55"/>
      <c r="AW516" s="55"/>
      <c r="AX516" s="55"/>
      <c r="AY516" s="55"/>
      <c r="AZ516" s="55"/>
      <c r="BA516" s="55"/>
      <c r="BB516" s="55"/>
      <c r="BC516" s="55"/>
      <c r="BD516" s="55"/>
      <c r="BE516" s="55"/>
      <c r="BF516" s="55"/>
      <c r="BG516" s="55"/>
      <c r="BH516" s="55"/>
      <c r="BI516" s="55"/>
      <c r="BJ516" s="55"/>
      <c r="BK516" s="55"/>
      <c r="BL516" s="55"/>
      <c r="BM516" s="55"/>
      <c r="BN516" s="55"/>
      <c r="BO516" s="55"/>
      <c r="BP516" s="55"/>
      <c r="BQ516" s="55"/>
      <c r="BR516" s="55"/>
      <c r="BS516" s="55"/>
      <c r="BT516" s="55"/>
      <c r="BU516" s="55"/>
      <c r="BV516" s="55"/>
      <c r="BW516" s="55"/>
      <c r="BX516" s="55"/>
      <c r="BY516" s="55"/>
      <c r="BZ516" s="55"/>
      <c r="CA516" s="55"/>
      <c r="CB516" s="55"/>
      <c r="CC516" s="55"/>
      <c r="CD516" s="55"/>
      <c r="CE516" s="55"/>
      <c r="CF516" s="55"/>
      <c r="CG516" s="55"/>
      <c r="CH516" s="55"/>
      <c r="CI516" s="55"/>
      <c r="CJ516" s="55"/>
      <c r="CK516" s="55"/>
      <c r="CL516" s="55"/>
      <c r="CM516" s="55"/>
      <c r="CN516" s="55"/>
      <c r="CO516" s="55"/>
      <c r="CP516" s="55"/>
      <c r="CQ516" s="55"/>
      <c r="CR516" s="55"/>
      <c r="CS516" s="55"/>
      <c r="CT516" s="55"/>
      <c r="CU516" s="55"/>
      <c r="CV516" s="55"/>
      <c r="CW516" s="55"/>
      <c r="CX516" s="55"/>
      <c r="CY516" s="55"/>
      <c r="CZ516" s="55"/>
      <c r="DA516" s="55"/>
      <c r="DB516" s="55"/>
      <c r="DC516" s="55"/>
      <c r="DD516" s="55"/>
      <c r="DE516" s="55"/>
      <c r="DF516" s="55"/>
      <c r="DG516" s="55"/>
      <c r="DH516" s="55"/>
      <c r="DI516" s="55"/>
      <c r="DJ516" s="55"/>
      <c r="DK516" s="55"/>
      <c r="DL516" s="55"/>
      <c r="DM516" s="55"/>
      <c r="DN516" s="55"/>
      <c r="DO516" s="55"/>
      <c r="DP516" s="55"/>
      <c r="DQ516" s="55"/>
      <c r="DR516" s="55"/>
      <c r="DS516" s="55"/>
      <c r="DT516" s="55"/>
      <c r="DU516" s="55"/>
      <c r="DV516" s="55"/>
      <c r="DW516" s="55"/>
      <c r="DX516" s="55"/>
      <c r="DY516" s="55"/>
      <c r="DZ516" s="55"/>
      <c r="EA516" s="55"/>
      <c r="EB516" s="55"/>
      <c r="EC516" s="55"/>
      <c r="ED516" s="55"/>
      <c r="EE516" s="55"/>
      <c r="EF516" s="55"/>
      <c r="EG516" s="55"/>
      <c r="EH516" s="55"/>
      <c r="EI516" s="55"/>
      <c r="EJ516" s="55"/>
      <c r="EK516" s="55"/>
      <c r="EL516" s="55"/>
      <c r="EM516" s="55"/>
      <c r="EN516" s="55"/>
      <c r="EO516" s="55"/>
      <c r="EP516" s="55"/>
      <c r="EQ516" s="55"/>
      <c r="ER516" s="55"/>
      <c r="ES516" s="55"/>
      <c r="ET516" s="55"/>
      <c r="EU516" s="55"/>
      <c r="EV516" s="55"/>
      <c r="EW516" s="55"/>
      <c r="EX516" s="55"/>
      <c r="EY516" s="55"/>
      <c r="EZ516" s="55"/>
      <c r="FA516" s="55"/>
      <c r="FB516" s="55"/>
      <c r="FC516" s="55"/>
      <c r="FD516" s="55"/>
      <c r="FE516" s="55"/>
      <c r="FF516" s="55"/>
      <c r="FG516" s="55"/>
      <c r="FH516" s="55"/>
      <c r="FI516" s="55"/>
      <c r="FJ516" s="55"/>
      <c r="FK516" s="55"/>
      <c r="FL516" s="55"/>
      <c r="FM516" s="55"/>
      <c r="FN516" s="55"/>
      <c r="FO516" s="55"/>
      <c r="FP516" s="55"/>
      <c r="FQ516" s="55"/>
      <c r="FR516" s="55"/>
      <c r="FS516" s="55"/>
      <c r="FT516" s="55"/>
      <c r="FU516" s="55"/>
      <c r="FV516" s="55"/>
      <c r="FW516" s="55"/>
      <c r="FX516" s="55"/>
      <c r="FY516" s="55"/>
      <c r="FZ516" s="55"/>
      <c r="GA516" s="55"/>
      <c r="GB516" s="55"/>
      <c r="GC516" s="55"/>
      <c r="GD516" s="55"/>
      <c r="GE516" s="55"/>
      <c r="GF516" s="55"/>
      <c r="GG516" s="55"/>
      <c r="GH516" s="55"/>
      <c r="GI516" s="55"/>
      <c r="GJ516" s="55"/>
      <c r="GK516" s="55"/>
      <c r="GL516" s="55"/>
      <c r="GM516" s="55"/>
      <c r="GN516" s="55"/>
      <c r="GO516" s="55"/>
      <c r="GP516" s="55"/>
      <c r="GQ516" s="55"/>
      <c r="GR516" s="55"/>
      <c r="GS516" s="55"/>
      <c r="GT516" s="55"/>
      <c r="GU516" s="55"/>
      <c r="GV516" s="55"/>
      <c r="GW516" s="55"/>
      <c r="GX516" s="55"/>
      <c r="GY516" s="55"/>
      <c r="GZ516" s="55"/>
      <c r="HA516" s="55"/>
      <c r="HB516" s="55"/>
      <c r="HC516" s="55"/>
      <c r="HD516" s="55"/>
      <c r="HE516" s="55"/>
      <c r="HF516" s="55"/>
      <c r="HG516" s="55"/>
      <c r="HH516" s="55"/>
      <c r="HI516" s="55"/>
      <c r="HJ516" s="55"/>
      <c r="HK516" s="55"/>
      <c r="HL516" s="55"/>
      <c r="HM516" s="55"/>
      <c r="HN516" s="55"/>
      <c r="HO516" s="55"/>
      <c r="HP516" s="55"/>
      <c r="HQ516" s="55"/>
      <c r="HR516" s="55"/>
      <c r="HS516" s="55"/>
      <c r="HT516" s="55"/>
      <c r="HU516" s="55"/>
      <c r="HV516" s="55"/>
      <c r="HW516" s="55"/>
      <c r="HX516" s="55"/>
      <c r="HY516" s="55"/>
      <c r="HZ516" s="55"/>
      <c r="IA516" s="55"/>
    </row>
    <row r="517" spans="1:235" ht="32.25" customHeight="1">
      <c r="A517" s="8" t="s">
        <v>168</v>
      </c>
      <c r="B517" s="6"/>
      <c r="C517" s="6"/>
      <c r="D517" s="44">
        <v>6</v>
      </c>
      <c r="E517" s="44"/>
      <c r="F517" s="44">
        <f>D517</f>
        <v>6</v>
      </c>
      <c r="G517" s="7">
        <v>5</v>
      </c>
      <c r="H517" s="7"/>
      <c r="I517" s="7"/>
      <c r="J517" s="7">
        <f>G517+H517</f>
        <v>5</v>
      </c>
      <c r="K517" s="7"/>
      <c r="L517" s="7"/>
      <c r="M517" s="7"/>
      <c r="N517" s="7">
        <v>4</v>
      </c>
      <c r="O517" s="7"/>
      <c r="P517" s="7">
        <f>N517</f>
        <v>4</v>
      </c>
      <c r="Q517" s="24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  <c r="AL517" s="55"/>
      <c r="AM517" s="55"/>
      <c r="AN517" s="55"/>
      <c r="AO517" s="55"/>
      <c r="AP517" s="55"/>
      <c r="AQ517" s="55"/>
      <c r="AR517" s="55"/>
      <c r="AS517" s="55"/>
      <c r="AT517" s="55"/>
      <c r="AU517" s="55"/>
      <c r="AV517" s="55"/>
      <c r="AW517" s="55"/>
      <c r="AX517" s="55"/>
      <c r="AY517" s="55"/>
      <c r="AZ517" s="55"/>
      <c r="BA517" s="55"/>
      <c r="BB517" s="55"/>
      <c r="BC517" s="55"/>
      <c r="BD517" s="55"/>
      <c r="BE517" s="55"/>
      <c r="BF517" s="55"/>
      <c r="BG517" s="55"/>
      <c r="BH517" s="55"/>
      <c r="BI517" s="55"/>
      <c r="BJ517" s="55"/>
      <c r="BK517" s="55"/>
      <c r="BL517" s="55"/>
      <c r="BM517" s="55"/>
      <c r="BN517" s="55"/>
      <c r="BO517" s="55"/>
      <c r="BP517" s="55"/>
      <c r="BQ517" s="55"/>
      <c r="BR517" s="55"/>
      <c r="BS517" s="55"/>
      <c r="BT517" s="55"/>
      <c r="BU517" s="55"/>
      <c r="BV517" s="55"/>
      <c r="BW517" s="55"/>
      <c r="BX517" s="55"/>
      <c r="BY517" s="55"/>
      <c r="BZ517" s="55"/>
      <c r="CA517" s="55"/>
      <c r="CB517" s="55"/>
      <c r="CC517" s="55"/>
      <c r="CD517" s="55"/>
      <c r="CE517" s="55"/>
      <c r="CF517" s="55"/>
      <c r="CG517" s="55"/>
      <c r="CH517" s="55"/>
      <c r="CI517" s="55"/>
      <c r="CJ517" s="55"/>
      <c r="CK517" s="55"/>
      <c r="CL517" s="55"/>
      <c r="CM517" s="55"/>
      <c r="CN517" s="55"/>
      <c r="CO517" s="55"/>
      <c r="CP517" s="55"/>
      <c r="CQ517" s="55"/>
      <c r="CR517" s="55"/>
      <c r="CS517" s="55"/>
      <c r="CT517" s="55"/>
      <c r="CU517" s="55"/>
      <c r="CV517" s="55"/>
      <c r="CW517" s="55"/>
      <c r="CX517" s="55"/>
      <c r="CY517" s="55"/>
      <c r="CZ517" s="55"/>
      <c r="DA517" s="55"/>
      <c r="DB517" s="55"/>
      <c r="DC517" s="55"/>
      <c r="DD517" s="55"/>
      <c r="DE517" s="55"/>
      <c r="DF517" s="55"/>
      <c r="DG517" s="55"/>
      <c r="DH517" s="55"/>
      <c r="DI517" s="55"/>
      <c r="DJ517" s="55"/>
      <c r="DK517" s="55"/>
      <c r="DL517" s="55"/>
      <c r="DM517" s="55"/>
      <c r="DN517" s="55"/>
      <c r="DO517" s="55"/>
      <c r="DP517" s="55"/>
      <c r="DQ517" s="55"/>
      <c r="DR517" s="55"/>
      <c r="DS517" s="55"/>
      <c r="DT517" s="55"/>
      <c r="DU517" s="55"/>
      <c r="DV517" s="55"/>
      <c r="DW517" s="55"/>
      <c r="DX517" s="55"/>
      <c r="DY517" s="55"/>
      <c r="DZ517" s="55"/>
      <c r="EA517" s="55"/>
      <c r="EB517" s="55"/>
      <c r="EC517" s="55"/>
      <c r="ED517" s="55"/>
      <c r="EE517" s="55"/>
      <c r="EF517" s="55"/>
      <c r="EG517" s="55"/>
      <c r="EH517" s="55"/>
      <c r="EI517" s="55"/>
      <c r="EJ517" s="55"/>
      <c r="EK517" s="55"/>
      <c r="EL517" s="55"/>
      <c r="EM517" s="55"/>
      <c r="EN517" s="55"/>
      <c r="EO517" s="55"/>
      <c r="EP517" s="55"/>
      <c r="EQ517" s="55"/>
      <c r="ER517" s="55"/>
      <c r="ES517" s="55"/>
      <c r="ET517" s="55"/>
      <c r="EU517" s="55"/>
      <c r="EV517" s="55"/>
      <c r="EW517" s="55"/>
      <c r="EX517" s="55"/>
      <c r="EY517" s="55"/>
      <c r="EZ517" s="55"/>
      <c r="FA517" s="55"/>
      <c r="FB517" s="55"/>
      <c r="FC517" s="55"/>
      <c r="FD517" s="55"/>
      <c r="FE517" s="55"/>
      <c r="FF517" s="55"/>
      <c r="FG517" s="55"/>
      <c r="FH517" s="55"/>
      <c r="FI517" s="55"/>
      <c r="FJ517" s="55"/>
      <c r="FK517" s="55"/>
      <c r="FL517" s="55"/>
      <c r="FM517" s="55"/>
      <c r="FN517" s="55"/>
      <c r="FO517" s="55"/>
      <c r="FP517" s="55"/>
      <c r="FQ517" s="55"/>
      <c r="FR517" s="55"/>
      <c r="FS517" s="55"/>
      <c r="FT517" s="55"/>
      <c r="FU517" s="55"/>
      <c r="FV517" s="55"/>
      <c r="FW517" s="55"/>
      <c r="FX517" s="55"/>
      <c r="FY517" s="55"/>
      <c r="FZ517" s="55"/>
      <c r="GA517" s="55"/>
      <c r="GB517" s="55"/>
      <c r="GC517" s="55"/>
      <c r="GD517" s="55"/>
      <c r="GE517" s="55"/>
      <c r="GF517" s="55"/>
      <c r="GG517" s="55"/>
      <c r="GH517" s="55"/>
      <c r="GI517" s="55"/>
      <c r="GJ517" s="55"/>
      <c r="GK517" s="55"/>
      <c r="GL517" s="55"/>
      <c r="GM517" s="55"/>
      <c r="GN517" s="55"/>
      <c r="GO517" s="55"/>
      <c r="GP517" s="55"/>
      <c r="GQ517" s="55"/>
      <c r="GR517" s="55"/>
      <c r="GS517" s="55"/>
      <c r="GT517" s="55"/>
      <c r="GU517" s="55"/>
      <c r="GV517" s="55"/>
      <c r="GW517" s="55"/>
      <c r="GX517" s="55"/>
      <c r="GY517" s="55"/>
      <c r="GZ517" s="55"/>
      <c r="HA517" s="55"/>
      <c r="HB517" s="55"/>
      <c r="HC517" s="55"/>
      <c r="HD517" s="55"/>
      <c r="HE517" s="55"/>
      <c r="HF517" s="55"/>
      <c r="HG517" s="55"/>
      <c r="HH517" s="55"/>
      <c r="HI517" s="55"/>
      <c r="HJ517" s="55"/>
      <c r="HK517" s="55"/>
      <c r="HL517" s="55"/>
      <c r="HM517" s="55"/>
      <c r="HN517" s="55"/>
      <c r="HO517" s="55"/>
      <c r="HP517" s="55"/>
      <c r="HQ517" s="55"/>
      <c r="HR517" s="55"/>
      <c r="HS517" s="55"/>
      <c r="HT517" s="55"/>
      <c r="HU517" s="55"/>
      <c r="HV517" s="55"/>
      <c r="HW517" s="55"/>
      <c r="HX517" s="55"/>
      <c r="HY517" s="55"/>
      <c r="HZ517" s="55"/>
      <c r="IA517" s="55"/>
    </row>
    <row r="518" spans="1:235" ht="22.5">
      <c r="A518" s="8" t="s">
        <v>165</v>
      </c>
      <c r="B518" s="6"/>
      <c r="C518" s="6"/>
      <c r="D518" s="44"/>
      <c r="E518" s="44"/>
      <c r="F518" s="44">
        <f>D518</f>
        <v>0</v>
      </c>
      <c r="G518" s="7"/>
      <c r="H518" s="7"/>
      <c r="I518" s="7"/>
      <c r="J518" s="7">
        <f>G518+H518</f>
        <v>0</v>
      </c>
      <c r="K518" s="7"/>
      <c r="L518" s="7"/>
      <c r="M518" s="7"/>
      <c r="N518" s="7"/>
      <c r="O518" s="7"/>
      <c r="P518" s="7"/>
      <c r="Q518" s="24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  <c r="AL518" s="55"/>
      <c r="AM518" s="55"/>
      <c r="AN518" s="55"/>
      <c r="AO518" s="55"/>
      <c r="AP518" s="55"/>
      <c r="AQ518" s="55"/>
      <c r="AR518" s="55"/>
      <c r="AS518" s="55"/>
      <c r="AT518" s="55"/>
      <c r="AU518" s="55"/>
      <c r="AV518" s="55"/>
      <c r="AW518" s="55"/>
      <c r="AX518" s="55"/>
      <c r="AY518" s="55"/>
      <c r="AZ518" s="55"/>
      <c r="BA518" s="55"/>
      <c r="BB518" s="55"/>
      <c r="BC518" s="55"/>
      <c r="BD518" s="55"/>
      <c r="BE518" s="55"/>
      <c r="BF518" s="55"/>
      <c r="BG518" s="55"/>
      <c r="BH518" s="55"/>
      <c r="BI518" s="55"/>
      <c r="BJ518" s="55"/>
      <c r="BK518" s="55"/>
      <c r="BL518" s="55"/>
      <c r="BM518" s="55"/>
      <c r="BN518" s="55"/>
      <c r="BO518" s="55"/>
      <c r="BP518" s="55"/>
      <c r="BQ518" s="55"/>
      <c r="BR518" s="55"/>
      <c r="BS518" s="55"/>
      <c r="BT518" s="55"/>
      <c r="BU518" s="55"/>
      <c r="BV518" s="55"/>
      <c r="BW518" s="55"/>
      <c r="BX518" s="55"/>
      <c r="BY518" s="55"/>
      <c r="BZ518" s="55"/>
      <c r="CA518" s="55"/>
      <c r="CB518" s="55"/>
      <c r="CC518" s="55"/>
      <c r="CD518" s="55"/>
      <c r="CE518" s="55"/>
      <c r="CF518" s="55"/>
      <c r="CG518" s="55"/>
      <c r="CH518" s="55"/>
      <c r="CI518" s="55"/>
      <c r="CJ518" s="55"/>
      <c r="CK518" s="55"/>
      <c r="CL518" s="55"/>
      <c r="CM518" s="55"/>
      <c r="CN518" s="55"/>
      <c r="CO518" s="55"/>
      <c r="CP518" s="55"/>
      <c r="CQ518" s="55"/>
      <c r="CR518" s="55"/>
      <c r="CS518" s="55"/>
      <c r="CT518" s="55"/>
      <c r="CU518" s="55"/>
      <c r="CV518" s="55"/>
      <c r="CW518" s="55"/>
      <c r="CX518" s="55"/>
      <c r="CY518" s="55"/>
      <c r="CZ518" s="55"/>
      <c r="DA518" s="55"/>
      <c r="DB518" s="55"/>
      <c r="DC518" s="55"/>
      <c r="DD518" s="55"/>
      <c r="DE518" s="55"/>
      <c r="DF518" s="55"/>
      <c r="DG518" s="55"/>
      <c r="DH518" s="55"/>
      <c r="DI518" s="55"/>
      <c r="DJ518" s="55"/>
      <c r="DK518" s="55"/>
      <c r="DL518" s="55"/>
      <c r="DM518" s="55"/>
      <c r="DN518" s="55"/>
      <c r="DO518" s="55"/>
      <c r="DP518" s="55"/>
      <c r="DQ518" s="55"/>
      <c r="DR518" s="55"/>
      <c r="DS518" s="55"/>
      <c r="DT518" s="55"/>
      <c r="DU518" s="55"/>
      <c r="DV518" s="55"/>
      <c r="DW518" s="55"/>
      <c r="DX518" s="55"/>
      <c r="DY518" s="55"/>
      <c r="DZ518" s="55"/>
      <c r="EA518" s="55"/>
      <c r="EB518" s="55"/>
      <c r="EC518" s="55"/>
      <c r="ED518" s="55"/>
      <c r="EE518" s="55"/>
      <c r="EF518" s="55"/>
      <c r="EG518" s="55"/>
      <c r="EH518" s="55"/>
      <c r="EI518" s="55"/>
      <c r="EJ518" s="55"/>
      <c r="EK518" s="55"/>
      <c r="EL518" s="55"/>
      <c r="EM518" s="55"/>
      <c r="EN518" s="55"/>
      <c r="EO518" s="55"/>
      <c r="EP518" s="55"/>
      <c r="EQ518" s="55"/>
      <c r="ER518" s="55"/>
      <c r="ES518" s="55"/>
      <c r="ET518" s="55"/>
      <c r="EU518" s="55"/>
      <c r="EV518" s="55"/>
      <c r="EW518" s="55"/>
      <c r="EX518" s="55"/>
      <c r="EY518" s="55"/>
      <c r="EZ518" s="55"/>
      <c r="FA518" s="55"/>
      <c r="FB518" s="55"/>
      <c r="FC518" s="55"/>
      <c r="FD518" s="55"/>
      <c r="FE518" s="55"/>
      <c r="FF518" s="55"/>
      <c r="FG518" s="55"/>
      <c r="FH518" s="55"/>
      <c r="FI518" s="55"/>
      <c r="FJ518" s="55"/>
      <c r="FK518" s="55"/>
      <c r="FL518" s="55"/>
      <c r="FM518" s="55"/>
      <c r="FN518" s="55"/>
      <c r="FO518" s="55"/>
      <c r="FP518" s="55"/>
      <c r="FQ518" s="55"/>
      <c r="FR518" s="55"/>
      <c r="FS518" s="55"/>
      <c r="FT518" s="55"/>
      <c r="FU518" s="55"/>
      <c r="FV518" s="55"/>
      <c r="FW518" s="55"/>
      <c r="FX518" s="55"/>
      <c r="FY518" s="55"/>
      <c r="FZ518" s="55"/>
      <c r="GA518" s="55"/>
      <c r="GB518" s="55"/>
      <c r="GC518" s="55"/>
      <c r="GD518" s="55"/>
      <c r="GE518" s="55"/>
      <c r="GF518" s="55"/>
      <c r="GG518" s="55"/>
      <c r="GH518" s="55"/>
      <c r="GI518" s="55"/>
      <c r="GJ518" s="55"/>
      <c r="GK518" s="55"/>
      <c r="GL518" s="55"/>
      <c r="GM518" s="55"/>
      <c r="GN518" s="55"/>
      <c r="GO518" s="55"/>
      <c r="GP518" s="55"/>
      <c r="GQ518" s="55"/>
      <c r="GR518" s="55"/>
      <c r="GS518" s="55"/>
      <c r="GT518" s="55"/>
      <c r="GU518" s="55"/>
      <c r="GV518" s="55"/>
      <c r="GW518" s="55"/>
      <c r="GX518" s="55"/>
      <c r="GY518" s="55"/>
      <c r="GZ518" s="55"/>
      <c r="HA518" s="55"/>
      <c r="HB518" s="55"/>
      <c r="HC518" s="55"/>
      <c r="HD518" s="55"/>
      <c r="HE518" s="55"/>
      <c r="HF518" s="55"/>
      <c r="HG518" s="55"/>
      <c r="HH518" s="55"/>
      <c r="HI518" s="55"/>
      <c r="HJ518" s="55"/>
      <c r="HK518" s="55"/>
      <c r="HL518" s="55"/>
      <c r="HM518" s="55"/>
      <c r="HN518" s="55"/>
      <c r="HO518" s="55"/>
      <c r="HP518" s="55"/>
      <c r="HQ518" s="55"/>
      <c r="HR518" s="55"/>
      <c r="HS518" s="55"/>
      <c r="HT518" s="55"/>
      <c r="HU518" s="55"/>
      <c r="HV518" s="55"/>
      <c r="HW518" s="55"/>
      <c r="HX518" s="55"/>
      <c r="HY518" s="55"/>
      <c r="HZ518" s="55"/>
      <c r="IA518" s="55"/>
    </row>
    <row r="519" spans="1:235" ht="11.25">
      <c r="A519" s="5" t="s">
        <v>7</v>
      </c>
      <c r="B519" s="6"/>
      <c r="C519" s="6"/>
      <c r="D519" s="44"/>
      <c r="E519" s="44"/>
      <c r="F519" s="44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24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  <c r="AL519" s="55"/>
      <c r="AM519" s="55"/>
      <c r="AN519" s="55"/>
      <c r="AO519" s="55"/>
      <c r="AP519" s="55"/>
      <c r="AQ519" s="55"/>
      <c r="AR519" s="55"/>
      <c r="AS519" s="55"/>
      <c r="AT519" s="55"/>
      <c r="AU519" s="55"/>
      <c r="AV519" s="55"/>
      <c r="AW519" s="55"/>
      <c r="AX519" s="55"/>
      <c r="AY519" s="55"/>
      <c r="AZ519" s="55"/>
      <c r="BA519" s="55"/>
      <c r="BB519" s="55"/>
      <c r="BC519" s="55"/>
      <c r="BD519" s="55"/>
      <c r="BE519" s="55"/>
      <c r="BF519" s="55"/>
      <c r="BG519" s="55"/>
      <c r="BH519" s="55"/>
      <c r="BI519" s="55"/>
      <c r="BJ519" s="55"/>
      <c r="BK519" s="55"/>
      <c r="BL519" s="55"/>
      <c r="BM519" s="55"/>
      <c r="BN519" s="55"/>
      <c r="BO519" s="55"/>
      <c r="BP519" s="55"/>
      <c r="BQ519" s="55"/>
      <c r="BR519" s="55"/>
      <c r="BS519" s="55"/>
      <c r="BT519" s="55"/>
      <c r="BU519" s="55"/>
      <c r="BV519" s="55"/>
      <c r="BW519" s="55"/>
      <c r="BX519" s="55"/>
      <c r="BY519" s="55"/>
      <c r="BZ519" s="55"/>
      <c r="CA519" s="55"/>
      <c r="CB519" s="55"/>
      <c r="CC519" s="55"/>
      <c r="CD519" s="55"/>
      <c r="CE519" s="55"/>
      <c r="CF519" s="55"/>
      <c r="CG519" s="55"/>
      <c r="CH519" s="55"/>
      <c r="CI519" s="55"/>
      <c r="CJ519" s="55"/>
      <c r="CK519" s="55"/>
      <c r="CL519" s="55"/>
      <c r="CM519" s="55"/>
      <c r="CN519" s="55"/>
      <c r="CO519" s="55"/>
      <c r="CP519" s="55"/>
      <c r="CQ519" s="55"/>
      <c r="CR519" s="55"/>
      <c r="CS519" s="55"/>
      <c r="CT519" s="55"/>
      <c r="CU519" s="55"/>
      <c r="CV519" s="55"/>
      <c r="CW519" s="55"/>
      <c r="CX519" s="55"/>
      <c r="CY519" s="55"/>
      <c r="CZ519" s="55"/>
      <c r="DA519" s="55"/>
      <c r="DB519" s="55"/>
      <c r="DC519" s="55"/>
      <c r="DD519" s="55"/>
      <c r="DE519" s="55"/>
      <c r="DF519" s="55"/>
      <c r="DG519" s="55"/>
      <c r="DH519" s="55"/>
      <c r="DI519" s="55"/>
      <c r="DJ519" s="55"/>
      <c r="DK519" s="55"/>
      <c r="DL519" s="55"/>
      <c r="DM519" s="55"/>
      <c r="DN519" s="55"/>
      <c r="DO519" s="55"/>
      <c r="DP519" s="55"/>
      <c r="DQ519" s="55"/>
      <c r="DR519" s="55"/>
      <c r="DS519" s="55"/>
      <c r="DT519" s="55"/>
      <c r="DU519" s="55"/>
      <c r="DV519" s="55"/>
      <c r="DW519" s="55"/>
      <c r="DX519" s="55"/>
      <c r="DY519" s="55"/>
      <c r="DZ519" s="55"/>
      <c r="EA519" s="55"/>
      <c r="EB519" s="55"/>
      <c r="EC519" s="55"/>
      <c r="ED519" s="55"/>
      <c r="EE519" s="55"/>
      <c r="EF519" s="55"/>
      <c r="EG519" s="55"/>
      <c r="EH519" s="55"/>
      <c r="EI519" s="55"/>
      <c r="EJ519" s="55"/>
      <c r="EK519" s="55"/>
      <c r="EL519" s="55"/>
      <c r="EM519" s="55"/>
      <c r="EN519" s="55"/>
      <c r="EO519" s="55"/>
      <c r="EP519" s="55"/>
      <c r="EQ519" s="55"/>
      <c r="ER519" s="55"/>
      <c r="ES519" s="55"/>
      <c r="ET519" s="55"/>
      <c r="EU519" s="55"/>
      <c r="EV519" s="55"/>
      <c r="EW519" s="55"/>
      <c r="EX519" s="55"/>
      <c r="EY519" s="55"/>
      <c r="EZ519" s="55"/>
      <c r="FA519" s="55"/>
      <c r="FB519" s="55"/>
      <c r="FC519" s="55"/>
      <c r="FD519" s="55"/>
      <c r="FE519" s="55"/>
      <c r="FF519" s="55"/>
      <c r="FG519" s="55"/>
      <c r="FH519" s="55"/>
      <c r="FI519" s="55"/>
      <c r="FJ519" s="55"/>
      <c r="FK519" s="55"/>
      <c r="FL519" s="55"/>
      <c r="FM519" s="55"/>
      <c r="FN519" s="55"/>
      <c r="FO519" s="55"/>
      <c r="FP519" s="55"/>
      <c r="FQ519" s="55"/>
      <c r="FR519" s="55"/>
      <c r="FS519" s="55"/>
      <c r="FT519" s="55"/>
      <c r="FU519" s="55"/>
      <c r="FV519" s="55"/>
      <c r="FW519" s="55"/>
      <c r="FX519" s="55"/>
      <c r="FY519" s="55"/>
      <c r="FZ519" s="55"/>
      <c r="GA519" s="55"/>
      <c r="GB519" s="55"/>
      <c r="GC519" s="55"/>
      <c r="GD519" s="55"/>
      <c r="GE519" s="55"/>
      <c r="GF519" s="55"/>
      <c r="GG519" s="55"/>
      <c r="GH519" s="55"/>
      <c r="GI519" s="55"/>
      <c r="GJ519" s="55"/>
      <c r="GK519" s="55"/>
      <c r="GL519" s="55"/>
      <c r="GM519" s="55"/>
      <c r="GN519" s="55"/>
      <c r="GO519" s="55"/>
      <c r="GP519" s="55"/>
      <c r="GQ519" s="55"/>
      <c r="GR519" s="55"/>
      <c r="GS519" s="55"/>
      <c r="GT519" s="55"/>
      <c r="GU519" s="55"/>
      <c r="GV519" s="55"/>
      <c r="GW519" s="55"/>
      <c r="GX519" s="55"/>
      <c r="GY519" s="55"/>
      <c r="GZ519" s="55"/>
      <c r="HA519" s="55"/>
      <c r="HB519" s="55"/>
      <c r="HC519" s="55"/>
      <c r="HD519" s="55"/>
      <c r="HE519" s="55"/>
      <c r="HF519" s="55"/>
      <c r="HG519" s="55"/>
      <c r="HH519" s="55"/>
      <c r="HI519" s="55"/>
      <c r="HJ519" s="55"/>
      <c r="HK519" s="55"/>
      <c r="HL519" s="55"/>
      <c r="HM519" s="55"/>
      <c r="HN519" s="55"/>
      <c r="HO519" s="55"/>
      <c r="HP519" s="55"/>
      <c r="HQ519" s="55"/>
      <c r="HR519" s="55"/>
      <c r="HS519" s="55"/>
      <c r="HT519" s="55"/>
      <c r="HU519" s="55"/>
      <c r="HV519" s="55"/>
      <c r="HW519" s="55"/>
      <c r="HX519" s="55"/>
      <c r="HY519" s="55"/>
      <c r="HZ519" s="55"/>
      <c r="IA519" s="55"/>
    </row>
    <row r="520" spans="1:235" ht="22.5">
      <c r="A520" s="8" t="s">
        <v>169</v>
      </c>
      <c r="B520" s="6"/>
      <c r="C520" s="6"/>
      <c r="D520" s="44">
        <f>200000/6</f>
        <v>33333.333333333336</v>
      </c>
      <c r="E520" s="44"/>
      <c r="F520" s="44">
        <f>D520</f>
        <v>33333.333333333336</v>
      </c>
      <c r="G520" s="7">
        <f>200000/5</f>
        <v>40000</v>
      </c>
      <c r="H520" s="7"/>
      <c r="I520" s="7"/>
      <c r="J520" s="7">
        <f>G520+H520</f>
        <v>40000</v>
      </c>
      <c r="K520" s="7"/>
      <c r="L520" s="7"/>
      <c r="M520" s="7"/>
      <c r="N520" s="7">
        <v>50000</v>
      </c>
      <c r="O520" s="7"/>
      <c r="P520" s="7">
        <f>N520</f>
        <v>50000</v>
      </c>
      <c r="Q520" s="24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/>
      <c r="AL520" s="55"/>
      <c r="AM520" s="55"/>
      <c r="AN520" s="55"/>
      <c r="AO520" s="55"/>
      <c r="AP520" s="55"/>
      <c r="AQ520" s="55"/>
      <c r="AR520" s="55"/>
      <c r="AS520" s="55"/>
      <c r="AT520" s="55"/>
      <c r="AU520" s="55"/>
      <c r="AV520" s="55"/>
      <c r="AW520" s="55"/>
      <c r="AX520" s="55"/>
      <c r="AY520" s="55"/>
      <c r="AZ520" s="55"/>
      <c r="BA520" s="55"/>
      <c r="BB520" s="55"/>
      <c r="BC520" s="55"/>
      <c r="BD520" s="55"/>
      <c r="BE520" s="55"/>
      <c r="BF520" s="55"/>
      <c r="BG520" s="55"/>
      <c r="BH520" s="55"/>
      <c r="BI520" s="55"/>
      <c r="BJ520" s="55"/>
      <c r="BK520" s="55"/>
      <c r="BL520" s="55"/>
      <c r="BM520" s="55"/>
      <c r="BN520" s="55"/>
      <c r="BO520" s="55"/>
      <c r="BP520" s="55"/>
      <c r="BQ520" s="55"/>
      <c r="BR520" s="55"/>
      <c r="BS520" s="55"/>
      <c r="BT520" s="55"/>
      <c r="BU520" s="55"/>
      <c r="BV520" s="55"/>
      <c r="BW520" s="55"/>
      <c r="BX520" s="55"/>
      <c r="BY520" s="55"/>
      <c r="BZ520" s="55"/>
      <c r="CA520" s="55"/>
      <c r="CB520" s="55"/>
      <c r="CC520" s="55"/>
      <c r="CD520" s="55"/>
      <c r="CE520" s="55"/>
      <c r="CF520" s="55"/>
      <c r="CG520" s="55"/>
      <c r="CH520" s="55"/>
      <c r="CI520" s="55"/>
      <c r="CJ520" s="55"/>
      <c r="CK520" s="55"/>
      <c r="CL520" s="55"/>
      <c r="CM520" s="55"/>
      <c r="CN520" s="55"/>
      <c r="CO520" s="55"/>
      <c r="CP520" s="55"/>
      <c r="CQ520" s="55"/>
      <c r="CR520" s="55"/>
      <c r="CS520" s="55"/>
      <c r="CT520" s="55"/>
      <c r="CU520" s="55"/>
      <c r="CV520" s="55"/>
      <c r="CW520" s="55"/>
      <c r="CX520" s="55"/>
      <c r="CY520" s="55"/>
      <c r="CZ520" s="55"/>
      <c r="DA520" s="55"/>
      <c r="DB520" s="55"/>
      <c r="DC520" s="55"/>
      <c r="DD520" s="55"/>
      <c r="DE520" s="55"/>
      <c r="DF520" s="55"/>
      <c r="DG520" s="55"/>
      <c r="DH520" s="55"/>
      <c r="DI520" s="55"/>
      <c r="DJ520" s="55"/>
      <c r="DK520" s="55"/>
      <c r="DL520" s="55"/>
      <c r="DM520" s="55"/>
      <c r="DN520" s="55"/>
      <c r="DO520" s="55"/>
      <c r="DP520" s="55"/>
      <c r="DQ520" s="55"/>
      <c r="DR520" s="55"/>
      <c r="DS520" s="55"/>
      <c r="DT520" s="55"/>
      <c r="DU520" s="55"/>
      <c r="DV520" s="55"/>
      <c r="DW520" s="55"/>
      <c r="DX520" s="55"/>
      <c r="DY520" s="55"/>
      <c r="DZ520" s="55"/>
      <c r="EA520" s="55"/>
      <c r="EB520" s="55"/>
      <c r="EC520" s="55"/>
      <c r="ED520" s="55"/>
      <c r="EE520" s="55"/>
      <c r="EF520" s="55"/>
      <c r="EG520" s="55"/>
      <c r="EH520" s="55"/>
      <c r="EI520" s="55"/>
      <c r="EJ520" s="55"/>
      <c r="EK520" s="55"/>
      <c r="EL520" s="55"/>
      <c r="EM520" s="55"/>
      <c r="EN520" s="55"/>
      <c r="EO520" s="55"/>
      <c r="EP520" s="55"/>
      <c r="EQ520" s="55"/>
      <c r="ER520" s="55"/>
      <c r="ES520" s="55"/>
      <c r="ET520" s="55"/>
      <c r="EU520" s="55"/>
      <c r="EV520" s="55"/>
      <c r="EW520" s="55"/>
      <c r="EX520" s="55"/>
      <c r="EY520" s="55"/>
      <c r="EZ520" s="55"/>
      <c r="FA520" s="55"/>
      <c r="FB520" s="55"/>
      <c r="FC520" s="55"/>
      <c r="FD520" s="55"/>
      <c r="FE520" s="55"/>
      <c r="FF520" s="55"/>
      <c r="FG520" s="55"/>
      <c r="FH520" s="55"/>
      <c r="FI520" s="55"/>
      <c r="FJ520" s="55"/>
      <c r="FK520" s="55"/>
      <c r="FL520" s="55"/>
      <c r="FM520" s="55"/>
      <c r="FN520" s="55"/>
      <c r="FO520" s="55"/>
      <c r="FP520" s="55"/>
      <c r="FQ520" s="55"/>
      <c r="FR520" s="55"/>
      <c r="FS520" s="55"/>
      <c r="FT520" s="55"/>
      <c r="FU520" s="55"/>
      <c r="FV520" s="55"/>
      <c r="FW520" s="55"/>
      <c r="FX520" s="55"/>
      <c r="FY520" s="55"/>
      <c r="FZ520" s="55"/>
      <c r="GA520" s="55"/>
      <c r="GB520" s="55"/>
      <c r="GC520" s="55"/>
      <c r="GD520" s="55"/>
      <c r="GE520" s="55"/>
      <c r="GF520" s="55"/>
      <c r="GG520" s="55"/>
      <c r="GH520" s="55"/>
      <c r="GI520" s="55"/>
      <c r="GJ520" s="55"/>
      <c r="GK520" s="55"/>
      <c r="GL520" s="55"/>
      <c r="GM520" s="55"/>
      <c r="GN520" s="55"/>
      <c r="GO520" s="55"/>
      <c r="GP520" s="55"/>
      <c r="GQ520" s="55"/>
      <c r="GR520" s="55"/>
      <c r="GS520" s="55"/>
      <c r="GT520" s="55"/>
      <c r="GU520" s="55"/>
      <c r="GV520" s="55"/>
      <c r="GW520" s="55"/>
      <c r="GX520" s="55"/>
      <c r="GY520" s="55"/>
      <c r="GZ520" s="55"/>
      <c r="HA520" s="55"/>
      <c r="HB520" s="55"/>
      <c r="HC520" s="55"/>
      <c r="HD520" s="55"/>
      <c r="HE520" s="55"/>
      <c r="HF520" s="55"/>
      <c r="HG520" s="55"/>
      <c r="HH520" s="55"/>
      <c r="HI520" s="55"/>
      <c r="HJ520" s="55"/>
      <c r="HK520" s="55"/>
      <c r="HL520" s="55"/>
      <c r="HM520" s="55"/>
      <c r="HN520" s="55"/>
      <c r="HO520" s="55"/>
      <c r="HP520" s="55"/>
      <c r="HQ520" s="55"/>
      <c r="HR520" s="55"/>
      <c r="HS520" s="55"/>
      <c r="HT520" s="55"/>
      <c r="HU520" s="55"/>
      <c r="HV520" s="55"/>
      <c r="HW520" s="55"/>
      <c r="HX520" s="55"/>
      <c r="HY520" s="55"/>
      <c r="HZ520" s="55"/>
      <c r="IA520" s="55"/>
    </row>
    <row r="521" spans="1:235" ht="11.25">
      <c r="A521" s="37" t="s">
        <v>270</v>
      </c>
      <c r="B521" s="6"/>
      <c r="C521" s="6"/>
      <c r="D521" s="36">
        <f>D523</f>
        <v>0</v>
      </c>
      <c r="E521" s="36">
        <f aca="true" t="shared" si="60" ref="E521:P521">E523</f>
        <v>127784300</v>
      </c>
      <c r="F521" s="36">
        <f t="shared" si="60"/>
        <v>127784300</v>
      </c>
      <c r="G521" s="36">
        <f t="shared" si="60"/>
        <v>0</v>
      </c>
      <c r="H521" s="36">
        <f t="shared" si="60"/>
        <v>0</v>
      </c>
      <c r="I521" s="36">
        <f t="shared" si="60"/>
        <v>0</v>
      </c>
      <c r="J521" s="36">
        <f t="shared" si="60"/>
        <v>0</v>
      </c>
      <c r="K521" s="36">
        <f t="shared" si="60"/>
        <v>0</v>
      </c>
      <c r="L521" s="36">
        <f t="shared" si="60"/>
        <v>0</v>
      </c>
      <c r="M521" s="36">
        <f t="shared" si="60"/>
        <v>0</v>
      </c>
      <c r="N521" s="36">
        <f t="shared" si="60"/>
        <v>0</v>
      </c>
      <c r="O521" s="36">
        <f t="shared" si="60"/>
        <v>0</v>
      </c>
      <c r="P521" s="36">
        <f t="shared" si="60"/>
        <v>0</v>
      </c>
      <c r="Q521" s="24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  <c r="AK521" s="55"/>
      <c r="AL521" s="55"/>
      <c r="AM521" s="55"/>
      <c r="AN521" s="55"/>
      <c r="AO521" s="55"/>
      <c r="AP521" s="55"/>
      <c r="AQ521" s="55"/>
      <c r="AR521" s="55"/>
      <c r="AS521" s="55"/>
      <c r="AT521" s="55"/>
      <c r="AU521" s="55"/>
      <c r="AV521" s="55"/>
      <c r="AW521" s="55"/>
      <c r="AX521" s="55"/>
      <c r="AY521" s="55"/>
      <c r="AZ521" s="55"/>
      <c r="BA521" s="55"/>
      <c r="BB521" s="55"/>
      <c r="BC521" s="55"/>
      <c r="BD521" s="55"/>
      <c r="BE521" s="55"/>
      <c r="BF521" s="55"/>
      <c r="BG521" s="55"/>
      <c r="BH521" s="55"/>
      <c r="BI521" s="55"/>
      <c r="BJ521" s="55"/>
      <c r="BK521" s="55"/>
      <c r="BL521" s="55"/>
      <c r="BM521" s="55"/>
      <c r="BN521" s="55"/>
      <c r="BO521" s="55"/>
      <c r="BP521" s="55"/>
      <c r="BQ521" s="55"/>
      <c r="BR521" s="55"/>
      <c r="BS521" s="55"/>
      <c r="BT521" s="55"/>
      <c r="BU521" s="55"/>
      <c r="BV521" s="55"/>
      <c r="BW521" s="55"/>
      <c r="BX521" s="55"/>
      <c r="BY521" s="55"/>
      <c r="BZ521" s="55"/>
      <c r="CA521" s="55"/>
      <c r="CB521" s="55"/>
      <c r="CC521" s="55"/>
      <c r="CD521" s="55"/>
      <c r="CE521" s="55"/>
      <c r="CF521" s="55"/>
      <c r="CG521" s="55"/>
      <c r="CH521" s="55"/>
      <c r="CI521" s="55"/>
      <c r="CJ521" s="55"/>
      <c r="CK521" s="55"/>
      <c r="CL521" s="55"/>
      <c r="CM521" s="55"/>
      <c r="CN521" s="55"/>
      <c r="CO521" s="55"/>
      <c r="CP521" s="55"/>
      <c r="CQ521" s="55"/>
      <c r="CR521" s="55"/>
      <c r="CS521" s="55"/>
      <c r="CT521" s="55"/>
      <c r="CU521" s="55"/>
      <c r="CV521" s="55"/>
      <c r="CW521" s="55"/>
      <c r="CX521" s="55"/>
      <c r="CY521" s="55"/>
      <c r="CZ521" s="55"/>
      <c r="DA521" s="55"/>
      <c r="DB521" s="55"/>
      <c r="DC521" s="55"/>
      <c r="DD521" s="55"/>
      <c r="DE521" s="55"/>
      <c r="DF521" s="55"/>
      <c r="DG521" s="55"/>
      <c r="DH521" s="55"/>
      <c r="DI521" s="55"/>
      <c r="DJ521" s="55"/>
      <c r="DK521" s="55"/>
      <c r="DL521" s="55"/>
      <c r="DM521" s="55"/>
      <c r="DN521" s="55"/>
      <c r="DO521" s="55"/>
      <c r="DP521" s="55"/>
      <c r="DQ521" s="55"/>
      <c r="DR521" s="55"/>
      <c r="DS521" s="55"/>
      <c r="DT521" s="55"/>
      <c r="DU521" s="55"/>
      <c r="DV521" s="55"/>
      <c r="DW521" s="55"/>
      <c r="DX521" s="55"/>
      <c r="DY521" s="55"/>
      <c r="DZ521" s="55"/>
      <c r="EA521" s="55"/>
      <c r="EB521" s="55"/>
      <c r="EC521" s="55"/>
      <c r="ED521" s="55"/>
      <c r="EE521" s="55"/>
      <c r="EF521" s="55"/>
      <c r="EG521" s="55"/>
      <c r="EH521" s="55"/>
      <c r="EI521" s="55"/>
      <c r="EJ521" s="55"/>
      <c r="EK521" s="55"/>
      <c r="EL521" s="55"/>
      <c r="EM521" s="55"/>
      <c r="EN521" s="55"/>
      <c r="EO521" s="55"/>
      <c r="EP521" s="55"/>
      <c r="EQ521" s="55"/>
      <c r="ER521" s="55"/>
      <c r="ES521" s="55"/>
      <c r="ET521" s="55"/>
      <c r="EU521" s="55"/>
      <c r="EV521" s="55"/>
      <c r="EW521" s="55"/>
      <c r="EX521" s="55"/>
      <c r="EY521" s="55"/>
      <c r="EZ521" s="55"/>
      <c r="FA521" s="55"/>
      <c r="FB521" s="55"/>
      <c r="FC521" s="55"/>
      <c r="FD521" s="55"/>
      <c r="FE521" s="55"/>
      <c r="FF521" s="55"/>
      <c r="FG521" s="55"/>
      <c r="FH521" s="55"/>
      <c r="FI521" s="55"/>
      <c r="FJ521" s="55"/>
      <c r="FK521" s="55"/>
      <c r="FL521" s="55"/>
      <c r="FM521" s="55"/>
      <c r="FN521" s="55"/>
      <c r="FO521" s="55"/>
      <c r="FP521" s="55"/>
      <c r="FQ521" s="55"/>
      <c r="FR521" s="55"/>
      <c r="FS521" s="55"/>
      <c r="FT521" s="55"/>
      <c r="FU521" s="55"/>
      <c r="FV521" s="55"/>
      <c r="FW521" s="55"/>
      <c r="FX521" s="55"/>
      <c r="FY521" s="55"/>
      <c r="FZ521" s="55"/>
      <c r="GA521" s="55"/>
      <c r="GB521" s="55"/>
      <c r="GC521" s="55"/>
      <c r="GD521" s="55"/>
      <c r="GE521" s="55"/>
      <c r="GF521" s="55"/>
      <c r="GG521" s="55"/>
      <c r="GH521" s="55"/>
      <c r="GI521" s="55"/>
      <c r="GJ521" s="55"/>
      <c r="GK521" s="55"/>
      <c r="GL521" s="55"/>
      <c r="GM521" s="55"/>
      <c r="GN521" s="55"/>
      <c r="GO521" s="55"/>
      <c r="GP521" s="55"/>
      <c r="GQ521" s="55"/>
      <c r="GR521" s="55"/>
      <c r="GS521" s="55"/>
      <c r="GT521" s="55"/>
      <c r="GU521" s="55"/>
      <c r="GV521" s="55"/>
      <c r="GW521" s="55"/>
      <c r="GX521" s="55"/>
      <c r="GY521" s="55"/>
      <c r="GZ521" s="55"/>
      <c r="HA521" s="55"/>
      <c r="HB521" s="55"/>
      <c r="HC521" s="55"/>
      <c r="HD521" s="55"/>
      <c r="HE521" s="55"/>
      <c r="HF521" s="55"/>
      <c r="HG521" s="55"/>
      <c r="HH521" s="55"/>
      <c r="HI521" s="55"/>
      <c r="HJ521" s="55"/>
      <c r="HK521" s="55"/>
      <c r="HL521" s="55"/>
      <c r="HM521" s="55"/>
      <c r="HN521" s="55"/>
      <c r="HO521" s="55"/>
      <c r="HP521" s="55"/>
      <c r="HQ521" s="55"/>
      <c r="HR521" s="55"/>
      <c r="HS521" s="55"/>
      <c r="HT521" s="55"/>
      <c r="HU521" s="55"/>
      <c r="HV521" s="55"/>
      <c r="HW521" s="55"/>
      <c r="HX521" s="55"/>
      <c r="HY521" s="55"/>
      <c r="HZ521" s="55"/>
      <c r="IA521" s="55"/>
    </row>
    <row r="522" spans="1:235" ht="22.5">
      <c r="A522" s="8" t="s">
        <v>171</v>
      </c>
      <c r="B522" s="6"/>
      <c r="C522" s="6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24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  <c r="AL522" s="55"/>
      <c r="AM522" s="55"/>
      <c r="AN522" s="55"/>
      <c r="AO522" s="55"/>
      <c r="AP522" s="55"/>
      <c r="AQ522" s="55"/>
      <c r="AR522" s="55"/>
      <c r="AS522" s="55"/>
      <c r="AT522" s="55"/>
      <c r="AU522" s="55"/>
      <c r="AV522" s="55"/>
      <c r="AW522" s="55"/>
      <c r="AX522" s="55"/>
      <c r="AY522" s="55"/>
      <c r="AZ522" s="55"/>
      <c r="BA522" s="55"/>
      <c r="BB522" s="55"/>
      <c r="BC522" s="55"/>
      <c r="BD522" s="55"/>
      <c r="BE522" s="55"/>
      <c r="BF522" s="55"/>
      <c r="BG522" s="55"/>
      <c r="BH522" s="55"/>
      <c r="BI522" s="55"/>
      <c r="BJ522" s="55"/>
      <c r="BK522" s="55"/>
      <c r="BL522" s="55"/>
      <c r="BM522" s="55"/>
      <c r="BN522" s="55"/>
      <c r="BO522" s="55"/>
      <c r="BP522" s="55"/>
      <c r="BQ522" s="55"/>
      <c r="BR522" s="55"/>
      <c r="BS522" s="55"/>
      <c r="BT522" s="55"/>
      <c r="BU522" s="55"/>
      <c r="BV522" s="55"/>
      <c r="BW522" s="55"/>
      <c r="BX522" s="55"/>
      <c r="BY522" s="55"/>
      <c r="BZ522" s="55"/>
      <c r="CA522" s="55"/>
      <c r="CB522" s="55"/>
      <c r="CC522" s="55"/>
      <c r="CD522" s="55"/>
      <c r="CE522" s="55"/>
      <c r="CF522" s="55"/>
      <c r="CG522" s="55"/>
      <c r="CH522" s="55"/>
      <c r="CI522" s="55"/>
      <c r="CJ522" s="55"/>
      <c r="CK522" s="55"/>
      <c r="CL522" s="55"/>
      <c r="CM522" s="55"/>
      <c r="CN522" s="55"/>
      <c r="CO522" s="55"/>
      <c r="CP522" s="55"/>
      <c r="CQ522" s="55"/>
      <c r="CR522" s="55"/>
      <c r="CS522" s="55"/>
      <c r="CT522" s="55"/>
      <c r="CU522" s="55"/>
      <c r="CV522" s="55"/>
      <c r="CW522" s="55"/>
      <c r="CX522" s="55"/>
      <c r="CY522" s="55"/>
      <c r="CZ522" s="55"/>
      <c r="DA522" s="55"/>
      <c r="DB522" s="55"/>
      <c r="DC522" s="55"/>
      <c r="DD522" s="55"/>
      <c r="DE522" s="55"/>
      <c r="DF522" s="55"/>
      <c r="DG522" s="55"/>
      <c r="DH522" s="55"/>
      <c r="DI522" s="55"/>
      <c r="DJ522" s="55"/>
      <c r="DK522" s="55"/>
      <c r="DL522" s="55"/>
      <c r="DM522" s="55"/>
      <c r="DN522" s="55"/>
      <c r="DO522" s="55"/>
      <c r="DP522" s="55"/>
      <c r="DQ522" s="55"/>
      <c r="DR522" s="55"/>
      <c r="DS522" s="55"/>
      <c r="DT522" s="55"/>
      <c r="DU522" s="55"/>
      <c r="DV522" s="55"/>
      <c r="DW522" s="55"/>
      <c r="DX522" s="55"/>
      <c r="DY522" s="55"/>
      <c r="DZ522" s="55"/>
      <c r="EA522" s="55"/>
      <c r="EB522" s="55"/>
      <c r="EC522" s="55"/>
      <c r="ED522" s="55"/>
      <c r="EE522" s="55"/>
      <c r="EF522" s="55"/>
      <c r="EG522" s="55"/>
      <c r="EH522" s="55"/>
      <c r="EI522" s="55"/>
      <c r="EJ522" s="55"/>
      <c r="EK522" s="55"/>
      <c r="EL522" s="55"/>
      <c r="EM522" s="55"/>
      <c r="EN522" s="55"/>
      <c r="EO522" s="55"/>
      <c r="EP522" s="55"/>
      <c r="EQ522" s="55"/>
      <c r="ER522" s="55"/>
      <c r="ES522" s="55"/>
      <c r="ET522" s="55"/>
      <c r="EU522" s="55"/>
      <c r="EV522" s="55"/>
      <c r="EW522" s="55"/>
      <c r="EX522" s="55"/>
      <c r="EY522" s="55"/>
      <c r="EZ522" s="55"/>
      <c r="FA522" s="55"/>
      <c r="FB522" s="55"/>
      <c r="FC522" s="55"/>
      <c r="FD522" s="55"/>
      <c r="FE522" s="55"/>
      <c r="FF522" s="55"/>
      <c r="FG522" s="55"/>
      <c r="FH522" s="55"/>
      <c r="FI522" s="55"/>
      <c r="FJ522" s="55"/>
      <c r="FK522" s="55"/>
      <c r="FL522" s="55"/>
      <c r="FM522" s="55"/>
      <c r="FN522" s="55"/>
      <c r="FO522" s="55"/>
      <c r="FP522" s="55"/>
      <c r="FQ522" s="55"/>
      <c r="FR522" s="55"/>
      <c r="FS522" s="55"/>
      <c r="FT522" s="55"/>
      <c r="FU522" s="55"/>
      <c r="FV522" s="55"/>
      <c r="FW522" s="55"/>
      <c r="FX522" s="55"/>
      <c r="FY522" s="55"/>
      <c r="FZ522" s="55"/>
      <c r="GA522" s="55"/>
      <c r="GB522" s="55"/>
      <c r="GC522" s="55"/>
      <c r="GD522" s="55"/>
      <c r="GE522" s="55"/>
      <c r="GF522" s="55"/>
      <c r="GG522" s="55"/>
      <c r="GH522" s="55"/>
      <c r="GI522" s="55"/>
      <c r="GJ522" s="55"/>
      <c r="GK522" s="55"/>
      <c r="GL522" s="55"/>
      <c r="GM522" s="55"/>
      <c r="GN522" s="55"/>
      <c r="GO522" s="55"/>
      <c r="GP522" s="55"/>
      <c r="GQ522" s="55"/>
      <c r="GR522" s="55"/>
      <c r="GS522" s="55"/>
      <c r="GT522" s="55"/>
      <c r="GU522" s="55"/>
      <c r="GV522" s="55"/>
      <c r="GW522" s="55"/>
      <c r="GX522" s="55"/>
      <c r="GY522" s="55"/>
      <c r="GZ522" s="55"/>
      <c r="HA522" s="55"/>
      <c r="HB522" s="55"/>
      <c r="HC522" s="55"/>
      <c r="HD522" s="55"/>
      <c r="HE522" s="55"/>
      <c r="HF522" s="55"/>
      <c r="HG522" s="55"/>
      <c r="HH522" s="55"/>
      <c r="HI522" s="55"/>
      <c r="HJ522" s="55"/>
      <c r="HK522" s="55"/>
      <c r="HL522" s="55"/>
      <c r="HM522" s="55"/>
      <c r="HN522" s="55"/>
      <c r="HO522" s="55"/>
      <c r="HP522" s="55"/>
      <c r="HQ522" s="55"/>
      <c r="HR522" s="55"/>
      <c r="HS522" s="55"/>
      <c r="HT522" s="55"/>
      <c r="HU522" s="55"/>
      <c r="HV522" s="55"/>
      <c r="HW522" s="55"/>
      <c r="HX522" s="55"/>
      <c r="HY522" s="55"/>
      <c r="HZ522" s="55"/>
      <c r="IA522" s="55"/>
    </row>
    <row r="523" spans="1:17" s="39" customFormat="1" ht="33.75">
      <c r="A523" s="34" t="s">
        <v>400</v>
      </c>
      <c r="B523" s="35"/>
      <c r="C523" s="35"/>
      <c r="D523" s="36"/>
      <c r="E523" s="36">
        <f>E525</f>
        <v>127784300</v>
      </c>
      <c r="F523" s="36">
        <f>D523+E523</f>
        <v>127784300</v>
      </c>
      <c r="G523" s="36"/>
      <c r="H523" s="36">
        <f>H527*H529</f>
        <v>0</v>
      </c>
      <c r="I523" s="36">
        <f>I525</f>
        <v>0</v>
      </c>
      <c r="J523" s="36">
        <f>H523+I523</f>
        <v>0</v>
      </c>
      <c r="K523" s="36"/>
      <c r="L523" s="36"/>
      <c r="M523" s="36"/>
      <c r="N523" s="36"/>
      <c r="O523" s="36">
        <f>O527*O529</f>
        <v>0</v>
      </c>
      <c r="P523" s="36">
        <f>O523</f>
        <v>0</v>
      </c>
      <c r="Q523" s="80"/>
    </row>
    <row r="524" spans="1:235" ht="11.25">
      <c r="A524" s="5" t="s">
        <v>4</v>
      </c>
      <c r="B524" s="6"/>
      <c r="C524" s="6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24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  <c r="AK524" s="55"/>
      <c r="AL524" s="55"/>
      <c r="AM524" s="55"/>
      <c r="AN524" s="55"/>
      <c r="AO524" s="55"/>
      <c r="AP524" s="55"/>
      <c r="AQ524" s="55"/>
      <c r="AR524" s="55"/>
      <c r="AS524" s="55"/>
      <c r="AT524" s="55"/>
      <c r="AU524" s="55"/>
      <c r="AV524" s="55"/>
      <c r="AW524" s="55"/>
      <c r="AX524" s="55"/>
      <c r="AY524" s="55"/>
      <c r="AZ524" s="55"/>
      <c r="BA524" s="55"/>
      <c r="BB524" s="55"/>
      <c r="BC524" s="55"/>
      <c r="BD524" s="55"/>
      <c r="BE524" s="55"/>
      <c r="BF524" s="55"/>
      <c r="BG524" s="55"/>
      <c r="BH524" s="55"/>
      <c r="BI524" s="55"/>
      <c r="BJ524" s="55"/>
      <c r="BK524" s="55"/>
      <c r="BL524" s="55"/>
      <c r="BM524" s="55"/>
      <c r="BN524" s="55"/>
      <c r="BO524" s="55"/>
      <c r="BP524" s="55"/>
      <c r="BQ524" s="55"/>
      <c r="BR524" s="55"/>
      <c r="BS524" s="55"/>
      <c r="BT524" s="55"/>
      <c r="BU524" s="55"/>
      <c r="BV524" s="55"/>
      <c r="BW524" s="55"/>
      <c r="BX524" s="55"/>
      <c r="BY524" s="55"/>
      <c r="BZ524" s="55"/>
      <c r="CA524" s="55"/>
      <c r="CB524" s="55"/>
      <c r="CC524" s="55"/>
      <c r="CD524" s="55"/>
      <c r="CE524" s="55"/>
      <c r="CF524" s="55"/>
      <c r="CG524" s="55"/>
      <c r="CH524" s="55"/>
      <c r="CI524" s="55"/>
      <c r="CJ524" s="55"/>
      <c r="CK524" s="55"/>
      <c r="CL524" s="55"/>
      <c r="CM524" s="55"/>
      <c r="CN524" s="55"/>
      <c r="CO524" s="55"/>
      <c r="CP524" s="55"/>
      <c r="CQ524" s="55"/>
      <c r="CR524" s="55"/>
      <c r="CS524" s="55"/>
      <c r="CT524" s="55"/>
      <c r="CU524" s="55"/>
      <c r="CV524" s="55"/>
      <c r="CW524" s="55"/>
      <c r="CX524" s="55"/>
      <c r="CY524" s="55"/>
      <c r="CZ524" s="55"/>
      <c r="DA524" s="55"/>
      <c r="DB524" s="55"/>
      <c r="DC524" s="55"/>
      <c r="DD524" s="55"/>
      <c r="DE524" s="55"/>
      <c r="DF524" s="55"/>
      <c r="DG524" s="55"/>
      <c r="DH524" s="55"/>
      <c r="DI524" s="55"/>
      <c r="DJ524" s="55"/>
      <c r="DK524" s="55"/>
      <c r="DL524" s="55"/>
      <c r="DM524" s="55"/>
      <c r="DN524" s="55"/>
      <c r="DO524" s="55"/>
      <c r="DP524" s="55"/>
      <c r="DQ524" s="55"/>
      <c r="DR524" s="55"/>
      <c r="DS524" s="55"/>
      <c r="DT524" s="55"/>
      <c r="DU524" s="55"/>
      <c r="DV524" s="55"/>
      <c r="DW524" s="55"/>
      <c r="DX524" s="55"/>
      <c r="DY524" s="55"/>
      <c r="DZ524" s="55"/>
      <c r="EA524" s="55"/>
      <c r="EB524" s="55"/>
      <c r="EC524" s="55"/>
      <c r="ED524" s="55"/>
      <c r="EE524" s="55"/>
      <c r="EF524" s="55"/>
      <c r="EG524" s="55"/>
      <c r="EH524" s="55"/>
      <c r="EI524" s="55"/>
      <c r="EJ524" s="55"/>
      <c r="EK524" s="55"/>
      <c r="EL524" s="55"/>
      <c r="EM524" s="55"/>
      <c r="EN524" s="55"/>
      <c r="EO524" s="55"/>
      <c r="EP524" s="55"/>
      <c r="EQ524" s="55"/>
      <c r="ER524" s="55"/>
      <c r="ES524" s="55"/>
      <c r="ET524" s="55"/>
      <c r="EU524" s="55"/>
      <c r="EV524" s="55"/>
      <c r="EW524" s="55"/>
      <c r="EX524" s="55"/>
      <c r="EY524" s="55"/>
      <c r="EZ524" s="55"/>
      <c r="FA524" s="55"/>
      <c r="FB524" s="55"/>
      <c r="FC524" s="55"/>
      <c r="FD524" s="55"/>
      <c r="FE524" s="55"/>
      <c r="FF524" s="55"/>
      <c r="FG524" s="55"/>
      <c r="FH524" s="55"/>
      <c r="FI524" s="55"/>
      <c r="FJ524" s="55"/>
      <c r="FK524" s="55"/>
      <c r="FL524" s="55"/>
      <c r="FM524" s="55"/>
      <c r="FN524" s="55"/>
      <c r="FO524" s="55"/>
      <c r="FP524" s="55"/>
      <c r="FQ524" s="55"/>
      <c r="FR524" s="55"/>
      <c r="FS524" s="55"/>
      <c r="FT524" s="55"/>
      <c r="FU524" s="55"/>
      <c r="FV524" s="55"/>
      <c r="FW524" s="55"/>
      <c r="FX524" s="55"/>
      <c r="FY524" s="55"/>
      <c r="FZ524" s="55"/>
      <c r="GA524" s="55"/>
      <c r="GB524" s="55"/>
      <c r="GC524" s="55"/>
      <c r="GD524" s="55"/>
      <c r="GE524" s="55"/>
      <c r="GF524" s="55"/>
      <c r="GG524" s="55"/>
      <c r="GH524" s="55"/>
      <c r="GI524" s="55"/>
      <c r="GJ524" s="55"/>
      <c r="GK524" s="55"/>
      <c r="GL524" s="55"/>
      <c r="GM524" s="55"/>
      <c r="GN524" s="55"/>
      <c r="GO524" s="55"/>
      <c r="GP524" s="55"/>
      <c r="GQ524" s="55"/>
      <c r="GR524" s="55"/>
      <c r="GS524" s="55"/>
      <c r="GT524" s="55"/>
      <c r="GU524" s="55"/>
      <c r="GV524" s="55"/>
      <c r="GW524" s="55"/>
      <c r="GX524" s="55"/>
      <c r="GY524" s="55"/>
      <c r="GZ524" s="55"/>
      <c r="HA524" s="55"/>
      <c r="HB524" s="55"/>
      <c r="HC524" s="55"/>
      <c r="HD524" s="55"/>
      <c r="HE524" s="55"/>
      <c r="HF524" s="55"/>
      <c r="HG524" s="55"/>
      <c r="HH524" s="55"/>
      <c r="HI524" s="55"/>
      <c r="HJ524" s="55"/>
      <c r="HK524" s="55"/>
      <c r="HL524" s="55"/>
      <c r="HM524" s="55"/>
      <c r="HN524" s="55"/>
      <c r="HO524" s="55"/>
      <c r="HP524" s="55"/>
      <c r="HQ524" s="55"/>
      <c r="HR524" s="55"/>
      <c r="HS524" s="55"/>
      <c r="HT524" s="55"/>
      <c r="HU524" s="55"/>
      <c r="HV524" s="55"/>
      <c r="HW524" s="55"/>
      <c r="HX524" s="55"/>
      <c r="HY524" s="55"/>
      <c r="HZ524" s="55"/>
      <c r="IA524" s="55"/>
    </row>
    <row r="525" spans="1:235" ht="11.25">
      <c r="A525" s="8" t="s">
        <v>44</v>
      </c>
      <c r="B525" s="6"/>
      <c r="C525" s="6"/>
      <c r="D525" s="7"/>
      <c r="E525" s="7">
        <v>127784300</v>
      </c>
      <c r="F525" s="7">
        <f>D525+E525</f>
        <v>127784300</v>
      </c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24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  <c r="AK525" s="55"/>
      <c r="AL525" s="55"/>
      <c r="AM525" s="55"/>
      <c r="AN525" s="55"/>
      <c r="AO525" s="55"/>
      <c r="AP525" s="55"/>
      <c r="AQ525" s="55"/>
      <c r="AR525" s="55"/>
      <c r="AS525" s="55"/>
      <c r="AT525" s="55"/>
      <c r="AU525" s="55"/>
      <c r="AV525" s="55"/>
      <c r="AW525" s="55"/>
      <c r="AX525" s="55"/>
      <c r="AY525" s="55"/>
      <c r="AZ525" s="55"/>
      <c r="BA525" s="55"/>
      <c r="BB525" s="55"/>
      <c r="BC525" s="55"/>
      <c r="BD525" s="55"/>
      <c r="BE525" s="55"/>
      <c r="BF525" s="55"/>
      <c r="BG525" s="55"/>
      <c r="BH525" s="55"/>
      <c r="BI525" s="55"/>
      <c r="BJ525" s="55"/>
      <c r="BK525" s="55"/>
      <c r="BL525" s="55"/>
      <c r="BM525" s="55"/>
      <c r="BN525" s="55"/>
      <c r="BO525" s="55"/>
      <c r="BP525" s="55"/>
      <c r="BQ525" s="55"/>
      <c r="BR525" s="55"/>
      <c r="BS525" s="55"/>
      <c r="BT525" s="55"/>
      <c r="BU525" s="55"/>
      <c r="BV525" s="55"/>
      <c r="BW525" s="55"/>
      <c r="BX525" s="55"/>
      <c r="BY525" s="55"/>
      <c r="BZ525" s="55"/>
      <c r="CA525" s="55"/>
      <c r="CB525" s="55"/>
      <c r="CC525" s="55"/>
      <c r="CD525" s="55"/>
      <c r="CE525" s="55"/>
      <c r="CF525" s="55"/>
      <c r="CG525" s="55"/>
      <c r="CH525" s="55"/>
      <c r="CI525" s="55"/>
      <c r="CJ525" s="55"/>
      <c r="CK525" s="55"/>
      <c r="CL525" s="55"/>
      <c r="CM525" s="55"/>
      <c r="CN525" s="55"/>
      <c r="CO525" s="55"/>
      <c r="CP525" s="55"/>
      <c r="CQ525" s="55"/>
      <c r="CR525" s="55"/>
      <c r="CS525" s="55"/>
      <c r="CT525" s="55"/>
      <c r="CU525" s="55"/>
      <c r="CV525" s="55"/>
      <c r="CW525" s="55"/>
      <c r="CX525" s="55"/>
      <c r="CY525" s="55"/>
      <c r="CZ525" s="55"/>
      <c r="DA525" s="55"/>
      <c r="DB525" s="55"/>
      <c r="DC525" s="55"/>
      <c r="DD525" s="55"/>
      <c r="DE525" s="55"/>
      <c r="DF525" s="55"/>
      <c r="DG525" s="55"/>
      <c r="DH525" s="55"/>
      <c r="DI525" s="55"/>
      <c r="DJ525" s="55"/>
      <c r="DK525" s="55"/>
      <c r="DL525" s="55"/>
      <c r="DM525" s="55"/>
      <c r="DN525" s="55"/>
      <c r="DO525" s="55"/>
      <c r="DP525" s="55"/>
      <c r="DQ525" s="55"/>
      <c r="DR525" s="55"/>
      <c r="DS525" s="55"/>
      <c r="DT525" s="55"/>
      <c r="DU525" s="55"/>
      <c r="DV525" s="55"/>
      <c r="DW525" s="55"/>
      <c r="DX525" s="55"/>
      <c r="DY525" s="55"/>
      <c r="DZ525" s="55"/>
      <c r="EA525" s="55"/>
      <c r="EB525" s="55"/>
      <c r="EC525" s="55"/>
      <c r="ED525" s="55"/>
      <c r="EE525" s="55"/>
      <c r="EF525" s="55"/>
      <c r="EG525" s="55"/>
      <c r="EH525" s="55"/>
      <c r="EI525" s="55"/>
      <c r="EJ525" s="55"/>
      <c r="EK525" s="55"/>
      <c r="EL525" s="55"/>
      <c r="EM525" s="55"/>
      <c r="EN525" s="55"/>
      <c r="EO525" s="55"/>
      <c r="EP525" s="55"/>
      <c r="EQ525" s="55"/>
      <c r="ER525" s="55"/>
      <c r="ES525" s="55"/>
      <c r="ET525" s="55"/>
      <c r="EU525" s="55"/>
      <c r="EV525" s="55"/>
      <c r="EW525" s="55"/>
      <c r="EX525" s="55"/>
      <c r="EY525" s="55"/>
      <c r="EZ525" s="55"/>
      <c r="FA525" s="55"/>
      <c r="FB525" s="55"/>
      <c r="FC525" s="55"/>
      <c r="FD525" s="55"/>
      <c r="FE525" s="55"/>
      <c r="FF525" s="55"/>
      <c r="FG525" s="55"/>
      <c r="FH525" s="55"/>
      <c r="FI525" s="55"/>
      <c r="FJ525" s="55"/>
      <c r="FK525" s="55"/>
      <c r="FL525" s="55"/>
      <c r="FM525" s="55"/>
      <c r="FN525" s="55"/>
      <c r="FO525" s="55"/>
      <c r="FP525" s="55"/>
      <c r="FQ525" s="55"/>
      <c r="FR525" s="55"/>
      <c r="FS525" s="55"/>
      <c r="FT525" s="55"/>
      <c r="FU525" s="55"/>
      <c r="FV525" s="55"/>
      <c r="FW525" s="55"/>
      <c r="FX525" s="55"/>
      <c r="FY525" s="55"/>
      <c r="FZ525" s="55"/>
      <c r="GA525" s="55"/>
      <c r="GB525" s="55"/>
      <c r="GC525" s="55"/>
      <c r="GD525" s="55"/>
      <c r="GE525" s="55"/>
      <c r="GF525" s="55"/>
      <c r="GG525" s="55"/>
      <c r="GH525" s="55"/>
      <c r="GI525" s="55"/>
      <c r="GJ525" s="55"/>
      <c r="GK525" s="55"/>
      <c r="GL525" s="55"/>
      <c r="GM525" s="55"/>
      <c r="GN525" s="55"/>
      <c r="GO525" s="55"/>
      <c r="GP525" s="55"/>
      <c r="GQ525" s="55"/>
      <c r="GR525" s="55"/>
      <c r="GS525" s="55"/>
      <c r="GT525" s="55"/>
      <c r="GU525" s="55"/>
      <c r="GV525" s="55"/>
      <c r="GW525" s="55"/>
      <c r="GX525" s="55"/>
      <c r="GY525" s="55"/>
      <c r="GZ525" s="55"/>
      <c r="HA525" s="55"/>
      <c r="HB525" s="55"/>
      <c r="HC525" s="55"/>
      <c r="HD525" s="55"/>
      <c r="HE525" s="55"/>
      <c r="HF525" s="55"/>
      <c r="HG525" s="55"/>
      <c r="HH525" s="55"/>
      <c r="HI525" s="55"/>
      <c r="HJ525" s="55"/>
      <c r="HK525" s="55"/>
      <c r="HL525" s="55"/>
      <c r="HM525" s="55"/>
      <c r="HN525" s="55"/>
      <c r="HO525" s="55"/>
      <c r="HP525" s="55"/>
      <c r="HQ525" s="55"/>
      <c r="HR525" s="55"/>
      <c r="HS525" s="55"/>
      <c r="HT525" s="55"/>
      <c r="HU525" s="55"/>
      <c r="HV525" s="55"/>
      <c r="HW525" s="55"/>
      <c r="HX525" s="55"/>
      <c r="HY525" s="55"/>
      <c r="HZ525" s="55"/>
      <c r="IA525" s="55"/>
    </row>
    <row r="526" spans="1:235" ht="11.25">
      <c r="A526" s="5" t="s">
        <v>5</v>
      </c>
      <c r="B526" s="6"/>
      <c r="C526" s="6"/>
      <c r="D526" s="7"/>
      <c r="E526" s="7"/>
      <c r="F526" s="7">
        <f>D526+E526</f>
        <v>0</v>
      </c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24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  <c r="AL526" s="55"/>
      <c r="AM526" s="55"/>
      <c r="AN526" s="55"/>
      <c r="AO526" s="55"/>
      <c r="AP526" s="55"/>
      <c r="AQ526" s="55"/>
      <c r="AR526" s="55"/>
      <c r="AS526" s="55"/>
      <c r="AT526" s="55"/>
      <c r="AU526" s="55"/>
      <c r="AV526" s="55"/>
      <c r="AW526" s="55"/>
      <c r="AX526" s="55"/>
      <c r="AY526" s="55"/>
      <c r="AZ526" s="55"/>
      <c r="BA526" s="55"/>
      <c r="BB526" s="55"/>
      <c r="BC526" s="55"/>
      <c r="BD526" s="55"/>
      <c r="BE526" s="55"/>
      <c r="BF526" s="55"/>
      <c r="BG526" s="55"/>
      <c r="BH526" s="55"/>
      <c r="BI526" s="55"/>
      <c r="BJ526" s="55"/>
      <c r="BK526" s="55"/>
      <c r="BL526" s="55"/>
      <c r="BM526" s="55"/>
      <c r="BN526" s="55"/>
      <c r="BO526" s="55"/>
      <c r="BP526" s="55"/>
      <c r="BQ526" s="55"/>
      <c r="BR526" s="55"/>
      <c r="BS526" s="55"/>
      <c r="BT526" s="55"/>
      <c r="BU526" s="55"/>
      <c r="BV526" s="55"/>
      <c r="BW526" s="55"/>
      <c r="BX526" s="55"/>
      <c r="BY526" s="55"/>
      <c r="BZ526" s="55"/>
      <c r="CA526" s="55"/>
      <c r="CB526" s="55"/>
      <c r="CC526" s="55"/>
      <c r="CD526" s="55"/>
      <c r="CE526" s="55"/>
      <c r="CF526" s="55"/>
      <c r="CG526" s="55"/>
      <c r="CH526" s="55"/>
      <c r="CI526" s="55"/>
      <c r="CJ526" s="55"/>
      <c r="CK526" s="55"/>
      <c r="CL526" s="55"/>
      <c r="CM526" s="55"/>
      <c r="CN526" s="55"/>
      <c r="CO526" s="55"/>
      <c r="CP526" s="55"/>
      <c r="CQ526" s="55"/>
      <c r="CR526" s="55"/>
      <c r="CS526" s="55"/>
      <c r="CT526" s="55"/>
      <c r="CU526" s="55"/>
      <c r="CV526" s="55"/>
      <c r="CW526" s="55"/>
      <c r="CX526" s="55"/>
      <c r="CY526" s="55"/>
      <c r="CZ526" s="55"/>
      <c r="DA526" s="55"/>
      <c r="DB526" s="55"/>
      <c r="DC526" s="55"/>
      <c r="DD526" s="55"/>
      <c r="DE526" s="55"/>
      <c r="DF526" s="55"/>
      <c r="DG526" s="55"/>
      <c r="DH526" s="55"/>
      <c r="DI526" s="55"/>
      <c r="DJ526" s="55"/>
      <c r="DK526" s="55"/>
      <c r="DL526" s="55"/>
      <c r="DM526" s="55"/>
      <c r="DN526" s="55"/>
      <c r="DO526" s="55"/>
      <c r="DP526" s="55"/>
      <c r="DQ526" s="55"/>
      <c r="DR526" s="55"/>
      <c r="DS526" s="55"/>
      <c r="DT526" s="55"/>
      <c r="DU526" s="55"/>
      <c r="DV526" s="55"/>
      <c r="DW526" s="55"/>
      <c r="DX526" s="55"/>
      <c r="DY526" s="55"/>
      <c r="DZ526" s="55"/>
      <c r="EA526" s="55"/>
      <c r="EB526" s="55"/>
      <c r="EC526" s="55"/>
      <c r="ED526" s="55"/>
      <c r="EE526" s="55"/>
      <c r="EF526" s="55"/>
      <c r="EG526" s="55"/>
      <c r="EH526" s="55"/>
      <c r="EI526" s="55"/>
      <c r="EJ526" s="55"/>
      <c r="EK526" s="55"/>
      <c r="EL526" s="55"/>
      <c r="EM526" s="55"/>
      <c r="EN526" s="55"/>
      <c r="EO526" s="55"/>
      <c r="EP526" s="55"/>
      <c r="EQ526" s="55"/>
      <c r="ER526" s="55"/>
      <c r="ES526" s="55"/>
      <c r="ET526" s="55"/>
      <c r="EU526" s="55"/>
      <c r="EV526" s="55"/>
      <c r="EW526" s="55"/>
      <c r="EX526" s="55"/>
      <c r="EY526" s="55"/>
      <c r="EZ526" s="55"/>
      <c r="FA526" s="55"/>
      <c r="FB526" s="55"/>
      <c r="FC526" s="55"/>
      <c r="FD526" s="55"/>
      <c r="FE526" s="55"/>
      <c r="FF526" s="55"/>
      <c r="FG526" s="55"/>
      <c r="FH526" s="55"/>
      <c r="FI526" s="55"/>
      <c r="FJ526" s="55"/>
      <c r="FK526" s="55"/>
      <c r="FL526" s="55"/>
      <c r="FM526" s="55"/>
      <c r="FN526" s="55"/>
      <c r="FO526" s="55"/>
      <c r="FP526" s="55"/>
      <c r="FQ526" s="55"/>
      <c r="FR526" s="55"/>
      <c r="FS526" s="55"/>
      <c r="FT526" s="55"/>
      <c r="FU526" s="55"/>
      <c r="FV526" s="55"/>
      <c r="FW526" s="55"/>
      <c r="FX526" s="55"/>
      <c r="FY526" s="55"/>
      <c r="FZ526" s="55"/>
      <c r="GA526" s="55"/>
      <c r="GB526" s="55"/>
      <c r="GC526" s="55"/>
      <c r="GD526" s="55"/>
      <c r="GE526" s="55"/>
      <c r="GF526" s="55"/>
      <c r="GG526" s="55"/>
      <c r="GH526" s="55"/>
      <c r="GI526" s="55"/>
      <c r="GJ526" s="55"/>
      <c r="GK526" s="55"/>
      <c r="GL526" s="55"/>
      <c r="GM526" s="55"/>
      <c r="GN526" s="55"/>
      <c r="GO526" s="55"/>
      <c r="GP526" s="55"/>
      <c r="GQ526" s="55"/>
      <c r="GR526" s="55"/>
      <c r="GS526" s="55"/>
      <c r="GT526" s="55"/>
      <c r="GU526" s="55"/>
      <c r="GV526" s="55"/>
      <c r="GW526" s="55"/>
      <c r="GX526" s="55"/>
      <c r="GY526" s="55"/>
      <c r="GZ526" s="55"/>
      <c r="HA526" s="55"/>
      <c r="HB526" s="55"/>
      <c r="HC526" s="55"/>
      <c r="HD526" s="55"/>
      <c r="HE526" s="55"/>
      <c r="HF526" s="55"/>
      <c r="HG526" s="55"/>
      <c r="HH526" s="55"/>
      <c r="HI526" s="55"/>
      <c r="HJ526" s="55"/>
      <c r="HK526" s="55"/>
      <c r="HL526" s="55"/>
      <c r="HM526" s="55"/>
      <c r="HN526" s="55"/>
      <c r="HO526" s="55"/>
      <c r="HP526" s="55"/>
      <c r="HQ526" s="55"/>
      <c r="HR526" s="55"/>
      <c r="HS526" s="55"/>
      <c r="HT526" s="55"/>
      <c r="HU526" s="55"/>
      <c r="HV526" s="55"/>
      <c r="HW526" s="55"/>
      <c r="HX526" s="55"/>
      <c r="HY526" s="55"/>
      <c r="HZ526" s="55"/>
      <c r="IA526" s="55"/>
    </row>
    <row r="527" spans="1:235" ht="33.75">
      <c r="A527" s="8" t="s">
        <v>172</v>
      </c>
      <c r="B527" s="6"/>
      <c r="C527" s="6"/>
      <c r="D527" s="7"/>
      <c r="E527" s="7">
        <v>10</v>
      </c>
      <c r="F527" s="7">
        <f>D527+E527</f>
        <v>10</v>
      </c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24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  <c r="AL527" s="55"/>
      <c r="AM527" s="55"/>
      <c r="AN527" s="55"/>
      <c r="AO527" s="55"/>
      <c r="AP527" s="55"/>
      <c r="AQ527" s="55"/>
      <c r="AR527" s="55"/>
      <c r="AS527" s="55"/>
      <c r="AT527" s="55"/>
      <c r="AU527" s="55"/>
      <c r="AV527" s="55"/>
      <c r="AW527" s="55"/>
      <c r="AX527" s="55"/>
      <c r="AY527" s="55"/>
      <c r="AZ527" s="55"/>
      <c r="BA527" s="55"/>
      <c r="BB527" s="55"/>
      <c r="BC527" s="55"/>
      <c r="BD527" s="55"/>
      <c r="BE527" s="55"/>
      <c r="BF527" s="55"/>
      <c r="BG527" s="55"/>
      <c r="BH527" s="55"/>
      <c r="BI527" s="55"/>
      <c r="BJ527" s="55"/>
      <c r="BK527" s="55"/>
      <c r="BL527" s="55"/>
      <c r="BM527" s="55"/>
      <c r="BN527" s="55"/>
      <c r="BO527" s="55"/>
      <c r="BP527" s="55"/>
      <c r="BQ527" s="55"/>
      <c r="BR527" s="55"/>
      <c r="BS527" s="55"/>
      <c r="BT527" s="55"/>
      <c r="BU527" s="55"/>
      <c r="BV527" s="55"/>
      <c r="BW527" s="55"/>
      <c r="BX527" s="55"/>
      <c r="BY527" s="55"/>
      <c r="BZ527" s="55"/>
      <c r="CA527" s="55"/>
      <c r="CB527" s="55"/>
      <c r="CC527" s="55"/>
      <c r="CD527" s="55"/>
      <c r="CE527" s="55"/>
      <c r="CF527" s="55"/>
      <c r="CG527" s="55"/>
      <c r="CH527" s="55"/>
      <c r="CI527" s="55"/>
      <c r="CJ527" s="55"/>
      <c r="CK527" s="55"/>
      <c r="CL527" s="55"/>
      <c r="CM527" s="55"/>
      <c r="CN527" s="55"/>
      <c r="CO527" s="55"/>
      <c r="CP527" s="55"/>
      <c r="CQ527" s="55"/>
      <c r="CR527" s="55"/>
      <c r="CS527" s="55"/>
      <c r="CT527" s="55"/>
      <c r="CU527" s="55"/>
      <c r="CV527" s="55"/>
      <c r="CW527" s="55"/>
      <c r="CX527" s="55"/>
      <c r="CY527" s="55"/>
      <c r="CZ527" s="55"/>
      <c r="DA527" s="55"/>
      <c r="DB527" s="55"/>
      <c r="DC527" s="55"/>
      <c r="DD527" s="55"/>
      <c r="DE527" s="55"/>
      <c r="DF527" s="55"/>
      <c r="DG527" s="55"/>
      <c r="DH527" s="55"/>
      <c r="DI527" s="55"/>
      <c r="DJ527" s="55"/>
      <c r="DK527" s="55"/>
      <c r="DL527" s="55"/>
      <c r="DM527" s="55"/>
      <c r="DN527" s="55"/>
      <c r="DO527" s="55"/>
      <c r="DP527" s="55"/>
      <c r="DQ527" s="55"/>
      <c r="DR527" s="55"/>
      <c r="DS527" s="55"/>
      <c r="DT527" s="55"/>
      <c r="DU527" s="55"/>
      <c r="DV527" s="55"/>
      <c r="DW527" s="55"/>
      <c r="DX527" s="55"/>
      <c r="DY527" s="55"/>
      <c r="DZ527" s="55"/>
      <c r="EA527" s="55"/>
      <c r="EB527" s="55"/>
      <c r="EC527" s="55"/>
      <c r="ED527" s="55"/>
      <c r="EE527" s="55"/>
      <c r="EF527" s="55"/>
      <c r="EG527" s="55"/>
      <c r="EH527" s="55"/>
      <c r="EI527" s="55"/>
      <c r="EJ527" s="55"/>
      <c r="EK527" s="55"/>
      <c r="EL527" s="55"/>
      <c r="EM527" s="55"/>
      <c r="EN527" s="55"/>
      <c r="EO527" s="55"/>
      <c r="EP527" s="55"/>
      <c r="EQ527" s="55"/>
      <c r="ER527" s="55"/>
      <c r="ES527" s="55"/>
      <c r="ET527" s="55"/>
      <c r="EU527" s="55"/>
      <c r="EV527" s="55"/>
      <c r="EW527" s="55"/>
      <c r="EX527" s="55"/>
      <c r="EY527" s="55"/>
      <c r="EZ527" s="55"/>
      <c r="FA527" s="55"/>
      <c r="FB527" s="55"/>
      <c r="FC527" s="55"/>
      <c r="FD527" s="55"/>
      <c r="FE527" s="55"/>
      <c r="FF527" s="55"/>
      <c r="FG527" s="55"/>
      <c r="FH527" s="55"/>
      <c r="FI527" s="55"/>
      <c r="FJ527" s="55"/>
      <c r="FK527" s="55"/>
      <c r="FL527" s="55"/>
      <c r="FM527" s="55"/>
      <c r="FN527" s="55"/>
      <c r="FO527" s="55"/>
      <c r="FP527" s="55"/>
      <c r="FQ527" s="55"/>
      <c r="FR527" s="55"/>
      <c r="FS527" s="55"/>
      <c r="FT527" s="55"/>
      <c r="FU527" s="55"/>
      <c r="FV527" s="55"/>
      <c r="FW527" s="55"/>
      <c r="FX527" s="55"/>
      <c r="FY527" s="55"/>
      <c r="FZ527" s="55"/>
      <c r="GA527" s="55"/>
      <c r="GB527" s="55"/>
      <c r="GC527" s="55"/>
      <c r="GD527" s="55"/>
      <c r="GE527" s="55"/>
      <c r="GF527" s="55"/>
      <c r="GG527" s="55"/>
      <c r="GH527" s="55"/>
      <c r="GI527" s="55"/>
      <c r="GJ527" s="55"/>
      <c r="GK527" s="55"/>
      <c r="GL527" s="55"/>
      <c r="GM527" s="55"/>
      <c r="GN527" s="55"/>
      <c r="GO527" s="55"/>
      <c r="GP527" s="55"/>
      <c r="GQ527" s="55"/>
      <c r="GR527" s="55"/>
      <c r="GS527" s="55"/>
      <c r="GT527" s="55"/>
      <c r="GU527" s="55"/>
      <c r="GV527" s="55"/>
      <c r="GW527" s="55"/>
      <c r="GX527" s="55"/>
      <c r="GY527" s="55"/>
      <c r="GZ527" s="55"/>
      <c r="HA527" s="55"/>
      <c r="HB527" s="55"/>
      <c r="HC527" s="55"/>
      <c r="HD527" s="55"/>
      <c r="HE527" s="55"/>
      <c r="HF527" s="55"/>
      <c r="HG527" s="55"/>
      <c r="HH527" s="55"/>
      <c r="HI527" s="55"/>
      <c r="HJ527" s="55"/>
      <c r="HK527" s="55"/>
      <c r="HL527" s="55"/>
      <c r="HM527" s="55"/>
      <c r="HN527" s="55"/>
      <c r="HO527" s="55"/>
      <c r="HP527" s="55"/>
      <c r="HQ527" s="55"/>
      <c r="HR527" s="55"/>
      <c r="HS527" s="55"/>
      <c r="HT527" s="55"/>
      <c r="HU527" s="55"/>
      <c r="HV527" s="55"/>
      <c r="HW527" s="55"/>
      <c r="HX527" s="55"/>
      <c r="HY527" s="55"/>
      <c r="HZ527" s="55"/>
      <c r="IA527" s="55"/>
    </row>
    <row r="528" spans="1:235" ht="11.25">
      <c r="A528" s="5" t="s">
        <v>7</v>
      </c>
      <c r="B528" s="6"/>
      <c r="C528" s="6"/>
      <c r="D528" s="7"/>
      <c r="E528" s="7"/>
      <c r="F528" s="7">
        <f>D528+E528</f>
        <v>0</v>
      </c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24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  <c r="AL528" s="55"/>
      <c r="AM528" s="55"/>
      <c r="AN528" s="55"/>
      <c r="AO528" s="55"/>
      <c r="AP528" s="55"/>
      <c r="AQ528" s="55"/>
      <c r="AR528" s="55"/>
      <c r="AS528" s="55"/>
      <c r="AT528" s="55"/>
      <c r="AU528" s="55"/>
      <c r="AV528" s="55"/>
      <c r="AW528" s="55"/>
      <c r="AX528" s="55"/>
      <c r="AY528" s="55"/>
      <c r="AZ528" s="55"/>
      <c r="BA528" s="55"/>
      <c r="BB528" s="55"/>
      <c r="BC528" s="55"/>
      <c r="BD528" s="55"/>
      <c r="BE528" s="55"/>
      <c r="BF528" s="55"/>
      <c r="BG528" s="55"/>
      <c r="BH528" s="55"/>
      <c r="BI528" s="55"/>
      <c r="BJ528" s="55"/>
      <c r="BK528" s="55"/>
      <c r="BL528" s="55"/>
      <c r="BM528" s="55"/>
      <c r="BN528" s="55"/>
      <c r="BO528" s="55"/>
      <c r="BP528" s="55"/>
      <c r="BQ528" s="55"/>
      <c r="BR528" s="55"/>
      <c r="BS528" s="55"/>
      <c r="BT528" s="55"/>
      <c r="BU528" s="55"/>
      <c r="BV528" s="55"/>
      <c r="BW528" s="55"/>
      <c r="BX528" s="55"/>
      <c r="BY528" s="55"/>
      <c r="BZ528" s="55"/>
      <c r="CA528" s="55"/>
      <c r="CB528" s="55"/>
      <c r="CC528" s="55"/>
      <c r="CD528" s="55"/>
      <c r="CE528" s="55"/>
      <c r="CF528" s="55"/>
      <c r="CG528" s="55"/>
      <c r="CH528" s="55"/>
      <c r="CI528" s="55"/>
      <c r="CJ528" s="55"/>
      <c r="CK528" s="55"/>
      <c r="CL528" s="55"/>
      <c r="CM528" s="55"/>
      <c r="CN528" s="55"/>
      <c r="CO528" s="55"/>
      <c r="CP528" s="55"/>
      <c r="CQ528" s="55"/>
      <c r="CR528" s="55"/>
      <c r="CS528" s="55"/>
      <c r="CT528" s="55"/>
      <c r="CU528" s="55"/>
      <c r="CV528" s="55"/>
      <c r="CW528" s="55"/>
      <c r="CX528" s="55"/>
      <c r="CY528" s="55"/>
      <c r="CZ528" s="55"/>
      <c r="DA528" s="55"/>
      <c r="DB528" s="55"/>
      <c r="DC528" s="55"/>
      <c r="DD528" s="55"/>
      <c r="DE528" s="55"/>
      <c r="DF528" s="55"/>
      <c r="DG528" s="55"/>
      <c r="DH528" s="55"/>
      <c r="DI528" s="55"/>
      <c r="DJ528" s="55"/>
      <c r="DK528" s="55"/>
      <c r="DL528" s="55"/>
      <c r="DM528" s="55"/>
      <c r="DN528" s="55"/>
      <c r="DO528" s="55"/>
      <c r="DP528" s="55"/>
      <c r="DQ528" s="55"/>
      <c r="DR528" s="55"/>
      <c r="DS528" s="55"/>
      <c r="DT528" s="55"/>
      <c r="DU528" s="55"/>
      <c r="DV528" s="55"/>
      <c r="DW528" s="55"/>
      <c r="DX528" s="55"/>
      <c r="DY528" s="55"/>
      <c r="DZ528" s="55"/>
      <c r="EA528" s="55"/>
      <c r="EB528" s="55"/>
      <c r="EC528" s="55"/>
      <c r="ED528" s="55"/>
      <c r="EE528" s="55"/>
      <c r="EF528" s="55"/>
      <c r="EG528" s="55"/>
      <c r="EH528" s="55"/>
      <c r="EI528" s="55"/>
      <c r="EJ528" s="55"/>
      <c r="EK528" s="55"/>
      <c r="EL528" s="55"/>
      <c r="EM528" s="55"/>
      <c r="EN528" s="55"/>
      <c r="EO528" s="55"/>
      <c r="EP528" s="55"/>
      <c r="EQ528" s="55"/>
      <c r="ER528" s="55"/>
      <c r="ES528" s="55"/>
      <c r="ET528" s="55"/>
      <c r="EU528" s="55"/>
      <c r="EV528" s="55"/>
      <c r="EW528" s="55"/>
      <c r="EX528" s="55"/>
      <c r="EY528" s="55"/>
      <c r="EZ528" s="55"/>
      <c r="FA528" s="55"/>
      <c r="FB528" s="55"/>
      <c r="FC528" s="55"/>
      <c r="FD528" s="55"/>
      <c r="FE528" s="55"/>
      <c r="FF528" s="55"/>
      <c r="FG528" s="55"/>
      <c r="FH528" s="55"/>
      <c r="FI528" s="55"/>
      <c r="FJ528" s="55"/>
      <c r="FK528" s="55"/>
      <c r="FL528" s="55"/>
      <c r="FM528" s="55"/>
      <c r="FN528" s="55"/>
      <c r="FO528" s="55"/>
      <c r="FP528" s="55"/>
      <c r="FQ528" s="55"/>
      <c r="FR528" s="55"/>
      <c r="FS528" s="55"/>
      <c r="FT528" s="55"/>
      <c r="FU528" s="55"/>
      <c r="FV528" s="55"/>
      <c r="FW528" s="55"/>
      <c r="FX528" s="55"/>
      <c r="FY528" s="55"/>
      <c r="FZ528" s="55"/>
      <c r="GA528" s="55"/>
      <c r="GB528" s="55"/>
      <c r="GC528" s="55"/>
      <c r="GD528" s="55"/>
      <c r="GE528" s="55"/>
      <c r="GF528" s="55"/>
      <c r="GG528" s="55"/>
      <c r="GH528" s="55"/>
      <c r="GI528" s="55"/>
      <c r="GJ528" s="55"/>
      <c r="GK528" s="55"/>
      <c r="GL528" s="55"/>
      <c r="GM528" s="55"/>
      <c r="GN528" s="55"/>
      <c r="GO528" s="55"/>
      <c r="GP528" s="55"/>
      <c r="GQ528" s="55"/>
      <c r="GR528" s="55"/>
      <c r="GS528" s="55"/>
      <c r="GT528" s="55"/>
      <c r="GU528" s="55"/>
      <c r="GV528" s="55"/>
      <c r="GW528" s="55"/>
      <c r="GX528" s="55"/>
      <c r="GY528" s="55"/>
      <c r="GZ528" s="55"/>
      <c r="HA528" s="55"/>
      <c r="HB528" s="55"/>
      <c r="HC528" s="55"/>
      <c r="HD528" s="55"/>
      <c r="HE528" s="55"/>
      <c r="HF528" s="55"/>
      <c r="HG528" s="55"/>
      <c r="HH528" s="55"/>
      <c r="HI528" s="55"/>
      <c r="HJ528" s="55"/>
      <c r="HK528" s="55"/>
      <c r="HL528" s="55"/>
      <c r="HM528" s="55"/>
      <c r="HN528" s="55"/>
      <c r="HO528" s="55"/>
      <c r="HP528" s="55"/>
      <c r="HQ528" s="55"/>
      <c r="HR528" s="55"/>
      <c r="HS528" s="55"/>
      <c r="HT528" s="55"/>
      <c r="HU528" s="55"/>
      <c r="HV528" s="55"/>
      <c r="HW528" s="55"/>
      <c r="HX528" s="55"/>
      <c r="HY528" s="55"/>
      <c r="HZ528" s="55"/>
      <c r="IA528" s="55"/>
    </row>
    <row r="529" spans="1:235" ht="24.75" customHeight="1">
      <c r="A529" s="8" t="s">
        <v>173</v>
      </c>
      <c r="B529" s="6"/>
      <c r="C529" s="6"/>
      <c r="D529" s="7"/>
      <c r="E529" s="7">
        <f>399355600/9</f>
        <v>44372844.44444445</v>
      </c>
      <c r="F529" s="7">
        <f>D529+E529</f>
        <v>44372844.44444445</v>
      </c>
      <c r="G529" s="7"/>
      <c r="H529" s="7"/>
      <c r="I529" s="7"/>
      <c r="J529" s="7"/>
      <c r="K529" s="7"/>
      <c r="L529" s="7"/>
      <c r="M529" s="7"/>
      <c r="N529" s="7"/>
      <c r="O529" s="7"/>
      <c r="P529" s="87"/>
      <c r="Q529" s="24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  <c r="AL529" s="55"/>
      <c r="AM529" s="55"/>
      <c r="AN529" s="55"/>
      <c r="AO529" s="55"/>
      <c r="AP529" s="55"/>
      <c r="AQ529" s="55"/>
      <c r="AR529" s="55"/>
      <c r="AS529" s="55"/>
      <c r="AT529" s="55"/>
      <c r="AU529" s="55"/>
      <c r="AV529" s="55"/>
      <c r="AW529" s="55"/>
      <c r="AX529" s="55"/>
      <c r="AY529" s="55"/>
      <c r="AZ529" s="55"/>
      <c r="BA529" s="55"/>
      <c r="BB529" s="55"/>
      <c r="BC529" s="55"/>
      <c r="BD529" s="55"/>
      <c r="BE529" s="55"/>
      <c r="BF529" s="55"/>
      <c r="BG529" s="55"/>
      <c r="BH529" s="55"/>
      <c r="BI529" s="55"/>
      <c r="BJ529" s="55"/>
      <c r="BK529" s="55"/>
      <c r="BL529" s="55"/>
      <c r="BM529" s="55"/>
      <c r="BN529" s="55"/>
      <c r="BO529" s="55"/>
      <c r="BP529" s="55"/>
      <c r="BQ529" s="55"/>
      <c r="BR529" s="55"/>
      <c r="BS529" s="55"/>
      <c r="BT529" s="55"/>
      <c r="BU529" s="55"/>
      <c r="BV529" s="55"/>
      <c r="BW529" s="55"/>
      <c r="BX529" s="55"/>
      <c r="BY529" s="55"/>
      <c r="BZ529" s="55"/>
      <c r="CA529" s="55"/>
      <c r="CB529" s="55"/>
      <c r="CC529" s="55"/>
      <c r="CD529" s="55"/>
      <c r="CE529" s="55"/>
      <c r="CF529" s="55"/>
      <c r="CG529" s="55"/>
      <c r="CH529" s="55"/>
      <c r="CI529" s="55"/>
      <c r="CJ529" s="55"/>
      <c r="CK529" s="55"/>
      <c r="CL529" s="55"/>
      <c r="CM529" s="55"/>
      <c r="CN529" s="55"/>
      <c r="CO529" s="55"/>
      <c r="CP529" s="55"/>
      <c r="CQ529" s="55"/>
      <c r="CR529" s="55"/>
      <c r="CS529" s="55"/>
      <c r="CT529" s="55"/>
      <c r="CU529" s="55"/>
      <c r="CV529" s="55"/>
      <c r="CW529" s="55"/>
      <c r="CX529" s="55"/>
      <c r="CY529" s="55"/>
      <c r="CZ529" s="55"/>
      <c r="DA529" s="55"/>
      <c r="DB529" s="55"/>
      <c r="DC529" s="55"/>
      <c r="DD529" s="55"/>
      <c r="DE529" s="55"/>
      <c r="DF529" s="55"/>
      <c r="DG529" s="55"/>
      <c r="DH529" s="55"/>
      <c r="DI529" s="55"/>
      <c r="DJ529" s="55"/>
      <c r="DK529" s="55"/>
      <c r="DL529" s="55"/>
      <c r="DM529" s="55"/>
      <c r="DN529" s="55"/>
      <c r="DO529" s="55"/>
      <c r="DP529" s="55"/>
      <c r="DQ529" s="55"/>
      <c r="DR529" s="55"/>
      <c r="DS529" s="55"/>
      <c r="DT529" s="55"/>
      <c r="DU529" s="55"/>
      <c r="DV529" s="55"/>
      <c r="DW529" s="55"/>
      <c r="DX529" s="55"/>
      <c r="DY529" s="55"/>
      <c r="DZ529" s="55"/>
      <c r="EA529" s="55"/>
      <c r="EB529" s="55"/>
      <c r="EC529" s="55"/>
      <c r="ED529" s="55"/>
      <c r="EE529" s="55"/>
      <c r="EF529" s="55"/>
      <c r="EG529" s="55"/>
      <c r="EH529" s="55"/>
      <c r="EI529" s="55"/>
      <c r="EJ529" s="55"/>
      <c r="EK529" s="55"/>
      <c r="EL529" s="55"/>
      <c r="EM529" s="55"/>
      <c r="EN529" s="55"/>
      <c r="EO529" s="55"/>
      <c r="EP529" s="55"/>
      <c r="EQ529" s="55"/>
      <c r="ER529" s="55"/>
      <c r="ES529" s="55"/>
      <c r="ET529" s="55"/>
      <c r="EU529" s="55"/>
      <c r="EV529" s="55"/>
      <c r="EW529" s="55"/>
      <c r="EX529" s="55"/>
      <c r="EY529" s="55"/>
      <c r="EZ529" s="55"/>
      <c r="FA529" s="55"/>
      <c r="FB529" s="55"/>
      <c r="FC529" s="55"/>
      <c r="FD529" s="55"/>
      <c r="FE529" s="55"/>
      <c r="FF529" s="55"/>
      <c r="FG529" s="55"/>
      <c r="FH529" s="55"/>
      <c r="FI529" s="55"/>
      <c r="FJ529" s="55"/>
      <c r="FK529" s="55"/>
      <c r="FL529" s="55"/>
      <c r="FM529" s="55"/>
      <c r="FN529" s="55"/>
      <c r="FO529" s="55"/>
      <c r="FP529" s="55"/>
      <c r="FQ529" s="55"/>
      <c r="FR529" s="55"/>
      <c r="FS529" s="55"/>
      <c r="FT529" s="55"/>
      <c r="FU529" s="55"/>
      <c r="FV529" s="55"/>
      <c r="FW529" s="55"/>
      <c r="FX529" s="55"/>
      <c r="FY529" s="55"/>
      <c r="FZ529" s="55"/>
      <c r="GA529" s="55"/>
      <c r="GB529" s="55"/>
      <c r="GC529" s="55"/>
      <c r="GD529" s="55"/>
      <c r="GE529" s="55"/>
      <c r="GF529" s="55"/>
      <c r="GG529" s="55"/>
      <c r="GH529" s="55"/>
      <c r="GI529" s="55"/>
      <c r="GJ529" s="55"/>
      <c r="GK529" s="55"/>
      <c r="GL529" s="55"/>
      <c r="GM529" s="55"/>
      <c r="GN529" s="55"/>
      <c r="GO529" s="55"/>
      <c r="GP529" s="55"/>
      <c r="GQ529" s="55"/>
      <c r="GR529" s="55"/>
      <c r="GS529" s="55"/>
      <c r="GT529" s="55"/>
      <c r="GU529" s="55"/>
      <c r="GV529" s="55"/>
      <c r="GW529" s="55"/>
      <c r="GX529" s="55"/>
      <c r="GY529" s="55"/>
      <c r="GZ529" s="55"/>
      <c r="HA529" s="55"/>
      <c r="HB529" s="55"/>
      <c r="HC529" s="55"/>
      <c r="HD529" s="55"/>
      <c r="HE529" s="55"/>
      <c r="HF529" s="55"/>
      <c r="HG529" s="55"/>
      <c r="HH529" s="55"/>
      <c r="HI529" s="55"/>
      <c r="HJ529" s="55"/>
      <c r="HK529" s="55"/>
      <c r="HL529" s="55"/>
      <c r="HM529" s="55"/>
      <c r="HN529" s="55"/>
      <c r="HO529" s="55"/>
      <c r="HP529" s="55"/>
      <c r="HQ529" s="55"/>
      <c r="HR529" s="55"/>
      <c r="HS529" s="55"/>
      <c r="HT529" s="55"/>
      <c r="HU529" s="55"/>
      <c r="HV529" s="55"/>
      <c r="HW529" s="55"/>
      <c r="HX529" s="55"/>
      <c r="HY529" s="55"/>
      <c r="HZ529" s="55"/>
      <c r="IA529" s="55"/>
    </row>
    <row r="530" spans="1:235" ht="11.25">
      <c r="A530" s="37" t="s">
        <v>271</v>
      </c>
      <c r="B530" s="6"/>
      <c r="C530" s="6"/>
      <c r="D530" s="36">
        <f>D532</f>
        <v>760000</v>
      </c>
      <c r="E530" s="36">
        <f aca="true" t="shared" si="61" ref="E530:P530">E532</f>
        <v>1220000</v>
      </c>
      <c r="F530" s="36">
        <f t="shared" si="61"/>
        <v>1980000</v>
      </c>
      <c r="G530" s="36">
        <f t="shared" si="61"/>
        <v>760000</v>
      </c>
      <c r="H530" s="36">
        <f t="shared" si="61"/>
        <v>1220000</v>
      </c>
      <c r="I530" s="36">
        <f t="shared" si="61"/>
        <v>1980000</v>
      </c>
      <c r="J530" s="36">
        <f t="shared" si="61"/>
        <v>1980000</v>
      </c>
      <c r="K530" s="36">
        <f t="shared" si="61"/>
        <v>0</v>
      </c>
      <c r="L530" s="36">
        <f t="shared" si="61"/>
        <v>0</v>
      </c>
      <c r="M530" s="36">
        <f t="shared" si="61"/>
        <v>0</v>
      </c>
      <c r="N530" s="36">
        <f t="shared" si="61"/>
        <v>760000</v>
      </c>
      <c r="O530" s="36">
        <f t="shared" si="61"/>
        <v>1220000</v>
      </c>
      <c r="P530" s="36">
        <f t="shared" si="61"/>
        <v>1980000</v>
      </c>
      <c r="Q530" s="24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  <c r="AK530" s="55"/>
      <c r="AL530" s="55"/>
      <c r="AM530" s="55"/>
      <c r="AN530" s="55"/>
      <c r="AO530" s="55"/>
      <c r="AP530" s="55"/>
      <c r="AQ530" s="55"/>
      <c r="AR530" s="55"/>
      <c r="AS530" s="55"/>
      <c r="AT530" s="55"/>
      <c r="AU530" s="55"/>
      <c r="AV530" s="55"/>
      <c r="AW530" s="55"/>
      <c r="AX530" s="55"/>
      <c r="AY530" s="55"/>
      <c r="AZ530" s="55"/>
      <c r="BA530" s="55"/>
      <c r="BB530" s="55"/>
      <c r="BC530" s="55"/>
      <c r="BD530" s="55"/>
      <c r="BE530" s="55"/>
      <c r="BF530" s="55"/>
      <c r="BG530" s="55"/>
      <c r="BH530" s="55"/>
      <c r="BI530" s="55"/>
      <c r="BJ530" s="55"/>
      <c r="BK530" s="55"/>
      <c r="BL530" s="55"/>
      <c r="BM530" s="55"/>
      <c r="BN530" s="55"/>
      <c r="BO530" s="55"/>
      <c r="BP530" s="55"/>
      <c r="BQ530" s="55"/>
      <c r="BR530" s="55"/>
      <c r="BS530" s="55"/>
      <c r="BT530" s="55"/>
      <c r="BU530" s="55"/>
      <c r="BV530" s="55"/>
      <c r="BW530" s="55"/>
      <c r="BX530" s="55"/>
      <c r="BY530" s="55"/>
      <c r="BZ530" s="55"/>
      <c r="CA530" s="55"/>
      <c r="CB530" s="55"/>
      <c r="CC530" s="55"/>
      <c r="CD530" s="55"/>
      <c r="CE530" s="55"/>
      <c r="CF530" s="55"/>
      <c r="CG530" s="55"/>
      <c r="CH530" s="55"/>
      <c r="CI530" s="55"/>
      <c r="CJ530" s="55"/>
      <c r="CK530" s="55"/>
      <c r="CL530" s="55"/>
      <c r="CM530" s="55"/>
      <c r="CN530" s="55"/>
      <c r="CO530" s="55"/>
      <c r="CP530" s="55"/>
      <c r="CQ530" s="55"/>
      <c r="CR530" s="55"/>
      <c r="CS530" s="55"/>
      <c r="CT530" s="55"/>
      <c r="CU530" s="55"/>
      <c r="CV530" s="55"/>
      <c r="CW530" s="55"/>
      <c r="CX530" s="55"/>
      <c r="CY530" s="55"/>
      <c r="CZ530" s="55"/>
      <c r="DA530" s="55"/>
      <c r="DB530" s="55"/>
      <c r="DC530" s="55"/>
      <c r="DD530" s="55"/>
      <c r="DE530" s="55"/>
      <c r="DF530" s="55"/>
      <c r="DG530" s="55"/>
      <c r="DH530" s="55"/>
      <c r="DI530" s="55"/>
      <c r="DJ530" s="55"/>
      <c r="DK530" s="55"/>
      <c r="DL530" s="55"/>
      <c r="DM530" s="55"/>
      <c r="DN530" s="55"/>
      <c r="DO530" s="55"/>
      <c r="DP530" s="55"/>
      <c r="DQ530" s="55"/>
      <c r="DR530" s="55"/>
      <c r="DS530" s="55"/>
      <c r="DT530" s="55"/>
      <c r="DU530" s="55"/>
      <c r="DV530" s="55"/>
      <c r="DW530" s="55"/>
      <c r="DX530" s="55"/>
      <c r="DY530" s="55"/>
      <c r="DZ530" s="55"/>
      <c r="EA530" s="55"/>
      <c r="EB530" s="55"/>
      <c r="EC530" s="55"/>
      <c r="ED530" s="55"/>
      <c r="EE530" s="55"/>
      <c r="EF530" s="55"/>
      <c r="EG530" s="55"/>
      <c r="EH530" s="55"/>
      <c r="EI530" s="55"/>
      <c r="EJ530" s="55"/>
      <c r="EK530" s="55"/>
      <c r="EL530" s="55"/>
      <c r="EM530" s="55"/>
      <c r="EN530" s="55"/>
      <c r="EO530" s="55"/>
      <c r="EP530" s="55"/>
      <c r="EQ530" s="55"/>
      <c r="ER530" s="55"/>
      <c r="ES530" s="55"/>
      <c r="ET530" s="55"/>
      <c r="EU530" s="55"/>
      <c r="EV530" s="55"/>
      <c r="EW530" s="55"/>
      <c r="EX530" s="55"/>
      <c r="EY530" s="55"/>
      <c r="EZ530" s="55"/>
      <c r="FA530" s="55"/>
      <c r="FB530" s="55"/>
      <c r="FC530" s="55"/>
      <c r="FD530" s="55"/>
      <c r="FE530" s="55"/>
      <c r="FF530" s="55"/>
      <c r="FG530" s="55"/>
      <c r="FH530" s="55"/>
      <c r="FI530" s="55"/>
      <c r="FJ530" s="55"/>
      <c r="FK530" s="55"/>
      <c r="FL530" s="55"/>
      <c r="FM530" s="55"/>
      <c r="FN530" s="55"/>
      <c r="FO530" s="55"/>
      <c r="FP530" s="55"/>
      <c r="FQ530" s="55"/>
      <c r="FR530" s="55"/>
      <c r="FS530" s="55"/>
      <c r="FT530" s="55"/>
      <c r="FU530" s="55"/>
      <c r="FV530" s="55"/>
      <c r="FW530" s="55"/>
      <c r="FX530" s="55"/>
      <c r="FY530" s="55"/>
      <c r="FZ530" s="55"/>
      <c r="GA530" s="55"/>
      <c r="GB530" s="55"/>
      <c r="GC530" s="55"/>
      <c r="GD530" s="55"/>
      <c r="GE530" s="55"/>
      <c r="GF530" s="55"/>
      <c r="GG530" s="55"/>
      <c r="GH530" s="55"/>
      <c r="GI530" s="55"/>
      <c r="GJ530" s="55"/>
      <c r="GK530" s="55"/>
      <c r="GL530" s="55"/>
      <c r="GM530" s="55"/>
      <c r="GN530" s="55"/>
      <c r="GO530" s="55"/>
      <c r="GP530" s="55"/>
      <c r="GQ530" s="55"/>
      <c r="GR530" s="55"/>
      <c r="GS530" s="55"/>
      <c r="GT530" s="55"/>
      <c r="GU530" s="55"/>
      <c r="GV530" s="55"/>
      <c r="GW530" s="55"/>
      <c r="GX530" s="55"/>
      <c r="GY530" s="55"/>
      <c r="GZ530" s="55"/>
      <c r="HA530" s="55"/>
      <c r="HB530" s="55"/>
      <c r="HC530" s="55"/>
      <c r="HD530" s="55"/>
      <c r="HE530" s="55"/>
      <c r="HF530" s="55"/>
      <c r="HG530" s="55"/>
      <c r="HH530" s="55"/>
      <c r="HI530" s="55"/>
      <c r="HJ530" s="55"/>
      <c r="HK530" s="55"/>
      <c r="HL530" s="55"/>
      <c r="HM530" s="55"/>
      <c r="HN530" s="55"/>
      <c r="HO530" s="55"/>
      <c r="HP530" s="55"/>
      <c r="HQ530" s="55"/>
      <c r="HR530" s="55"/>
      <c r="HS530" s="55"/>
      <c r="HT530" s="55"/>
      <c r="HU530" s="55"/>
      <c r="HV530" s="55"/>
      <c r="HW530" s="55"/>
      <c r="HX530" s="55"/>
      <c r="HY530" s="55"/>
      <c r="HZ530" s="55"/>
      <c r="IA530" s="55"/>
    </row>
    <row r="531" spans="1:235" ht="56.25">
      <c r="A531" s="8" t="s">
        <v>183</v>
      </c>
      <c r="B531" s="6"/>
      <c r="C531" s="6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24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  <c r="AK531" s="55"/>
      <c r="AL531" s="55"/>
      <c r="AM531" s="55"/>
      <c r="AN531" s="55"/>
      <c r="AO531" s="55"/>
      <c r="AP531" s="55"/>
      <c r="AQ531" s="55"/>
      <c r="AR531" s="55"/>
      <c r="AS531" s="55"/>
      <c r="AT531" s="55"/>
      <c r="AU531" s="55"/>
      <c r="AV531" s="55"/>
      <c r="AW531" s="55"/>
      <c r="AX531" s="55"/>
      <c r="AY531" s="55"/>
      <c r="AZ531" s="55"/>
      <c r="BA531" s="55"/>
      <c r="BB531" s="55"/>
      <c r="BC531" s="55"/>
      <c r="BD531" s="55"/>
      <c r="BE531" s="55"/>
      <c r="BF531" s="55"/>
      <c r="BG531" s="55"/>
      <c r="BH531" s="55"/>
      <c r="BI531" s="55"/>
      <c r="BJ531" s="55"/>
      <c r="BK531" s="55"/>
      <c r="BL531" s="55"/>
      <c r="BM531" s="55"/>
      <c r="BN531" s="55"/>
      <c r="BO531" s="55"/>
      <c r="BP531" s="55"/>
      <c r="BQ531" s="55"/>
      <c r="BR531" s="55"/>
      <c r="BS531" s="55"/>
      <c r="BT531" s="55"/>
      <c r="BU531" s="55"/>
      <c r="BV531" s="55"/>
      <c r="BW531" s="55"/>
      <c r="BX531" s="55"/>
      <c r="BY531" s="55"/>
      <c r="BZ531" s="55"/>
      <c r="CA531" s="55"/>
      <c r="CB531" s="55"/>
      <c r="CC531" s="55"/>
      <c r="CD531" s="55"/>
      <c r="CE531" s="55"/>
      <c r="CF531" s="55"/>
      <c r="CG531" s="55"/>
      <c r="CH531" s="55"/>
      <c r="CI531" s="55"/>
      <c r="CJ531" s="55"/>
      <c r="CK531" s="55"/>
      <c r="CL531" s="55"/>
      <c r="CM531" s="55"/>
      <c r="CN531" s="55"/>
      <c r="CO531" s="55"/>
      <c r="CP531" s="55"/>
      <c r="CQ531" s="55"/>
      <c r="CR531" s="55"/>
      <c r="CS531" s="55"/>
      <c r="CT531" s="55"/>
      <c r="CU531" s="55"/>
      <c r="CV531" s="55"/>
      <c r="CW531" s="55"/>
      <c r="CX531" s="55"/>
      <c r="CY531" s="55"/>
      <c r="CZ531" s="55"/>
      <c r="DA531" s="55"/>
      <c r="DB531" s="55"/>
      <c r="DC531" s="55"/>
      <c r="DD531" s="55"/>
      <c r="DE531" s="55"/>
      <c r="DF531" s="55"/>
      <c r="DG531" s="55"/>
      <c r="DH531" s="55"/>
      <c r="DI531" s="55"/>
      <c r="DJ531" s="55"/>
      <c r="DK531" s="55"/>
      <c r="DL531" s="55"/>
      <c r="DM531" s="55"/>
      <c r="DN531" s="55"/>
      <c r="DO531" s="55"/>
      <c r="DP531" s="55"/>
      <c r="DQ531" s="55"/>
      <c r="DR531" s="55"/>
      <c r="DS531" s="55"/>
      <c r="DT531" s="55"/>
      <c r="DU531" s="55"/>
      <c r="DV531" s="55"/>
      <c r="DW531" s="55"/>
      <c r="DX531" s="55"/>
      <c r="DY531" s="55"/>
      <c r="DZ531" s="55"/>
      <c r="EA531" s="55"/>
      <c r="EB531" s="55"/>
      <c r="EC531" s="55"/>
      <c r="ED531" s="55"/>
      <c r="EE531" s="55"/>
      <c r="EF531" s="55"/>
      <c r="EG531" s="55"/>
      <c r="EH531" s="55"/>
      <c r="EI531" s="55"/>
      <c r="EJ531" s="55"/>
      <c r="EK531" s="55"/>
      <c r="EL531" s="55"/>
      <c r="EM531" s="55"/>
      <c r="EN531" s="55"/>
      <c r="EO531" s="55"/>
      <c r="EP531" s="55"/>
      <c r="EQ531" s="55"/>
      <c r="ER531" s="55"/>
      <c r="ES531" s="55"/>
      <c r="ET531" s="55"/>
      <c r="EU531" s="55"/>
      <c r="EV531" s="55"/>
      <c r="EW531" s="55"/>
      <c r="EX531" s="55"/>
      <c r="EY531" s="55"/>
      <c r="EZ531" s="55"/>
      <c r="FA531" s="55"/>
      <c r="FB531" s="55"/>
      <c r="FC531" s="55"/>
      <c r="FD531" s="55"/>
      <c r="FE531" s="55"/>
      <c r="FF531" s="55"/>
      <c r="FG531" s="55"/>
      <c r="FH531" s="55"/>
      <c r="FI531" s="55"/>
      <c r="FJ531" s="55"/>
      <c r="FK531" s="55"/>
      <c r="FL531" s="55"/>
      <c r="FM531" s="55"/>
      <c r="FN531" s="55"/>
      <c r="FO531" s="55"/>
      <c r="FP531" s="55"/>
      <c r="FQ531" s="55"/>
      <c r="FR531" s="55"/>
      <c r="FS531" s="55"/>
      <c r="FT531" s="55"/>
      <c r="FU531" s="55"/>
      <c r="FV531" s="55"/>
      <c r="FW531" s="55"/>
      <c r="FX531" s="55"/>
      <c r="FY531" s="55"/>
      <c r="FZ531" s="55"/>
      <c r="GA531" s="55"/>
      <c r="GB531" s="55"/>
      <c r="GC531" s="55"/>
      <c r="GD531" s="55"/>
      <c r="GE531" s="55"/>
      <c r="GF531" s="55"/>
      <c r="GG531" s="55"/>
      <c r="GH531" s="55"/>
      <c r="GI531" s="55"/>
      <c r="GJ531" s="55"/>
      <c r="GK531" s="55"/>
      <c r="GL531" s="55"/>
      <c r="GM531" s="55"/>
      <c r="GN531" s="55"/>
      <c r="GO531" s="55"/>
      <c r="GP531" s="55"/>
      <c r="GQ531" s="55"/>
      <c r="GR531" s="55"/>
      <c r="GS531" s="55"/>
      <c r="GT531" s="55"/>
      <c r="GU531" s="55"/>
      <c r="GV531" s="55"/>
      <c r="GW531" s="55"/>
      <c r="GX531" s="55"/>
      <c r="GY531" s="55"/>
      <c r="GZ531" s="55"/>
      <c r="HA531" s="55"/>
      <c r="HB531" s="55"/>
      <c r="HC531" s="55"/>
      <c r="HD531" s="55"/>
      <c r="HE531" s="55"/>
      <c r="HF531" s="55"/>
      <c r="HG531" s="55"/>
      <c r="HH531" s="55"/>
      <c r="HI531" s="55"/>
      <c r="HJ531" s="55"/>
      <c r="HK531" s="55"/>
      <c r="HL531" s="55"/>
      <c r="HM531" s="55"/>
      <c r="HN531" s="55"/>
      <c r="HO531" s="55"/>
      <c r="HP531" s="55"/>
      <c r="HQ531" s="55"/>
      <c r="HR531" s="55"/>
      <c r="HS531" s="55"/>
      <c r="HT531" s="55"/>
      <c r="HU531" s="55"/>
      <c r="HV531" s="55"/>
      <c r="HW531" s="55"/>
      <c r="HX531" s="55"/>
      <c r="HY531" s="55"/>
      <c r="HZ531" s="55"/>
      <c r="IA531" s="55"/>
    </row>
    <row r="532" spans="1:17" s="39" customFormat="1" ht="36" customHeight="1">
      <c r="A532" s="34" t="s">
        <v>401</v>
      </c>
      <c r="B532" s="35"/>
      <c r="C532" s="35"/>
      <c r="D532" s="36">
        <f>D534</f>
        <v>760000</v>
      </c>
      <c r="E532" s="36">
        <f>E534</f>
        <v>1220000</v>
      </c>
      <c r="F532" s="36">
        <f>D532+E532</f>
        <v>1980000</v>
      </c>
      <c r="G532" s="36">
        <f>G534</f>
        <v>760000</v>
      </c>
      <c r="H532" s="36">
        <f>H534</f>
        <v>1220000</v>
      </c>
      <c r="I532" s="36">
        <f>G532+H532</f>
        <v>1980000</v>
      </c>
      <c r="J532" s="36">
        <f>G532+H532</f>
        <v>1980000</v>
      </c>
      <c r="K532" s="36"/>
      <c r="L532" s="36"/>
      <c r="M532" s="36"/>
      <c r="N532" s="36">
        <f>N536*N538</f>
        <v>760000</v>
      </c>
      <c r="O532" s="36">
        <f>O536*O538</f>
        <v>1220000</v>
      </c>
      <c r="P532" s="36">
        <f>N532+O532</f>
        <v>1980000</v>
      </c>
      <c r="Q532" s="80"/>
    </row>
    <row r="533" spans="1:235" ht="11.25">
      <c r="A533" s="5" t="s">
        <v>4</v>
      </c>
      <c r="B533" s="6"/>
      <c r="C533" s="6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24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  <c r="AL533" s="55"/>
      <c r="AM533" s="55"/>
      <c r="AN533" s="55"/>
      <c r="AO533" s="55"/>
      <c r="AP533" s="55"/>
      <c r="AQ533" s="55"/>
      <c r="AR533" s="55"/>
      <c r="AS533" s="55"/>
      <c r="AT533" s="55"/>
      <c r="AU533" s="55"/>
      <c r="AV533" s="55"/>
      <c r="AW533" s="55"/>
      <c r="AX533" s="55"/>
      <c r="AY533" s="55"/>
      <c r="AZ533" s="55"/>
      <c r="BA533" s="55"/>
      <c r="BB533" s="55"/>
      <c r="BC533" s="55"/>
      <c r="BD533" s="55"/>
      <c r="BE533" s="55"/>
      <c r="BF533" s="55"/>
      <c r="BG533" s="55"/>
      <c r="BH533" s="55"/>
      <c r="BI533" s="55"/>
      <c r="BJ533" s="55"/>
      <c r="BK533" s="55"/>
      <c r="BL533" s="55"/>
      <c r="BM533" s="55"/>
      <c r="BN533" s="55"/>
      <c r="BO533" s="55"/>
      <c r="BP533" s="55"/>
      <c r="BQ533" s="55"/>
      <c r="BR533" s="55"/>
      <c r="BS533" s="55"/>
      <c r="BT533" s="55"/>
      <c r="BU533" s="55"/>
      <c r="BV533" s="55"/>
      <c r="BW533" s="55"/>
      <c r="BX533" s="55"/>
      <c r="BY533" s="55"/>
      <c r="BZ533" s="55"/>
      <c r="CA533" s="55"/>
      <c r="CB533" s="55"/>
      <c r="CC533" s="55"/>
      <c r="CD533" s="55"/>
      <c r="CE533" s="55"/>
      <c r="CF533" s="55"/>
      <c r="CG533" s="55"/>
      <c r="CH533" s="55"/>
      <c r="CI533" s="55"/>
      <c r="CJ533" s="55"/>
      <c r="CK533" s="55"/>
      <c r="CL533" s="55"/>
      <c r="CM533" s="55"/>
      <c r="CN533" s="55"/>
      <c r="CO533" s="55"/>
      <c r="CP533" s="55"/>
      <c r="CQ533" s="55"/>
      <c r="CR533" s="55"/>
      <c r="CS533" s="55"/>
      <c r="CT533" s="55"/>
      <c r="CU533" s="55"/>
      <c r="CV533" s="55"/>
      <c r="CW533" s="55"/>
      <c r="CX533" s="55"/>
      <c r="CY533" s="55"/>
      <c r="CZ533" s="55"/>
      <c r="DA533" s="55"/>
      <c r="DB533" s="55"/>
      <c r="DC533" s="55"/>
      <c r="DD533" s="55"/>
      <c r="DE533" s="55"/>
      <c r="DF533" s="55"/>
      <c r="DG533" s="55"/>
      <c r="DH533" s="55"/>
      <c r="DI533" s="55"/>
      <c r="DJ533" s="55"/>
      <c r="DK533" s="55"/>
      <c r="DL533" s="55"/>
      <c r="DM533" s="55"/>
      <c r="DN533" s="55"/>
      <c r="DO533" s="55"/>
      <c r="DP533" s="55"/>
      <c r="DQ533" s="55"/>
      <c r="DR533" s="55"/>
      <c r="DS533" s="55"/>
      <c r="DT533" s="55"/>
      <c r="DU533" s="55"/>
      <c r="DV533" s="55"/>
      <c r="DW533" s="55"/>
      <c r="DX533" s="55"/>
      <c r="DY533" s="55"/>
      <c r="DZ533" s="55"/>
      <c r="EA533" s="55"/>
      <c r="EB533" s="55"/>
      <c r="EC533" s="55"/>
      <c r="ED533" s="55"/>
      <c r="EE533" s="55"/>
      <c r="EF533" s="55"/>
      <c r="EG533" s="55"/>
      <c r="EH533" s="55"/>
      <c r="EI533" s="55"/>
      <c r="EJ533" s="55"/>
      <c r="EK533" s="55"/>
      <c r="EL533" s="55"/>
      <c r="EM533" s="55"/>
      <c r="EN533" s="55"/>
      <c r="EO533" s="55"/>
      <c r="EP533" s="55"/>
      <c r="EQ533" s="55"/>
      <c r="ER533" s="55"/>
      <c r="ES533" s="55"/>
      <c r="ET533" s="55"/>
      <c r="EU533" s="55"/>
      <c r="EV533" s="55"/>
      <c r="EW533" s="55"/>
      <c r="EX533" s="55"/>
      <c r="EY533" s="55"/>
      <c r="EZ533" s="55"/>
      <c r="FA533" s="55"/>
      <c r="FB533" s="55"/>
      <c r="FC533" s="55"/>
      <c r="FD533" s="55"/>
      <c r="FE533" s="55"/>
      <c r="FF533" s="55"/>
      <c r="FG533" s="55"/>
      <c r="FH533" s="55"/>
      <c r="FI533" s="55"/>
      <c r="FJ533" s="55"/>
      <c r="FK533" s="55"/>
      <c r="FL533" s="55"/>
      <c r="FM533" s="55"/>
      <c r="FN533" s="55"/>
      <c r="FO533" s="55"/>
      <c r="FP533" s="55"/>
      <c r="FQ533" s="55"/>
      <c r="FR533" s="55"/>
      <c r="FS533" s="55"/>
      <c r="FT533" s="55"/>
      <c r="FU533" s="55"/>
      <c r="FV533" s="55"/>
      <c r="FW533" s="55"/>
      <c r="FX533" s="55"/>
      <c r="FY533" s="55"/>
      <c r="FZ533" s="55"/>
      <c r="GA533" s="55"/>
      <c r="GB533" s="55"/>
      <c r="GC533" s="55"/>
      <c r="GD533" s="55"/>
      <c r="GE533" s="55"/>
      <c r="GF533" s="55"/>
      <c r="GG533" s="55"/>
      <c r="GH533" s="55"/>
      <c r="GI533" s="55"/>
      <c r="GJ533" s="55"/>
      <c r="GK533" s="55"/>
      <c r="GL533" s="55"/>
      <c r="GM533" s="55"/>
      <c r="GN533" s="55"/>
      <c r="GO533" s="55"/>
      <c r="GP533" s="55"/>
      <c r="GQ533" s="55"/>
      <c r="GR533" s="55"/>
      <c r="GS533" s="55"/>
      <c r="GT533" s="55"/>
      <c r="GU533" s="55"/>
      <c r="GV533" s="55"/>
      <c r="GW533" s="55"/>
      <c r="GX533" s="55"/>
      <c r="GY533" s="55"/>
      <c r="GZ533" s="55"/>
      <c r="HA533" s="55"/>
      <c r="HB533" s="55"/>
      <c r="HC533" s="55"/>
      <c r="HD533" s="55"/>
      <c r="HE533" s="55"/>
      <c r="HF533" s="55"/>
      <c r="HG533" s="55"/>
      <c r="HH533" s="55"/>
      <c r="HI533" s="55"/>
      <c r="HJ533" s="55"/>
      <c r="HK533" s="55"/>
      <c r="HL533" s="55"/>
      <c r="HM533" s="55"/>
      <c r="HN533" s="55"/>
      <c r="HO533" s="55"/>
      <c r="HP533" s="55"/>
      <c r="HQ533" s="55"/>
      <c r="HR533" s="55"/>
      <c r="HS533" s="55"/>
      <c r="HT533" s="55"/>
      <c r="HU533" s="55"/>
      <c r="HV533" s="55"/>
      <c r="HW533" s="55"/>
      <c r="HX533" s="55"/>
      <c r="HY533" s="55"/>
      <c r="HZ533" s="55"/>
      <c r="IA533" s="55"/>
    </row>
    <row r="534" spans="1:235" ht="11.25">
      <c r="A534" s="8" t="s">
        <v>44</v>
      </c>
      <c r="B534" s="6"/>
      <c r="C534" s="6"/>
      <c r="D534" s="7">
        <f>D536*D538</f>
        <v>760000</v>
      </c>
      <c r="E534" s="7">
        <f>E536*E538</f>
        <v>1220000</v>
      </c>
      <c r="F534" s="7">
        <f>D534+E534</f>
        <v>1980000</v>
      </c>
      <c r="G534" s="7">
        <f>G536*G538</f>
        <v>760000</v>
      </c>
      <c r="H534" s="7">
        <f>H536*H538</f>
        <v>1220000</v>
      </c>
      <c r="I534" s="7"/>
      <c r="J534" s="7">
        <f>G534+H534</f>
        <v>1980000</v>
      </c>
      <c r="K534" s="7"/>
      <c r="L534" s="7"/>
      <c r="M534" s="7"/>
      <c r="N534" s="7">
        <f>N536*N538</f>
        <v>760000</v>
      </c>
      <c r="O534" s="7">
        <f>O536*O538</f>
        <v>1220000</v>
      </c>
      <c r="P534" s="7">
        <f>N534+O534</f>
        <v>1980000</v>
      </c>
      <c r="Q534" s="24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  <c r="AL534" s="55"/>
      <c r="AM534" s="55"/>
      <c r="AN534" s="55"/>
      <c r="AO534" s="55"/>
      <c r="AP534" s="55"/>
      <c r="AQ534" s="55"/>
      <c r="AR534" s="55"/>
      <c r="AS534" s="55"/>
      <c r="AT534" s="55"/>
      <c r="AU534" s="55"/>
      <c r="AV534" s="55"/>
      <c r="AW534" s="55"/>
      <c r="AX534" s="55"/>
      <c r="AY534" s="55"/>
      <c r="AZ534" s="55"/>
      <c r="BA534" s="55"/>
      <c r="BB534" s="55"/>
      <c r="BC534" s="55"/>
      <c r="BD534" s="55"/>
      <c r="BE534" s="55"/>
      <c r="BF534" s="55"/>
      <c r="BG534" s="55"/>
      <c r="BH534" s="55"/>
      <c r="BI534" s="55"/>
      <c r="BJ534" s="55"/>
      <c r="BK534" s="55"/>
      <c r="BL534" s="55"/>
      <c r="BM534" s="55"/>
      <c r="BN534" s="55"/>
      <c r="BO534" s="55"/>
      <c r="BP534" s="55"/>
      <c r="BQ534" s="55"/>
      <c r="BR534" s="55"/>
      <c r="BS534" s="55"/>
      <c r="BT534" s="55"/>
      <c r="BU534" s="55"/>
      <c r="BV534" s="55"/>
      <c r="BW534" s="55"/>
      <c r="BX534" s="55"/>
      <c r="BY534" s="55"/>
      <c r="BZ534" s="55"/>
      <c r="CA534" s="55"/>
      <c r="CB534" s="55"/>
      <c r="CC534" s="55"/>
      <c r="CD534" s="55"/>
      <c r="CE534" s="55"/>
      <c r="CF534" s="55"/>
      <c r="CG534" s="55"/>
      <c r="CH534" s="55"/>
      <c r="CI534" s="55"/>
      <c r="CJ534" s="55"/>
      <c r="CK534" s="55"/>
      <c r="CL534" s="55"/>
      <c r="CM534" s="55"/>
      <c r="CN534" s="55"/>
      <c r="CO534" s="55"/>
      <c r="CP534" s="55"/>
      <c r="CQ534" s="55"/>
      <c r="CR534" s="55"/>
      <c r="CS534" s="55"/>
      <c r="CT534" s="55"/>
      <c r="CU534" s="55"/>
      <c r="CV534" s="55"/>
      <c r="CW534" s="55"/>
      <c r="CX534" s="55"/>
      <c r="CY534" s="55"/>
      <c r="CZ534" s="55"/>
      <c r="DA534" s="55"/>
      <c r="DB534" s="55"/>
      <c r="DC534" s="55"/>
      <c r="DD534" s="55"/>
      <c r="DE534" s="55"/>
      <c r="DF534" s="55"/>
      <c r="DG534" s="55"/>
      <c r="DH534" s="55"/>
      <c r="DI534" s="55"/>
      <c r="DJ534" s="55"/>
      <c r="DK534" s="55"/>
      <c r="DL534" s="55"/>
      <c r="DM534" s="55"/>
      <c r="DN534" s="55"/>
      <c r="DO534" s="55"/>
      <c r="DP534" s="55"/>
      <c r="DQ534" s="55"/>
      <c r="DR534" s="55"/>
      <c r="DS534" s="55"/>
      <c r="DT534" s="55"/>
      <c r="DU534" s="55"/>
      <c r="DV534" s="55"/>
      <c r="DW534" s="55"/>
      <c r="DX534" s="55"/>
      <c r="DY534" s="55"/>
      <c r="DZ534" s="55"/>
      <c r="EA534" s="55"/>
      <c r="EB534" s="55"/>
      <c r="EC534" s="55"/>
      <c r="ED534" s="55"/>
      <c r="EE534" s="55"/>
      <c r="EF534" s="55"/>
      <c r="EG534" s="55"/>
      <c r="EH534" s="55"/>
      <c r="EI534" s="55"/>
      <c r="EJ534" s="55"/>
      <c r="EK534" s="55"/>
      <c r="EL534" s="55"/>
      <c r="EM534" s="55"/>
      <c r="EN534" s="55"/>
      <c r="EO534" s="55"/>
      <c r="EP534" s="55"/>
      <c r="EQ534" s="55"/>
      <c r="ER534" s="55"/>
      <c r="ES534" s="55"/>
      <c r="ET534" s="55"/>
      <c r="EU534" s="55"/>
      <c r="EV534" s="55"/>
      <c r="EW534" s="55"/>
      <c r="EX534" s="55"/>
      <c r="EY534" s="55"/>
      <c r="EZ534" s="55"/>
      <c r="FA534" s="55"/>
      <c r="FB534" s="55"/>
      <c r="FC534" s="55"/>
      <c r="FD534" s="55"/>
      <c r="FE534" s="55"/>
      <c r="FF534" s="55"/>
      <c r="FG534" s="55"/>
      <c r="FH534" s="55"/>
      <c r="FI534" s="55"/>
      <c r="FJ534" s="55"/>
      <c r="FK534" s="55"/>
      <c r="FL534" s="55"/>
      <c r="FM534" s="55"/>
      <c r="FN534" s="55"/>
      <c r="FO534" s="55"/>
      <c r="FP534" s="55"/>
      <c r="FQ534" s="55"/>
      <c r="FR534" s="55"/>
      <c r="FS534" s="55"/>
      <c r="FT534" s="55"/>
      <c r="FU534" s="55"/>
      <c r="FV534" s="55"/>
      <c r="FW534" s="55"/>
      <c r="FX534" s="55"/>
      <c r="FY534" s="55"/>
      <c r="FZ534" s="55"/>
      <c r="GA534" s="55"/>
      <c r="GB534" s="55"/>
      <c r="GC534" s="55"/>
      <c r="GD534" s="55"/>
      <c r="GE534" s="55"/>
      <c r="GF534" s="55"/>
      <c r="GG534" s="55"/>
      <c r="GH534" s="55"/>
      <c r="GI534" s="55"/>
      <c r="GJ534" s="55"/>
      <c r="GK534" s="55"/>
      <c r="GL534" s="55"/>
      <c r="GM534" s="55"/>
      <c r="GN534" s="55"/>
      <c r="GO534" s="55"/>
      <c r="GP534" s="55"/>
      <c r="GQ534" s="55"/>
      <c r="GR534" s="55"/>
      <c r="GS534" s="55"/>
      <c r="GT534" s="55"/>
      <c r="GU534" s="55"/>
      <c r="GV534" s="55"/>
      <c r="GW534" s="55"/>
      <c r="GX534" s="55"/>
      <c r="GY534" s="55"/>
      <c r="GZ534" s="55"/>
      <c r="HA534" s="55"/>
      <c r="HB534" s="55"/>
      <c r="HC534" s="55"/>
      <c r="HD534" s="55"/>
      <c r="HE534" s="55"/>
      <c r="HF534" s="55"/>
      <c r="HG534" s="55"/>
      <c r="HH534" s="55"/>
      <c r="HI534" s="55"/>
      <c r="HJ534" s="55"/>
      <c r="HK534" s="55"/>
      <c r="HL534" s="55"/>
      <c r="HM534" s="55"/>
      <c r="HN534" s="55"/>
      <c r="HO534" s="55"/>
      <c r="HP534" s="55"/>
      <c r="HQ534" s="55"/>
      <c r="HR534" s="55"/>
      <c r="HS534" s="55"/>
      <c r="HT534" s="55"/>
      <c r="HU534" s="55"/>
      <c r="HV534" s="55"/>
      <c r="HW534" s="55"/>
      <c r="HX534" s="55"/>
      <c r="HY534" s="55"/>
      <c r="HZ534" s="55"/>
      <c r="IA534" s="55"/>
    </row>
    <row r="535" spans="1:235" ht="11.25">
      <c r="A535" s="5" t="s">
        <v>5</v>
      </c>
      <c r="B535" s="6"/>
      <c r="C535" s="6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24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  <c r="AK535" s="55"/>
      <c r="AL535" s="55"/>
      <c r="AM535" s="55"/>
      <c r="AN535" s="55"/>
      <c r="AO535" s="55"/>
      <c r="AP535" s="55"/>
      <c r="AQ535" s="55"/>
      <c r="AR535" s="55"/>
      <c r="AS535" s="55"/>
      <c r="AT535" s="55"/>
      <c r="AU535" s="55"/>
      <c r="AV535" s="55"/>
      <c r="AW535" s="55"/>
      <c r="AX535" s="55"/>
      <c r="AY535" s="55"/>
      <c r="AZ535" s="55"/>
      <c r="BA535" s="55"/>
      <c r="BB535" s="55"/>
      <c r="BC535" s="55"/>
      <c r="BD535" s="55"/>
      <c r="BE535" s="55"/>
      <c r="BF535" s="55"/>
      <c r="BG535" s="55"/>
      <c r="BH535" s="55"/>
      <c r="BI535" s="55"/>
      <c r="BJ535" s="55"/>
      <c r="BK535" s="55"/>
      <c r="BL535" s="55"/>
      <c r="BM535" s="55"/>
      <c r="BN535" s="55"/>
      <c r="BO535" s="55"/>
      <c r="BP535" s="55"/>
      <c r="BQ535" s="55"/>
      <c r="BR535" s="55"/>
      <c r="BS535" s="55"/>
      <c r="BT535" s="55"/>
      <c r="BU535" s="55"/>
      <c r="BV535" s="55"/>
      <c r="BW535" s="55"/>
      <c r="BX535" s="55"/>
      <c r="BY535" s="55"/>
      <c r="BZ535" s="55"/>
      <c r="CA535" s="55"/>
      <c r="CB535" s="55"/>
      <c r="CC535" s="55"/>
      <c r="CD535" s="55"/>
      <c r="CE535" s="55"/>
      <c r="CF535" s="55"/>
      <c r="CG535" s="55"/>
      <c r="CH535" s="55"/>
      <c r="CI535" s="55"/>
      <c r="CJ535" s="55"/>
      <c r="CK535" s="55"/>
      <c r="CL535" s="55"/>
      <c r="CM535" s="55"/>
      <c r="CN535" s="55"/>
      <c r="CO535" s="55"/>
      <c r="CP535" s="55"/>
      <c r="CQ535" s="55"/>
      <c r="CR535" s="55"/>
      <c r="CS535" s="55"/>
      <c r="CT535" s="55"/>
      <c r="CU535" s="55"/>
      <c r="CV535" s="55"/>
      <c r="CW535" s="55"/>
      <c r="CX535" s="55"/>
      <c r="CY535" s="55"/>
      <c r="CZ535" s="55"/>
      <c r="DA535" s="55"/>
      <c r="DB535" s="55"/>
      <c r="DC535" s="55"/>
      <c r="DD535" s="55"/>
      <c r="DE535" s="55"/>
      <c r="DF535" s="55"/>
      <c r="DG535" s="55"/>
      <c r="DH535" s="55"/>
      <c r="DI535" s="55"/>
      <c r="DJ535" s="55"/>
      <c r="DK535" s="55"/>
      <c r="DL535" s="55"/>
      <c r="DM535" s="55"/>
      <c r="DN535" s="55"/>
      <c r="DO535" s="55"/>
      <c r="DP535" s="55"/>
      <c r="DQ535" s="55"/>
      <c r="DR535" s="55"/>
      <c r="DS535" s="55"/>
      <c r="DT535" s="55"/>
      <c r="DU535" s="55"/>
      <c r="DV535" s="55"/>
      <c r="DW535" s="55"/>
      <c r="DX535" s="55"/>
      <c r="DY535" s="55"/>
      <c r="DZ535" s="55"/>
      <c r="EA535" s="55"/>
      <c r="EB535" s="55"/>
      <c r="EC535" s="55"/>
      <c r="ED535" s="55"/>
      <c r="EE535" s="55"/>
      <c r="EF535" s="55"/>
      <c r="EG535" s="55"/>
      <c r="EH535" s="55"/>
      <c r="EI535" s="55"/>
      <c r="EJ535" s="55"/>
      <c r="EK535" s="55"/>
      <c r="EL535" s="55"/>
      <c r="EM535" s="55"/>
      <c r="EN535" s="55"/>
      <c r="EO535" s="55"/>
      <c r="EP535" s="55"/>
      <c r="EQ535" s="55"/>
      <c r="ER535" s="55"/>
      <c r="ES535" s="55"/>
      <c r="ET535" s="55"/>
      <c r="EU535" s="55"/>
      <c r="EV535" s="55"/>
      <c r="EW535" s="55"/>
      <c r="EX535" s="55"/>
      <c r="EY535" s="55"/>
      <c r="EZ535" s="55"/>
      <c r="FA535" s="55"/>
      <c r="FB535" s="55"/>
      <c r="FC535" s="55"/>
      <c r="FD535" s="55"/>
      <c r="FE535" s="55"/>
      <c r="FF535" s="55"/>
      <c r="FG535" s="55"/>
      <c r="FH535" s="55"/>
      <c r="FI535" s="55"/>
      <c r="FJ535" s="55"/>
      <c r="FK535" s="55"/>
      <c r="FL535" s="55"/>
      <c r="FM535" s="55"/>
      <c r="FN535" s="55"/>
      <c r="FO535" s="55"/>
      <c r="FP535" s="55"/>
      <c r="FQ535" s="55"/>
      <c r="FR535" s="55"/>
      <c r="FS535" s="55"/>
      <c r="FT535" s="55"/>
      <c r="FU535" s="55"/>
      <c r="FV535" s="55"/>
      <c r="FW535" s="55"/>
      <c r="FX535" s="55"/>
      <c r="FY535" s="55"/>
      <c r="FZ535" s="55"/>
      <c r="GA535" s="55"/>
      <c r="GB535" s="55"/>
      <c r="GC535" s="55"/>
      <c r="GD535" s="55"/>
      <c r="GE535" s="55"/>
      <c r="GF535" s="55"/>
      <c r="GG535" s="55"/>
      <c r="GH535" s="55"/>
      <c r="GI535" s="55"/>
      <c r="GJ535" s="55"/>
      <c r="GK535" s="55"/>
      <c r="GL535" s="55"/>
      <c r="GM535" s="55"/>
      <c r="GN535" s="55"/>
      <c r="GO535" s="55"/>
      <c r="GP535" s="55"/>
      <c r="GQ535" s="55"/>
      <c r="GR535" s="55"/>
      <c r="GS535" s="55"/>
      <c r="GT535" s="55"/>
      <c r="GU535" s="55"/>
      <c r="GV535" s="55"/>
      <c r="GW535" s="55"/>
      <c r="GX535" s="55"/>
      <c r="GY535" s="55"/>
      <c r="GZ535" s="55"/>
      <c r="HA535" s="55"/>
      <c r="HB535" s="55"/>
      <c r="HC535" s="55"/>
      <c r="HD535" s="55"/>
      <c r="HE535" s="55"/>
      <c r="HF535" s="55"/>
      <c r="HG535" s="55"/>
      <c r="HH535" s="55"/>
      <c r="HI535" s="55"/>
      <c r="HJ535" s="55"/>
      <c r="HK535" s="55"/>
      <c r="HL535" s="55"/>
      <c r="HM535" s="55"/>
      <c r="HN535" s="55"/>
      <c r="HO535" s="55"/>
      <c r="HP535" s="55"/>
      <c r="HQ535" s="55"/>
      <c r="HR535" s="55"/>
      <c r="HS535" s="55"/>
      <c r="HT535" s="55"/>
      <c r="HU535" s="55"/>
      <c r="HV535" s="55"/>
      <c r="HW535" s="55"/>
      <c r="HX535" s="55"/>
      <c r="HY535" s="55"/>
      <c r="HZ535" s="55"/>
      <c r="IA535" s="55"/>
    </row>
    <row r="536" spans="1:235" ht="22.5">
      <c r="A536" s="8" t="s">
        <v>184</v>
      </c>
      <c r="B536" s="6"/>
      <c r="C536" s="6"/>
      <c r="D536" s="7">
        <v>1</v>
      </c>
      <c r="E536" s="7">
        <v>1</v>
      </c>
      <c r="F536" s="7">
        <f>D536+E536</f>
        <v>2</v>
      </c>
      <c r="G536" s="7">
        <v>1</v>
      </c>
      <c r="H536" s="7">
        <v>1</v>
      </c>
      <c r="I536" s="7"/>
      <c r="J536" s="7">
        <v>1</v>
      </c>
      <c r="K536" s="7"/>
      <c r="L536" s="7"/>
      <c r="M536" s="7"/>
      <c r="N536" s="7">
        <v>1</v>
      </c>
      <c r="O536" s="7">
        <v>1</v>
      </c>
      <c r="P536" s="7">
        <v>1</v>
      </c>
      <c r="Q536" s="24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  <c r="AL536" s="55"/>
      <c r="AM536" s="55"/>
      <c r="AN536" s="55"/>
      <c r="AO536" s="55"/>
      <c r="AP536" s="55"/>
      <c r="AQ536" s="55"/>
      <c r="AR536" s="55"/>
      <c r="AS536" s="55"/>
      <c r="AT536" s="55"/>
      <c r="AU536" s="55"/>
      <c r="AV536" s="55"/>
      <c r="AW536" s="55"/>
      <c r="AX536" s="55"/>
      <c r="AY536" s="55"/>
      <c r="AZ536" s="55"/>
      <c r="BA536" s="55"/>
      <c r="BB536" s="55"/>
      <c r="BC536" s="55"/>
      <c r="BD536" s="55"/>
      <c r="BE536" s="55"/>
      <c r="BF536" s="55"/>
      <c r="BG536" s="55"/>
      <c r="BH536" s="55"/>
      <c r="BI536" s="55"/>
      <c r="BJ536" s="55"/>
      <c r="BK536" s="55"/>
      <c r="BL536" s="55"/>
      <c r="BM536" s="55"/>
      <c r="BN536" s="55"/>
      <c r="BO536" s="55"/>
      <c r="BP536" s="55"/>
      <c r="BQ536" s="55"/>
      <c r="BR536" s="55"/>
      <c r="BS536" s="55"/>
      <c r="BT536" s="55"/>
      <c r="BU536" s="55"/>
      <c r="BV536" s="55"/>
      <c r="BW536" s="55"/>
      <c r="BX536" s="55"/>
      <c r="BY536" s="55"/>
      <c r="BZ536" s="55"/>
      <c r="CA536" s="55"/>
      <c r="CB536" s="55"/>
      <c r="CC536" s="55"/>
      <c r="CD536" s="55"/>
      <c r="CE536" s="55"/>
      <c r="CF536" s="55"/>
      <c r="CG536" s="55"/>
      <c r="CH536" s="55"/>
      <c r="CI536" s="55"/>
      <c r="CJ536" s="55"/>
      <c r="CK536" s="55"/>
      <c r="CL536" s="55"/>
      <c r="CM536" s="55"/>
      <c r="CN536" s="55"/>
      <c r="CO536" s="55"/>
      <c r="CP536" s="55"/>
      <c r="CQ536" s="55"/>
      <c r="CR536" s="55"/>
      <c r="CS536" s="55"/>
      <c r="CT536" s="55"/>
      <c r="CU536" s="55"/>
      <c r="CV536" s="55"/>
      <c r="CW536" s="55"/>
      <c r="CX536" s="55"/>
      <c r="CY536" s="55"/>
      <c r="CZ536" s="55"/>
      <c r="DA536" s="55"/>
      <c r="DB536" s="55"/>
      <c r="DC536" s="55"/>
      <c r="DD536" s="55"/>
      <c r="DE536" s="55"/>
      <c r="DF536" s="55"/>
      <c r="DG536" s="55"/>
      <c r="DH536" s="55"/>
      <c r="DI536" s="55"/>
      <c r="DJ536" s="55"/>
      <c r="DK536" s="55"/>
      <c r="DL536" s="55"/>
      <c r="DM536" s="55"/>
      <c r="DN536" s="55"/>
      <c r="DO536" s="55"/>
      <c r="DP536" s="55"/>
      <c r="DQ536" s="55"/>
      <c r="DR536" s="55"/>
      <c r="DS536" s="55"/>
      <c r="DT536" s="55"/>
      <c r="DU536" s="55"/>
      <c r="DV536" s="55"/>
      <c r="DW536" s="55"/>
      <c r="DX536" s="55"/>
      <c r="DY536" s="55"/>
      <c r="DZ536" s="55"/>
      <c r="EA536" s="55"/>
      <c r="EB536" s="55"/>
      <c r="EC536" s="55"/>
      <c r="ED536" s="55"/>
      <c r="EE536" s="55"/>
      <c r="EF536" s="55"/>
      <c r="EG536" s="55"/>
      <c r="EH536" s="55"/>
      <c r="EI536" s="55"/>
      <c r="EJ536" s="55"/>
      <c r="EK536" s="55"/>
      <c r="EL536" s="55"/>
      <c r="EM536" s="55"/>
      <c r="EN536" s="55"/>
      <c r="EO536" s="55"/>
      <c r="EP536" s="55"/>
      <c r="EQ536" s="55"/>
      <c r="ER536" s="55"/>
      <c r="ES536" s="55"/>
      <c r="ET536" s="55"/>
      <c r="EU536" s="55"/>
      <c r="EV536" s="55"/>
      <c r="EW536" s="55"/>
      <c r="EX536" s="55"/>
      <c r="EY536" s="55"/>
      <c r="EZ536" s="55"/>
      <c r="FA536" s="55"/>
      <c r="FB536" s="55"/>
      <c r="FC536" s="55"/>
      <c r="FD536" s="55"/>
      <c r="FE536" s="55"/>
      <c r="FF536" s="55"/>
      <c r="FG536" s="55"/>
      <c r="FH536" s="55"/>
      <c r="FI536" s="55"/>
      <c r="FJ536" s="55"/>
      <c r="FK536" s="55"/>
      <c r="FL536" s="55"/>
      <c r="FM536" s="55"/>
      <c r="FN536" s="55"/>
      <c r="FO536" s="55"/>
      <c r="FP536" s="55"/>
      <c r="FQ536" s="55"/>
      <c r="FR536" s="55"/>
      <c r="FS536" s="55"/>
      <c r="FT536" s="55"/>
      <c r="FU536" s="55"/>
      <c r="FV536" s="55"/>
      <c r="FW536" s="55"/>
      <c r="FX536" s="55"/>
      <c r="FY536" s="55"/>
      <c r="FZ536" s="55"/>
      <c r="GA536" s="55"/>
      <c r="GB536" s="55"/>
      <c r="GC536" s="55"/>
      <c r="GD536" s="55"/>
      <c r="GE536" s="55"/>
      <c r="GF536" s="55"/>
      <c r="GG536" s="55"/>
      <c r="GH536" s="55"/>
      <c r="GI536" s="55"/>
      <c r="GJ536" s="55"/>
      <c r="GK536" s="55"/>
      <c r="GL536" s="55"/>
      <c r="GM536" s="55"/>
      <c r="GN536" s="55"/>
      <c r="GO536" s="55"/>
      <c r="GP536" s="55"/>
      <c r="GQ536" s="55"/>
      <c r="GR536" s="55"/>
      <c r="GS536" s="55"/>
      <c r="GT536" s="55"/>
      <c r="GU536" s="55"/>
      <c r="GV536" s="55"/>
      <c r="GW536" s="55"/>
      <c r="GX536" s="55"/>
      <c r="GY536" s="55"/>
      <c r="GZ536" s="55"/>
      <c r="HA536" s="55"/>
      <c r="HB536" s="55"/>
      <c r="HC536" s="55"/>
      <c r="HD536" s="55"/>
      <c r="HE536" s="55"/>
      <c r="HF536" s="55"/>
      <c r="HG536" s="55"/>
      <c r="HH536" s="55"/>
      <c r="HI536" s="55"/>
      <c r="HJ536" s="55"/>
      <c r="HK536" s="55"/>
      <c r="HL536" s="55"/>
      <c r="HM536" s="55"/>
      <c r="HN536" s="55"/>
      <c r="HO536" s="55"/>
      <c r="HP536" s="55"/>
      <c r="HQ536" s="55"/>
      <c r="HR536" s="55"/>
      <c r="HS536" s="55"/>
      <c r="HT536" s="55"/>
      <c r="HU536" s="55"/>
      <c r="HV536" s="55"/>
      <c r="HW536" s="55"/>
      <c r="HX536" s="55"/>
      <c r="HY536" s="55"/>
      <c r="HZ536" s="55"/>
      <c r="IA536" s="55"/>
    </row>
    <row r="537" spans="1:235" ht="11.25">
      <c r="A537" s="5" t="s">
        <v>7</v>
      </c>
      <c r="B537" s="6"/>
      <c r="C537" s="6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24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  <c r="AK537" s="55"/>
      <c r="AL537" s="55"/>
      <c r="AM537" s="55"/>
      <c r="AN537" s="55"/>
      <c r="AO537" s="55"/>
      <c r="AP537" s="55"/>
      <c r="AQ537" s="55"/>
      <c r="AR537" s="55"/>
      <c r="AS537" s="55"/>
      <c r="AT537" s="55"/>
      <c r="AU537" s="55"/>
      <c r="AV537" s="55"/>
      <c r="AW537" s="55"/>
      <c r="AX537" s="55"/>
      <c r="AY537" s="55"/>
      <c r="AZ537" s="55"/>
      <c r="BA537" s="55"/>
      <c r="BB537" s="55"/>
      <c r="BC537" s="55"/>
      <c r="BD537" s="55"/>
      <c r="BE537" s="55"/>
      <c r="BF537" s="55"/>
      <c r="BG537" s="55"/>
      <c r="BH537" s="55"/>
      <c r="BI537" s="55"/>
      <c r="BJ537" s="55"/>
      <c r="BK537" s="55"/>
      <c r="BL537" s="55"/>
      <c r="BM537" s="55"/>
      <c r="BN537" s="55"/>
      <c r="BO537" s="55"/>
      <c r="BP537" s="55"/>
      <c r="BQ537" s="55"/>
      <c r="BR537" s="55"/>
      <c r="BS537" s="55"/>
      <c r="BT537" s="55"/>
      <c r="BU537" s="55"/>
      <c r="BV537" s="55"/>
      <c r="BW537" s="55"/>
      <c r="BX537" s="55"/>
      <c r="BY537" s="55"/>
      <c r="BZ537" s="55"/>
      <c r="CA537" s="55"/>
      <c r="CB537" s="55"/>
      <c r="CC537" s="55"/>
      <c r="CD537" s="55"/>
      <c r="CE537" s="55"/>
      <c r="CF537" s="55"/>
      <c r="CG537" s="55"/>
      <c r="CH537" s="55"/>
      <c r="CI537" s="55"/>
      <c r="CJ537" s="55"/>
      <c r="CK537" s="55"/>
      <c r="CL537" s="55"/>
      <c r="CM537" s="55"/>
      <c r="CN537" s="55"/>
      <c r="CO537" s="55"/>
      <c r="CP537" s="55"/>
      <c r="CQ537" s="55"/>
      <c r="CR537" s="55"/>
      <c r="CS537" s="55"/>
      <c r="CT537" s="55"/>
      <c r="CU537" s="55"/>
      <c r="CV537" s="55"/>
      <c r="CW537" s="55"/>
      <c r="CX537" s="55"/>
      <c r="CY537" s="55"/>
      <c r="CZ537" s="55"/>
      <c r="DA537" s="55"/>
      <c r="DB537" s="55"/>
      <c r="DC537" s="55"/>
      <c r="DD537" s="55"/>
      <c r="DE537" s="55"/>
      <c r="DF537" s="55"/>
      <c r="DG537" s="55"/>
      <c r="DH537" s="55"/>
      <c r="DI537" s="55"/>
      <c r="DJ537" s="55"/>
      <c r="DK537" s="55"/>
      <c r="DL537" s="55"/>
      <c r="DM537" s="55"/>
      <c r="DN537" s="55"/>
      <c r="DO537" s="55"/>
      <c r="DP537" s="55"/>
      <c r="DQ537" s="55"/>
      <c r="DR537" s="55"/>
      <c r="DS537" s="55"/>
      <c r="DT537" s="55"/>
      <c r="DU537" s="55"/>
      <c r="DV537" s="55"/>
      <c r="DW537" s="55"/>
      <c r="DX537" s="55"/>
      <c r="DY537" s="55"/>
      <c r="DZ537" s="55"/>
      <c r="EA537" s="55"/>
      <c r="EB537" s="55"/>
      <c r="EC537" s="55"/>
      <c r="ED537" s="55"/>
      <c r="EE537" s="55"/>
      <c r="EF537" s="55"/>
      <c r="EG537" s="55"/>
      <c r="EH537" s="55"/>
      <c r="EI537" s="55"/>
      <c r="EJ537" s="55"/>
      <c r="EK537" s="55"/>
      <c r="EL537" s="55"/>
      <c r="EM537" s="55"/>
      <c r="EN537" s="55"/>
      <c r="EO537" s="55"/>
      <c r="EP537" s="55"/>
      <c r="EQ537" s="55"/>
      <c r="ER537" s="55"/>
      <c r="ES537" s="55"/>
      <c r="ET537" s="55"/>
      <c r="EU537" s="55"/>
      <c r="EV537" s="55"/>
      <c r="EW537" s="55"/>
      <c r="EX537" s="55"/>
      <c r="EY537" s="55"/>
      <c r="EZ537" s="55"/>
      <c r="FA537" s="55"/>
      <c r="FB537" s="55"/>
      <c r="FC537" s="55"/>
      <c r="FD537" s="55"/>
      <c r="FE537" s="55"/>
      <c r="FF537" s="55"/>
      <c r="FG537" s="55"/>
      <c r="FH537" s="55"/>
      <c r="FI537" s="55"/>
      <c r="FJ537" s="55"/>
      <c r="FK537" s="55"/>
      <c r="FL537" s="55"/>
      <c r="FM537" s="55"/>
      <c r="FN537" s="55"/>
      <c r="FO537" s="55"/>
      <c r="FP537" s="55"/>
      <c r="FQ537" s="55"/>
      <c r="FR537" s="55"/>
      <c r="FS537" s="55"/>
      <c r="FT537" s="55"/>
      <c r="FU537" s="55"/>
      <c r="FV537" s="55"/>
      <c r="FW537" s="55"/>
      <c r="FX537" s="55"/>
      <c r="FY537" s="55"/>
      <c r="FZ537" s="55"/>
      <c r="GA537" s="55"/>
      <c r="GB537" s="55"/>
      <c r="GC537" s="55"/>
      <c r="GD537" s="55"/>
      <c r="GE537" s="55"/>
      <c r="GF537" s="55"/>
      <c r="GG537" s="55"/>
      <c r="GH537" s="55"/>
      <c r="GI537" s="55"/>
      <c r="GJ537" s="55"/>
      <c r="GK537" s="55"/>
      <c r="GL537" s="55"/>
      <c r="GM537" s="55"/>
      <c r="GN537" s="55"/>
      <c r="GO537" s="55"/>
      <c r="GP537" s="55"/>
      <c r="GQ537" s="55"/>
      <c r="GR537" s="55"/>
      <c r="GS537" s="55"/>
      <c r="GT537" s="55"/>
      <c r="GU537" s="55"/>
      <c r="GV537" s="55"/>
      <c r="GW537" s="55"/>
      <c r="GX537" s="55"/>
      <c r="GY537" s="55"/>
      <c r="GZ537" s="55"/>
      <c r="HA537" s="55"/>
      <c r="HB537" s="55"/>
      <c r="HC537" s="55"/>
      <c r="HD537" s="55"/>
      <c r="HE537" s="55"/>
      <c r="HF537" s="55"/>
      <c r="HG537" s="55"/>
      <c r="HH537" s="55"/>
      <c r="HI537" s="55"/>
      <c r="HJ537" s="55"/>
      <c r="HK537" s="55"/>
      <c r="HL537" s="55"/>
      <c r="HM537" s="55"/>
      <c r="HN537" s="55"/>
      <c r="HO537" s="55"/>
      <c r="HP537" s="55"/>
      <c r="HQ537" s="55"/>
      <c r="HR537" s="55"/>
      <c r="HS537" s="55"/>
      <c r="HT537" s="55"/>
      <c r="HU537" s="55"/>
      <c r="HV537" s="55"/>
      <c r="HW537" s="55"/>
      <c r="HX537" s="55"/>
      <c r="HY537" s="55"/>
      <c r="HZ537" s="55"/>
      <c r="IA537" s="55"/>
    </row>
    <row r="538" spans="1:235" ht="22.5">
      <c r="A538" s="8" t="s">
        <v>185</v>
      </c>
      <c r="B538" s="6"/>
      <c r="C538" s="6"/>
      <c r="D538" s="7">
        <v>760000</v>
      </c>
      <c r="E538" s="7">
        <v>1220000</v>
      </c>
      <c r="F538" s="7">
        <f>D538+E538</f>
        <v>1980000</v>
      </c>
      <c r="G538" s="7">
        <v>760000</v>
      </c>
      <c r="H538" s="7">
        <v>1220000</v>
      </c>
      <c r="I538" s="7"/>
      <c r="J538" s="23">
        <f>J534/J536</f>
        <v>1980000</v>
      </c>
      <c r="K538" s="23"/>
      <c r="L538" s="23"/>
      <c r="M538" s="23"/>
      <c r="N538" s="23">
        <v>760000</v>
      </c>
      <c r="O538" s="23">
        <v>1220000</v>
      </c>
      <c r="P538" s="7">
        <f>N538+O538</f>
        <v>1980000</v>
      </c>
      <c r="Q538" s="24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5"/>
      <c r="AL538" s="55"/>
      <c r="AM538" s="55"/>
      <c r="AN538" s="55"/>
      <c r="AO538" s="55"/>
      <c r="AP538" s="55"/>
      <c r="AQ538" s="55"/>
      <c r="AR538" s="55"/>
      <c r="AS538" s="55"/>
      <c r="AT538" s="55"/>
      <c r="AU538" s="55"/>
      <c r="AV538" s="55"/>
      <c r="AW538" s="55"/>
      <c r="AX538" s="55"/>
      <c r="AY538" s="55"/>
      <c r="AZ538" s="55"/>
      <c r="BA538" s="55"/>
      <c r="BB538" s="55"/>
      <c r="BC538" s="55"/>
      <c r="BD538" s="55"/>
      <c r="BE538" s="55"/>
      <c r="BF538" s="55"/>
      <c r="BG538" s="55"/>
      <c r="BH538" s="55"/>
      <c r="BI538" s="55"/>
      <c r="BJ538" s="55"/>
      <c r="BK538" s="55"/>
      <c r="BL538" s="55"/>
      <c r="BM538" s="55"/>
      <c r="BN538" s="55"/>
      <c r="BO538" s="55"/>
      <c r="BP538" s="55"/>
      <c r="BQ538" s="55"/>
      <c r="BR538" s="55"/>
      <c r="BS538" s="55"/>
      <c r="BT538" s="55"/>
      <c r="BU538" s="55"/>
      <c r="BV538" s="55"/>
      <c r="BW538" s="55"/>
      <c r="BX538" s="55"/>
      <c r="BY538" s="55"/>
      <c r="BZ538" s="55"/>
      <c r="CA538" s="55"/>
      <c r="CB538" s="55"/>
      <c r="CC538" s="55"/>
      <c r="CD538" s="55"/>
      <c r="CE538" s="55"/>
      <c r="CF538" s="55"/>
      <c r="CG538" s="55"/>
      <c r="CH538" s="55"/>
      <c r="CI538" s="55"/>
      <c r="CJ538" s="55"/>
      <c r="CK538" s="55"/>
      <c r="CL538" s="55"/>
      <c r="CM538" s="55"/>
      <c r="CN538" s="55"/>
      <c r="CO538" s="55"/>
      <c r="CP538" s="55"/>
      <c r="CQ538" s="55"/>
      <c r="CR538" s="55"/>
      <c r="CS538" s="55"/>
      <c r="CT538" s="55"/>
      <c r="CU538" s="55"/>
      <c r="CV538" s="55"/>
      <c r="CW538" s="55"/>
      <c r="CX538" s="55"/>
      <c r="CY538" s="55"/>
      <c r="CZ538" s="55"/>
      <c r="DA538" s="55"/>
      <c r="DB538" s="55"/>
      <c r="DC538" s="55"/>
      <c r="DD538" s="55"/>
      <c r="DE538" s="55"/>
      <c r="DF538" s="55"/>
      <c r="DG538" s="55"/>
      <c r="DH538" s="55"/>
      <c r="DI538" s="55"/>
      <c r="DJ538" s="55"/>
      <c r="DK538" s="55"/>
      <c r="DL538" s="55"/>
      <c r="DM538" s="55"/>
      <c r="DN538" s="55"/>
      <c r="DO538" s="55"/>
      <c r="DP538" s="55"/>
      <c r="DQ538" s="55"/>
      <c r="DR538" s="55"/>
      <c r="DS538" s="55"/>
      <c r="DT538" s="55"/>
      <c r="DU538" s="55"/>
      <c r="DV538" s="55"/>
      <c r="DW538" s="55"/>
      <c r="DX538" s="55"/>
      <c r="DY538" s="55"/>
      <c r="DZ538" s="55"/>
      <c r="EA538" s="55"/>
      <c r="EB538" s="55"/>
      <c r="EC538" s="55"/>
      <c r="ED538" s="55"/>
      <c r="EE538" s="55"/>
      <c r="EF538" s="55"/>
      <c r="EG538" s="55"/>
      <c r="EH538" s="55"/>
      <c r="EI538" s="55"/>
      <c r="EJ538" s="55"/>
      <c r="EK538" s="55"/>
      <c r="EL538" s="55"/>
      <c r="EM538" s="55"/>
      <c r="EN538" s="55"/>
      <c r="EO538" s="55"/>
      <c r="EP538" s="55"/>
      <c r="EQ538" s="55"/>
      <c r="ER538" s="55"/>
      <c r="ES538" s="55"/>
      <c r="ET538" s="55"/>
      <c r="EU538" s="55"/>
      <c r="EV538" s="55"/>
      <c r="EW538" s="55"/>
      <c r="EX538" s="55"/>
      <c r="EY538" s="55"/>
      <c r="EZ538" s="55"/>
      <c r="FA538" s="55"/>
      <c r="FB538" s="55"/>
      <c r="FC538" s="55"/>
      <c r="FD538" s="55"/>
      <c r="FE538" s="55"/>
      <c r="FF538" s="55"/>
      <c r="FG538" s="55"/>
      <c r="FH538" s="55"/>
      <c r="FI538" s="55"/>
      <c r="FJ538" s="55"/>
      <c r="FK538" s="55"/>
      <c r="FL538" s="55"/>
      <c r="FM538" s="55"/>
      <c r="FN538" s="55"/>
      <c r="FO538" s="55"/>
      <c r="FP538" s="55"/>
      <c r="FQ538" s="55"/>
      <c r="FR538" s="55"/>
      <c r="FS538" s="55"/>
      <c r="FT538" s="55"/>
      <c r="FU538" s="55"/>
      <c r="FV538" s="55"/>
      <c r="FW538" s="55"/>
      <c r="FX538" s="55"/>
      <c r="FY538" s="55"/>
      <c r="FZ538" s="55"/>
      <c r="GA538" s="55"/>
      <c r="GB538" s="55"/>
      <c r="GC538" s="55"/>
      <c r="GD538" s="55"/>
      <c r="GE538" s="55"/>
      <c r="GF538" s="55"/>
      <c r="GG538" s="55"/>
      <c r="GH538" s="55"/>
      <c r="GI538" s="55"/>
      <c r="GJ538" s="55"/>
      <c r="GK538" s="55"/>
      <c r="GL538" s="55"/>
      <c r="GM538" s="55"/>
      <c r="GN538" s="55"/>
      <c r="GO538" s="55"/>
      <c r="GP538" s="55"/>
      <c r="GQ538" s="55"/>
      <c r="GR538" s="55"/>
      <c r="GS538" s="55"/>
      <c r="GT538" s="55"/>
      <c r="GU538" s="55"/>
      <c r="GV538" s="55"/>
      <c r="GW538" s="55"/>
      <c r="GX538" s="55"/>
      <c r="GY538" s="55"/>
      <c r="GZ538" s="55"/>
      <c r="HA538" s="55"/>
      <c r="HB538" s="55"/>
      <c r="HC538" s="55"/>
      <c r="HD538" s="55"/>
      <c r="HE538" s="55"/>
      <c r="HF538" s="55"/>
      <c r="HG538" s="55"/>
      <c r="HH538" s="55"/>
      <c r="HI538" s="55"/>
      <c r="HJ538" s="55"/>
      <c r="HK538" s="55"/>
      <c r="HL538" s="55"/>
      <c r="HM538" s="55"/>
      <c r="HN538" s="55"/>
      <c r="HO538" s="55"/>
      <c r="HP538" s="55"/>
      <c r="HQ538" s="55"/>
      <c r="HR538" s="55"/>
      <c r="HS538" s="55"/>
      <c r="HT538" s="55"/>
      <c r="HU538" s="55"/>
      <c r="HV538" s="55"/>
      <c r="HW538" s="55"/>
      <c r="HX538" s="55"/>
      <c r="HY538" s="55"/>
      <c r="HZ538" s="55"/>
      <c r="IA538" s="55"/>
    </row>
    <row r="539" spans="1:235" ht="11.25">
      <c r="A539" s="8"/>
      <c r="B539" s="6"/>
      <c r="C539" s="6"/>
      <c r="D539" s="7"/>
      <c r="E539" s="7"/>
      <c r="F539" s="7"/>
      <c r="G539" s="7"/>
      <c r="H539" s="7"/>
      <c r="I539" s="7"/>
      <c r="J539" s="23"/>
      <c r="K539" s="23"/>
      <c r="L539" s="23"/>
      <c r="M539" s="23"/>
      <c r="N539" s="23"/>
      <c r="O539" s="23"/>
      <c r="P539" s="7"/>
      <c r="Q539" s="24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5"/>
      <c r="AK539" s="55"/>
      <c r="AL539" s="55"/>
      <c r="AM539" s="55"/>
      <c r="AN539" s="55"/>
      <c r="AO539" s="55"/>
      <c r="AP539" s="55"/>
      <c r="AQ539" s="55"/>
      <c r="AR539" s="55"/>
      <c r="AS539" s="55"/>
      <c r="AT539" s="55"/>
      <c r="AU539" s="55"/>
      <c r="AV539" s="55"/>
      <c r="AW539" s="55"/>
      <c r="AX539" s="55"/>
      <c r="AY539" s="55"/>
      <c r="AZ539" s="55"/>
      <c r="BA539" s="55"/>
      <c r="BB539" s="55"/>
      <c r="BC539" s="55"/>
      <c r="BD539" s="55"/>
      <c r="BE539" s="55"/>
      <c r="BF539" s="55"/>
      <c r="BG539" s="55"/>
      <c r="BH539" s="55"/>
      <c r="BI539" s="55"/>
      <c r="BJ539" s="55"/>
      <c r="BK539" s="55"/>
      <c r="BL539" s="55"/>
      <c r="BM539" s="55"/>
      <c r="BN539" s="55"/>
      <c r="BO539" s="55"/>
      <c r="BP539" s="55"/>
      <c r="BQ539" s="55"/>
      <c r="BR539" s="55"/>
      <c r="BS539" s="55"/>
      <c r="BT539" s="55"/>
      <c r="BU539" s="55"/>
      <c r="BV539" s="55"/>
      <c r="BW539" s="55"/>
      <c r="BX539" s="55"/>
      <c r="BY539" s="55"/>
      <c r="BZ539" s="55"/>
      <c r="CA539" s="55"/>
      <c r="CB539" s="55"/>
      <c r="CC539" s="55"/>
      <c r="CD539" s="55"/>
      <c r="CE539" s="55"/>
      <c r="CF539" s="55"/>
      <c r="CG539" s="55"/>
      <c r="CH539" s="55"/>
      <c r="CI539" s="55"/>
      <c r="CJ539" s="55"/>
      <c r="CK539" s="55"/>
      <c r="CL539" s="55"/>
      <c r="CM539" s="55"/>
      <c r="CN539" s="55"/>
      <c r="CO539" s="55"/>
      <c r="CP539" s="55"/>
      <c r="CQ539" s="55"/>
      <c r="CR539" s="55"/>
      <c r="CS539" s="55"/>
      <c r="CT539" s="55"/>
      <c r="CU539" s="55"/>
      <c r="CV539" s="55"/>
      <c r="CW539" s="55"/>
      <c r="CX539" s="55"/>
      <c r="CY539" s="55"/>
      <c r="CZ539" s="55"/>
      <c r="DA539" s="55"/>
      <c r="DB539" s="55"/>
      <c r="DC539" s="55"/>
      <c r="DD539" s="55"/>
      <c r="DE539" s="55"/>
      <c r="DF539" s="55"/>
      <c r="DG539" s="55"/>
      <c r="DH539" s="55"/>
      <c r="DI539" s="55"/>
      <c r="DJ539" s="55"/>
      <c r="DK539" s="55"/>
      <c r="DL539" s="55"/>
      <c r="DM539" s="55"/>
      <c r="DN539" s="55"/>
      <c r="DO539" s="55"/>
      <c r="DP539" s="55"/>
      <c r="DQ539" s="55"/>
      <c r="DR539" s="55"/>
      <c r="DS539" s="55"/>
      <c r="DT539" s="55"/>
      <c r="DU539" s="55"/>
      <c r="DV539" s="55"/>
      <c r="DW539" s="55"/>
      <c r="DX539" s="55"/>
      <c r="DY539" s="55"/>
      <c r="DZ539" s="55"/>
      <c r="EA539" s="55"/>
      <c r="EB539" s="55"/>
      <c r="EC539" s="55"/>
      <c r="ED539" s="55"/>
      <c r="EE539" s="55"/>
      <c r="EF539" s="55"/>
      <c r="EG539" s="55"/>
      <c r="EH539" s="55"/>
      <c r="EI539" s="55"/>
      <c r="EJ539" s="55"/>
      <c r="EK539" s="55"/>
      <c r="EL539" s="55"/>
      <c r="EM539" s="55"/>
      <c r="EN539" s="55"/>
      <c r="EO539" s="55"/>
      <c r="EP539" s="55"/>
      <c r="EQ539" s="55"/>
      <c r="ER539" s="55"/>
      <c r="ES539" s="55"/>
      <c r="ET539" s="55"/>
      <c r="EU539" s="55"/>
      <c r="EV539" s="55"/>
      <c r="EW539" s="55"/>
      <c r="EX539" s="55"/>
      <c r="EY539" s="55"/>
      <c r="EZ539" s="55"/>
      <c r="FA539" s="55"/>
      <c r="FB539" s="55"/>
      <c r="FC539" s="55"/>
      <c r="FD539" s="55"/>
      <c r="FE539" s="55"/>
      <c r="FF539" s="55"/>
      <c r="FG539" s="55"/>
      <c r="FH539" s="55"/>
      <c r="FI539" s="55"/>
      <c r="FJ539" s="55"/>
      <c r="FK539" s="55"/>
      <c r="FL539" s="55"/>
      <c r="FM539" s="55"/>
      <c r="FN539" s="55"/>
      <c r="FO539" s="55"/>
      <c r="FP539" s="55"/>
      <c r="FQ539" s="55"/>
      <c r="FR539" s="55"/>
      <c r="FS539" s="55"/>
      <c r="FT539" s="55"/>
      <c r="FU539" s="55"/>
      <c r="FV539" s="55"/>
      <c r="FW539" s="55"/>
      <c r="FX539" s="55"/>
      <c r="FY539" s="55"/>
      <c r="FZ539" s="55"/>
      <c r="GA539" s="55"/>
      <c r="GB539" s="55"/>
      <c r="GC539" s="55"/>
      <c r="GD539" s="55"/>
      <c r="GE539" s="55"/>
      <c r="GF539" s="55"/>
      <c r="GG539" s="55"/>
      <c r="GH539" s="55"/>
      <c r="GI539" s="55"/>
      <c r="GJ539" s="55"/>
      <c r="GK539" s="55"/>
      <c r="GL539" s="55"/>
      <c r="GM539" s="55"/>
      <c r="GN539" s="55"/>
      <c r="GO539" s="55"/>
      <c r="GP539" s="55"/>
      <c r="GQ539" s="55"/>
      <c r="GR539" s="55"/>
      <c r="GS539" s="55"/>
      <c r="GT539" s="55"/>
      <c r="GU539" s="55"/>
      <c r="GV539" s="55"/>
      <c r="GW539" s="55"/>
      <c r="GX539" s="55"/>
      <c r="GY539" s="55"/>
      <c r="GZ539" s="55"/>
      <c r="HA539" s="55"/>
      <c r="HB539" s="55"/>
      <c r="HC539" s="55"/>
      <c r="HD539" s="55"/>
      <c r="HE539" s="55"/>
      <c r="HF539" s="55"/>
      <c r="HG539" s="55"/>
      <c r="HH539" s="55"/>
      <c r="HI539" s="55"/>
      <c r="HJ539" s="55"/>
      <c r="HK539" s="55"/>
      <c r="HL539" s="55"/>
      <c r="HM539" s="55"/>
      <c r="HN539" s="55"/>
      <c r="HO539" s="55"/>
      <c r="HP539" s="55"/>
      <c r="HQ539" s="55"/>
      <c r="HR539" s="55"/>
      <c r="HS539" s="55"/>
      <c r="HT539" s="55"/>
      <c r="HU539" s="55"/>
      <c r="HV539" s="55"/>
      <c r="HW539" s="55"/>
      <c r="HX539" s="55"/>
      <c r="HY539" s="55"/>
      <c r="HZ539" s="55"/>
      <c r="IA539" s="55"/>
    </row>
    <row r="540" spans="1:235" ht="11.25">
      <c r="A540" s="37" t="s">
        <v>368</v>
      </c>
      <c r="B540" s="6"/>
      <c r="C540" s="6"/>
      <c r="D540" s="7">
        <f>D544</f>
        <v>2178</v>
      </c>
      <c r="E540" s="7">
        <f>E544</f>
        <v>0</v>
      </c>
      <c r="F540" s="7">
        <f>D540+E540</f>
        <v>2178</v>
      </c>
      <c r="G540" s="7">
        <v>0</v>
      </c>
      <c r="H540" s="7">
        <v>0</v>
      </c>
      <c r="I540" s="7" t="e">
        <f>#REF!</f>
        <v>#REF!</v>
      </c>
      <c r="J540" s="23">
        <v>0</v>
      </c>
      <c r="K540" s="23" t="e">
        <f>#REF!</f>
        <v>#REF!</v>
      </c>
      <c r="L540" s="23" t="e">
        <f>#REF!</f>
        <v>#REF!</v>
      </c>
      <c r="M540" s="23" t="e">
        <f>#REF!</f>
        <v>#REF!</v>
      </c>
      <c r="N540" s="23">
        <v>0</v>
      </c>
      <c r="O540" s="23">
        <v>0</v>
      </c>
      <c r="P540" s="7">
        <v>0</v>
      </c>
      <c r="Q540" s="24" t="e">
        <f>#REF!</f>
        <v>#REF!</v>
      </c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  <c r="AL540" s="55"/>
      <c r="AM540" s="55"/>
      <c r="AN540" s="55"/>
      <c r="AO540" s="55"/>
      <c r="AP540" s="55"/>
      <c r="AQ540" s="55"/>
      <c r="AR540" s="55"/>
      <c r="AS540" s="55"/>
      <c r="AT540" s="55"/>
      <c r="AU540" s="55"/>
      <c r="AV540" s="55"/>
      <c r="AW540" s="55"/>
      <c r="AX540" s="55"/>
      <c r="AY540" s="55"/>
      <c r="AZ540" s="55"/>
      <c r="BA540" s="55"/>
      <c r="BB540" s="55"/>
      <c r="BC540" s="55"/>
      <c r="BD540" s="55"/>
      <c r="BE540" s="55"/>
      <c r="BF540" s="55"/>
      <c r="BG540" s="55"/>
      <c r="BH540" s="55"/>
      <c r="BI540" s="55"/>
      <c r="BJ540" s="55"/>
      <c r="BK540" s="55"/>
      <c r="BL540" s="55"/>
      <c r="BM540" s="55"/>
      <c r="BN540" s="55"/>
      <c r="BO540" s="55"/>
      <c r="BP540" s="55"/>
      <c r="BQ540" s="55"/>
      <c r="BR540" s="55"/>
      <c r="BS540" s="55"/>
      <c r="BT540" s="55"/>
      <c r="BU540" s="55"/>
      <c r="BV540" s="55"/>
      <c r="BW540" s="55"/>
      <c r="BX540" s="55"/>
      <c r="BY540" s="55"/>
      <c r="BZ540" s="55"/>
      <c r="CA540" s="55"/>
      <c r="CB540" s="55"/>
      <c r="CC540" s="55"/>
      <c r="CD540" s="55"/>
      <c r="CE540" s="55"/>
      <c r="CF540" s="55"/>
      <c r="CG540" s="55"/>
      <c r="CH540" s="55"/>
      <c r="CI540" s="55"/>
      <c r="CJ540" s="55"/>
      <c r="CK540" s="55"/>
      <c r="CL540" s="55"/>
      <c r="CM540" s="55"/>
      <c r="CN540" s="55"/>
      <c r="CO540" s="55"/>
      <c r="CP540" s="55"/>
      <c r="CQ540" s="55"/>
      <c r="CR540" s="55"/>
      <c r="CS540" s="55"/>
      <c r="CT540" s="55"/>
      <c r="CU540" s="55"/>
      <c r="CV540" s="55"/>
      <c r="CW540" s="55"/>
      <c r="CX540" s="55"/>
      <c r="CY540" s="55"/>
      <c r="CZ540" s="55"/>
      <c r="DA540" s="55"/>
      <c r="DB540" s="55"/>
      <c r="DC540" s="55"/>
      <c r="DD540" s="55"/>
      <c r="DE540" s="55"/>
      <c r="DF540" s="55"/>
      <c r="DG540" s="55"/>
      <c r="DH540" s="55"/>
      <c r="DI540" s="55"/>
      <c r="DJ540" s="55"/>
      <c r="DK540" s="55"/>
      <c r="DL540" s="55"/>
      <c r="DM540" s="55"/>
      <c r="DN540" s="55"/>
      <c r="DO540" s="55"/>
      <c r="DP540" s="55"/>
      <c r="DQ540" s="55"/>
      <c r="DR540" s="55"/>
      <c r="DS540" s="55"/>
      <c r="DT540" s="55"/>
      <c r="DU540" s="55"/>
      <c r="DV540" s="55"/>
      <c r="DW540" s="55"/>
      <c r="DX540" s="55"/>
      <c r="DY540" s="55"/>
      <c r="DZ540" s="55"/>
      <c r="EA540" s="55"/>
      <c r="EB540" s="55"/>
      <c r="EC540" s="55"/>
      <c r="ED540" s="55"/>
      <c r="EE540" s="55"/>
      <c r="EF540" s="55"/>
      <c r="EG540" s="55"/>
      <c r="EH540" s="55"/>
      <c r="EI540" s="55"/>
      <c r="EJ540" s="55"/>
      <c r="EK540" s="55"/>
      <c r="EL540" s="55"/>
      <c r="EM540" s="55"/>
      <c r="EN540" s="55"/>
      <c r="EO540" s="55"/>
      <c r="EP540" s="55"/>
      <c r="EQ540" s="55"/>
      <c r="ER540" s="55"/>
      <c r="ES540" s="55"/>
      <c r="ET540" s="55"/>
      <c r="EU540" s="55"/>
      <c r="EV540" s="55"/>
      <c r="EW540" s="55"/>
      <c r="EX540" s="55"/>
      <c r="EY540" s="55"/>
      <c r="EZ540" s="55"/>
      <c r="FA540" s="55"/>
      <c r="FB540" s="55"/>
      <c r="FC540" s="55"/>
      <c r="FD540" s="55"/>
      <c r="FE540" s="55"/>
      <c r="FF540" s="55"/>
      <c r="FG540" s="55"/>
      <c r="FH540" s="55"/>
      <c r="FI540" s="55"/>
      <c r="FJ540" s="55"/>
      <c r="FK540" s="55"/>
      <c r="FL540" s="55"/>
      <c r="FM540" s="55"/>
      <c r="FN540" s="55"/>
      <c r="FO540" s="55"/>
      <c r="FP540" s="55"/>
      <c r="FQ540" s="55"/>
      <c r="FR540" s="55"/>
      <c r="FS540" s="55"/>
      <c r="FT540" s="55"/>
      <c r="FU540" s="55"/>
      <c r="FV540" s="55"/>
      <c r="FW540" s="55"/>
      <c r="FX540" s="55"/>
      <c r="FY540" s="55"/>
      <c r="FZ540" s="55"/>
      <c r="GA540" s="55"/>
      <c r="GB540" s="55"/>
      <c r="GC540" s="55"/>
      <c r="GD540" s="55"/>
      <c r="GE540" s="55"/>
      <c r="GF540" s="55"/>
      <c r="GG540" s="55"/>
      <c r="GH540" s="55"/>
      <c r="GI540" s="55"/>
      <c r="GJ540" s="55"/>
      <c r="GK540" s="55"/>
      <c r="GL540" s="55"/>
      <c r="GM540" s="55"/>
      <c r="GN540" s="55"/>
      <c r="GO540" s="55"/>
      <c r="GP540" s="55"/>
      <c r="GQ540" s="55"/>
      <c r="GR540" s="55"/>
      <c r="GS540" s="55"/>
      <c r="GT540" s="55"/>
      <c r="GU540" s="55"/>
      <c r="GV540" s="55"/>
      <c r="GW540" s="55"/>
      <c r="GX540" s="55"/>
      <c r="GY540" s="55"/>
      <c r="GZ540" s="55"/>
      <c r="HA540" s="55"/>
      <c r="HB540" s="55"/>
      <c r="HC540" s="55"/>
      <c r="HD540" s="55"/>
      <c r="HE540" s="55"/>
      <c r="HF540" s="55"/>
      <c r="HG540" s="55"/>
      <c r="HH540" s="55"/>
      <c r="HI540" s="55"/>
      <c r="HJ540" s="55"/>
      <c r="HK540" s="55"/>
      <c r="HL540" s="55"/>
      <c r="HM540" s="55"/>
      <c r="HN540" s="55"/>
      <c r="HO540" s="55"/>
      <c r="HP540" s="55"/>
      <c r="HQ540" s="55"/>
      <c r="HR540" s="55"/>
      <c r="HS540" s="55"/>
      <c r="HT540" s="55"/>
      <c r="HU540" s="55"/>
      <c r="HV540" s="55"/>
      <c r="HW540" s="55"/>
      <c r="HX540" s="55"/>
      <c r="HY540" s="55"/>
      <c r="HZ540" s="55"/>
      <c r="IA540" s="55"/>
    </row>
    <row r="541" spans="1:235" ht="33.75">
      <c r="A541" s="8" t="s">
        <v>409</v>
      </c>
      <c r="B541" s="6"/>
      <c r="C541" s="6"/>
      <c r="D541" s="7"/>
      <c r="E541" s="7"/>
      <c r="F541" s="7"/>
      <c r="G541" s="7"/>
      <c r="H541" s="7"/>
      <c r="I541" s="7"/>
      <c r="J541" s="23"/>
      <c r="K541" s="23"/>
      <c r="L541" s="23"/>
      <c r="M541" s="23"/>
      <c r="N541" s="23"/>
      <c r="O541" s="23"/>
      <c r="P541" s="7"/>
      <c r="Q541" s="24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  <c r="AK541" s="55"/>
      <c r="AL541" s="55"/>
      <c r="AM541" s="55"/>
      <c r="AN541" s="55"/>
      <c r="AO541" s="55"/>
      <c r="AP541" s="55"/>
      <c r="AQ541" s="55"/>
      <c r="AR541" s="55"/>
      <c r="AS541" s="55"/>
      <c r="AT541" s="55"/>
      <c r="AU541" s="55"/>
      <c r="AV541" s="55"/>
      <c r="AW541" s="55"/>
      <c r="AX541" s="55"/>
      <c r="AY541" s="55"/>
      <c r="AZ541" s="55"/>
      <c r="BA541" s="55"/>
      <c r="BB541" s="55"/>
      <c r="BC541" s="55"/>
      <c r="BD541" s="55"/>
      <c r="BE541" s="55"/>
      <c r="BF541" s="55"/>
      <c r="BG541" s="55"/>
      <c r="BH541" s="55"/>
      <c r="BI541" s="55"/>
      <c r="BJ541" s="55"/>
      <c r="BK541" s="55"/>
      <c r="BL541" s="55"/>
      <c r="BM541" s="55"/>
      <c r="BN541" s="55"/>
      <c r="BO541" s="55"/>
      <c r="BP541" s="55"/>
      <c r="BQ541" s="55"/>
      <c r="BR541" s="55"/>
      <c r="BS541" s="55"/>
      <c r="BT541" s="55"/>
      <c r="BU541" s="55"/>
      <c r="BV541" s="55"/>
      <c r="BW541" s="55"/>
      <c r="BX541" s="55"/>
      <c r="BY541" s="55"/>
      <c r="BZ541" s="55"/>
      <c r="CA541" s="55"/>
      <c r="CB541" s="55"/>
      <c r="CC541" s="55"/>
      <c r="CD541" s="55"/>
      <c r="CE541" s="55"/>
      <c r="CF541" s="55"/>
      <c r="CG541" s="55"/>
      <c r="CH541" s="55"/>
      <c r="CI541" s="55"/>
      <c r="CJ541" s="55"/>
      <c r="CK541" s="55"/>
      <c r="CL541" s="55"/>
      <c r="CM541" s="55"/>
      <c r="CN541" s="55"/>
      <c r="CO541" s="55"/>
      <c r="CP541" s="55"/>
      <c r="CQ541" s="55"/>
      <c r="CR541" s="55"/>
      <c r="CS541" s="55"/>
      <c r="CT541" s="55"/>
      <c r="CU541" s="55"/>
      <c r="CV541" s="55"/>
      <c r="CW541" s="55"/>
      <c r="CX541" s="55"/>
      <c r="CY541" s="55"/>
      <c r="CZ541" s="55"/>
      <c r="DA541" s="55"/>
      <c r="DB541" s="55"/>
      <c r="DC541" s="55"/>
      <c r="DD541" s="55"/>
      <c r="DE541" s="55"/>
      <c r="DF541" s="55"/>
      <c r="DG541" s="55"/>
      <c r="DH541" s="55"/>
      <c r="DI541" s="55"/>
      <c r="DJ541" s="55"/>
      <c r="DK541" s="55"/>
      <c r="DL541" s="55"/>
      <c r="DM541" s="55"/>
      <c r="DN541" s="55"/>
      <c r="DO541" s="55"/>
      <c r="DP541" s="55"/>
      <c r="DQ541" s="55"/>
      <c r="DR541" s="55"/>
      <c r="DS541" s="55"/>
      <c r="DT541" s="55"/>
      <c r="DU541" s="55"/>
      <c r="DV541" s="55"/>
      <c r="DW541" s="55"/>
      <c r="DX541" s="55"/>
      <c r="DY541" s="55"/>
      <c r="DZ541" s="55"/>
      <c r="EA541" s="55"/>
      <c r="EB541" s="55"/>
      <c r="EC541" s="55"/>
      <c r="ED541" s="55"/>
      <c r="EE541" s="55"/>
      <c r="EF541" s="55"/>
      <c r="EG541" s="55"/>
      <c r="EH541" s="55"/>
      <c r="EI541" s="55"/>
      <c r="EJ541" s="55"/>
      <c r="EK541" s="55"/>
      <c r="EL541" s="55"/>
      <c r="EM541" s="55"/>
      <c r="EN541" s="55"/>
      <c r="EO541" s="55"/>
      <c r="EP541" s="55"/>
      <c r="EQ541" s="55"/>
      <c r="ER541" s="55"/>
      <c r="ES541" s="55"/>
      <c r="ET541" s="55"/>
      <c r="EU541" s="55"/>
      <c r="EV541" s="55"/>
      <c r="EW541" s="55"/>
      <c r="EX541" s="55"/>
      <c r="EY541" s="55"/>
      <c r="EZ541" s="55"/>
      <c r="FA541" s="55"/>
      <c r="FB541" s="55"/>
      <c r="FC541" s="55"/>
      <c r="FD541" s="55"/>
      <c r="FE541" s="55"/>
      <c r="FF541" s="55"/>
      <c r="FG541" s="55"/>
      <c r="FH541" s="55"/>
      <c r="FI541" s="55"/>
      <c r="FJ541" s="55"/>
      <c r="FK541" s="55"/>
      <c r="FL541" s="55"/>
      <c r="FM541" s="55"/>
      <c r="FN541" s="55"/>
      <c r="FO541" s="55"/>
      <c r="FP541" s="55"/>
      <c r="FQ541" s="55"/>
      <c r="FR541" s="55"/>
      <c r="FS541" s="55"/>
      <c r="FT541" s="55"/>
      <c r="FU541" s="55"/>
      <c r="FV541" s="55"/>
      <c r="FW541" s="55"/>
      <c r="FX541" s="55"/>
      <c r="FY541" s="55"/>
      <c r="FZ541" s="55"/>
      <c r="GA541" s="55"/>
      <c r="GB541" s="55"/>
      <c r="GC541" s="55"/>
      <c r="GD541" s="55"/>
      <c r="GE541" s="55"/>
      <c r="GF541" s="55"/>
      <c r="GG541" s="55"/>
      <c r="GH541" s="55"/>
      <c r="GI541" s="55"/>
      <c r="GJ541" s="55"/>
      <c r="GK541" s="55"/>
      <c r="GL541" s="55"/>
      <c r="GM541" s="55"/>
      <c r="GN541" s="55"/>
      <c r="GO541" s="55"/>
      <c r="GP541" s="55"/>
      <c r="GQ541" s="55"/>
      <c r="GR541" s="55"/>
      <c r="GS541" s="55"/>
      <c r="GT541" s="55"/>
      <c r="GU541" s="55"/>
      <c r="GV541" s="55"/>
      <c r="GW541" s="55"/>
      <c r="GX541" s="55"/>
      <c r="GY541" s="55"/>
      <c r="GZ541" s="55"/>
      <c r="HA541" s="55"/>
      <c r="HB541" s="55"/>
      <c r="HC541" s="55"/>
      <c r="HD541" s="55"/>
      <c r="HE541" s="55"/>
      <c r="HF541" s="55"/>
      <c r="HG541" s="55"/>
      <c r="HH541" s="55"/>
      <c r="HI541" s="55"/>
      <c r="HJ541" s="55"/>
      <c r="HK541" s="55"/>
      <c r="HL541" s="55"/>
      <c r="HM541" s="55"/>
      <c r="HN541" s="55"/>
      <c r="HO541" s="55"/>
      <c r="HP541" s="55"/>
      <c r="HQ541" s="55"/>
      <c r="HR541" s="55"/>
      <c r="HS541" s="55"/>
      <c r="HT541" s="55"/>
      <c r="HU541" s="55"/>
      <c r="HV541" s="55"/>
      <c r="HW541" s="55"/>
      <c r="HX541" s="55"/>
      <c r="HY541" s="55"/>
      <c r="HZ541" s="55"/>
      <c r="IA541" s="55"/>
    </row>
    <row r="542" spans="1:235" ht="22.5">
      <c r="A542" s="34" t="s">
        <v>410</v>
      </c>
      <c r="B542" s="6"/>
      <c r="C542" s="6"/>
      <c r="D542" s="7"/>
      <c r="E542" s="7"/>
      <c r="F542" s="7"/>
      <c r="G542" s="7"/>
      <c r="H542" s="7"/>
      <c r="I542" s="7"/>
      <c r="J542" s="23"/>
      <c r="K542" s="23"/>
      <c r="L542" s="23"/>
      <c r="M542" s="23"/>
      <c r="N542" s="23"/>
      <c r="O542" s="23"/>
      <c r="P542" s="7"/>
      <c r="Q542" s="24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  <c r="AK542" s="55"/>
      <c r="AL542" s="55"/>
      <c r="AM542" s="55"/>
      <c r="AN542" s="55"/>
      <c r="AO542" s="55"/>
      <c r="AP542" s="55"/>
      <c r="AQ542" s="55"/>
      <c r="AR542" s="55"/>
      <c r="AS542" s="55"/>
      <c r="AT542" s="55"/>
      <c r="AU542" s="55"/>
      <c r="AV542" s="55"/>
      <c r="AW542" s="55"/>
      <c r="AX542" s="55"/>
      <c r="AY542" s="55"/>
      <c r="AZ542" s="55"/>
      <c r="BA542" s="55"/>
      <c r="BB542" s="55"/>
      <c r="BC542" s="55"/>
      <c r="BD542" s="55"/>
      <c r="BE542" s="55"/>
      <c r="BF542" s="55"/>
      <c r="BG542" s="55"/>
      <c r="BH542" s="55"/>
      <c r="BI542" s="55"/>
      <c r="BJ542" s="55"/>
      <c r="BK542" s="55"/>
      <c r="BL542" s="55"/>
      <c r="BM542" s="55"/>
      <c r="BN542" s="55"/>
      <c r="BO542" s="55"/>
      <c r="BP542" s="55"/>
      <c r="BQ542" s="55"/>
      <c r="BR542" s="55"/>
      <c r="BS542" s="55"/>
      <c r="BT542" s="55"/>
      <c r="BU542" s="55"/>
      <c r="BV542" s="55"/>
      <c r="BW542" s="55"/>
      <c r="BX542" s="55"/>
      <c r="BY542" s="55"/>
      <c r="BZ542" s="55"/>
      <c r="CA542" s="55"/>
      <c r="CB542" s="55"/>
      <c r="CC542" s="55"/>
      <c r="CD542" s="55"/>
      <c r="CE542" s="55"/>
      <c r="CF542" s="55"/>
      <c r="CG542" s="55"/>
      <c r="CH542" s="55"/>
      <c r="CI542" s="55"/>
      <c r="CJ542" s="55"/>
      <c r="CK542" s="55"/>
      <c r="CL542" s="55"/>
      <c r="CM542" s="55"/>
      <c r="CN542" s="55"/>
      <c r="CO542" s="55"/>
      <c r="CP542" s="55"/>
      <c r="CQ542" s="55"/>
      <c r="CR542" s="55"/>
      <c r="CS542" s="55"/>
      <c r="CT542" s="55"/>
      <c r="CU542" s="55"/>
      <c r="CV542" s="55"/>
      <c r="CW542" s="55"/>
      <c r="CX542" s="55"/>
      <c r="CY542" s="55"/>
      <c r="CZ542" s="55"/>
      <c r="DA542" s="55"/>
      <c r="DB542" s="55"/>
      <c r="DC542" s="55"/>
      <c r="DD542" s="55"/>
      <c r="DE542" s="55"/>
      <c r="DF542" s="55"/>
      <c r="DG542" s="55"/>
      <c r="DH542" s="55"/>
      <c r="DI542" s="55"/>
      <c r="DJ542" s="55"/>
      <c r="DK542" s="55"/>
      <c r="DL542" s="55"/>
      <c r="DM542" s="55"/>
      <c r="DN542" s="55"/>
      <c r="DO542" s="55"/>
      <c r="DP542" s="55"/>
      <c r="DQ542" s="55"/>
      <c r="DR542" s="55"/>
      <c r="DS542" s="55"/>
      <c r="DT542" s="55"/>
      <c r="DU542" s="55"/>
      <c r="DV542" s="55"/>
      <c r="DW542" s="55"/>
      <c r="DX542" s="55"/>
      <c r="DY542" s="55"/>
      <c r="DZ542" s="55"/>
      <c r="EA542" s="55"/>
      <c r="EB542" s="55"/>
      <c r="EC542" s="55"/>
      <c r="ED542" s="55"/>
      <c r="EE542" s="55"/>
      <c r="EF542" s="55"/>
      <c r="EG542" s="55"/>
      <c r="EH542" s="55"/>
      <c r="EI542" s="55"/>
      <c r="EJ542" s="55"/>
      <c r="EK542" s="55"/>
      <c r="EL542" s="55"/>
      <c r="EM542" s="55"/>
      <c r="EN542" s="55"/>
      <c r="EO542" s="55"/>
      <c r="EP542" s="55"/>
      <c r="EQ542" s="55"/>
      <c r="ER542" s="55"/>
      <c r="ES542" s="55"/>
      <c r="ET542" s="55"/>
      <c r="EU542" s="55"/>
      <c r="EV542" s="55"/>
      <c r="EW542" s="55"/>
      <c r="EX542" s="55"/>
      <c r="EY542" s="55"/>
      <c r="EZ542" s="55"/>
      <c r="FA542" s="55"/>
      <c r="FB542" s="55"/>
      <c r="FC542" s="55"/>
      <c r="FD542" s="55"/>
      <c r="FE542" s="55"/>
      <c r="FF542" s="55"/>
      <c r="FG542" s="55"/>
      <c r="FH542" s="55"/>
      <c r="FI542" s="55"/>
      <c r="FJ542" s="55"/>
      <c r="FK542" s="55"/>
      <c r="FL542" s="55"/>
      <c r="FM542" s="55"/>
      <c r="FN542" s="55"/>
      <c r="FO542" s="55"/>
      <c r="FP542" s="55"/>
      <c r="FQ542" s="55"/>
      <c r="FR542" s="55"/>
      <c r="FS542" s="55"/>
      <c r="FT542" s="55"/>
      <c r="FU542" s="55"/>
      <c r="FV542" s="55"/>
      <c r="FW542" s="55"/>
      <c r="FX542" s="55"/>
      <c r="FY542" s="55"/>
      <c r="FZ542" s="55"/>
      <c r="GA542" s="55"/>
      <c r="GB542" s="55"/>
      <c r="GC542" s="55"/>
      <c r="GD542" s="55"/>
      <c r="GE542" s="55"/>
      <c r="GF542" s="55"/>
      <c r="GG542" s="55"/>
      <c r="GH542" s="55"/>
      <c r="GI542" s="55"/>
      <c r="GJ542" s="55"/>
      <c r="GK542" s="55"/>
      <c r="GL542" s="55"/>
      <c r="GM542" s="55"/>
      <c r="GN542" s="55"/>
      <c r="GO542" s="55"/>
      <c r="GP542" s="55"/>
      <c r="GQ542" s="55"/>
      <c r="GR542" s="55"/>
      <c r="GS542" s="55"/>
      <c r="GT542" s="55"/>
      <c r="GU542" s="55"/>
      <c r="GV542" s="55"/>
      <c r="GW542" s="55"/>
      <c r="GX542" s="55"/>
      <c r="GY542" s="55"/>
      <c r="GZ542" s="55"/>
      <c r="HA542" s="55"/>
      <c r="HB542" s="55"/>
      <c r="HC542" s="55"/>
      <c r="HD542" s="55"/>
      <c r="HE542" s="55"/>
      <c r="HF542" s="55"/>
      <c r="HG542" s="55"/>
      <c r="HH542" s="55"/>
      <c r="HI542" s="55"/>
      <c r="HJ542" s="55"/>
      <c r="HK542" s="55"/>
      <c r="HL542" s="55"/>
      <c r="HM542" s="55"/>
      <c r="HN542" s="55"/>
      <c r="HO542" s="55"/>
      <c r="HP542" s="55"/>
      <c r="HQ542" s="55"/>
      <c r="HR542" s="55"/>
      <c r="HS542" s="55"/>
      <c r="HT542" s="55"/>
      <c r="HU542" s="55"/>
      <c r="HV542" s="55"/>
      <c r="HW542" s="55"/>
      <c r="HX542" s="55"/>
      <c r="HY542" s="55"/>
      <c r="HZ542" s="55"/>
      <c r="IA542" s="55"/>
    </row>
    <row r="543" spans="1:235" ht="11.25">
      <c r="A543" s="5" t="s">
        <v>4</v>
      </c>
      <c r="B543" s="6"/>
      <c r="C543" s="6"/>
      <c r="D543" s="7"/>
      <c r="E543" s="7"/>
      <c r="F543" s="7"/>
      <c r="G543" s="7"/>
      <c r="H543" s="7"/>
      <c r="I543" s="7"/>
      <c r="J543" s="23"/>
      <c r="K543" s="23"/>
      <c r="L543" s="23"/>
      <c r="M543" s="23"/>
      <c r="N543" s="23"/>
      <c r="O543" s="23"/>
      <c r="P543" s="7"/>
      <c r="Q543" s="24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  <c r="AK543" s="55"/>
      <c r="AL543" s="55"/>
      <c r="AM543" s="55"/>
      <c r="AN543" s="55"/>
      <c r="AO543" s="55"/>
      <c r="AP543" s="55"/>
      <c r="AQ543" s="55"/>
      <c r="AR543" s="55"/>
      <c r="AS543" s="55"/>
      <c r="AT543" s="55"/>
      <c r="AU543" s="55"/>
      <c r="AV543" s="55"/>
      <c r="AW543" s="55"/>
      <c r="AX543" s="55"/>
      <c r="AY543" s="55"/>
      <c r="AZ543" s="55"/>
      <c r="BA543" s="55"/>
      <c r="BB543" s="55"/>
      <c r="BC543" s="55"/>
      <c r="BD543" s="55"/>
      <c r="BE543" s="55"/>
      <c r="BF543" s="55"/>
      <c r="BG543" s="55"/>
      <c r="BH543" s="55"/>
      <c r="BI543" s="55"/>
      <c r="BJ543" s="55"/>
      <c r="BK543" s="55"/>
      <c r="BL543" s="55"/>
      <c r="BM543" s="55"/>
      <c r="BN543" s="55"/>
      <c r="BO543" s="55"/>
      <c r="BP543" s="55"/>
      <c r="BQ543" s="55"/>
      <c r="BR543" s="55"/>
      <c r="BS543" s="55"/>
      <c r="BT543" s="55"/>
      <c r="BU543" s="55"/>
      <c r="BV543" s="55"/>
      <c r="BW543" s="55"/>
      <c r="BX543" s="55"/>
      <c r="BY543" s="55"/>
      <c r="BZ543" s="55"/>
      <c r="CA543" s="55"/>
      <c r="CB543" s="55"/>
      <c r="CC543" s="55"/>
      <c r="CD543" s="55"/>
      <c r="CE543" s="55"/>
      <c r="CF543" s="55"/>
      <c r="CG543" s="55"/>
      <c r="CH543" s="55"/>
      <c r="CI543" s="55"/>
      <c r="CJ543" s="55"/>
      <c r="CK543" s="55"/>
      <c r="CL543" s="55"/>
      <c r="CM543" s="55"/>
      <c r="CN543" s="55"/>
      <c r="CO543" s="55"/>
      <c r="CP543" s="55"/>
      <c r="CQ543" s="55"/>
      <c r="CR543" s="55"/>
      <c r="CS543" s="55"/>
      <c r="CT543" s="55"/>
      <c r="CU543" s="55"/>
      <c r="CV543" s="55"/>
      <c r="CW543" s="55"/>
      <c r="CX543" s="55"/>
      <c r="CY543" s="55"/>
      <c r="CZ543" s="55"/>
      <c r="DA543" s="55"/>
      <c r="DB543" s="55"/>
      <c r="DC543" s="55"/>
      <c r="DD543" s="55"/>
      <c r="DE543" s="55"/>
      <c r="DF543" s="55"/>
      <c r="DG543" s="55"/>
      <c r="DH543" s="55"/>
      <c r="DI543" s="55"/>
      <c r="DJ543" s="55"/>
      <c r="DK543" s="55"/>
      <c r="DL543" s="55"/>
      <c r="DM543" s="55"/>
      <c r="DN543" s="55"/>
      <c r="DO543" s="55"/>
      <c r="DP543" s="55"/>
      <c r="DQ543" s="55"/>
      <c r="DR543" s="55"/>
      <c r="DS543" s="55"/>
      <c r="DT543" s="55"/>
      <c r="DU543" s="55"/>
      <c r="DV543" s="55"/>
      <c r="DW543" s="55"/>
      <c r="DX543" s="55"/>
      <c r="DY543" s="55"/>
      <c r="DZ543" s="55"/>
      <c r="EA543" s="55"/>
      <c r="EB543" s="55"/>
      <c r="EC543" s="55"/>
      <c r="ED543" s="55"/>
      <c r="EE543" s="55"/>
      <c r="EF543" s="55"/>
      <c r="EG543" s="55"/>
      <c r="EH543" s="55"/>
      <c r="EI543" s="55"/>
      <c r="EJ543" s="55"/>
      <c r="EK543" s="55"/>
      <c r="EL543" s="55"/>
      <c r="EM543" s="55"/>
      <c r="EN543" s="55"/>
      <c r="EO543" s="55"/>
      <c r="EP543" s="55"/>
      <c r="EQ543" s="55"/>
      <c r="ER543" s="55"/>
      <c r="ES543" s="55"/>
      <c r="ET543" s="55"/>
      <c r="EU543" s="55"/>
      <c r="EV543" s="55"/>
      <c r="EW543" s="55"/>
      <c r="EX543" s="55"/>
      <c r="EY543" s="55"/>
      <c r="EZ543" s="55"/>
      <c r="FA543" s="55"/>
      <c r="FB543" s="55"/>
      <c r="FC543" s="55"/>
      <c r="FD543" s="55"/>
      <c r="FE543" s="55"/>
      <c r="FF543" s="55"/>
      <c r="FG543" s="55"/>
      <c r="FH543" s="55"/>
      <c r="FI543" s="55"/>
      <c r="FJ543" s="55"/>
      <c r="FK543" s="55"/>
      <c r="FL543" s="55"/>
      <c r="FM543" s="55"/>
      <c r="FN543" s="55"/>
      <c r="FO543" s="55"/>
      <c r="FP543" s="55"/>
      <c r="FQ543" s="55"/>
      <c r="FR543" s="55"/>
      <c r="FS543" s="55"/>
      <c r="FT543" s="55"/>
      <c r="FU543" s="55"/>
      <c r="FV543" s="55"/>
      <c r="FW543" s="55"/>
      <c r="FX543" s="55"/>
      <c r="FY543" s="55"/>
      <c r="FZ543" s="55"/>
      <c r="GA543" s="55"/>
      <c r="GB543" s="55"/>
      <c r="GC543" s="55"/>
      <c r="GD543" s="55"/>
      <c r="GE543" s="55"/>
      <c r="GF543" s="55"/>
      <c r="GG543" s="55"/>
      <c r="GH543" s="55"/>
      <c r="GI543" s="55"/>
      <c r="GJ543" s="55"/>
      <c r="GK543" s="55"/>
      <c r="GL543" s="55"/>
      <c r="GM543" s="55"/>
      <c r="GN543" s="55"/>
      <c r="GO543" s="55"/>
      <c r="GP543" s="55"/>
      <c r="GQ543" s="55"/>
      <c r="GR543" s="55"/>
      <c r="GS543" s="55"/>
      <c r="GT543" s="55"/>
      <c r="GU543" s="55"/>
      <c r="GV543" s="55"/>
      <c r="GW543" s="55"/>
      <c r="GX543" s="55"/>
      <c r="GY543" s="55"/>
      <c r="GZ543" s="55"/>
      <c r="HA543" s="55"/>
      <c r="HB543" s="55"/>
      <c r="HC543" s="55"/>
      <c r="HD543" s="55"/>
      <c r="HE543" s="55"/>
      <c r="HF543" s="55"/>
      <c r="HG543" s="55"/>
      <c r="HH543" s="55"/>
      <c r="HI543" s="55"/>
      <c r="HJ543" s="55"/>
      <c r="HK543" s="55"/>
      <c r="HL543" s="55"/>
      <c r="HM543" s="55"/>
      <c r="HN543" s="55"/>
      <c r="HO543" s="55"/>
      <c r="HP543" s="55"/>
      <c r="HQ543" s="55"/>
      <c r="HR543" s="55"/>
      <c r="HS543" s="55"/>
      <c r="HT543" s="55"/>
      <c r="HU543" s="55"/>
      <c r="HV543" s="55"/>
      <c r="HW543" s="55"/>
      <c r="HX543" s="55"/>
      <c r="HY543" s="55"/>
      <c r="HZ543" s="55"/>
      <c r="IA543" s="55"/>
    </row>
    <row r="544" spans="1:235" ht="11.25">
      <c r="A544" s="8" t="s">
        <v>44</v>
      </c>
      <c r="B544" s="6"/>
      <c r="C544" s="6"/>
      <c r="D544" s="7">
        <v>2178</v>
      </c>
      <c r="E544" s="7"/>
      <c r="F544" s="7">
        <f>D544+E544</f>
        <v>2178</v>
      </c>
      <c r="G544" s="7"/>
      <c r="H544" s="7"/>
      <c r="I544" s="7"/>
      <c r="J544" s="23"/>
      <c r="K544" s="23"/>
      <c r="L544" s="23"/>
      <c r="M544" s="23"/>
      <c r="N544" s="23"/>
      <c r="O544" s="23"/>
      <c r="P544" s="7"/>
      <c r="Q544" s="24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  <c r="AJ544" s="55"/>
      <c r="AK544" s="55"/>
      <c r="AL544" s="55"/>
      <c r="AM544" s="55"/>
      <c r="AN544" s="55"/>
      <c r="AO544" s="55"/>
      <c r="AP544" s="55"/>
      <c r="AQ544" s="55"/>
      <c r="AR544" s="55"/>
      <c r="AS544" s="55"/>
      <c r="AT544" s="55"/>
      <c r="AU544" s="55"/>
      <c r="AV544" s="55"/>
      <c r="AW544" s="55"/>
      <c r="AX544" s="55"/>
      <c r="AY544" s="55"/>
      <c r="AZ544" s="55"/>
      <c r="BA544" s="55"/>
      <c r="BB544" s="55"/>
      <c r="BC544" s="55"/>
      <c r="BD544" s="55"/>
      <c r="BE544" s="55"/>
      <c r="BF544" s="55"/>
      <c r="BG544" s="55"/>
      <c r="BH544" s="55"/>
      <c r="BI544" s="55"/>
      <c r="BJ544" s="55"/>
      <c r="BK544" s="55"/>
      <c r="BL544" s="55"/>
      <c r="BM544" s="55"/>
      <c r="BN544" s="55"/>
      <c r="BO544" s="55"/>
      <c r="BP544" s="55"/>
      <c r="BQ544" s="55"/>
      <c r="BR544" s="55"/>
      <c r="BS544" s="55"/>
      <c r="BT544" s="55"/>
      <c r="BU544" s="55"/>
      <c r="BV544" s="55"/>
      <c r="BW544" s="55"/>
      <c r="BX544" s="55"/>
      <c r="BY544" s="55"/>
      <c r="BZ544" s="55"/>
      <c r="CA544" s="55"/>
      <c r="CB544" s="55"/>
      <c r="CC544" s="55"/>
      <c r="CD544" s="55"/>
      <c r="CE544" s="55"/>
      <c r="CF544" s="55"/>
      <c r="CG544" s="55"/>
      <c r="CH544" s="55"/>
      <c r="CI544" s="55"/>
      <c r="CJ544" s="55"/>
      <c r="CK544" s="55"/>
      <c r="CL544" s="55"/>
      <c r="CM544" s="55"/>
      <c r="CN544" s="55"/>
      <c r="CO544" s="55"/>
      <c r="CP544" s="55"/>
      <c r="CQ544" s="55"/>
      <c r="CR544" s="55"/>
      <c r="CS544" s="55"/>
      <c r="CT544" s="55"/>
      <c r="CU544" s="55"/>
      <c r="CV544" s="55"/>
      <c r="CW544" s="55"/>
      <c r="CX544" s="55"/>
      <c r="CY544" s="55"/>
      <c r="CZ544" s="55"/>
      <c r="DA544" s="55"/>
      <c r="DB544" s="55"/>
      <c r="DC544" s="55"/>
      <c r="DD544" s="55"/>
      <c r="DE544" s="55"/>
      <c r="DF544" s="55"/>
      <c r="DG544" s="55"/>
      <c r="DH544" s="55"/>
      <c r="DI544" s="55"/>
      <c r="DJ544" s="55"/>
      <c r="DK544" s="55"/>
      <c r="DL544" s="55"/>
      <c r="DM544" s="55"/>
      <c r="DN544" s="55"/>
      <c r="DO544" s="55"/>
      <c r="DP544" s="55"/>
      <c r="DQ544" s="55"/>
      <c r="DR544" s="55"/>
      <c r="DS544" s="55"/>
      <c r="DT544" s="55"/>
      <c r="DU544" s="55"/>
      <c r="DV544" s="55"/>
      <c r="DW544" s="55"/>
      <c r="DX544" s="55"/>
      <c r="DY544" s="55"/>
      <c r="DZ544" s="55"/>
      <c r="EA544" s="55"/>
      <c r="EB544" s="55"/>
      <c r="EC544" s="55"/>
      <c r="ED544" s="55"/>
      <c r="EE544" s="55"/>
      <c r="EF544" s="55"/>
      <c r="EG544" s="55"/>
      <c r="EH544" s="55"/>
      <c r="EI544" s="55"/>
      <c r="EJ544" s="55"/>
      <c r="EK544" s="55"/>
      <c r="EL544" s="55"/>
      <c r="EM544" s="55"/>
      <c r="EN544" s="55"/>
      <c r="EO544" s="55"/>
      <c r="EP544" s="55"/>
      <c r="EQ544" s="55"/>
      <c r="ER544" s="55"/>
      <c r="ES544" s="55"/>
      <c r="ET544" s="55"/>
      <c r="EU544" s="55"/>
      <c r="EV544" s="55"/>
      <c r="EW544" s="55"/>
      <c r="EX544" s="55"/>
      <c r="EY544" s="55"/>
      <c r="EZ544" s="55"/>
      <c r="FA544" s="55"/>
      <c r="FB544" s="55"/>
      <c r="FC544" s="55"/>
      <c r="FD544" s="55"/>
      <c r="FE544" s="55"/>
      <c r="FF544" s="55"/>
      <c r="FG544" s="55"/>
      <c r="FH544" s="55"/>
      <c r="FI544" s="55"/>
      <c r="FJ544" s="55"/>
      <c r="FK544" s="55"/>
      <c r="FL544" s="55"/>
      <c r="FM544" s="55"/>
      <c r="FN544" s="55"/>
      <c r="FO544" s="55"/>
      <c r="FP544" s="55"/>
      <c r="FQ544" s="55"/>
      <c r="FR544" s="55"/>
      <c r="FS544" s="55"/>
      <c r="FT544" s="55"/>
      <c r="FU544" s="55"/>
      <c r="FV544" s="55"/>
      <c r="FW544" s="55"/>
      <c r="FX544" s="55"/>
      <c r="FY544" s="55"/>
      <c r="FZ544" s="55"/>
      <c r="GA544" s="55"/>
      <c r="GB544" s="55"/>
      <c r="GC544" s="55"/>
      <c r="GD544" s="55"/>
      <c r="GE544" s="55"/>
      <c r="GF544" s="55"/>
      <c r="GG544" s="55"/>
      <c r="GH544" s="55"/>
      <c r="GI544" s="55"/>
      <c r="GJ544" s="55"/>
      <c r="GK544" s="55"/>
      <c r="GL544" s="55"/>
      <c r="GM544" s="55"/>
      <c r="GN544" s="55"/>
      <c r="GO544" s="55"/>
      <c r="GP544" s="55"/>
      <c r="GQ544" s="55"/>
      <c r="GR544" s="55"/>
      <c r="GS544" s="55"/>
      <c r="GT544" s="55"/>
      <c r="GU544" s="55"/>
      <c r="GV544" s="55"/>
      <c r="GW544" s="55"/>
      <c r="GX544" s="55"/>
      <c r="GY544" s="55"/>
      <c r="GZ544" s="55"/>
      <c r="HA544" s="55"/>
      <c r="HB544" s="55"/>
      <c r="HC544" s="55"/>
      <c r="HD544" s="55"/>
      <c r="HE544" s="55"/>
      <c r="HF544" s="55"/>
      <c r="HG544" s="55"/>
      <c r="HH544" s="55"/>
      <c r="HI544" s="55"/>
      <c r="HJ544" s="55"/>
      <c r="HK544" s="55"/>
      <c r="HL544" s="55"/>
      <c r="HM544" s="55"/>
      <c r="HN544" s="55"/>
      <c r="HO544" s="55"/>
      <c r="HP544" s="55"/>
      <c r="HQ544" s="55"/>
      <c r="HR544" s="55"/>
      <c r="HS544" s="55"/>
      <c r="HT544" s="55"/>
      <c r="HU544" s="55"/>
      <c r="HV544" s="55"/>
      <c r="HW544" s="55"/>
      <c r="HX544" s="55"/>
      <c r="HY544" s="55"/>
      <c r="HZ544" s="55"/>
      <c r="IA544" s="55"/>
    </row>
    <row r="545" spans="1:235" ht="11.25">
      <c r="A545" s="5" t="s">
        <v>5</v>
      </c>
      <c r="B545" s="6"/>
      <c r="C545" s="6"/>
      <c r="D545" s="7"/>
      <c r="E545" s="7"/>
      <c r="F545" s="7"/>
      <c r="G545" s="7"/>
      <c r="H545" s="7"/>
      <c r="I545" s="7"/>
      <c r="J545" s="23"/>
      <c r="K545" s="23"/>
      <c r="L545" s="23"/>
      <c r="M545" s="23"/>
      <c r="N545" s="23"/>
      <c r="O545" s="23"/>
      <c r="P545" s="7"/>
      <c r="Q545" s="24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  <c r="AK545" s="55"/>
      <c r="AL545" s="55"/>
      <c r="AM545" s="55"/>
      <c r="AN545" s="55"/>
      <c r="AO545" s="55"/>
      <c r="AP545" s="55"/>
      <c r="AQ545" s="55"/>
      <c r="AR545" s="55"/>
      <c r="AS545" s="55"/>
      <c r="AT545" s="55"/>
      <c r="AU545" s="55"/>
      <c r="AV545" s="55"/>
      <c r="AW545" s="55"/>
      <c r="AX545" s="55"/>
      <c r="AY545" s="55"/>
      <c r="AZ545" s="55"/>
      <c r="BA545" s="55"/>
      <c r="BB545" s="55"/>
      <c r="BC545" s="55"/>
      <c r="BD545" s="55"/>
      <c r="BE545" s="55"/>
      <c r="BF545" s="55"/>
      <c r="BG545" s="55"/>
      <c r="BH545" s="55"/>
      <c r="BI545" s="55"/>
      <c r="BJ545" s="55"/>
      <c r="BK545" s="55"/>
      <c r="BL545" s="55"/>
      <c r="BM545" s="55"/>
      <c r="BN545" s="55"/>
      <c r="BO545" s="55"/>
      <c r="BP545" s="55"/>
      <c r="BQ545" s="55"/>
      <c r="BR545" s="55"/>
      <c r="BS545" s="55"/>
      <c r="BT545" s="55"/>
      <c r="BU545" s="55"/>
      <c r="BV545" s="55"/>
      <c r="BW545" s="55"/>
      <c r="BX545" s="55"/>
      <c r="BY545" s="55"/>
      <c r="BZ545" s="55"/>
      <c r="CA545" s="55"/>
      <c r="CB545" s="55"/>
      <c r="CC545" s="55"/>
      <c r="CD545" s="55"/>
      <c r="CE545" s="55"/>
      <c r="CF545" s="55"/>
      <c r="CG545" s="55"/>
      <c r="CH545" s="55"/>
      <c r="CI545" s="55"/>
      <c r="CJ545" s="55"/>
      <c r="CK545" s="55"/>
      <c r="CL545" s="55"/>
      <c r="CM545" s="55"/>
      <c r="CN545" s="55"/>
      <c r="CO545" s="55"/>
      <c r="CP545" s="55"/>
      <c r="CQ545" s="55"/>
      <c r="CR545" s="55"/>
      <c r="CS545" s="55"/>
      <c r="CT545" s="55"/>
      <c r="CU545" s="55"/>
      <c r="CV545" s="55"/>
      <c r="CW545" s="55"/>
      <c r="CX545" s="55"/>
      <c r="CY545" s="55"/>
      <c r="CZ545" s="55"/>
      <c r="DA545" s="55"/>
      <c r="DB545" s="55"/>
      <c r="DC545" s="55"/>
      <c r="DD545" s="55"/>
      <c r="DE545" s="55"/>
      <c r="DF545" s="55"/>
      <c r="DG545" s="55"/>
      <c r="DH545" s="55"/>
      <c r="DI545" s="55"/>
      <c r="DJ545" s="55"/>
      <c r="DK545" s="55"/>
      <c r="DL545" s="55"/>
      <c r="DM545" s="55"/>
      <c r="DN545" s="55"/>
      <c r="DO545" s="55"/>
      <c r="DP545" s="55"/>
      <c r="DQ545" s="55"/>
      <c r="DR545" s="55"/>
      <c r="DS545" s="55"/>
      <c r="DT545" s="55"/>
      <c r="DU545" s="55"/>
      <c r="DV545" s="55"/>
      <c r="DW545" s="55"/>
      <c r="DX545" s="55"/>
      <c r="DY545" s="55"/>
      <c r="DZ545" s="55"/>
      <c r="EA545" s="55"/>
      <c r="EB545" s="55"/>
      <c r="EC545" s="55"/>
      <c r="ED545" s="55"/>
      <c r="EE545" s="55"/>
      <c r="EF545" s="55"/>
      <c r="EG545" s="55"/>
      <c r="EH545" s="55"/>
      <c r="EI545" s="55"/>
      <c r="EJ545" s="55"/>
      <c r="EK545" s="55"/>
      <c r="EL545" s="55"/>
      <c r="EM545" s="55"/>
      <c r="EN545" s="55"/>
      <c r="EO545" s="55"/>
      <c r="EP545" s="55"/>
      <c r="EQ545" s="55"/>
      <c r="ER545" s="55"/>
      <c r="ES545" s="55"/>
      <c r="ET545" s="55"/>
      <c r="EU545" s="55"/>
      <c r="EV545" s="55"/>
      <c r="EW545" s="55"/>
      <c r="EX545" s="55"/>
      <c r="EY545" s="55"/>
      <c r="EZ545" s="55"/>
      <c r="FA545" s="55"/>
      <c r="FB545" s="55"/>
      <c r="FC545" s="55"/>
      <c r="FD545" s="55"/>
      <c r="FE545" s="55"/>
      <c r="FF545" s="55"/>
      <c r="FG545" s="55"/>
      <c r="FH545" s="55"/>
      <c r="FI545" s="55"/>
      <c r="FJ545" s="55"/>
      <c r="FK545" s="55"/>
      <c r="FL545" s="55"/>
      <c r="FM545" s="55"/>
      <c r="FN545" s="55"/>
      <c r="FO545" s="55"/>
      <c r="FP545" s="55"/>
      <c r="FQ545" s="55"/>
      <c r="FR545" s="55"/>
      <c r="FS545" s="55"/>
      <c r="FT545" s="55"/>
      <c r="FU545" s="55"/>
      <c r="FV545" s="55"/>
      <c r="FW545" s="55"/>
      <c r="FX545" s="55"/>
      <c r="FY545" s="55"/>
      <c r="FZ545" s="55"/>
      <c r="GA545" s="55"/>
      <c r="GB545" s="55"/>
      <c r="GC545" s="55"/>
      <c r="GD545" s="55"/>
      <c r="GE545" s="55"/>
      <c r="GF545" s="55"/>
      <c r="GG545" s="55"/>
      <c r="GH545" s="55"/>
      <c r="GI545" s="55"/>
      <c r="GJ545" s="55"/>
      <c r="GK545" s="55"/>
      <c r="GL545" s="55"/>
      <c r="GM545" s="55"/>
      <c r="GN545" s="55"/>
      <c r="GO545" s="55"/>
      <c r="GP545" s="55"/>
      <c r="GQ545" s="55"/>
      <c r="GR545" s="55"/>
      <c r="GS545" s="55"/>
      <c r="GT545" s="55"/>
      <c r="GU545" s="55"/>
      <c r="GV545" s="55"/>
      <c r="GW545" s="55"/>
      <c r="GX545" s="55"/>
      <c r="GY545" s="55"/>
      <c r="GZ545" s="55"/>
      <c r="HA545" s="55"/>
      <c r="HB545" s="55"/>
      <c r="HC545" s="55"/>
      <c r="HD545" s="55"/>
      <c r="HE545" s="55"/>
      <c r="HF545" s="55"/>
      <c r="HG545" s="55"/>
      <c r="HH545" s="55"/>
      <c r="HI545" s="55"/>
      <c r="HJ545" s="55"/>
      <c r="HK545" s="55"/>
      <c r="HL545" s="55"/>
      <c r="HM545" s="55"/>
      <c r="HN545" s="55"/>
      <c r="HO545" s="55"/>
      <c r="HP545" s="55"/>
      <c r="HQ545" s="55"/>
      <c r="HR545" s="55"/>
      <c r="HS545" s="55"/>
      <c r="HT545" s="55"/>
      <c r="HU545" s="55"/>
      <c r="HV545" s="55"/>
      <c r="HW545" s="55"/>
      <c r="HX545" s="55"/>
      <c r="HY545" s="55"/>
      <c r="HZ545" s="55"/>
      <c r="IA545" s="55"/>
    </row>
    <row r="546" spans="1:235" ht="22.5">
      <c r="A546" s="8" t="s">
        <v>411</v>
      </c>
      <c r="B546" s="6"/>
      <c r="C546" s="6"/>
      <c r="D546" s="7">
        <v>60</v>
      </c>
      <c r="E546" s="7"/>
      <c r="F546" s="7">
        <v>60</v>
      </c>
      <c r="G546" s="7"/>
      <c r="H546" s="7"/>
      <c r="I546" s="7"/>
      <c r="J546" s="23"/>
      <c r="K546" s="23"/>
      <c r="L546" s="23"/>
      <c r="M546" s="23"/>
      <c r="N546" s="23"/>
      <c r="O546" s="23"/>
      <c r="P546" s="7"/>
      <c r="Q546" s="24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  <c r="AL546" s="55"/>
      <c r="AM546" s="55"/>
      <c r="AN546" s="55"/>
      <c r="AO546" s="55"/>
      <c r="AP546" s="55"/>
      <c r="AQ546" s="55"/>
      <c r="AR546" s="55"/>
      <c r="AS546" s="55"/>
      <c r="AT546" s="55"/>
      <c r="AU546" s="55"/>
      <c r="AV546" s="55"/>
      <c r="AW546" s="55"/>
      <c r="AX546" s="55"/>
      <c r="AY546" s="55"/>
      <c r="AZ546" s="55"/>
      <c r="BA546" s="55"/>
      <c r="BB546" s="55"/>
      <c r="BC546" s="55"/>
      <c r="BD546" s="55"/>
      <c r="BE546" s="55"/>
      <c r="BF546" s="55"/>
      <c r="BG546" s="55"/>
      <c r="BH546" s="55"/>
      <c r="BI546" s="55"/>
      <c r="BJ546" s="55"/>
      <c r="BK546" s="55"/>
      <c r="BL546" s="55"/>
      <c r="BM546" s="55"/>
      <c r="BN546" s="55"/>
      <c r="BO546" s="55"/>
      <c r="BP546" s="55"/>
      <c r="BQ546" s="55"/>
      <c r="BR546" s="55"/>
      <c r="BS546" s="55"/>
      <c r="BT546" s="55"/>
      <c r="BU546" s="55"/>
      <c r="BV546" s="55"/>
      <c r="BW546" s="55"/>
      <c r="BX546" s="55"/>
      <c r="BY546" s="55"/>
      <c r="BZ546" s="55"/>
      <c r="CA546" s="55"/>
      <c r="CB546" s="55"/>
      <c r="CC546" s="55"/>
      <c r="CD546" s="55"/>
      <c r="CE546" s="55"/>
      <c r="CF546" s="55"/>
      <c r="CG546" s="55"/>
      <c r="CH546" s="55"/>
      <c r="CI546" s="55"/>
      <c r="CJ546" s="55"/>
      <c r="CK546" s="55"/>
      <c r="CL546" s="55"/>
      <c r="CM546" s="55"/>
      <c r="CN546" s="55"/>
      <c r="CO546" s="55"/>
      <c r="CP546" s="55"/>
      <c r="CQ546" s="55"/>
      <c r="CR546" s="55"/>
      <c r="CS546" s="55"/>
      <c r="CT546" s="55"/>
      <c r="CU546" s="55"/>
      <c r="CV546" s="55"/>
      <c r="CW546" s="55"/>
      <c r="CX546" s="55"/>
      <c r="CY546" s="55"/>
      <c r="CZ546" s="55"/>
      <c r="DA546" s="55"/>
      <c r="DB546" s="55"/>
      <c r="DC546" s="55"/>
      <c r="DD546" s="55"/>
      <c r="DE546" s="55"/>
      <c r="DF546" s="55"/>
      <c r="DG546" s="55"/>
      <c r="DH546" s="55"/>
      <c r="DI546" s="55"/>
      <c r="DJ546" s="55"/>
      <c r="DK546" s="55"/>
      <c r="DL546" s="55"/>
      <c r="DM546" s="55"/>
      <c r="DN546" s="55"/>
      <c r="DO546" s="55"/>
      <c r="DP546" s="55"/>
      <c r="DQ546" s="55"/>
      <c r="DR546" s="55"/>
      <c r="DS546" s="55"/>
      <c r="DT546" s="55"/>
      <c r="DU546" s="55"/>
      <c r="DV546" s="55"/>
      <c r="DW546" s="55"/>
      <c r="DX546" s="55"/>
      <c r="DY546" s="55"/>
      <c r="DZ546" s="55"/>
      <c r="EA546" s="55"/>
      <c r="EB546" s="55"/>
      <c r="EC546" s="55"/>
      <c r="ED546" s="55"/>
      <c r="EE546" s="55"/>
      <c r="EF546" s="55"/>
      <c r="EG546" s="55"/>
      <c r="EH546" s="55"/>
      <c r="EI546" s="55"/>
      <c r="EJ546" s="55"/>
      <c r="EK546" s="55"/>
      <c r="EL546" s="55"/>
      <c r="EM546" s="55"/>
      <c r="EN546" s="55"/>
      <c r="EO546" s="55"/>
      <c r="EP546" s="55"/>
      <c r="EQ546" s="55"/>
      <c r="ER546" s="55"/>
      <c r="ES546" s="55"/>
      <c r="ET546" s="55"/>
      <c r="EU546" s="55"/>
      <c r="EV546" s="55"/>
      <c r="EW546" s="55"/>
      <c r="EX546" s="55"/>
      <c r="EY546" s="55"/>
      <c r="EZ546" s="55"/>
      <c r="FA546" s="55"/>
      <c r="FB546" s="55"/>
      <c r="FC546" s="55"/>
      <c r="FD546" s="55"/>
      <c r="FE546" s="55"/>
      <c r="FF546" s="55"/>
      <c r="FG546" s="55"/>
      <c r="FH546" s="55"/>
      <c r="FI546" s="55"/>
      <c r="FJ546" s="55"/>
      <c r="FK546" s="55"/>
      <c r="FL546" s="55"/>
      <c r="FM546" s="55"/>
      <c r="FN546" s="55"/>
      <c r="FO546" s="55"/>
      <c r="FP546" s="55"/>
      <c r="FQ546" s="55"/>
      <c r="FR546" s="55"/>
      <c r="FS546" s="55"/>
      <c r="FT546" s="55"/>
      <c r="FU546" s="55"/>
      <c r="FV546" s="55"/>
      <c r="FW546" s="55"/>
      <c r="FX546" s="55"/>
      <c r="FY546" s="55"/>
      <c r="FZ546" s="55"/>
      <c r="GA546" s="55"/>
      <c r="GB546" s="55"/>
      <c r="GC546" s="55"/>
      <c r="GD546" s="55"/>
      <c r="GE546" s="55"/>
      <c r="GF546" s="55"/>
      <c r="GG546" s="55"/>
      <c r="GH546" s="55"/>
      <c r="GI546" s="55"/>
      <c r="GJ546" s="55"/>
      <c r="GK546" s="55"/>
      <c r="GL546" s="55"/>
      <c r="GM546" s="55"/>
      <c r="GN546" s="55"/>
      <c r="GO546" s="55"/>
      <c r="GP546" s="55"/>
      <c r="GQ546" s="55"/>
      <c r="GR546" s="55"/>
      <c r="GS546" s="55"/>
      <c r="GT546" s="55"/>
      <c r="GU546" s="55"/>
      <c r="GV546" s="55"/>
      <c r="GW546" s="55"/>
      <c r="GX546" s="55"/>
      <c r="GY546" s="55"/>
      <c r="GZ546" s="55"/>
      <c r="HA546" s="55"/>
      <c r="HB546" s="55"/>
      <c r="HC546" s="55"/>
      <c r="HD546" s="55"/>
      <c r="HE546" s="55"/>
      <c r="HF546" s="55"/>
      <c r="HG546" s="55"/>
      <c r="HH546" s="55"/>
      <c r="HI546" s="55"/>
      <c r="HJ546" s="55"/>
      <c r="HK546" s="55"/>
      <c r="HL546" s="55"/>
      <c r="HM546" s="55"/>
      <c r="HN546" s="55"/>
      <c r="HO546" s="55"/>
      <c r="HP546" s="55"/>
      <c r="HQ546" s="55"/>
      <c r="HR546" s="55"/>
      <c r="HS546" s="55"/>
      <c r="HT546" s="55"/>
      <c r="HU546" s="55"/>
      <c r="HV546" s="55"/>
      <c r="HW546" s="55"/>
      <c r="HX546" s="55"/>
      <c r="HY546" s="55"/>
      <c r="HZ546" s="55"/>
      <c r="IA546" s="55"/>
    </row>
    <row r="547" spans="1:235" ht="11.25">
      <c r="A547" s="5" t="s">
        <v>7</v>
      </c>
      <c r="B547" s="6"/>
      <c r="C547" s="6"/>
      <c r="D547" s="7"/>
      <c r="E547" s="7"/>
      <c r="F547" s="7"/>
      <c r="G547" s="7"/>
      <c r="H547" s="7"/>
      <c r="I547" s="7"/>
      <c r="J547" s="23"/>
      <c r="K547" s="23"/>
      <c r="L547" s="23"/>
      <c r="M547" s="23"/>
      <c r="N547" s="23"/>
      <c r="O547" s="23"/>
      <c r="P547" s="7"/>
      <c r="Q547" s="24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5"/>
      <c r="AL547" s="55"/>
      <c r="AM547" s="55"/>
      <c r="AN547" s="55"/>
      <c r="AO547" s="55"/>
      <c r="AP547" s="55"/>
      <c r="AQ547" s="55"/>
      <c r="AR547" s="55"/>
      <c r="AS547" s="55"/>
      <c r="AT547" s="55"/>
      <c r="AU547" s="55"/>
      <c r="AV547" s="55"/>
      <c r="AW547" s="55"/>
      <c r="AX547" s="55"/>
      <c r="AY547" s="55"/>
      <c r="AZ547" s="55"/>
      <c r="BA547" s="55"/>
      <c r="BB547" s="55"/>
      <c r="BC547" s="55"/>
      <c r="BD547" s="55"/>
      <c r="BE547" s="55"/>
      <c r="BF547" s="55"/>
      <c r="BG547" s="55"/>
      <c r="BH547" s="55"/>
      <c r="BI547" s="55"/>
      <c r="BJ547" s="55"/>
      <c r="BK547" s="55"/>
      <c r="BL547" s="55"/>
      <c r="BM547" s="55"/>
      <c r="BN547" s="55"/>
      <c r="BO547" s="55"/>
      <c r="BP547" s="55"/>
      <c r="BQ547" s="55"/>
      <c r="BR547" s="55"/>
      <c r="BS547" s="55"/>
      <c r="BT547" s="55"/>
      <c r="BU547" s="55"/>
      <c r="BV547" s="55"/>
      <c r="BW547" s="55"/>
      <c r="BX547" s="55"/>
      <c r="BY547" s="55"/>
      <c r="BZ547" s="55"/>
      <c r="CA547" s="55"/>
      <c r="CB547" s="55"/>
      <c r="CC547" s="55"/>
      <c r="CD547" s="55"/>
      <c r="CE547" s="55"/>
      <c r="CF547" s="55"/>
      <c r="CG547" s="55"/>
      <c r="CH547" s="55"/>
      <c r="CI547" s="55"/>
      <c r="CJ547" s="55"/>
      <c r="CK547" s="55"/>
      <c r="CL547" s="55"/>
      <c r="CM547" s="55"/>
      <c r="CN547" s="55"/>
      <c r="CO547" s="55"/>
      <c r="CP547" s="55"/>
      <c r="CQ547" s="55"/>
      <c r="CR547" s="55"/>
      <c r="CS547" s="55"/>
      <c r="CT547" s="55"/>
      <c r="CU547" s="55"/>
      <c r="CV547" s="55"/>
      <c r="CW547" s="55"/>
      <c r="CX547" s="55"/>
      <c r="CY547" s="55"/>
      <c r="CZ547" s="55"/>
      <c r="DA547" s="55"/>
      <c r="DB547" s="55"/>
      <c r="DC547" s="55"/>
      <c r="DD547" s="55"/>
      <c r="DE547" s="55"/>
      <c r="DF547" s="55"/>
      <c r="DG547" s="55"/>
      <c r="DH547" s="55"/>
      <c r="DI547" s="55"/>
      <c r="DJ547" s="55"/>
      <c r="DK547" s="55"/>
      <c r="DL547" s="55"/>
      <c r="DM547" s="55"/>
      <c r="DN547" s="55"/>
      <c r="DO547" s="55"/>
      <c r="DP547" s="55"/>
      <c r="DQ547" s="55"/>
      <c r="DR547" s="55"/>
      <c r="DS547" s="55"/>
      <c r="DT547" s="55"/>
      <c r="DU547" s="55"/>
      <c r="DV547" s="55"/>
      <c r="DW547" s="55"/>
      <c r="DX547" s="55"/>
      <c r="DY547" s="55"/>
      <c r="DZ547" s="55"/>
      <c r="EA547" s="55"/>
      <c r="EB547" s="55"/>
      <c r="EC547" s="55"/>
      <c r="ED547" s="55"/>
      <c r="EE547" s="55"/>
      <c r="EF547" s="55"/>
      <c r="EG547" s="55"/>
      <c r="EH547" s="55"/>
      <c r="EI547" s="55"/>
      <c r="EJ547" s="55"/>
      <c r="EK547" s="55"/>
      <c r="EL547" s="55"/>
      <c r="EM547" s="55"/>
      <c r="EN547" s="55"/>
      <c r="EO547" s="55"/>
      <c r="EP547" s="55"/>
      <c r="EQ547" s="55"/>
      <c r="ER547" s="55"/>
      <c r="ES547" s="55"/>
      <c r="ET547" s="55"/>
      <c r="EU547" s="55"/>
      <c r="EV547" s="55"/>
      <c r="EW547" s="55"/>
      <c r="EX547" s="55"/>
      <c r="EY547" s="55"/>
      <c r="EZ547" s="55"/>
      <c r="FA547" s="55"/>
      <c r="FB547" s="55"/>
      <c r="FC547" s="55"/>
      <c r="FD547" s="55"/>
      <c r="FE547" s="55"/>
      <c r="FF547" s="55"/>
      <c r="FG547" s="55"/>
      <c r="FH547" s="55"/>
      <c r="FI547" s="55"/>
      <c r="FJ547" s="55"/>
      <c r="FK547" s="55"/>
      <c r="FL547" s="55"/>
      <c r="FM547" s="55"/>
      <c r="FN547" s="55"/>
      <c r="FO547" s="55"/>
      <c r="FP547" s="55"/>
      <c r="FQ547" s="55"/>
      <c r="FR547" s="55"/>
      <c r="FS547" s="55"/>
      <c r="FT547" s="55"/>
      <c r="FU547" s="55"/>
      <c r="FV547" s="55"/>
      <c r="FW547" s="55"/>
      <c r="FX547" s="55"/>
      <c r="FY547" s="55"/>
      <c r="FZ547" s="55"/>
      <c r="GA547" s="55"/>
      <c r="GB547" s="55"/>
      <c r="GC547" s="55"/>
      <c r="GD547" s="55"/>
      <c r="GE547" s="55"/>
      <c r="GF547" s="55"/>
      <c r="GG547" s="55"/>
      <c r="GH547" s="55"/>
      <c r="GI547" s="55"/>
      <c r="GJ547" s="55"/>
      <c r="GK547" s="55"/>
      <c r="GL547" s="55"/>
      <c r="GM547" s="55"/>
      <c r="GN547" s="55"/>
      <c r="GO547" s="55"/>
      <c r="GP547" s="55"/>
      <c r="GQ547" s="55"/>
      <c r="GR547" s="55"/>
      <c r="GS547" s="55"/>
      <c r="GT547" s="55"/>
      <c r="GU547" s="55"/>
      <c r="GV547" s="55"/>
      <c r="GW547" s="55"/>
      <c r="GX547" s="55"/>
      <c r="GY547" s="55"/>
      <c r="GZ547" s="55"/>
      <c r="HA547" s="55"/>
      <c r="HB547" s="55"/>
      <c r="HC547" s="55"/>
      <c r="HD547" s="55"/>
      <c r="HE547" s="55"/>
      <c r="HF547" s="55"/>
      <c r="HG547" s="55"/>
      <c r="HH547" s="55"/>
      <c r="HI547" s="55"/>
      <c r="HJ547" s="55"/>
      <c r="HK547" s="55"/>
      <c r="HL547" s="55"/>
      <c r="HM547" s="55"/>
      <c r="HN547" s="55"/>
      <c r="HO547" s="55"/>
      <c r="HP547" s="55"/>
      <c r="HQ547" s="55"/>
      <c r="HR547" s="55"/>
      <c r="HS547" s="55"/>
      <c r="HT547" s="55"/>
      <c r="HU547" s="55"/>
      <c r="HV547" s="55"/>
      <c r="HW547" s="55"/>
      <c r="HX547" s="55"/>
      <c r="HY547" s="55"/>
      <c r="HZ547" s="55"/>
      <c r="IA547" s="55"/>
    </row>
    <row r="548" spans="1:235" ht="22.5">
      <c r="A548" s="8" t="s">
        <v>412</v>
      </c>
      <c r="B548" s="6"/>
      <c r="C548" s="6"/>
      <c r="D548" s="7">
        <f>D544/D546</f>
        <v>36.3</v>
      </c>
      <c r="E548" s="7"/>
      <c r="F548" s="7">
        <f>F544/F546</f>
        <v>36.3</v>
      </c>
      <c r="G548" s="7"/>
      <c r="H548" s="7"/>
      <c r="I548" s="7"/>
      <c r="J548" s="23"/>
      <c r="K548" s="23"/>
      <c r="L548" s="23"/>
      <c r="M548" s="23"/>
      <c r="N548" s="23"/>
      <c r="O548" s="23"/>
      <c r="P548" s="7"/>
      <c r="Q548" s="24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  <c r="AL548" s="55"/>
      <c r="AM548" s="55"/>
      <c r="AN548" s="55"/>
      <c r="AO548" s="55"/>
      <c r="AP548" s="55"/>
      <c r="AQ548" s="55"/>
      <c r="AR548" s="55"/>
      <c r="AS548" s="55"/>
      <c r="AT548" s="55"/>
      <c r="AU548" s="55"/>
      <c r="AV548" s="55"/>
      <c r="AW548" s="55"/>
      <c r="AX548" s="55"/>
      <c r="AY548" s="55"/>
      <c r="AZ548" s="55"/>
      <c r="BA548" s="55"/>
      <c r="BB548" s="55"/>
      <c r="BC548" s="55"/>
      <c r="BD548" s="55"/>
      <c r="BE548" s="55"/>
      <c r="BF548" s="55"/>
      <c r="BG548" s="55"/>
      <c r="BH548" s="55"/>
      <c r="BI548" s="55"/>
      <c r="BJ548" s="55"/>
      <c r="BK548" s="55"/>
      <c r="BL548" s="55"/>
      <c r="BM548" s="55"/>
      <c r="BN548" s="55"/>
      <c r="BO548" s="55"/>
      <c r="BP548" s="55"/>
      <c r="BQ548" s="55"/>
      <c r="BR548" s="55"/>
      <c r="BS548" s="55"/>
      <c r="BT548" s="55"/>
      <c r="BU548" s="55"/>
      <c r="BV548" s="55"/>
      <c r="BW548" s="55"/>
      <c r="BX548" s="55"/>
      <c r="BY548" s="55"/>
      <c r="BZ548" s="55"/>
      <c r="CA548" s="55"/>
      <c r="CB548" s="55"/>
      <c r="CC548" s="55"/>
      <c r="CD548" s="55"/>
      <c r="CE548" s="55"/>
      <c r="CF548" s="55"/>
      <c r="CG548" s="55"/>
      <c r="CH548" s="55"/>
      <c r="CI548" s="55"/>
      <c r="CJ548" s="55"/>
      <c r="CK548" s="55"/>
      <c r="CL548" s="55"/>
      <c r="CM548" s="55"/>
      <c r="CN548" s="55"/>
      <c r="CO548" s="55"/>
      <c r="CP548" s="55"/>
      <c r="CQ548" s="55"/>
      <c r="CR548" s="55"/>
      <c r="CS548" s="55"/>
      <c r="CT548" s="55"/>
      <c r="CU548" s="55"/>
      <c r="CV548" s="55"/>
      <c r="CW548" s="55"/>
      <c r="CX548" s="55"/>
      <c r="CY548" s="55"/>
      <c r="CZ548" s="55"/>
      <c r="DA548" s="55"/>
      <c r="DB548" s="55"/>
      <c r="DC548" s="55"/>
      <c r="DD548" s="55"/>
      <c r="DE548" s="55"/>
      <c r="DF548" s="55"/>
      <c r="DG548" s="55"/>
      <c r="DH548" s="55"/>
      <c r="DI548" s="55"/>
      <c r="DJ548" s="55"/>
      <c r="DK548" s="55"/>
      <c r="DL548" s="55"/>
      <c r="DM548" s="55"/>
      <c r="DN548" s="55"/>
      <c r="DO548" s="55"/>
      <c r="DP548" s="55"/>
      <c r="DQ548" s="55"/>
      <c r="DR548" s="55"/>
      <c r="DS548" s="55"/>
      <c r="DT548" s="55"/>
      <c r="DU548" s="55"/>
      <c r="DV548" s="55"/>
      <c r="DW548" s="55"/>
      <c r="DX548" s="55"/>
      <c r="DY548" s="55"/>
      <c r="DZ548" s="55"/>
      <c r="EA548" s="55"/>
      <c r="EB548" s="55"/>
      <c r="EC548" s="55"/>
      <c r="ED548" s="55"/>
      <c r="EE548" s="55"/>
      <c r="EF548" s="55"/>
      <c r="EG548" s="55"/>
      <c r="EH548" s="55"/>
      <c r="EI548" s="55"/>
      <c r="EJ548" s="55"/>
      <c r="EK548" s="55"/>
      <c r="EL548" s="55"/>
      <c r="EM548" s="55"/>
      <c r="EN548" s="55"/>
      <c r="EO548" s="55"/>
      <c r="EP548" s="55"/>
      <c r="EQ548" s="55"/>
      <c r="ER548" s="55"/>
      <c r="ES548" s="55"/>
      <c r="ET548" s="55"/>
      <c r="EU548" s="55"/>
      <c r="EV548" s="55"/>
      <c r="EW548" s="55"/>
      <c r="EX548" s="55"/>
      <c r="EY548" s="55"/>
      <c r="EZ548" s="55"/>
      <c r="FA548" s="55"/>
      <c r="FB548" s="55"/>
      <c r="FC548" s="55"/>
      <c r="FD548" s="55"/>
      <c r="FE548" s="55"/>
      <c r="FF548" s="55"/>
      <c r="FG548" s="55"/>
      <c r="FH548" s="55"/>
      <c r="FI548" s="55"/>
      <c r="FJ548" s="55"/>
      <c r="FK548" s="55"/>
      <c r="FL548" s="55"/>
      <c r="FM548" s="55"/>
      <c r="FN548" s="55"/>
      <c r="FO548" s="55"/>
      <c r="FP548" s="55"/>
      <c r="FQ548" s="55"/>
      <c r="FR548" s="55"/>
      <c r="FS548" s="55"/>
      <c r="FT548" s="55"/>
      <c r="FU548" s="55"/>
      <c r="FV548" s="55"/>
      <c r="FW548" s="55"/>
      <c r="FX548" s="55"/>
      <c r="FY548" s="55"/>
      <c r="FZ548" s="55"/>
      <c r="GA548" s="55"/>
      <c r="GB548" s="55"/>
      <c r="GC548" s="55"/>
      <c r="GD548" s="55"/>
      <c r="GE548" s="55"/>
      <c r="GF548" s="55"/>
      <c r="GG548" s="55"/>
      <c r="GH548" s="55"/>
      <c r="GI548" s="55"/>
      <c r="GJ548" s="55"/>
      <c r="GK548" s="55"/>
      <c r="GL548" s="55"/>
      <c r="GM548" s="55"/>
      <c r="GN548" s="55"/>
      <c r="GO548" s="55"/>
      <c r="GP548" s="55"/>
      <c r="GQ548" s="55"/>
      <c r="GR548" s="55"/>
      <c r="GS548" s="55"/>
      <c r="GT548" s="55"/>
      <c r="GU548" s="55"/>
      <c r="GV548" s="55"/>
      <c r="GW548" s="55"/>
      <c r="GX548" s="55"/>
      <c r="GY548" s="55"/>
      <c r="GZ548" s="55"/>
      <c r="HA548" s="55"/>
      <c r="HB548" s="55"/>
      <c r="HC548" s="55"/>
      <c r="HD548" s="55"/>
      <c r="HE548" s="55"/>
      <c r="HF548" s="55"/>
      <c r="HG548" s="55"/>
      <c r="HH548" s="55"/>
      <c r="HI548" s="55"/>
      <c r="HJ548" s="55"/>
      <c r="HK548" s="55"/>
      <c r="HL548" s="55"/>
      <c r="HM548" s="55"/>
      <c r="HN548" s="55"/>
      <c r="HO548" s="55"/>
      <c r="HP548" s="55"/>
      <c r="HQ548" s="55"/>
      <c r="HR548" s="55"/>
      <c r="HS548" s="55"/>
      <c r="HT548" s="55"/>
      <c r="HU548" s="55"/>
      <c r="HV548" s="55"/>
      <c r="HW548" s="55"/>
      <c r="HX548" s="55"/>
      <c r="HY548" s="55"/>
      <c r="HZ548" s="55"/>
      <c r="IA548" s="55"/>
    </row>
    <row r="549" spans="1:235" ht="11.25">
      <c r="A549" s="8"/>
      <c r="B549" s="6"/>
      <c r="C549" s="6"/>
      <c r="D549" s="7"/>
      <c r="E549" s="7"/>
      <c r="F549" s="7"/>
      <c r="G549" s="7"/>
      <c r="H549" s="7"/>
      <c r="I549" s="7"/>
      <c r="J549" s="23"/>
      <c r="K549" s="23"/>
      <c r="L549" s="23"/>
      <c r="M549" s="23"/>
      <c r="N549" s="23"/>
      <c r="O549" s="23"/>
      <c r="P549" s="7"/>
      <c r="Q549" s="24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  <c r="AK549" s="55"/>
      <c r="AL549" s="55"/>
      <c r="AM549" s="55"/>
      <c r="AN549" s="55"/>
      <c r="AO549" s="55"/>
      <c r="AP549" s="55"/>
      <c r="AQ549" s="55"/>
      <c r="AR549" s="55"/>
      <c r="AS549" s="55"/>
      <c r="AT549" s="55"/>
      <c r="AU549" s="55"/>
      <c r="AV549" s="55"/>
      <c r="AW549" s="55"/>
      <c r="AX549" s="55"/>
      <c r="AY549" s="55"/>
      <c r="AZ549" s="55"/>
      <c r="BA549" s="55"/>
      <c r="BB549" s="55"/>
      <c r="BC549" s="55"/>
      <c r="BD549" s="55"/>
      <c r="BE549" s="55"/>
      <c r="BF549" s="55"/>
      <c r="BG549" s="55"/>
      <c r="BH549" s="55"/>
      <c r="BI549" s="55"/>
      <c r="BJ549" s="55"/>
      <c r="BK549" s="55"/>
      <c r="BL549" s="55"/>
      <c r="BM549" s="55"/>
      <c r="BN549" s="55"/>
      <c r="BO549" s="55"/>
      <c r="BP549" s="55"/>
      <c r="BQ549" s="55"/>
      <c r="BR549" s="55"/>
      <c r="BS549" s="55"/>
      <c r="BT549" s="55"/>
      <c r="BU549" s="55"/>
      <c r="BV549" s="55"/>
      <c r="BW549" s="55"/>
      <c r="BX549" s="55"/>
      <c r="BY549" s="55"/>
      <c r="BZ549" s="55"/>
      <c r="CA549" s="55"/>
      <c r="CB549" s="55"/>
      <c r="CC549" s="55"/>
      <c r="CD549" s="55"/>
      <c r="CE549" s="55"/>
      <c r="CF549" s="55"/>
      <c r="CG549" s="55"/>
      <c r="CH549" s="55"/>
      <c r="CI549" s="55"/>
      <c r="CJ549" s="55"/>
      <c r="CK549" s="55"/>
      <c r="CL549" s="55"/>
      <c r="CM549" s="55"/>
      <c r="CN549" s="55"/>
      <c r="CO549" s="55"/>
      <c r="CP549" s="55"/>
      <c r="CQ549" s="55"/>
      <c r="CR549" s="55"/>
      <c r="CS549" s="55"/>
      <c r="CT549" s="55"/>
      <c r="CU549" s="55"/>
      <c r="CV549" s="55"/>
      <c r="CW549" s="55"/>
      <c r="CX549" s="55"/>
      <c r="CY549" s="55"/>
      <c r="CZ549" s="55"/>
      <c r="DA549" s="55"/>
      <c r="DB549" s="55"/>
      <c r="DC549" s="55"/>
      <c r="DD549" s="55"/>
      <c r="DE549" s="55"/>
      <c r="DF549" s="55"/>
      <c r="DG549" s="55"/>
      <c r="DH549" s="55"/>
      <c r="DI549" s="55"/>
      <c r="DJ549" s="55"/>
      <c r="DK549" s="55"/>
      <c r="DL549" s="55"/>
      <c r="DM549" s="55"/>
      <c r="DN549" s="55"/>
      <c r="DO549" s="55"/>
      <c r="DP549" s="55"/>
      <c r="DQ549" s="55"/>
      <c r="DR549" s="55"/>
      <c r="DS549" s="55"/>
      <c r="DT549" s="55"/>
      <c r="DU549" s="55"/>
      <c r="DV549" s="55"/>
      <c r="DW549" s="55"/>
      <c r="DX549" s="55"/>
      <c r="DY549" s="55"/>
      <c r="DZ549" s="55"/>
      <c r="EA549" s="55"/>
      <c r="EB549" s="55"/>
      <c r="EC549" s="55"/>
      <c r="ED549" s="55"/>
      <c r="EE549" s="55"/>
      <c r="EF549" s="55"/>
      <c r="EG549" s="55"/>
      <c r="EH549" s="55"/>
      <c r="EI549" s="55"/>
      <c r="EJ549" s="55"/>
      <c r="EK549" s="55"/>
      <c r="EL549" s="55"/>
      <c r="EM549" s="55"/>
      <c r="EN549" s="55"/>
      <c r="EO549" s="55"/>
      <c r="EP549" s="55"/>
      <c r="EQ549" s="55"/>
      <c r="ER549" s="55"/>
      <c r="ES549" s="55"/>
      <c r="ET549" s="55"/>
      <c r="EU549" s="55"/>
      <c r="EV549" s="55"/>
      <c r="EW549" s="55"/>
      <c r="EX549" s="55"/>
      <c r="EY549" s="55"/>
      <c r="EZ549" s="55"/>
      <c r="FA549" s="55"/>
      <c r="FB549" s="55"/>
      <c r="FC549" s="55"/>
      <c r="FD549" s="55"/>
      <c r="FE549" s="55"/>
      <c r="FF549" s="55"/>
      <c r="FG549" s="55"/>
      <c r="FH549" s="55"/>
      <c r="FI549" s="55"/>
      <c r="FJ549" s="55"/>
      <c r="FK549" s="55"/>
      <c r="FL549" s="55"/>
      <c r="FM549" s="55"/>
      <c r="FN549" s="55"/>
      <c r="FO549" s="55"/>
      <c r="FP549" s="55"/>
      <c r="FQ549" s="55"/>
      <c r="FR549" s="55"/>
      <c r="FS549" s="55"/>
      <c r="FT549" s="55"/>
      <c r="FU549" s="55"/>
      <c r="FV549" s="55"/>
      <c r="FW549" s="55"/>
      <c r="FX549" s="55"/>
      <c r="FY549" s="55"/>
      <c r="FZ549" s="55"/>
      <c r="GA549" s="55"/>
      <c r="GB549" s="55"/>
      <c r="GC549" s="55"/>
      <c r="GD549" s="55"/>
      <c r="GE549" s="55"/>
      <c r="GF549" s="55"/>
      <c r="GG549" s="55"/>
      <c r="GH549" s="55"/>
      <c r="GI549" s="55"/>
      <c r="GJ549" s="55"/>
      <c r="GK549" s="55"/>
      <c r="GL549" s="55"/>
      <c r="GM549" s="55"/>
      <c r="GN549" s="55"/>
      <c r="GO549" s="55"/>
      <c r="GP549" s="55"/>
      <c r="GQ549" s="55"/>
      <c r="GR549" s="55"/>
      <c r="GS549" s="55"/>
      <c r="GT549" s="55"/>
      <c r="GU549" s="55"/>
      <c r="GV549" s="55"/>
      <c r="GW549" s="55"/>
      <c r="GX549" s="55"/>
      <c r="GY549" s="55"/>
      <c r="GZ549" s="55"/>
      <c r="HA549" s="55"/>
      <c r="HB549" s="55"/>
      <c r="HC549" s="55"/>
      <c r="HD549" s="55"/>
      <c r="HE549" s="55"/>
      <c r="HF549" s="55"/>
      <c r="HG549" s="55"/>
      <c r="HH549" s="55"/>
      <c r="HI549" s="55"/>
      <c r="HJ549" s="55"/>
      <c r="HK549" s="55"/>
      <c r="HL549" s="55"/>
      <c r="HM549" s="55"/>
      <c r="HN549" s="55"/>
      <c r="HO549" s="55"/>
      <c r="HP549" s="55"/>
      <c r="HQ549" s="55"/>
      <c r="HR549" s="55"/>
      <c r="HS549" s="55"/>
      <c r="HT549" s="55"/>
      <c r="HU549" s="55"/>
      <c r="HV549" s="55"/>
      <c r="HW549" s="55"/>
      <c r="HX549" s="55"/>
      <c r="HY549" s="55"/>
      <c r="HZ549" s="55"/>
      <c r="IA549" s="55"/>
    </row>
    <row r="550" spans="1:235" ht="11.25">
      <c r="A550" s="37" t="s">
        <v>350</v>
      </c>
      <c r="B550" s="6"/>
      <c r="C550" s="6"/>
      <c r="D550" s="36">
        <f>D552</f>
        <v>3000000</v>
      </c>
      <c r="E550" s="36">
        <f aca="true" t="shared" si="62" ref="E550:Q550">E552</f>
        <v>0</v>
      </c>
      <c r="F550" s="36">
        <f t="shared" si="62"/>
        <v>3000000</v>
      </c>
      <c r="G550" s="36">
        <f t="shared" si="62"/>
        <v>0</v>
      </c>
      <c r="H550" s="36">
        <f t="shared" si="62"/>
        <v>0</v>
      </c>
      <c r="I550" s="36">
        <f t="shared" si="62"/>
        <v>0</v>
      </c>
      <c r="J550" s="36">
        <f t="shared" si="62"/>
        <v>0</v>
      </c>
      <c r="K550" s="36">
        <f t="shared" si="62"/>
        <v>0</v>
      </c>
      <c r="L550" s="36">
        <f t="shared" si="62"/>
        <v>0</v>
      </c>
      <c r="M550" s="36">
        <f t="shared" si="62"/>
        <v>0</v>
      </c>
      <c r="N550" s="36">
        <f t="shared" si="62"/>
        <v>0</v>
      </c>
      <c r="O550" s="36">
        <f t="shared" si="62"/>
        <v>0</v>
      </c>
      <c r="P550" s="36">
        <f t="shared" si="62"/>
        <v>0</v>
      </c>
      <c r="Q550" s="36">
        <f t="shared" si="62"/>
        <v>0</v>
      </c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  <c r="AK550" s="55"/>
      <c r="AL550" s="55"/>
      <c r="AM550" s="55"/>
      <c r="AN550" s="55"/>
      <c r="AO550" s="55"/>
      <c r="AP550" s="55"/>
      <c r="AQ550" s="55"/>
      <c r="AR550" s="55"/>
      <c r="AS550" s="55"/>
      <c r="AT550" s="55"/>
      <c r="AU550" s="55"/>
      <c r="AV550" s="55"/>
      <c r="AW550" s="55"/>
      <c r="AX550" s="55"/>
      <c r="AY550" s="55"/>
      <c r="AZ550" s="55"/>
      <c r="BA550" s="55"/>
      <c r="BB550" s="55"/>
      <c r="BC550" s="55"/>
      <c r="BD550" s="55"/>
      <c r="BE550" s="55"/>
      <c r="BF550" s="55"/>
      <c r="BG550" s="55"/>
      <c r="BH550" s="55"/>
      <c r="BI550" s="55"/>
      <c r="BJ550" s="55"/>
      <c r="BK550" s="55"/>
      <c r="BL550" s="55"/>
      <c r="BM550" s="55"/>
      <c r="BN550" s="55"/>
      <c r="BO550" s="55"/>
      <c r="BP550" s="55"/>
      <c r="BQ550" s="55"/>
      <c r="BR550" s="55"/>
      <c r="BS550" s="55"/>
      <c r="BT550" s="55"/>
      <c r="BU550" s="55"/>
      <c r="BV550" s="55"/>
      <c r="BW550" s="55"/>
      <c r="BX550" s="55"/>
      <c r="BY550" s="55"/>
      <c r="BZ550" s="55"/>
      <c r="CA550" s="55"/>
      <c r="CB550" s="55"/>
      <c r="CC550" s="55"/>
      <c r="CD550" s="55"/>
      <c r="CE550" s="55"/>
      <c r="CF550" s="55"/>
      <c r="CG550" s="55"/>
      <c r="CH550" s="55"/>
      <c r="CI550" s="55"/>
      <c r="CJ550" s="55"/>
      <c r="CK550" s="55"/>
      <c r="CL550" s="55"/>
      <c r="CM550" s="55"/>
      <c r="CN550" s="55"/>
      <c r="CO550" s="55"/>
      <c r="CP550" s="55"/>
      <c r="CQ550" s="55"/>
      <c r="CR550" s="55"/>
      <c r="CS550" s="55"/>
      <c r="CT550" s="55"/>
      <c r="CU550" s="55"/>
      <c r="CV550" s="55"/>
      <c r="CW550" s="55"/>
      <c r="CX550" s="55"/>
      <c r="CY550" s="55"/>
      <c r="CZ550" s="55"/>
      <c r="DA550" s="55"/>
      <c r="DB550" s="55"/>
      <c r="DC550" s="55"/>
      <c r="DD550" s="55"/>
      <c r="DE550" s="55"/>
      <c r="DF550" s="55"/>
      <c r="DG550" s="55"/>
      <c r="DH550" s="55"/>
      <c r="DI550" s="55"/>
      <c r="DJ550" s="55"/>
      <c r="DK550" s="55"/>
      <c r="DL550" s="55"/>
      <c r="DM550" s="55"/>
      <c r="DN550" s="55"/>
      <c r="DO550" s="55"/>
      <c r="DP550" s="55"/>
      <c r="DQ550" s="55"/>
      <c r="DR550" s="55"/>
      <c r="DS550" s="55"/>
      <c r="DT550" s="55"/>
      <c r="DU550" s="55"/>
      <c r="DV550" s="55"/>
      <c r="DW550" s="55"/>
      <c r="DX550" s="55"/>
      <c r="DY550" s="55"/>
      <c r="DZ550" s="55"/>
      <c r="EA550" s="55"/>
      <c r="EB550" s="55"/>
      <c r="EC550" s="55"/>
      <c r="ED550" s="55"/>
      <c r="EE550" s="55"/>
      <c r="EF550" s="55"/>
      <c r="EG550" s="55"/>
      <c r="EH550" s="55"/>
      <c r="EI550" s="55"/>
      <c r="EJ550" s="55"/>
      <c r="EK550" s="55"/>
      <c r="EL550" s="55"/>
      <c r="EM550" s="55"/>
      <c r="EN550" s="55"/>
      <c r="EO550" s="55"/>
      <c r="EP550" s="55"/>
      <c r="EQ550" s="55"/>
      <c r="ER550" s="55"/>
      <c r="ES550" s="55"/>
      <c r="ET550" s="55"/>
      <c r="EU550" s="55"/>
      <c r="EV550" s="55"/>
      <c r="EW550" s="55"/>
      <c r="EX550" s="55"/>
      <c r="EY550" s="55"/>
      <c r="EZ550" s="55"/>
      <c r="FA550" s="55"/>
      <c r="FB550" s="55"/>
      <c r="FC550" s="55"/>
      <c r="FD550" s="55"/>
      <c r="FE550" s="55"/>
      <c r="FF550" s="55"/>
      <c r="FG550" s="55"/>
      <c r="FH550" s="55"/>
      <c r="FI550" s="55"/>
      <c r="FJ550" s="55"/>
      <c r="FK550" s="55"/>
      <c r="FL550" s="55"/>
      <c r="FM550" s="55"/>
      <c r="FN550" s="55"/>
      <c r="FO550" s="55"/>
      <c r="FP550" s="55"/>
      <c r="FQ550" s="55"/>
      <c r="FR550" s="55"/>
      <c r="FS550" s="55"/>
      <c r="FT550" s="55"/>
      <c r="FU550" s="55"/>
      <c r="FV550" s="55"/>
      <c r="FW550" s="55"/>
      <c r="FX550" s="55"/>
      <c r="FY550" s="55"/>
      <c r="FZ550" s="55"/>
      <c r="GA550" s="55"/>
      <c r="GB550" s="55"/>
      <c r="GC550" s="55"/>
      <c r="GD550" s="55"/>
      <c r="GE550" s="55"/>
      <c r="GF550" s="55"/>
      <c r="GG550" s="55"/>
      <c r="GH550" s="55"/>
      <c r="GI550" s="55"/>
      <c r="GJ550" s="55"/>
      <c r="GK550" s="55"/>
      <c r="GL550" s="55"/>
      <c r="GM550" s="55"/>
      <c r="GN550" s="55"/>
      <c r="GO550" s="55"/>
      <c r="GP550" s="55"/>
      <c r="GQ550" s="55"/>
      <c r="GR550" s="55"/>
      <c r="GS550" s="55"/>
      <c r="GT550" s="55"/>
      <c r="GU550" s="55"/>
      <c r="GV550" s="55"/>
      <c r="GW550" s="55"/>
      <c r="GX550" s="55"/>
      <c r="GY550" s="55"/>
      <c r="GZ550" s="55"/>
      <c r="HA550" s="55"/>
      <c r="HB550" s="55"/>
      <c r="HC550" s="55"/>
      <c r="HD550" s="55"/>
      <c r="HE550" s="55"/>
      <c r="HF550" s="55"/>
      <c r="HG550" s="55"/>
      <c r="HH550" s="55"/>
      <c r="HI550" s="55"/>
      <c r="HJ550" s="55"/>
      <c r="HK550" s="55"/>
      <c r="HL550" s="55"/>
      <c r="HM550" s="55"/>
      <c r="HN550" s="55"/>
      <c r="HO550" s="55"/>
      <c r="HP550" s="55"/>
      <c r="HQ550" s="55"/>
      <c r="HR550" s="55"/>
      <c r="HS550" s="55"/>
      <c r="HT550" s="55"/>
      <c r="HU550" s="55"/>
      <c r="HV550" s="55"/>
      <c r="HW550" s="55"/>
      <c r="HX550" s="55"/>
      <c r="HY550" s="55"/>
      <c r="HZ550" s="55"/>
      <c r="IA550" s="55"/>
    </row>
    <row r="551" spans="1:235" ht="22.5">
      <c r="A551" s="8" t="s">
        <v>274</v>
      </c>
      <c r="B551" s="6"/>
      <c r="C551" s="6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24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55"/>
      <c r="AN551" s="55"/>
      <c r="AO551" s="55"/>
      <c r="AP551" s="55"/>
      <c r="AQ551" s="55"/>
      <c r="AR551" s="55"/>
      <c r="AS551" s="55"/>
      <c r="AT551" s="55"/>
      <c r="AU551" s="55"/>
      <c r="AV551" s="55"/>
      <c r="AW551" s="55"/>
      <c r="AX551" s="55"/>
      <c r="AY551" s="55"/>
      <c r="AZ551" s="55"/>
      <c r="BA551" s="55"/>
      <c r="BB551" s="55"/>
      <c r="BC551" s="55"/>
      <c r="BD551" s="55"/>
      <c r="BE551" s="55"/>
      <c r="BF551" s="55"/>
      <c r="BG551" s="55"/>
      <c r="BH551" s="55"/>
      <c r="BI551" s="55"/>
      <c r="BJ551" s="55"/>
      <c r="BK551" s="55"/>
      <c r="BL551" s="55"/>
      <c r="BM551" s="55"/>
      <c r="BN551" s="55"/>
      <c r="BO551" s="55"/>
      <c r="BP551" s="55"/>
      <c r="BQ551" s="55"/>
      <c r="BR551" s="55"/>
      <c r="BS551" s="55"/>
      <c r="BT551" s="55"/>
      <c r="BU551" s="55"/>
      <c r="BV551" s="55"/>
      <c r="BW551" s="55"/>
      <c r="BX551" s="55"/>
      <c r="BY551" s="55"/>
      <c r="BZ551" s="55"/>
      <c r="CA551" s="55"/>
      <c r="CB551" s="55"/>
      <c r="CC551" s="55"/>
      <c r="CD551" s="55"/>
      <c r="CE551" s="55"/>
      <c r="CF551" s="55"/>
      <c r="CG551" s="55"/>
      <c r="CH551" s="55"/>
      <c r="CI551" s="55"/>
      <c r="CJ551" s="55"/>
      <c r="CK551" s="55"/>
      <c r="CL551" s="55"/>
      <c r="CM551" s="55"/>
      <c r="CN551" s="55"/>
      <c r="CO551" s="55"/>
      <c r="CP551" s="55"/>
      <c r="CQ551" s="55"/>
      <c r="CR551" s="55"/>
      <c r="CS551" s="55"/>
      <c r="CT551" s="55"/>
      <c r="CU551" s="55"/>
      <c r="CV551" s="55"/>
      <c r="CW551" s="55"/>
      <c r="CX551" s="55"/>
      <c r="CY551" s="55"/>
      <c r="CZ551" s="55"/>
      <c r="DA551" s="55"/>
      <c r="DB551" s="55"/>
      <c r="DC551" s="55"/>
      <c r="DD551" s="55"/>
      <c r="DE551" s="55"/>
      <c r="DF551" s="55"/>
      <c r="DG551" s="55"/>
      <c r="DH551" s="55"/>
      <c r="DI551" s="55"/>
      <c r="DJ551" s="55"/>
      <c r="DK551" s="55"/>
      <c r="DL551" s="55"/>
      <c r="DM551" s="55"/>
      <c r="DN551" s="55"/>
      <c r="DO551" s="55"/>
      <c r="DP551" s="55"/>
      <c r="DQ551" s="55"/>
      <c r="DR551" s="55"/>
      <c r="DS551" s="55"/>
      <c r="DT551" s="55"/>
      <c r="DU551" s="55"/>
      <c r="DV551" s="55"/>
      <c r="DW551" s="55"/>
      <c r="DX551" s="55"/>
      <c r="DY551" s="55"/>
      <c r="DZ551" s="55"/>
      <c r="EA551" s="55"/>
      <c r="EB551" s="55"/>
      <c r="EC551" s="55"/>
      <c r="ED551" s="55"/>
      <c r="EE551" s="55"/>
      <c r="EF551" s="55"/>
      <c r="EG551" s="55"/>
      <c r="EH551" s="55"/>
      <c r="EI551" s="55"/>
      <c r="EJ551" s="55"/>
      <c r="EK551" s="55"/>
      <c r="EL551" s="55"/>
      <c r="EM551" s="55"/>
      <c r="EN551" s="55"/>
      <c r="EO551" s="55"/>
      <c r="EP551" s="55"/>
      <c r="EQ551" s="55"/>
      <c r="ER551" s="55"/>
      <c r="ES551" s="55"/>
      <c r="ET551" s="55"/>
      <c r="EU551" s="55"/>
      <c r="EV551" s="55"/>
      <c r="EW551" s="55"/>
      <c r="EX551" s="55"/>
      <c r="EY551" s="55"/>
      <c r="EZ551" s="55"/>
      <c r="FA551" s="55"/>
      <c r="FB551" s="55"/>
      <c r="FC551" s="55"/>
      <c r="FD551" s="55"/>
      <c r="FE551" s="55"/>
      <c r="FF551" s="55"/>
      <c r="FG551" s="55"/>
      <c r="FH551" s="55"/>
      <c r="FI551" s="55"/>
      <c r="FJ551" s="55"/>
      <c r="FK551" s="55"/>
      <c r="FL551" s="55"/>
      <c r="FM551" s="55"/>
      <c r="FN551" s="55"/>
      <c r="FO551" s="55"/>
      <c r="FP551" s="55"/>
      <c r="FQ551" s="55"/>
      <c r="FR551" s="55"/>
      <c r="FS551" s="55"/>
      <c r="FT551" s="55"/>
      <c r="FU551" s="55"/>
      <c r="FV551" s="55"/>
      <c r="FW551" s="55"/>
      <c r="FX551" s="55"/>
      <c r="FY551" s="55"/>
      <c r="FZ551" s="55"/>
      <c r="GA551" s="55"/>
      <c r="GB551" s="55"/>
      <c r="GC551" s="55"/>
      <c r="GD551" s="55"/>
      <c r="GE551" s="55"/>
      <c r="GF551" s="55"/>
      <c r="GG551" s="55"/>
      <c r="GH551" s="55"/>
      <c r="GI551" s="55"/>
      <c r="GJ551" s="55"/>
      <c r="GK551" s="55"/>
      <c r="GL551" s="55"/>
      <c r="GM551" s="55"/>
      <c r="GN551" s="55"/>
      <c r="GO551" s="55"/>
      <c r="GP551" s="55"/>
      <c r="GQ551" s="55"/>
      <c r="GR551" s="55"/>
      <c r="GS551" s="55"/>
      <c r="GT551" s="55"/>
      <c r="GU551" s="55"/>
      <c r="GV551" s="55"/>
      <c r="GW551" s="55"/>
      <c r="GX551" s="55"/>
      <c r="GY551" s="55"/>
      <c r="GZ551" s="55"/>
      <c r="HA551" s="55"/>
      <c r="HB551" s="55"/>
      <c r="HC551" s="55"/>
      <c r="HD551" s="55"/>
      <c r="HE551" s="55"/>
      <c r="HF551" s="55"/>
      <c r="HG551" s="55"/>
      <c r="HH551" s="55"/>
      <c r="HI551" s="55"/>
      <c r="HJ551" s="55"/>
      <c r="HK551" s="55"/>
      <c r="HL551" s="55"/>
      <c r="HM551" s="55"/>
      <c r="HN551" s="55"/>
      <c r="HO551" s="55"/>
      <c r="HP551" s="55"/>
      <c r="HQ551" s="55"/>
      <c r="HR551" s="55"/>
      <c r="HS551" s="55"/>
      <c r="HT551" s="55"/>
      <c r="HU551" s="55"/>
      <c r="HV551" s="55"/>
      <c r="HW551" s="55"/>
      <c r="HX551" s="55"/>
      <c r="HY551" s="55"/>
      <c r="HZ551" s="55"/>
      <c r="IA551" s="55"/>
    </row>
    <row r="552" spans="1:17" s="39" customFormat="1" ht="37.5" customHeight="1">
      <c r="A552" s="34" t="s">
        <v>402</v>
      </c>
      <c r="B552" s="35"/>
      <c r="C552" s="35"/>
      <c r="D552" s="45">
        <f>D554</f>
        <v>3000000</v>
      </c>
      <c r="E552" s="45"/>
      <c r="F552" s="45">
        <f>D552+E552</f>
        <v>3000000</v>
      </c>
      <c r="G552" s="36">
        <f>G557*G559</f>
        <v>0</v>
      </c>
      <c r="H552" s="36"/>
      <c r="I552" s="36"/>
      <c r="J552" s="36">
        <f>J554</f>
        <v>0</v>
      </c>
      <c r="K552" s="36"/>
      <c r="L552" s="36"/>
      <c r="M552" s="36"/>
      <c r="N552" s="36">
        <f>N554</f>
        <v>0</v>
      </c>
      <c r="O552" s="36"/>
      <c r="P552" s="36">
        <f>N552</f>
        <v>0</v>
      </c>
      <c r="Q552" s="80"/>
    </row>
    <row r="553" spans="1:235" ht="11.25">
      <c r="A553" s="5" t="s">
        <v>4</v>
      </c>
      <c r="B553" s="6"/>
      <c r="C553" s="6"/>
      <c r="D553" s="86"/>
      <c r="E553" s="86"/>
      <c r="F553" s="86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24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/>
      <c r="AL553" s="55"/>
      <c r="AM553" s="55"/>
      <c r="AN553" s="55"/>
      <c r="AO553" s="55"/>
      <c r="AP553" s="55"/>
      <c r="AQ553" s="55"/>
      <c r="AR553" s="55"/>
      <c r="AS553" s="55"/>
      <c r="AT553" s="55"/>
      <c r="AU553" s="55"/>
      <c r="AV553" s="55"/>
      <c r="AW553" s="55"/>
      <c r="AX553" s="55"/>
      <c r="AY553" s="55"/>
      <c r="AZ553" s="55"/>
      <c r="BA553" s="55"/>
      <c r="BB553" s="55"/>
      <c r="BC553" s="55"/>
      <c r="BD553" s="55"/>
      <c r="BE553" s="55"/>
      <c r="BF553" s="55"/>
      <c r="BG553" s="55"/>
      <c r="BH553" s="55"/>
      <c r="BI553" s="55"/>
      <c r="BJ553" s="55"/>
      <c r="BK553" s="55"/>
      <c r="BL553" s="55"/>
      <c r="BM553" s="55"/>
      <c r="BN553" s="55"/>
      <c r="BO553" s="55"/>
      <c r="BP553" s="55"/>
      <c r="BQ553" s="55"/>
      <c r="BR553" s="55"/>
      <c r="BS553" s="55"/>
      <c r="BT553" s="55"/>
      <c r="BU553" s="55"/>
      <c r="BV553" s="55"/>
      <c r="BW553" s="55"/>
      <c r="BX553" s="55"/>
      <c r="BY553" s="55"/>
      <c r="BZ553" s="55"/>
      <c r="CA553" s="55"/>
      <c r="CB553" s="55"/>
      <c r="CC553" s="55"/>
      <c r="CD553" s="55"/>
      <c r="CE553" s="55"/>
      <c r="CF553" s="55"/>
      <c r="CG553" s="55"/>
      <c r="CH553" s="55"/>
      <c r="CI553" s="55"/>
      <c r="CJ553" s="55"/>
      <c r="CK553" s="55"/>
      <c r="CL553" s="55"/>
      <c r="CM553" s="55"/>
      <c r="CN553" s="55"/>
      <c r="CO553" s="55"/>
      <c r="CP553" s="55"/>
      <c r="CQ553" s="55"/>
      <c r="CR553" s="55"/>
      <c r="CS553" s="55"/>
      <c r="CT553" s="55"/>
      <c r="CU553" s="55"/>
      <c r="CV553" s="55"/>
      <c r="CW553" s="55"/>
      <c r="CX553" s="55"/>
      <c r="CY553" s="55"/>
      <c r="CZ553" s="55"/>
      <c r="DA553" s="55"/>
      <c r="DB553" s="55"/>
      <c r="DC553" s="55"/>
      <c r="DD553" s="55"/>
      <c r="DE553" s="55"/>
      <c r="DF553" s="55"/>
      <c r="DG553" s="55"/>
      <c r="DH553" s="55"/>
      <c r="DI553" s="55"/>
      <c r="DJ553" s="55"/>
      <c r="DK553" s="55"/>
      <c r="DL553" s="55"/>
      <c r="DM553" s="55"/>
      <c r="DN553" s="55"/>
      <c r="DO553" s="55"/>
      <c r="DP553" s="55"/>
      <c r="DQ553" s="55"/>
      <c r="DR553" s="55"/>
      <c r="DS553" s="55"/>
      <c r="DT553" s="55"/>
      <c r="DU553" s="55"/>
      <c r="DV553" s="55"/>
      <c r="DW553" s="55"/>
      <c r="DX553" s="55"/>
      <c r="DY553" s="55"/>
      <c r="DZ553" s="55"/>
      <c r="EA553" s="55"/>
      <c r="EB553" s="55"/>
      <c r="EC553" s="55"/>
      <c r="ED553" s="55"/>
      <c r="EE553" s="55"/>
      <c r="EF553" s="55"/>
      <c r="EG553" s="55"/>
      <c r="EH553" s="55"/>
      <c r="EI553" s="55"/>
      <c r="EJ553" s="55"/>
      <c r="EK553" s="55"/>
      <c r="EL553" s="55"/>
      <c r="EM553" s="55"/>
      <c r="EN553" s="55"/>
      <c r="EO553" s="55"/>
      <c r="EP553" s="55"/>
      <c r="EQ553" s="55"/>
      <c r="ER553" s="55"/>
      <c r="ES553" s="55"/>
      <c r="ET553" s="55"/>
      <c r="EU553" s="55"/>
      <c r="EV553" s="55"/>
      <c r="EW553" s="55"/>
      <c r="EX553" s="55"/>
      <c r="EY553" s="55"/>
      <c r="EZ553" s="55"/>
      <c r="FA553" s="55"/>
      <c r="FB553" s="55"/>
      <c r="FC553" s="55"/>
      <c r="FD553" s="55"/>
      <c r="FE553" s="55"/>
      <c r="FF553" s="55"/>
      <c r="FG553" s="55"/>
      <c r="FH553" s="55"/>
      <c r="FI553" s="55"/>
      <c r="FJ553" s="55"/>
      <c r="FK553" s="55"/>
      <c r="FL553" s="55"/>
      <c r="FM553" s="55"/>
      <c r="FN553" s="55"/>
      <c r="FO553" s="55"/>
      <c r="FP553" s="55"/>
      <c r="FQ553" s="55"/>
      <c r="FR553" s="55"/>
      <c r="FS553" s="55"/>
      <c r="FT553" s="55"/>
      <c r="FU553" s="55"/>
      <c r="FV553" s="55"/>
      <c r="FW553" s="55"/>
      <c r="FX553" s="55"/>
      <c r="FY553" s="55"/>
      <c r="FZ553" s="55"/>
      <c r="GA553" s="55"/>
      <c r="GB553" s="55"/>
      <c r="GC553" s="55"/>
      <c r="GD553" s="55"/>
      <c r="GE553" s="55"/>
      <c r="GF553" s="55"/>
      <c r="GG553" s="55"/>
      <c r="GH553" s="55"/>
      <c r="GI553" s="55"/>
      <c r="GJ553" s="55"/>
      <c r="GK553" s="55"/>
      <c r="GL553" s="55"/>
      <c r="GM553" s="55"/>
      <c r="GN553" s="55"/>
      <c r="GO553" s="55"/>
      <c r="GP553" s="55"/>
      <c r="GQ553" s="55"/>
      <c r="GR553" s="55"/>
      <c r="GS553" s="55"/>
      <c r="GT553" s="55"/>
      <c r="GU553" s="55"/>
      <c r="GV553" s="55"/>
      <c r="GW553" s="55"/>
      <c r="GX553" s="55"/>
      <c r="GY553" s="55"/>
      <c r="GZ553" s="55"/>
      <c r="HA553" s="55"/>
      <c r="HB553" s="55"/>
      <c r="HC553" s="55"/>
      <c r="HD553" s="55"/>
      <c r="HE553" s="55"/>
      <c r="HF553" s="55"/>
      <c r="HG553" s="55"/>
      <c r="HH553" s="55"/>
      <c r="HI553" s="55"/>
      <c r="HJ553" s="55"/>
      <c r="HK553" s="55"/>
      <c r="HL553" s="55"/>
      <c r="HM553" s="55"/>
      <c r="HN553" s="55"/>
      <c r="HO553" s="55"/>
      <c r="HP553" s="55"/>
      <c r="HQ553" s="55"/>
      <c r="HR553" s="55"/>
      <c r="HS553" s="55"/>
      <c r="HT553" s="55"/>
      <c r="HU553" s="55"/>
      <c r="HV553" s="55"/>
      <c r="HW553" s="55"/>
      <c r="HX553" s="55"/>
      <c r="HY553" s="55"/>
      <c r="HZ553" s="55"/>
      <c r="IA553" s="55"/>
    </row>
    <row r="554" spans="1:235" ht="10.5" customHeight="1">
      <c r="A554" s="8" t="s">
        <v>44</v>
      </c>
      <c r="B554" s="6"/>
      <c r="C554" s="6"/>
      <c r="D554" s="86">
        <f>D557*D559</f>
        <v>3000000</v>
      </c>
      <c r="E554" s="86"/>
      <c r="F554" s="86">
        <f>D554+E554</f>
        <v>3000000</v>
      </c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24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  <c r="AL554" s="55"/>
      <c r="AM554" s="55"/>
      <c r="AN554" s="55"/>
      <c r="AO554" s="55"/>
      <c r="AP554" s="55"/>
      <c r="AQ554" s="55"/>
      <c r="AR554" s="55"/>
      <c r="AS554" s="55"/>
      <c r="AT554" s="55"/>
      <c r="AU554" s="55"/>
      <c r="AV554" s="55"/>
      <c r="AW554" s="55"/>
      <c r="AX554" s="55"/>
      <c r="AY554" s="55"/>
      <c r="AZ554" s="55"/>
      <c r="BA554" s="55"/>
      <c r="BB554" s="55"/>
      <c r="BC554" s="55"/>
      <c r="BD554" s="55"/>
      <c r="BE554" s="55"/>
      <c r="BF554" s="55"/>
      <c r="BG554" s="55"/>
      <c r="BH554" s="55"/>
      <c r="BI554" s="55"/>
      <c r="BJ554" s="55"/>
      <c r="BK554" s="55"/>
      <c r="BL554" s="55"/>
      <c r="BM554" s="55"/>
      <c r="BN554" s="55"/>
      <c r="BO554" s="55"/>
      <c r="BP554" s="55"/>
      <c r="BQ554" s="55"/>
      <c r="BR554" s="55"/>
      <c r="BS554" s="55"/>
      <c r="BT554" s="55"/>
      <c r="BU554" s="55"/>
      <c r="BV554" s="55"/>
      <c r="BW554" s="55"/>
      <c r="BX554" s="55"/>
      <c r="BY554" s="55"/>
      <c r="BZ554" s="55"/>
      <c r="CA554" s="55"/>
      <c r="CB554" s="55"/>
      <c r="CC554" s="55"/>
      <c r="CD554" s="55"/>
      <c r="CE554" s="55"/>
      <c r="CF554" s="55"/>
      <c r="CG554" s="55"/>
      <c r="CH554" s="55"/>
      <c r="CI554" s="55"/>
      <c r="CJ554" s="55"/>
      <c r="CK554" s="55"/>
      <c r="CL554" s="55"/>
      <c r="CM554" s="55"/>
      <c r="CN554" s="55"/>
      <c r="CO554" s="55"/>
      <c r="CP554" s="55"/>
      <c r="CQ554" s="55"/>
      <c r="CR554" s="55"/>
      <c r="CS554" s="55"/>
      <c r="CT554" s="55"/>
      <c r="CU554" s="55"/>
      <c r="CV554" s="55"/>
      <c r="CW554" s="55"/>
      <c r="CX554" s="55"/>
      <c r="CY554" s="55"/>
      <c r="CZ554" s="55"/>
      <c r="DA554" s="55"/>
      <c r="DB554" s="55"/>
      <c r="DC554" s="55"/>
      <c r="DD554" s="55"/>
      <c r="DE554" s="55"/>
      <c r="DF554" s="55"/>
      <c r="DG554" s="55"/>
      <c r="DH554" s="55"/>
      <c r="DI554" s="55"/>
      <c r="DJ554" s="55"/>
      <c r="DK554" s="55"/>
      <c r="DL554" s="55"/>
      <c r="DM554" s="55"/>
      <c r="DN554" s="55"/>
      <c r="DO554" s="55"/>
      <c r="DP554" s="55"/>
      <c r="DQ554" s="55"/>
      <c r="DR554" s="55"/>
      <c r="DS554" s="55"/>
      <c r="DT554" s="55"/>
      <c r="DU554" s="55"/>
      <c r="DV554" s="55"/>
      <c r="DW554" s="55"/>
      <c r="DX554" s="55"/>
      <c r="DY554" s="55"/>
      <c r="DZ554" s="55"/>
      <c r="EA554" s="55"/>
      <c r="EB554" s="55"/>
      <c r="EC554" s="55"/>
      <c r="ED554" s="55"/>
      <c r="EE554" s="55"/>
      <c r="EF554" s="55"/>
      <c r="EG554" s="55"/>
      <c r="EH554" s="55"/>
      <c r="EI554" s="55"/>
      <c r="EJ554" s="55"/>
      <c r="EK554" s="55"/>
      <c r="EL554" s="55"/>
      <c r="EM554" s="55"/>
      <c r="EN554" s="55"/>
      <c r="EO554" s="55"/>
      <c r="EP554" s="55"/>
      <c r="EQ554" s="55"/>
      <c r="ER554" s="55"/>
      <c r="ES554" s="55"/>
      <c r="ET554" s="55"/>
      <c r="EU554" s="55"/>
      <c r="EV554" s="55"/>
      <c r="EW554" s="55"/>
      <c r="EX554" s="55"/>
      <c r="EY554" s="55"/>
      <c r="EZ554" s="55"/>
      <c r="FA554" s="55"/>
      <c r="FB554" s="55"/>
      <c r="FC554" s="55"/>
      <c r="FD554" s="55"/>
      <c r="FE554" s="55"/>
      <c r="FF554" s="55"/>
      <c r="FG554" s="55"/>
      <c r="FH554" s="55"/>
      <c r="FI554" s="55"/>
      <c r="FJ554" s="55"/>
      <c r="FK554" s="55"/>
      <c r="FL554" s="55"/>
      <c r="FM554" s="55"/>
      <c r="FN554" s="55"/>
      <c r="FO554" s="55"/>
      <c r="FP554" s="55"/>
      <c r="FQ554" s="55"/>
      <c r="FR554" s="55"/>
      <c r="FS554" s="55"/>
      <c r="FT554" s="55"/>
      <c r="FU554" s="55"/>
      <c r="FV554" s="55"/>
      <c r="FW554" s="55"/>
      <c r="FX554" s="55"/>
      <c r="FY554" s="55"/>
      <c r="FZ554" s="55"/>
      <c r="GA554" s="55"/>
      <c r="GB554" s="55"/>
      <c r="GC554" s="55"/>
      <c r="GD554" s="55"/>
      <c r="GE554" s="55"/>
      <c r="GF554" s="55"/>
      <c r="GG554" s="55"/>
      <c r="GH554" s="55"/>
      <c r="GI554" s="55"/>
      <c r="GJ554" s="55"/>
      <c r="GK554" s="55"/>
      <c r="GL554" s="55"/>
      <c r="GM554" s="55"/>
      <c r="GN554" s="55"/>
      <c r="GO554" s="55"/>
      <c r="GP554" s="55"/>
      <c r="GQ554" s="55"/>
      <c r="GR554" s="55"/>
      <c r="GS554" s="55"/>
      <c r="GT554" s="55"/>
      <c r="GU554" s="55"/>
      <c r="GV554" s="55"/>
      <c r="GW554" s="55"/>
      <c r="GX554" s="55"/>
      <c r="GY554" s="55"/>
      <c r="GZ554" s="55"/>
      <c r="HA554" s="55"/>
      <c r="HB554" s="55"/>
      <c r="HC554" s="55"/>
      <c r="HD554" s="55"/>
      <c r="HE554" s="55"/>
      <c r="HF554" s="55"/>
      <c r="HG554" s="55"/>
      <c r="HH554" s="55"/>
      <c r="HI554" s="55"/>
      <c r="HJ554" s="55"/>
      <c r="HK554" s="55"/>
      <c r="HL554" s="55"/>
      <c r="HM554" s="55"/>
      <c r="HN554" s="55"/>
      <c r="HO554" s="55"/>
      <c r="HP554" s="55"/>
      <c r="HQ554" s="55"/>
      <c r="HR554" s="55"/>
      <c r="HS554" s="55"/>
      <c r="HT554" s="55"/>
      <c r="HU554" s="55"/>
      <c r="HV554" s="55"/>
      <c r="HW554" s="55"/>
      <c r="HX554" s="55"/>
      <c r="HY554" s="55"/>
      <c r="HZ554" s="55"/>
      <c r="IA554" s="55"/>
    </row>
    <row r="555" spans="1:235" ht="11.25">
      <c r="A555" s="5" t="s">
        <v>5</v>
      </c>
      <c r="B555" s="6"/>
      <c r="C555" s="6"/>
      <c r="D555" s="86"/>
      <c r="E555" s="86"/>
      <c r="F555" s="86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24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/>
      <c r="AL555" s="55"/>
      <c r="AM555" s="55"/>
      <c r="AN555" s="55"/>
      <c r="AO555" s="55"/>
      <c r="AP555" s="55"/>
      <c r="AQ555" s="55"/>
      <c r="AR555" s="55"/>
      <c r="AS555" s="55"/>
      <c r="AT555" s="55"/>
      <c r="AU555" s="55"/>
      <c r="AV555" s="55"/>
      <c r="AW555" s="55"/>
      <c r="AX555" s="55"/>
      <c r="AY555" s="55"/>
      <c r="AZ555" s="55"/>
      <c r="BA555" s="55"/>
      <c r="BB555" s="55"/>
      <c r="BC555" s="55"/>
      <c r="BD555" s="55"/>
      <c r="BE555" s="55"/>
      <c r="BF555" s="55"/>
      <c r="BG555" s="55"/>
      <c r="BH555" s="55"/>
      <c r="BI555" s="55"/>
      <c r="BJ555" s="55"/>
      <c r="BK555" s="55"/>
      <c r="BL555" s="55"/>
      <c r="BM555" s="55"/>
      <c r="BN555" s="55"/>
      <c r="BO555" s="55"/>
      <c r="BP555" s="55"/>
      <c r="BQ555" s="55"/>
      <c r="BR555" s="55"/>
      <c r="BS555" s="55"/>
      <c r="BT555" s="55"/>
      <c r="BU555" s="55"/>
      <c r="BV555" s="55"/>
      <c r="BW555" s="55"/>
      <c r="BX555" s="55"/>
      <c r="BY555" s="55"/>
      <c r="BZ555" s="55"/>
      <c r="CA555" s="55"/>
      <c r="CB555" s="55"/>
      <c r="CC555" s="55"/>
      <c r="CD555" s="55"/>
      <c r="CE555" s="55"/>
      <c r="CF555" s="55"/>
      <c r="CG555" s="55"/>
      <c r="CH555" s="55"/>
      <c r="CI555" s="55"/>
      <c r="CJ555" s="55"/>
      <c r="CK555" s="55"/>
      <c r="CL555" s="55"/>
      <c r="CM555" s="55"/>
      <c r="CN555" s="55"/>
      <c r="CO555" s="55"/>
      <c r="CP555" s="55"/>
      <c r="CQ555" s="55"/>
      <c r="CR555" s="55"/>
      <c r="CS555" s="55"/>
      <c r="CT555" s="55"/>
      <c r="CU555" s="55"/>
      <c r="CV555" s="55"/>
      <c r="CW555" s="55"/>
      <c r="CX555" s="55"/>
      <c r="CY555" s="55"/>
      <c r="CZ555" s="55"/>
      <c r="DA555" s="55"/>
      <c r="DB555" s="55"/>
      <c r="DC555" s="55"/>
      <c r="DD555" s="55"/>
      <c r="DE555" s="55"/>
      <c r="DF555" s="55"/>
      <c r="DG555" s="55"/>
      <c r="DH555" s="55"/>
      <c r="DI555" s="55"/>
      <c r="DJ555" s="55"/>
      <c r="DK555" s="55"/>
      <c r="DL555" s="55"/>
      <c r="DM555" s="55"/>
      <c r="DN555" s="55"/>
      <c r="DO555" s="55"/>
      <c r="DP555" s="55"/>
      <c r="DQ555" s="55"/>
      <c r="DR555" s="55"/>
      <c r="DS555" s="55"/>
      <c r="DT555" s="55"/>
      <c r="DU555" s="55"/>
      <c r="DV555" s="55"/>
      <c r="DW555" s="55"/>
      <c r="DX555" s="55"/>
      <c r="DY555" s="55"/>
      <c r="DZ555" s="55"/>
      <c r="EA555" s="55"/>
      <c r="EB555" s="55"/>
      <c r="EC555" s="55"/>
      <c r="ED555" s="55"/>
      <c r="EE555" s="55"/>
      <c r="EF555" s="55"/>
      <c r="EG555" s="55"/>
      <c r="EH555" s="55"/>
      <c r="EI555" s="55"/>
      <c r="EJ555" s="55"/>
      <c r="EK555" s="55"/>
      <c r="EL555" s="55"/>
      <c r="EM555" s="55"/>
      <c r="EN555" s="55"/>
      <c r="EO555" s="55"/>
      <c r="EP555" s="55"/>
      <c r="EQ555" s="55"/>
      <c r="ER555" s="55"/>
      <c r="ES555" s="55"/>
      <c r="ET555" s="55"/>
      <c r="EU555" s="55"/>
      <c r="EV555" s="55"/>
      <c r="EW555" s="55"/>
      <c r="EX555" s="55"/>
      <c r="EY555" s="55"/>
      <c r="EZ555" s="55"/>
      <c r="FA555" s="55"/>
      <c r="FB555" s="55"/>
      <c r="FC555" s="55"/>
      <c r="FD555" s="55"/>
      <c r="FE555" s="55"/>
      <c r="FF555" s="55"/>
      <c r="FG555" s="55"/>
      <c r="FH555" s="55"/>
      <c r="FI555" s="55"/>
      <c r="FJ555" s="55"/>
      <c r="FK555" s="55"/>
      <c r="FL555" s="55"/>
      <c r="FM555" s="55"/>
      <c r="FN555" s="55"/>
      <c r="FO555" s="55"/>
      <c r="FP555" s="55"/>
      <c r="FQ555" s="55"/>
      <c r="FR555" s="55"/>
      <c r="FS555" s="55"/>
      <c r="FT555" s="55"/>
      <c r="FU555" s="55"/>
      <c r="FV555" s="55"/>
      <c r="FW555" s="55"/>
      <c r="FX555" s="55"/>
      <c r="FY555" s="55"/>
      <c r="FZ555" s="55"/>
      <c r="GA555" s="55"/>
      <c r="GB555" s="55"/>
      <c r="GC555" s="55"/>
      <c r="GD555" s="55"/>
      <c r="GE555" s="55"/>
      <c r="GF555" s="55"/>
      <c r="GG555" s="55"/>
      <c r="GH555" s="55"/>
      <c r="GI555" s="55"/>
      <c r="GJ555" s="55"/>
      <c r="GK555" s="55"/>
      <c r="GL555" s="55"/>
      <c r="GM555" s="55"/>
      <c r="GN555" s="55"/>
      <c r="GO555" s="55"/>
      <c r="GP555" s="55"/>
      <c r="GQ555" s="55"/>
      <c r="GR555" s="55"/>
      <c r="GS555" s="55"/>
      <c r="GT555" s="55"/>
      <c r="GU555" s="55"/>
      <c r="GV555" s="55"/>
      <c r="GW555" s="55"/>
      <c r="GX555" s="55"/>
      <c r="GY555" s="55"/>
      <c r="GZ555" s="55"/>
      <c r="HA555" s="55"/>
      <c r="HB555" s="55"/>
      <c r="HC555" s="55"/>
      <c r="HD555" s="55"/>
      <c r="HE555" s="55"/>
      <c r="HF555" s="55"/>
      <c r="HG555" s="55"/>
      <c r="HH555" s="55"/>
      <c r="HI555" s="55"/>
      <c r="HJ555" s="55"/>
      <c r="HK555" s="55"/>
      <c r="HL555" s="55"/>
      <c r="HM555" s="55"/>
      <c r="HN555" s="55"/>
      <c r="HO555" s="55"/>
      <c r="HP555" s="55"/>
      <c r="HQ555" s="55"/>
      <c r="HR555" s="55"/>
      <c r="HS555" s="55"/>
      <c r="HT555" s="55"/>
      <c r="HU555" s="55"/>
      <c r="HV555" s="55"/>
      <c r="HW555" s="55"/>
      <c r="HX555" s="55"/>
      <c r="HY555" s="55"/>
      <c r="HZ555" s="55"/>
      <c r="IA555" s="55"/>
    </row>
    <row r="556" spans="1:235" ht="0.75" customHeight="1">
      <c r="A556" s="8" t="s">
        <v>170</v>
      </c>
      <c r="B556" s="6"/>
      <c r="C556" s="6"/>
      <c r="D556" s="86"/>
      <c r="E556" s="86"/>
      <c r="F556" s="86">
        <f>D556+E556</f>
        <v>0</v>
      </c>
      <c r="G556" s="86"/>
      <c r="H556" s="86"/>
      <c r="I556" s="86"/>
      <c r="J556" s="86"/>
      <c r="K556" s="7"/>
      <c r="L556" s="7"/>
      <c r="M556" s="7"/>
      <c r="N556" s="7"/>
      <c r="O556" s="7"/>
      <c r="P556" s="7"/>
      <c r="Q556" s="24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/>
      <c r="AL556" s="55"/>
      <c r="AM556" s="55"/>
      <c r="AN556" s="55"/>
      <c r="AO556" s="55"/>
      <c r="AP556" s="55"/>
      <c r="AQ556" s="55"/>
      <c r="AR556" s="55"/>
      <c r="AS556" s="55"/>
      <c r="AT556" s="55"/>
      <c r="AU556" s="55"/>
      <c r="AV556" s="55"/>
      <c r="AW556" s="55"/>
      <c r="AX556" s="55"/>
      <c r="AY556" s="55"/>
      <c r="AZ556" s="55"/>
      <c r="BA556" s="55"/>
      <c r="BB556" s="55"/>
      <c r="BC556" s="55"/>
      <c r="BD556" s="55"/>
      <c r="BE556" s="55"/>
      <c r="BF556" s="55"/>
      <c r="BG556" s="55"/>
      <c r="BH556" s="55"/>
      <c r="BI556" s="55"/>
      <c r="BJ556" s="55"/>
      <c r="BK556" s="55"/>
      <c r="BL556" s="55"/>
      <c r="BM556" s="55"/>
      <c r="BN556" s="55"/>
      <c r="BO556" s="55"/>
      <c r="BP556" s="55"/>
      <c r="BQ556" s="55"/>
      <c r="BR556" s="55"/>
      <c r="BS556" s="55"/>
      <c r="BT556" s="55"/>
      <c r="BU556" s="55"/>
      <c r="BV556" s="55"/>
      <c r="BW556" s="55"/>
      <c r="BX556" s="55"/>
      <c r="BY556" s="55"/>
      <c r="BZ556" s="55"/>
      <c r="CA556" s="55"/>
      <c r="CB556" s="55"/>
      <c r="CC556" s="55"/>
      <c r="CD556" s="55"/>
      <c r="CE556" s="55"/>
      <c r="CF556" s="55"/>
      <c r="CG556" s="55"/>
      <c r="CH556" s="55"/>
      <c r="CI556" s="55"/>
      <c r="CJ556" s="55"/>
      <c r="CK556" s="55"/>
      <c r="CL556" s="55"/>
      <c r="CM556" s="55"/>
      <c r="CN556" s="55"/>
      <c r="CO556" s="55"/>
      <c r="CP556" s="55"/>
      <c r="CQ556" s="55"/>
      <c r="CR556" s="55"/>
      <c r="CS556" s="55"/>
      <c r="CT556" s="55"/>
      <c r="CU556" s="55"/>
      <c r="CV556" s="55"/>
      <c r="CW556" s="55"/>
      <c r="CX556" s="55"/>
      <c r="CY556" s="55"/>
      <c r="CZ556" s="55"/>
      <c r="DA556" s="55"/>
      <c r="DB556" s="55"/>
      <c r="DC556" s="55"/>
      <c r="DD556" s="55"/>
      <c r="DE556" s="55"/>
      <c r="DF556" s="55"/>
      <c r="DG556" s="55"/>
      <c r="DH556" s="55"/>
      <c r="DI556" s="55"/>
      <c r="DJ556" s="55"/>
      <c r="DK556" s="55"/>
      <c r="DL556" s="55"/>
      <c r="DM556" s="55"/>
      <c r="DN556" s="55"/>
      <c r="DO556" s="55"/>
      <c r="DP556" s="55"/>
      <c r="DQ556" s="55"/>
      <c r="DR556" s="55"/>
      <c r="DS556" s="55"/>
      <c r="DT556" s="55"/>
      <c r="DU556" s="55"/>
      <c r="DV556" s="55"/>
      <c r="DW556" s="55"/>
      <c r="DX556" s="55"/>
      <c r="DY556" s="55"/>
      <c r="DZ556" s="55"/>
      <c r="EA556" s="55"/>
      <c r="EB556" s="55"/>
      <c r="EC556" s="55"/>
      <c r="ED556" s="55"/>
      <c r="EE556" s="55"/>
      <c r="EF556" s="55"/>
      <c r="EG556" s="55"/>
      <c r="EH556" s="55"/>
      <c r="EI556" s="55"/>
      <c r="EJ556" s="55"/>
      <c r="EK556" s="55"/>
      <c r="EL556" s="55"/>
      <c r="EM556" s="55"/>
      <c r="EN556" s="55"/>
      <c r="EO556" s="55"/>
      <c r="EP556" s="55"/>
      <c r="EQ556" s="55"/>
      <c r="ER556" s="55"/>
      <c r="ES556" s="55"/>
      <c r="ET556" s="55"/>
      <c r="EU556" s="55"/>
      <c r="EV556" s="55"/>
      <c r="EW556" s="55"/>
      <c r="EX556" s="55"/>
      <c r="EY556" s="55"/>
      <c r="EZ556" s="55"/>
      <c r="FA556" s="55"/>
      <c r="FB556" s="55"/>
      <c r="FC556" s="55"/>
      <c r="FD556" s="55"/>
      <c r="FE556" s="55"/>
      <c r="FF556" s="55"/>
      <c r="FG556" s="55"/>
      <c r="FH556" s="55"/>
      <c r="FI556" s="55"/>
      <c r="FJ556" s="55"/>
      <c r="FK556" s="55"/>
      <c r="FL556" s="55"/>
      <c r="FM556" s="55"/>
      <c r="FN556" s="55"/>
      <c r="FO556" s="55"/>
      <c r="FP556" s="55"/>
      <c r="FQ556" s="55"/>
      <c r="FR556" s="55"/>
      <c r="FS556" s="55"/>
      <c r="FT556" s="55"/>
      <c r="FU556" s="55"/>
      <c r="FV556" s="55"/>
      <c r="FW556" s="55"/>
      <c r="FX556" s="55"/>
      <c r="FY556" s="55"/>
      <c r="FZ556" s="55"/>
      <c r="GA556" s="55"/>
      <c r="GB556" s="55"/>
      <c r="GC556" s="55"/>
      <c r="GD556" s="55"/>
      <c r="GE556" s="55"/>
      <c r="GF556" s="55"/>
      <c r="GG556" s="55"/>
      <c r="GH556" s="55"/>
      <c r="GI556" s="55"/>
      <c r="GJ556" s="55"/>
      <c r="GK556" s="55"/>
      <c r="GL556" s="55"/>
      <c r="GM556" s="55"/>
      <c r="GN556" s="55"/>
      <c r="GO556" s="55"/>
      <c r="GP556" s="55"/>
      <c r="GQ556" s="55"/>
      <c r="GR556" s="55"/>
      <c r="GS556" s="55"/>
      <c r="GT556" s="55"/>
      <c r="GU556" s="55"/>
      <c r="GV556" s="55"/>
      <c r="GW556" s="55"/>
      <c r="GX556" s="55"/>
      <c r="GY556" s="55"/>
      <c r="GZ556" s="55"/>
      <c r="HA556" s="55"/>
      <c r="HB556" s="55"/>
      <c r="HC556" s="55"/>
      <c r="HD556" s="55"/>
      <c r="HE556" s="55"/>
      <c r="HF556" s="55"/>
      <c r="HG556" s="55"/>
      <c r="HH556" s="55"/>
      <c r="HI556" s="55"/>
      <c r="HJ556" s="55"/>
      <c r="HK556" s="55"/>
      <c r="HL556" s="55"/>
      <c r="HM556" s="55"/>
      <c r="HN556" s="55"/>
      <c r="HO556" s="55"/>
      <c r="HP556" s="55"/>
      <c r="HQ556" s="55"/>
      <c r="HR556" s="55"/>
      <c r="HS556" s="55"/>
      <c r="HT556" s="55"/>
      <c r="HU556" s="55"/>
      <c r="HV556" s="55"/>
      <c r="HW556" s="55"/>
      <c r="HX556" s="55"/>
      <c r="HY556" s="55"/>
      <c r="HZ556" s="55"/>
      <c r="IA556" s="55"/>
    </row>
    <row r="557" spans="1:235" ht="11.25">
      <c r="A557" s="8" t="s">
        <v>178</v>
      </c>
      <c r="B557" s="6"/>
      <c r="C557" s="6"/>
      <c r="D557" s="86">
        <v>667</v>
      </c>
      <c r="E557" s="86"/>
      <c r="F557" s="86">
        <f>D557+E557</f>
        <v>667</v>
      </c>
      <c r="G557" s="86"/>
      <c r="H557" s="86"/>
      <c r="I557" s="86"/>
      <c r="J557" s="86"/>
      <c r="K557" s="7"/>
      <c r="L557" s="7"/>
      <c r="M557" s="7"/>
      <c r="N557" s="7"/>
      <c r="O557" s="7"/>
      <c r="P557" s="7"/>
      <c r="Q557" s="24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  <c r="AK557" s="55"/>
      <c r="AL557" s="55"/>
      <c r="AM557" s="55"/>
      <c r="AN557" s="55"/>
      <c r="AO557" s="55"/>
      <c r="AP557" s="55"/>
      <c r="AQ557" s="55"/>
      <c r="AR557" s="55"/>
      <c r="AS557" s="55"/>
      <c r="AT557" s="55"/>
      <c r="AU557" s="55"/>
      <c r="AV557" s="55"/>
      <c r="AW557" s="55"/>
      <c r="AX557" s="55"/>
      <c r="AY557" s="55"/>
      <c r="AZ557" s="55"/>
      <c r="BA557" s="55"/>
      <c r="BB557" s="55"/>
      <c r="BC557" s="55"/>
      <c r="BD557" s="55"/>
      <c r="BE557" s="55"/>
      <c r="BF557" s="55"/>
      <c r="BG557" s="55"/>
      <c r="BH557" s="55"/>
      <c r="BI557" s="55"/>
      <c r="BJ557" s="55"/>
      <c r="BK557" s="55"/>
      <c r="BL557" s="55"/>
      <c r="BM557" s="55"/>
      <c r="BN557" s="55"/>
      <c r="BO557" s="55"/>
      <c r="BP557" s="55"/>
      <c r="BQ557" s="55"/>
      <c r="BR557" s="55"/>
      <c r="BS557" s="55"/>
      <c r="BT557" s="55"/>
      <c r="BU557" s="55"/>
      <c r="BV557" s="55"/>
      <c r="BW557" s="55"/>
      <c r="BX557" s="55"/>
      <c r="BY557" s="55"/>
      <c r="BZ557" s="55"/>
      <c r="CA557" s="55"/>
      <c r="CB557" s="55"/>
      <c r="CC557" s="55"/>
      <c r="CD557" s="55"/>
      <c r="CE557" s="55"/>
      <c r="CF557" s="55"/>
      <c r="CG557" s="55"/>
      <c r="CH557" s="55"/>
      <c r="CI557" s="55"/>
      <c r="CJ557" s="55"/>
      <c r="CK557" s="55"/>
      <c r="CL557" s="55"/>
      <c r="CM557" s="55"/>
      <c r="CN557" s="55"/>
      <c r="CO557" s="55"/>
      <c r="CP557" s="55"/>
      <c r="CQ557" s="55"/>
      <c r="CR557" s="55"/>
      <c r="CS557" s="55"/>
      <c r="CT557" s="55"/>
      <c r="CU557" s="55"/>
      <c r="CV557" s="55"/>
      <c r="CW557" s="55"/>
      <c r="CX557" s="55"/>
      <c r="CY557" s="55"/>
      <c r="CZ557" s="55"/>
      <c r="DA557" s="55"/>
      <c r="DB557" s="55"/>
      <c r="DC557" s="55"/>
      <c r="DD557" s="55"/>
      <c r="DE557" s="55"/>
      <c r="DF557" s="55"/>
      <c r="DG557" s="55"/>
      <c r="DH557" s="55"/>
      <c r="DI557" s="55"/>
      <c r="DJ557" s="55"/>
      <c r="DK557" s="55"/>
      <c r="DL557" s="55"/>
      <c r="DM557" s="55"/>
      <c r="DN557" s="55"/>
      <c r="DO557" s="55"/>
      <c r="DP557" s="55"/>
      <c r="DQ557" s="55"/>
      <c r="DR557" s="55"/>
      <c r="DS557" s="55"/>
      <c r="DT557" s="55"/>
      <c r="DU557" s="55"/>
      <c r="DV557" s="55"/>
      <c r="DW557" s="55"/>
      <c r="DX557" s="55"/>
      <c r="DY557" s="55"/>
      <c r="DZ557" s="55"/>
      <c r="EA557" s="55"/>
      <c r="EB557" s="55"/>
      <c r="EC557" s="55"/>
      <c r="ED557" s="55"/>
      <c r="EE557" s="55"/>
      <c r="EF557" s="55"/>
      <c r="EG557" s="55"/>
      <c r="EH557" s="55"/>
      <c r="EI557" s="55"/>
      <c r="EJ557" s="55"/>
      <c r="EK557" s="55"/>
      <c r="EL557" s="55"/>
      <c r="EM557" s="55"/>
      <c r="EN557" s="55"/>
      <c r="EO557" s="55"/>
      <c r="EP557" s="55"/>
      <c r="EQ557" s="55"/>
      <c r="ER557" s="55"/>
      <c r="ES557" s="55"/>
      <c r="ET557" s="55"/>
      <c r="EU557" s="55"/>
      <c r="EV557" s="55"/>
      <c r="EW557" s="55"/>
      <c r="EX557" s="55"/>
      <c r="EY557" s="55"/>
      <c r="EZ557" s="55"/>
      <c r="FA557" s="55"/>
      <c r="FB557" s="55"/>
      <c r="FC557" s="55"/>
      <c r="FD557" s="55"/>
      <c r="FE557" s="55"/>
      <c r="FF557" s="55"/>
      <c r="FG557" s="55"/>
      <c r="FH557" s="55"/>
      <c r="FI557" s="55"/>
      <c r="FJ557" s="55"/>
      <c r="FK557" s="55"/>
      <c r="FL557" s="55"/>
      <c r="FM557" s="55"/>
      <c r="FN557" s="55"/>
      <c r="FO557" s="55"/>
      <c r="FP557" s="55"/>
      <c r="FQ557" s="55"/>
      <c r="FR557" s="55"/>
      <c r="FS557" s="55"/>
      <c r="FT557" s="55"/>
      <c r="FU557" s="55"/>
      <c r="FV557" s="55"/>
      <c r="FW557" s="55"/>
      <c r="FX557" s="55"/>
      <c r="FY557" s="55"/>
      <c r="FZ557" s="55"/>
      <c r="GA557" s="55"/>
      <c r="GB557" s="55"/>
      <c r="GC557" s="55"/>
      <c r="GD557" s="55"/>
      <c r="GE557" s="55"/>
      <c r="GF557" s="55"/>
      <c r="GG557" s="55"/>
      <c r="GH557" s="55"/>
      <c r="GI557" s="55"/>
      <c r="GJ557" s="55"/>
      <c r="GK557" s="55"/>
      <c r="GL557" s="55"/>
      <c r="GM557" s="55"/>
      <c r="GN557" s="55"/>
      <c r="GO557" s="55"/>
      <c r="GP557" s="55"/>
      <c r="GQ557" s="55"/>
      <c r="GR557" s="55"/>
      <c r="GS557" s="55"/>
      <c r="GT557" s="55"/>
      <c r="GU557" s="55"/>
      <c r="GV557" s="55"/>
      <c r="GW557" s="55"/>
      <c r="GX557" s="55"/>
      <c r="GY557" s="55"/>
      <c r="GZ557" s="55"/>
      <c r="HA557" s="55"/>
      <c r="HB557" s="55"/>
      <c r="HC557" s="55"/>
      <c r="HD557" s="55"/>
      <c r="HE557" s="55"/>
      <c r="HF557" s="55"/>
      <c r="HG557" s="55"/>
      <c r="HH557" s="55"/>
      <c r="HI557" s="55"/>
      <c r="HJ557" s="55"/>
      <c r="HK557" s="55"/>
      <c r="HL557" s="55"/>
      <c r="HM557" s="55"/>
      <c r="HN557" s="55"/>
      <c r="HO557" s="55"/>
      <c r="HP557" s="55"/>
      <c r="HQ557" s="55"/>
      <c r="HR557" s="55"/>
      <c r="HS557" s="55"/>
      <c r="HT557" s="55"/>
      <c r="HU557" s="55"/>
      <c r="HV557" s="55"/>
      <c r="HW557" s="55"/>
      <c r="HX557" s="55"/>
      <c r="HY557" s="55"/>
      <c r="HZ557" s="55"/>
      <c r="IA557" s="55"/>
    </row>
    <row r="558" spans="1:235" ht="10.5" customHeight="1">
      <c r="A558" s="5" t="s">
        <v>7</v>
      </c>
      <c r="B558" s="6"/>
      <c r="C558" s="6"/>
      <c r="D558" s="86"/>
      <c r="E558" s="86"/>
      <c r="F558" s="86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24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  <c r="AI558" s="55"/>
      <c r="AJ558" s="55"/>
      <c r="AK558" s="55"/>
      <c r="AL558" s="55"/>
      <c r="AM558" s="55"/>
      <c r="AN558" s="55"/>
      <c r="AO558" s="55"/>
      <c r="AP558" s="55"/>
      <c r="AQ558" s="55"/>
      <c r="AR558" s="55"/>
      <c r="AS558" s="55"/>
      <c r="AT558" s="55"/>
      <c r="AU558" s="55"/>
      <c r="AV558" s="55"/>
      <c r="AW558" s="55"/>
      <c r="AX558" s="55"/>
      <c r="AY558" s="55"/>
      <c r="AZ558" s="55"/>
      <c r="BA558" s="55"/>
      <c r="BB558" s="55"/>
      <c r="BC558" s="55"/>
      <c r="BD558" s="55"/>
      <c r="BE558" s="55"/>
      <c r="BF558" s="55"/>
      <c r="BG558" s="55"/>
      <c r="BH558" s="55"/>
      <c r="BI558" s="55"/>
      <c r="BJ558" s="55"/>
      <c r="BK558" s="55"/>
      <c r="BL558" s="55"/>
      <c r="BM558" s="55"/>
      <c r="BN558" s="55"/>
      <c r="BO558" s="55"/>
      <c r="BP558" s="55"/>
      <c r="BQ558" s="55"/>
      <c r="BR558" s="55"/>
      <c r="BS558" s="55"/>
      <c r="BT558" s="55"/>
      <c r="BU558" s="55"/>
      <c r="BV558" s="55"/>
      <c r="BW558" s="55"/>
      <c r="BX558" s="55"/>
      <c r="BY558" s="55"/>
      <c r="BZ558" s="55"/>
      <c r="CA558" s="55"/>
      <c r="CB558" s="55"/>
      <c r="CC558" s="55"/>
      <c r="CD558" s="55"/>
      <c r="CE558" s="55"/>
      <c r="CF558" s="55"/>
      <c r="CG558" s="55"/>
      <c r="CH558" s="55"/>
      <c r="CI558" s="55"/>
      <c r="CJ558" s="55"/>
      <c r="CK558" s="55"/>
      <c r="CL558" s="55"/>
      <c r="CM558" s="55"/>
      <c r="CN558" s="55"/>
      <c r="CO558" s="55"/>
      <c r="CP558" s="55"/>
      <c r="CQ558" s="55"/>
      <c r="CR558" s="55"/>
      <c r="CS558" s="55"/>
      <c r="CT558" s="55"/>
      <c r="CU558" s="55"/>
      <c r="CV558" s="55"/>
      <c r="CW558" s="55"/>
      <c r="CX558" s="55"/>
      <c r="CY558" s="55"/>
      <c r="CZ558" s="55"/>
      <c r="DA558" s="55"/>
      <c r="DB558" s="55"/>
      <c r="DC558" s="55"/>
      <c r="DD558" s="55"/>
      <c r="DE558" s="55"/>
      <c r="DF558" s="55"/>
      <c r="DG558" s="55"/>
      <c r="DH558" s="55"/>
      <c r="DI558" s="55"/>
      <c r="DJ558" s="55"/>
      <c r="DK558" s="55"/>
      <c r="DL558" s="55"/>
      <c r="DM558" s="55"/>
      <c r="DN558" s="55"/>
      <c r="DO558" s="55"/>
      <c r="DP558" s="55"/>
      <c r="DQ558" s="55"/>
      <c r="DR558" s="55"/>
      <c r="DS558" s="55"/>
      <c r="DT558" s="55"/>
      <c r="DU558" s="55"/>
      <c r="DV558" s="55"/>
      <c r="DW558" s="55"/>
      <c r="DX558" s="55"/>
      <c r="DY558" s="55"/>
      <c r="DZ558" s="55"/>
      <c r="EA558" s="55"/>
      <c r="EB558" s="55"/>
      <c r="EC558" s="55"/>
      <c r="ED558" s="55"/>
      <c r="EE558" s="55"/>
      <c r="EF558" s="55"/>
      <c r="EG558" s="55"/>
      <c r="EH558" s="55"/>
      <c r="EI558" s="55"/>
      <c r="EJ558" s="55"/>
      <c r="EK558" s="55"/>
      <c r="EL558" s="55"/>
      <c r="EM558" s="55"/>
      <c r="EN558" s="55"/>
      <c r="EO558" s="55"/>
      <c r="EP558" s="55"/>
      <c r="EQ558" s="55"/>
      <c r="ER558" s="55"/>
      <c r="ES558" s="55"/>
      <c r="ET558" s="55"/>
      <c r="EU558" s="55"/>
      <c r="EV558" s="55"/>
      <c r="EW558" s="55"/>
      <c r="EX558" s="55"/>
      <c r="EY558" s="55"/>
      <c r="EZ558" s="55"/>
      <c r="FA558" s="55"/>
      <c r="FB558" s="55"/>
      <c r="FC558" s="55"/>
      <c r="FD558" s="55"/>
      <c r="FE558" s="55"/>
      <c r="FF558" s="55"/>
      <c r="FG558" s="55"/>
      <c r="FH558" s="55"/>
      <c r="FI558" s="55"/>
      <c r="FJ558" s="55"/>
      <c r="FK558" s="55"/>
      <c r="FL558" s="55"/>
      <c r="FM558" s="55"/>
      <c r="FN558" s="55"/>
      <c r="FO558" s="55"/>
      <c r="FP558" s="55"/>
      <c r="FQ558" s="55"/>
      <c r="FR558" s="55"/>
      <c r="FS558" s="55"/>
      <c r="FT558" s="55"/>
      <c r="FU558" s="55"/>
      <c r="FV558" s="55"/>
      <c r="FW558" s="55"/>
      <c r="FX558" s="55"/>
      <c r="FY558" s="55"/>
      <c r="FZ558" s="55"/>
      <c r="GA558" s="55"/>
      <c r="GB558" s="55"/>
      <c r="GC558" s="55"/>
      <c r="GD558" s="55"/>
      <c r="GE558" s="55"/>
      <c r="GF558" s="55"/>
      <c r="GG558" s="55"/>
      <c r="GH558" s="55"/>
      <c r="GI558" s="55"/>
      <c r="GJ558" s="55"/>
      <c r="GK558" s="55"/>
      <c r="GL558" s="55"/>
      <c r="GM558" s="55"/>
      <c r="GN558" s="55"/>
      <c r="GO558" s="55"/>
      <c r="GP558" s="55"/>
      <c r="GQ558" s="55"/>
      <c r="GR558" s="55"/>
      <c r="GS558" s="55"/>
      <c r="GT558" s="55"/>
      <c r="GU558" s="55"/>
      <c r="GV558" s="55"/>
      <c r="GW558" s="55"/>
      <c r="GX558" s="55"/>
      <c r="GY558" s="55"/>
      <c r="GZ558" s="55"/>
      <c r="HA558" s="55"/>
      <c r="HB558" s="55"/>
      <c r="HC558" s="55"/>
      <c r="HD558" s="55"/>
      <c r="HE558" s="55"/>
      <c r="HF558" s="55"/>
      <c r="HG558" s="55"/>
      <c r="HH558" s="55"/>
      <c r="HI558" s="55"/>
      <c r="HJ558" s="55"/>
      <c r="HK558" s="55"/>
      <c r="HL558" s="55"/>
      <c r="HM558" s="55"/>
      <c r="HN558" s="55"/>
      <c r="HO558" s="55"/>
      <c r="HP558" s="55"/>
      <c r="HQ558" s="55"/>
      <c r="HR558" s="55"/>
      <c r="HS558" s="55"/>
      <c r="HT558" s="55"/>
      <c r="HU558" s="55"/>
      <c r="HV558" s="55"/>
      <c r="HW558" s="55"/>
      <c r="HX558" s="55"/>
      <c r="HY558" s="55"/>
      <c r="HZ558" s="55"/>
      <c r="IA558" s="55"/>
    </row>
    <row r="559" spans="1:235" ht="22.5" customHeight="1">
      <c r="A559" s="8" t="s">
        <v>179</v>
      </c>
      <c r="B559" s="6"/>
      <c r="C559" s="6"/>
      <c r="D559" s="7">
        <f>3000000/667</f>
        <v>4497.751124437781</v>
      </c>
      <c r="E559" s="7"/>
      <c r="F559" s="86">
        <f>D559+E559</f>
        <v>4497.751124437781</v>
      </c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24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55"/>
      <c r="AH559" s="55"/>
      <c r="AI559" s="55"/>
      <c r="AJ559" s="55"/>
      <c r="AK559" s="55"/>
      <c r="AL559" s="55"/>
      <c r="AM559" s="55"/>
      <c r="AN559" s="55"/>
      <c r="AO559" s="55"/>
      <c r="AP559" s="55"/>
      <c r="AQ559" s="55"/>
      <c r="AR559" s="55"/>
      <c r="AS559" s="55"/>
      <c r="AT559" s="55"/>
      <c r="AU559" s="55"/>
      <c r="AV559" s="55"/>
      <c r="AW559" s="55"/>
      <c r="AX559" s="55"/>
      <c r="AY559" s="55"/>
      <c r="AZ559" s="55"/>
      <c r="BA559" s="55"/>
      <c r="BB559" s="55"/>
      <c r="BC559" s="55"/>
      <c r="BD559" s="55"/>
      <c r="BE559" s="55"/>
      <c r="BF559" s="55"/>
      <c r="BG559" s="55"/>
      <c r="BH559" s="55"/>
      <c r="BI559" s="55"/>
      <c r="BJ559" s="55"/>
      <c r="BK559" s="55"/>
      <c r="BL559" s="55"/>
      <c r="BM559" s="55"/>
      <c r="BN559" s="55"/>
      <c r="BO559" s="55"/>
      <c r="BP559" s="55"/>
      <c r="BQ559" s="55"/>
      <c r="BR559" s="55"/>
      <c r="BS559" s="55"/>
      <c r="BT559" s="55"/>
      <c r="BU559" s="55"/>
      <c r="BV559" s="55"/>
      <c r="BW559" s="55"/>
      <c r="BX559" s="55"/>
      <c r="BY559" s="55"/>
      <c r="BZ559" s="55"/>
      <c r="CA559" s="55"/>
      <c r="CB559" s="55"/>
      <c r="CC559" s="55"/>
      <c r="CD559" s="55"/>
      <c r="CE559" s="55"/>
      <c r="CF559" s="55"/>
      <c r="CG559" s="55"/>
      <c r="CH559" s="55"/>
      <c r="CI559" s="55"/>
      <c r="CJ559" s="55"/>
      <c r="CK559" s="55"/>
      <c r="CL559" s="55"/>
      <c r="CM559" s="55"/>
      <c r="CN559" s="55"/>
      <c r="CO559" s="55"/>
      <c r="CP559" s="55"/>
      <c r="CQ559" s="55"/>
      <c r="CR559" s="55"/>
      <c r="CS559" s="55"/>
      <c r="CT559" s="55"/>
      <c r="CU559" s="55"/>
      <c r="CV559" s="55"/>
      <c r="CW559" s="55"/>
      <c r="CX559" s="55"/>
      <c r="CY559" s="55"/>
      <c r="CZ559" s="55"/>
      <c r="DA559" s="55"/>
      <c r="DB559" s="55"/>
      <c r="DC559" s="55"/>
      <c r="DD559" s="55"/>
      <c r="DE559" s="55"/>
      <c r="DF559" s="55"/>
      <c r="DG559" s="55"/>
      <c r="DH559" s="55"/>
      <c r="DI559" s="55"/>
      <c r="DJ559" s="55"/>
      <c r="DK559" s="55"/>
      <c r="DL559" s="55"/>
      <c r="DM559" s="55"/>
      <c r="DN559" s="55"/>
      <c r="DO559" s="55"/>
      <c r="DP559" s="55"/>
      <c r="DQ559" s="55"/>
      <c r="DR559" s="55"/>
      <c r="DS559" s="55"/>
      <c r="DT559" s="55"/>
      <c r="DU559" s="55"/>
      <c r="DV559" s="55"/>
      <c r="DW559" s="55"/>
      <c r="DX559" s="55"/>
      <c r="DY559" s="55"/>
      <c r="DZ559" s="55"/>
      <c r="EA559" s="55"/>
      <c r="EB559" s="55"/>
      <c r="EC559" s="55"/>
      <c r="ED559" s="55"/>
      <c r="EE559" s="55"/>
      <c r="EF559" s="55"/>
      <c r="EG559" s="55"/>
      <c r="EH559" s="55"/>
      <c r="EI559" s="55"/>
      <c r="EJ559" s="55"/>
      <c r="EK559" s="55"/>
      <c r="EL559" s="55"/>
      <c r="EM559" s="55"/>
      <c r="EN559" s="55"/>
      <c r="EO559" s="55"/>
      <c r="EP559" s="55"/>
      <c r="EQ559" s="55"/>
      <c r="ER559" s="55"/>
      <c r="ES559" s="55"/>
      <c r="ET559" s="55"/>
      <c r="EU559" s="55"/>
      <c r="EV559" s="55"/>
      <c r="EW559" s="55"/>
      <c r="EX559" s="55"/>
      <c r="EY559" s="55"/>
      <c r="EZ559" s="55"/>
      <c r="FA559" s="55"/>
      <c r="FB559" s="55"/>
      <c r="FC559" s="55"/>
      <c r="FD559" s="55"/>
      <c r="FE559" s="55"/>
      <c r="FF559" s="55"/>
      <c r="FG559" s="55"/>
      <c r="FH559" s="55"/>
      <c r="FI559" s="55"/>
      <c r="FJ559" s="55"/>
      <c r="FK559" s="55"/>
      <c r="FL559" s="55"/>
      <c r="FM559" s="55"/>
      <c r="FN559" s="55"/>
      <c r="FO559" s="55"/>
      <c r="FP559" s="55"/>
      <c r="FQ559" s="55"/>
      <c r="FR559" s="55"/>
      <c r="FS559" s="55"/>
      <c r="FT559" s="55"/>
      <c r="FU559" s="55"/>
      <c r="FV559" s="55"/>
      <c r="FW559" s="55"/>
      <c r="FX559" s="55"/>
      <c r="FY559" s="55"/>
      <c r="FZ559" s="55"/>
      <c r="GA559" s="55"/>
      <c r="GB559" s="55"/>
      <c r="GC559" s="55"/>
      <c r="GD559" s="55"/>
      <c r="GE559" s="55"/>
      <c r="GF559" s="55"/>
      <c r="GG559" s="55"/>
      <c r="GH559" s="55"/>
      <c r="GI559" s="55"/>
      <c r="GJ559" s="55"/>
      <c r="GK559" s="55"/>
      <c r="GL559" s="55"/>
      <c r="GM559" s="55"/>
      <c r="GN559" s="55"/>
      <c r="GO559" s="55"/>
      <c r="GP559" s="55"/>
      <c r="GQ559" s="55"/>
      <c r="GR559" s="55"/>
      <c r="GS559" s="55"/>
      <c r="GT559" s="55"/>
      <c r="GU559" s="55"/>
      <c r="GV559" s="55"/>
      <c r="GW559" s="55"/>
      <c r="GX559" s="55"/>
      <c r="GY559" s="55"/>
      <c r="GZ559" s="55"/>
      <c r="HA559" s="55"/>
      <c r="HB559" s="55"/>
      <c r="HC559" s="55"/>
      <c r="HD559" s="55"/>
      <c r="HE559" s="55"/>
      <c r="HF559" s="55"/>
      <c r="HG559" s="55"/>
      <c r="HH559" s="55"/>
      <c r="HI559" s="55"/>
      <c r="HJ559" s="55"/>
      <c r="HK559" s="55"/>
      <c r="HL559" s="55"/>
      <c r="HM559" s="55"/>
      <c r="HN559" s="55"/>
      <c r="HO559" s="55"/>
      <c r="HP559" s="55"/>
      <c r="HQ559" s="55"/>
      <c r="HR559" s="55"/>
      <c r="HS559" s="55"/>
      <c r="HT559" s="55"/>
      <c r="HU559" s="55"/>
      <c r="HV559" s="55"/>
      <c r="HW559" s="55"/>
      <c r="HX559" s="55"/>
      <c r="HY559" s="55"/>
      <c r="HZ559" s="55"/>
      <c r="IA559" s="55"/>
    </row>
    <row r="560" spans="1:235" ht="11.25">
      <c r="A560" s="147" t="s">
        <v>351</v>
      </c>
      <c r="B560" s="6"/>
      <c r="C560" s="6"/>
      <c r="D560" s="30">
        <f>D561</f>
        <v>656000</v>
      </c>
      <c r="E560" s="30">
        <f>E561</f>
        <v>0</v>
      </c>
      <c r="F560" s="30">
        <f>F561</f>
        <v>656000</v>
      </c>
      <c r="G560" s="30">
        <f>G561</f>
        <v>680000</v>
      </c>
      <c r="H560" s="30"/>
      <c r="I560" s="30">
        <f>I561</f>
        <v>0</v>
      </c>
      <c r="J560" s="30">
        <f>G560</f>
        <v>680000</v>
      </c>
      <c r="K560" s="7"/>
      <c r="L560" s="7"/>
      <c r="M560" s="7"/>
      <c r="N560" s="30">
        <f>N561</f>
        <v>725000</v>
      </c>
      <c r="O560" s="30"/>
      <c r="P560" s="30">
        <f>N560</f>
        <v>725000</v>
      </c>
      <c r="Q560" s="24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  <c r="AL560" s="55"/>
      <c r="AM560" s="55"/>
      <c r="AN560" s="55"/>
      <c r="AO560" s="55"/>
      <c r="AP560" s="55"/>
      <c r="AQ560" s="55"/>
      <c r="AR560" s="55"/>
      <c r="AS560" s="55"/>
      <c r="AT560" s="55"/>
      <c r="AU560" s="55"/>
      <c r="AV560" s="55"/>
      <c r="AW560" s="55"/>
      <c r="AX560" s="55"/>
      <c r="AY560" s="55"/>
      <c r="AZ560" s="55"/>
      <c r="BA560" s="55"/>
      <c r="BB560" s="55"/>
      <c r="BC560" s="55"/>
      <c r="BD560" s="55"/>
      <c r="BE560" s="55"/>
      <c r="BF560" s="55"/>
      <c r="BG560" s="55"/>
      <c r="BH560" s="55"/>
      <c r="BI560" s="55"/>
      <c r="BJ560" s="55"/>
      <c r="BK560" s="55"/>
      <c r="BL560" s="55"/>
      <c r="BM560" s="55"/>
      <c r="BN560" s="55"/>
      <c r="BO560" s="55"/>
      <c r="BP560" s="55"/>
      <c r="BQ560" s="55"/>
      <c r="BR560" s="55"/>
      <c r="BS560" s="55"/>
      <c r="BT560" s="55"/>
      <c r="BU560" s="55"/>
      <c r="BV560" s="55"/>
      <c r="BW560" s="55"/>
      <c r="BX560" s="55"/>
      <c r="BY560" s="55"/>
      <c r="BZ560" s="55"/>
      <c r="CA560" s="55"/>
      <c r="CB560" s="55"/>
      <c r="CC560" s="55"/>
      <c r="CD560" s="55"/>
      <c r="CE560" s="55"/>
      <c r="CF560" s="55"/>
      <c r="CG560" s="55"/>
      <c r="CH560" s="55"/>
      <c r="CI560" s="55"/>
      <c r="CJ560" s="55"/>
      <c r="CK560" s="55"/>
      <c r="CL560" s="55"/>
      <c r="CM560" s="55"/>
      <c r="CN560" s="55"/>
      <c r="CO560" s="55"/>
      <c r="CP560" s="55"/>
      <c r="CQ560" s="55"/>
      <c r="CR560" s="55"/>
      <c r="CS560" s="55"/>
      <c r="CT560" s="55"/>
      <c r="CU560" s="55"/>
      <c r="CV560" s="55"/>
      <c r="CW560" s="55"/>
      <c r="CX560" s="55"/>
      <c r="CY560" s="55"/>
      <c r="CZ560" s="55"/>
      <c r="DA560" s="55"/>
      <c r="DB560" s="55"/>
      <c r="DC560" s="55"/>
      <c r="DD560" s="55"/>
      <c r="DE560" s="55"/>
      <c r="DF560" s="55"/>
      <c r="DG560" s="55"/>
      <c r="DH560" s="55"/>
      <c r="DI560" s="55"/>
      <c r="DJ560" s="55"/>
      <c r="DK560" s="55"/>
      <c r="DL560" s="55"/>
      <c r="DM560" s="55"/>
      <c r="DN560" s="55"/>
      <c r="DO560" s="55"/>
      <c r="DP560" s="55"/>
      <c r="DQ560" s="55"/>
      <c r="DR560" s="55"/>
      <c r="DS560" s="55"/>
      <c r="DT560" s="55"/>
      <c r="DU560" s="55"/>
      <c r="DV560" s="55"/>
      <c r="DW560" s="55"/>
      <c r="DX560" s="55"/>
      <c r="DY560" s="55"/>
      <c r="DZ560" s="55"/>
      <c r="EA560" s="55"/>
      <c r="EB560" s="55"/>
      <c r="EC560" s="55"/>
      <c r="ED560" s="55"/>
      <c r="EE560" s="55"/>
      <c r="EF560" s="55"/>
      <c r="EG560" s="55"/>
      <c r="EH560" s="55"/>
      <c r="EI560" s="55"/>
      <c r="EJ560" s="55"/>
      <c r="EK560" s="55"/>
      <c r="EL560" s="55"/>
      <c r="EM560" s="55"/>
      <c r="EN560" s="55"/>
      <c r="EO560" s="55"/>
      <c r="EP560" s="55"/>
      <c r="EQ560" s="55"/>
      <c r="ER560" s="55"/>
      <c r="ES560" s="55"/>
      <c r="ET560" s="55"/>
      <c r="EU560" s="55"/>
      <c r="EV560" s="55"/>
      <c r="EW560" s="55"/>
      <c r="EX560" s="55"/>
      <c r="EY560" s="55"/>
      <c r="EZ560" s="55"/>
      <c r="FA560" s="55"/>
      <c r="FB560" s="55"/>
      <c r="FC560" s="55"/>
      <c r="FD560" s="55"/>
      <c r="FE560" s="55"/>
      <c r="FF560" s="55"/>
      <c r="FG560" s="55"/>
      <c r="FH560" s="55"/>
      <c r="FI560" s="55"/>
      <c r="FJ560" s="55"/>
      <c r="FK560" s="55"/>
      <c r="FL560" s="55"/>
      <c r="FM560" s="55"/>
      <c r="FN560" s="55"/>
      <c r="FO560" s="55"/>
      <c r="FP560" s="55"/>
      <c r="FQ560" s="55"/>
      <c r="FR560" s="55"/>
      <c r="FS560" s="55"/>
      <c r="FT560" s="55"/>
      <c r="FU560" s="55"/>
      <c r="FV560" s="55"/>
      <c r="FW560" s="55"/>
      <c r="FX560" s="55"/>
      <c r="FY560" s="55"/>
      <c r="FZ560" s="55"/>
      <c r="GA560" s="55"/>
      <c r="GB560" s="55"/>
      <c r="GC560" s="55"/>
      <c r="GD560" s="55"/>
      <c r="GE560" s="55"/>
      <c r="GF560" s="55"/>
      <c r="GG560" s="55"/>
      <c r="GH560" s="55"/>
      <c r="GI560" s="55"/>
      <c r="GJ560" s="55"/>
      <c r="GK560" s="55"/>
      <c r="GL560" s="55"/>
      <c r="GM560" s="55"/>
      <c r="GN560" s="55"/>
      <c r="GO560" s="55"/>
      <c r="GP560" s="55"/>
      <c r="GQ560" s="55"/>
      <c r="GR560" s="55"/>
      <c r="GS560" s="55"/>
      <c r="GT560" s="55"/>
      <c r="GU560" s="55"/>
      <c r="GV560" s="55"/>
      <c r="GW560" s="55"/>
      <c r="GX560" s="55"/>
      <c r="GY560" s="55"/>
      <c r="GZ560" s="55"/>
      <c r="HA560" s="55"/>
      <c r="HB560" s="55"/>
      <c r="HC560" s="55"/>
      <c r="HD560" s="55"/>
      <c r="HE560" s="55"/>
      <c r="HF560" s="55"/>
      <c r="HG560" s="55"/>
      <c r="HH560" s="55"/>
      <c r="HI560" s="55"/>
      <c r="HJ560" s="55"/>
      <c r="HK560" s="55"/>
      <c r="HL560" s="55"/>
      <c r="HM560" s="55"/>
      <c r="HN560" s="55"/>
      <c r="HO560" s="55"/>
      <c r="HP560" s="55"/>
      <c r="HQ560" s="55"/>
      <c r="HR560" s="55"/>
      <c r="HS560" s="55"/>
      <c r="HT560" s="55"/>
      <c r="HU560" s="55"/>
      <c r="HV560" s="55"/>
      <c r="HW560" s="55"/>
      <c r="HX560" s="55"/>
      <c r="HY560" s="55"/>
      <c r="HZ560" s="55"/>
      <c r="IA560" s="55"/>
    </row>
    <row r="561" spans="1:17" s="39" customFormat="1" ht="22.5">
      <c r="A561" s="34" t="s">
        <v>403</v>
      </c>
      <c r="B561" s="35"/>
      <c r="C561" s="35"/>
      <c r="D561" s="36">
        <f>D563</f>
        <v>656000</v>
      </c>
      <c r="E561" s="36"/>
      <c r="F561" s="7">
        <f>D561</f>
        <v>656000</v>
      </c>
      <c r="G561" s="36">
        <f>G565*G567</f>
        <v>680000</v>
      </c>
      <c r="H561" s="36"/>
      <c r="I561" s="36"/>
      <c r="J561" s="36">
        <f>G561</f>
        <v>680000</v>
      </c>
      <c r="K561" s="36"/>
      <c r="L561" s="36"/>
      <c r="M561" s="36"/>
      <c r="N561" s="36">
        <f>N565*N567</f>
        <v>725000</v>
      </c>
      <c r="O561" s="36"/>
      <c r="P561" s="30">
        <f>N561</f>
        <v>725000</v>
      </c>
      <c r="Q561" s="80"/>
    </row>
    <row r="562" spans="1:235" ht="11.25">
      <c r="A562" s="5" t="s">
        <v>4</v>
      </c>
      <c r="B562" s="6"/>
      <c r="C562" s="6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24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  <c r="AK562" s="55"/>
      <c r="AL562" s="55"/>
      <c r="AM562" s="55"/>
      <c r="AN562" s="55"/>
      <c r="AO562" s="55"/>
      <c r="AP562" s="55"/>
      <c r="AQ562" s="55"/>
      <c r="AR562" s="55"/>
      <c r="AS562" s="55"/>
      <c r="AT562" s="55"/>
      <c r="AU562" s="55"/>
      <c r="AV562" s="55"/>
      <c r="AW562" s="55"/>
      <c r="AX562" s="55"/>
      <c r="AY562" s="55"/>
      <c r="AZ562" s="55"/>
      <c r="BA562" s="55"/>
      <c r="BB562" s="55"/>
      <c r="BC562" s="55"/>
      <c r="BD562" s="55"/>
      <c r="BE562" s="55"/>
      <c r="BF562" s="55"/>
      <c r="BG562" s="55"/>
      <c r="BH562" s="55"/>
      <c r="BI562" s="55"/>
      <c r="BJ562" s="55"/>
      <c r="BK562" s="55"/>
      <c r="BL562" s="55"/>
      <c r="BM562" s="55"/>
      <c r="BN562" s="55"/>
      <c r="BO562" s="55"/>
      <c r="BP562" s="55"/>
      <c r="BQ562" s="55"/>
      <c r="BR562" s="55"/>
      <c r="BS562" s="55"/>
      <c r="BT562" s="55"/>
      <c r="BU562" s="55"/>
      <c r="BV562" s="55"/>
      <c r="BW562" s="55"/>
      <c r="BX562" s="55"/>
      <c r="BY562" s="55"/>
      <c r="BZ562" s="55"/>
      <c r="CA562" s="55"/>
      <c r="CB562" s="55"/>
      <c r="CC562" s="55"/>
      <c r="CD562" s="55"/>
      <c r="CE562" s="55"/>
      <c r="CF562" s="55"/>
      <c r="CG562" s="55"/>
      <c r="CH562" s="55"/>
      <c r="CI562" s="55"/>
      <c r="CJ562" s="55"/>
      <c r="CK562" s="55"/>
      <c r="CL562" s="55"/>
      <c r="CM562" s="55"/>
      <c r="CN562" s="55"/>
      <c r="CO562" s="55"/>
      <c r="CP562" s="55"/>
      <c r="CQ562" s="55"/>
      <c r="CR562" s="55"/>
      <c r="CS562" s="55"/>
      <c r="CT562" s="55"/>
      <c r="CU562" s="55"/>
      <c r="CV562" s="55"/>
      <c r="CW562" s="55"/>
      <c r="CX562" s="55"/>
      <c r="CY562" s="55"/>
      <c r="CZ562" s="55"/>
      <c r="DA562" s="55"/>
      <c r="DB562" s="55"/>
      <c r="DC562" s="55"/>
      <c r="DD562" s="55"/>
      <c r="DE562" s="55"/>
      <c r="DF562" s="55"/>
      <c r="DG562" s="55"/>
      <c r="DH562" s="55"/>
      <c r="DI562" s="55"/>
      <c r="DJ562" s="55"/>
      <c r="DK562" s="55"/>
      <c r="DL562" s="55"/>
      <c r="DM562" s="55"/>
      <c r="DN562" s="55"/>
      <c r="DO562" s="55"/>
      <c r="DP562" s="55"/>
      <c r="DQ562" s="55"/>
      <c r="DR562" s="55"/>
      <c r="DS562" s="55"/>
      <c r="DT562" s="55"/>
      <c r="DU562" s="55"/>
      <c r="DV562" s="55"/>
      <c r="DW562" s="55"/>
      <c r="DX562" s="55"/>
      <c r="DY562" s="55"/>
      <c r="DZ562" s="55"/>
      <c r="EA562" s="55"/>
      <c r="EB562" s="55"/>
      <c r="EC562" s="55"/>
      <c r="ED562" s="55"/>
      <c r="EE562" s="55"/>
      <c r="EF562" s="55"/>
      <c r="EG562" s="55"/>
      <c r="EH562" s="55"/>
      <c r="EI562" s="55"/>
      <c r="EJ562" s="55"/>
      <c r="EK562" s="55"/>
      <c r="EL562" s="55"/>
      <c r="EM562" s="55"/>
      <c r="EN562" s="55"/>
      <c r="EO562" s="55"/>
      <c r="EP562" s="55"/>
      <c r="EQ562" s="55"/>
      <c r="ER562" s="55"/>
      <c r="ES562" s="55"/>
      <c r="ET562" s="55"/>
      <c r="EU562" s="55"/>
      <c r="EV562" s="55"/>
      <c r="EW562" s="55"/>
      <c r="EX562" s="55"/>
      <c r="EY562" s="55"/>
      <c r="EZ562" s="55"/>
      <c r="FA562" s="55"/>
      <c r="FB562" s="55"/>
      <c r="FC562" s="55"/>
      <c r="FD562" s="55"/>
      <c r="FE562" s="55"/>
      <c r="FF562" s="55"/>
      <c r="FG562" s="55"/>
      <c r="FH562" s="55"/>
      <c r="FI562" s="55"/>
      <c r="FJ562" s="55"/>
      <c r="FK562" s="55"/>
      <c r="FL562" s="55"/>
      <c r="FM562" s="55"/>
      <c r="FN562" s="55"/>
      <c r="FO562" s="55"/>
      <c r="FP562" s="55"/>
      <c r="FQ562" s="55"/>
      <c r="FR562" s="55"/>
      <c r="FS562" s="55"/>
      <c r="FT562" s="55"/>
      <c r="FU562" s="55"/>
      <c r="FV562" s="55"/>
      <c r="FW562" s="55"/>
      <c r="FX562" s="55"/>
      <c r="FY562" s="55"/>
      <c r="FZ562" s="55"/>
      <c r="GA562" s="55"/>
      <c r="GB562" s="55"/>
      <c r="GC562" s="55"/>
      <c r="GD562" s="55"/>
      <c r="GE562" s="55"/>
      <c r="GF562" s="55"/>
      <c r="GG562" s="55"/>
      <c r="GH562" s="55"/>
      <c r="GI562" s="55"/>
      <c r="GJ562" s="55"/>
      <c r="GK562" s="55"/>
      <c r="GL562" s="55"/>
      <c r="GM562" s="55"/>
      <c r="GN562" s="55"/>
      <c r="GO562" s="55"/>
      <c r="GP562" s="55"/>
      <c r="GQ562" s="55"/>
      <c r="GR562" s="55"/>
      <c r="GS562" s="55"/>
      <c r="GT562" s="55"/>
      <c r="GU562" s="55"/>
      <c r="GV562" s="55"/>
      <c r="GW562" s="55"/>
      <c r="GX562" s="55"/>
      <c r="GY562" s="55"/>
      <c r="GZ562" s="55"/>
      <c r="HA562" s="55"/>
      <c r="HB562" s="55"/>
      <c r="HC562" s="55"/>
      <c r="HD562" s="55"/>
      <c r="HE562" s="55"/>
      <c r="HF562" s="55"/>
      <c r="HG562" s="55"/>
      <c r="HH562" s="55"/>
      <c r="HI562" s="55"/>
      <c r="HJ562" s="55"/>
      <c r="HK562" s="55"/>
      <c r="HL562" s="55"/>
      <c r="HM562" s="55"/>
      <c r="HN562" s="55"/>
      <c r="HO562" s="55"/>
      <c r="HP562" s="55"/>
      <c r="HQ562" s="55"/>
      <c r="HR562" s="55"/>
      <c r="HS562" s="55"/>
      <c r="HT562" s="55"/>
      <c r="HU562" s="55"/>
      <c r="HV562" s="55"/>
      <c r="HW562" s="55"/>
      <c r="HX562" s="55"/>
      <c r="HY562" s="55"/>
      <c r="HZ562" s="55"/>
      <c r="IA562" s="55"/>
    </row>
    <row r="563" spans="1:235" ht="22.5">
      <c r="A563" s="8" t="s">
        <v>50</v>
      </c>
      <c r="B563" s="6"/>
      <c r="C563" s="6"/>
      <c r="D563" s="7">
        <f>D565*D567</f>
        <v>656000</v>
      </c>
      <c r="E563" s="7"/>
      <c r="F563" s="7">
        <f>D563</f>
        <v>656000</v>
      </c>
      <c r="G563" s="7">
        <f>G565*G567</f>
        <v>680000</v>
      </c>
      <c r="H563" s="7"/>
      <c r="I563" s="7"/>
      <c r="J563" s="7">
        <f>G563</f>
        <v>680000</v>
      </c>
      <c r="K563" s="7"/>
      <c r="L563" s="7"/>
      <c r="M563" s="7"/>
      <c r="N563" s="7">
        <f>N565*N567</f>
        <v>725000</v>
      </c>
      <c r="O563" s="7"/>
      <c r="P563" s="7">
        <f>N563</f>
        <v>725000</v>
      </c>
      <c r="Q563" s="24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  <c r="AK563" s="55"/>
      <c r="AL563" s="55"/>
      <c r="AM563" s="55"/>
      <c r="AN563" s="55"/>
      <c r="AO563" s="55"/>
      <c r="AP563" s="55"/>
      <c r="AQ563" s="55"/>
      <c r="AR563" s="55"/>
      <c r="AS563" s="55"/>
      <c r="AT563" s="55"/>
      <c r="AU563" s="55"/>
      <c r="AV563" s="55"/>
      <c r="AW563" s="55"/>
      <c r="AX563" s="55"/>
      <c r="AY563" s="55"/>
      <c r="AZ563" s="55"/>
      <c r="BA563" s="55"/>
      <c r="BB563" s="55"/>
      <c r="BC563" s="55"/>
      <c r="BD563" s="55"/>
      <c r="BE563" s="55"/>
      <c r="BF563" s="55"/>
      <c r="BG563" s="55"/>
      <c r="BH563" s="55"/>
      <c r="BI563" s="55"/>
      <c r="BJ563" s="55"/>
      <c r="BK563" s="55"/>
      <c r="BL563" s="55"/>
      <c r="BM563" s="55"/>
      <c r="BN563" s="55"/>
      <c r="BO563" s="55"/>
      <c r="BP563" s="55"/>
      <c r="BQ563" s="55"/>
      <c r="BR563" s="55"/>
      <c r="BS563" s="55"/>
      <c r="BT563" s="55"/>
      <c r="BU563" s="55"/>
      <c r="BV563" s="55"/>
      <c r="BW563" s="55"/>
      <c r="BX563" s="55"/>
      <c r="BY563" s="55"/>
      <c r="BZ563" s="55"/>
      <c r="CA563" s="55"/>
      <c r="CB563" s="55"/>
      <c r="CC563" s="55"/>
      <c r="CD563" s="55"/>
      <c r="CE563" s="55"/>
      <c r="CF563" s="55"/>
      <c r="CG563" s="55"/>
      <c r="CH563" s="55"/>
      <c r="CI563" s="55"/>
      <c r="CJ563" s="55"/>
      <c r="CK563" s="55"/>
      <c r="CL563" s="55"/>
      <c r="CM563" s="55"/>
      <c r="CN563" s="55"/>
      <c r="CO563" s="55"/>
      <c r="CP563" s="55"/>
      <c r="CQ563" s="55"/>
      <c r="CR563" s="55"/>
      <c r="CS563" s="55"/>
      <c r="CT563" s="55"/>
      <c r="CU563" s="55"/>
      <c r="CV563" s="55"/>
      <c r="CW563" s="55"/>
      <c r="CX563" s="55"/>
      <c r="CY563" s="55"/>
      <c r="CZ563" s="55"/>
      <c r="DA563" s="55"/>
      <c r="DB563" s="55"/>
      <c r="DC563" s="55"/>
      <c r="DD563" s="55"/>
      <c r="DE563" s="55"/>
      <c r="DF563" s="55"/>
      <c r="DG563" s="55"/>
      <c r="DH563" s="55"/>
      <c r="DI563" s="55"/>
      <c r="DJ563" s="55"/>
      <c r="DK563" s="55"/>
      <c r="DL563" s="55"/>
      <c r="DM563" s="55"/>
      <c r="DN563" s="55"/>
      <c r="DO563" s="55"/>
      <c r="DP563" s="55"/>
      <c r="DQ563" s="55"/>
      <c r="DR563" s="55"/>
      <c r="DS563" s="55"/>
      <c r="DT563" s="55"/>
      <c r="DU563" s="55"/>
      <c r="DV563" s="55"/>
      <c r="DW563" s="55"/>
      <c r="DX563" s="55"/>
      <c r="DY563" s="55"/>
      <c r="DZ563" s="55"/>
      <c r="EA563" s="55"/>
      <c r="EB563" s="55"/>
      <c r="EC563" s="55"/>
      <c r="ED563" s="55"/>
      <c r="EE563" s="55"/>
      <c r="EF563" s="55"/>
      <c r="EG563" s="55"/>
      <c r="EH563" s="55"/>
      <c r="EI563" s="55"/>
      <c r="EJ563" s="55"/>
      <c r="EK563" s="55"/>
      <c r="EL563" s="55"/>
      <c r="EM563" s="55"/>
      <c r="EN563" s="55"/>
      <c r="EO563" s="55"/>
      <c r="EP563" s="55"/>
      <c r="EQ563" s="55"/>
      <c r="ER563" s="55"/>
      <c r="ES563" s="55"/>
      <c r="ET563" s="55"/>
      <c r="EU563" s="55"/>
      <c r="EV563" s="55"/>
      <c r="EW563" s="55"/>
      <c r="EX563" s="55"/>
      <c r="EY563" s="55"/>
      <c r="EZ563" s="55"/>
      <c r="FA563" s="55"/>
      <c r="FB563" s="55"/>
      <c r="FC563" s="55"/>
      <c r="FD563" s="55"/>
      <c r="FE563" s="55"/>
      <c r="FF563" s="55"/>
      <c r="FG563" s="55"/>
      <c r="FH563" s="55"/>
      <c r="FI563" s="55"/>
      <c r="FJ563" s="55"/>
      <c r="FK563" s="55"/>
      <c r="FL563" s="55"/>
      <c r="FM563" s="55"/>
      <c r="FN563" s="55"/>
      <c r="FO563" s="55"/>
      <c r="FP563" s="55"/>
      <c r="FQ563" s="55"/>
      <c r="FR563" s="55"/>
      <c r="FS563" s="55"/>
      <c r="FT563" s="55"/>
      <c r="FU563" s="55"/>
      <c r="FV563" s="55"/>
      <c r="FW563" s="55"/>
      <c r="FX563" s="55"/>
      <c r="FY563" s="55"/>
      <c r="FZ563" s="55"/>
      <c r="GA563" s="55"/>
      <c r="GB563" s="55"/>
      <c r="GC563" s="55"/>
      <c r="GD563" s="55"/>
      <c r="GE563" s="55"/>
      <c r="GF563" s="55"/>
      <c r="GG563" s="55"/>
      <c r="GH563" s="55"/>
      <c r="GI563" s="55"/>
      <c r="GJ563" s="55"/>
      <c r="GK563" s="55"/>
      <c r="GL563" s="55"/>
      <c r="GM563" s="55"/>
      <c r="GN563" s="55"/>
      <c r="GO563" s="55"/>
      <c r="GP563" s="55"/>
      <c r="GQ563" s="55"/>
      <c r="GR563" s="55"/>
      <c r="GS563" s="55"/>
      <c r="GT563" s="55"/>
      <c r="GU563" s="55"/>
      <c r="GV563" s="55"/>
      <c r="GW563" s="55"/>
      <c r="GX563" s="55"/>
      <c r="GY563" s="55"/>
      <c r="GZ563" s="55"/>
      <c r="HA563" s="55"/>
      <c r="HB563" s="55"/>
      <c r="HC563" s="55"/>
      <c r="HD563" s="55"/>
      <c r="HE563" s="55"/>
      <c r="HF563" s="55"/>
      <c r="HG563" s="55"/>
      <c r="HH563" s="55"/>
      <c r="HI563" s="55"/>
      <c r="HJ563" s="55"/>
      <c r="HK563" s="55"/>
      <c r="HL563" s="55"/>
      <c r="HM563" s="55"/>
      <c r="HN563" s="55"/>
      <c r="HO563" s="55"/>
      <c r="HP563" s="55"/>
      <c r="HQ563" s="55"/>
      <c r="HR563" s="55"/>
      <c r="HS563" s="55"/>
      <c r="HT563" s="55"/>
      <c r="HU563" s="55"/>
      <c r="HV563" s="55"/>
      <c r="HW563" s="55"/>
      <c r="HX563" s="55"/>
      <c r="HY563" s="55"/>
      <c r="HZ563" s="55"/>
      <c r="IA563" s="55"/>
    </row>
    <row r="564" spans="1:235" ht="11.25">
      <c r="A564" s="5" t="s">
        <v>5</v>
      </c>
      <c r="B564" s="6"/>
      <c r="C564" s="6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24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  <c r="AK564" s="55"/>
      <c r="AL564" s="55"/>
      <c r="AM564" s="55"/>
      <c r="AN564" s="55"/>
      <c r="AO564" s="55"/>
      <c r="AP564" s="55"/>
      <c r="AQ564" s="55"/>
      <c r="AR564" s="55"/>
      <c r="AS564" s="55"/>
      <c r="AT564" s="55"/>
      <c r="AU564" s="55"/>
      <c r="AV564" s="55"/>
      <c r="AW564" s="55"/>
      <c r="AX564" s="55"/>
      <c r="AY564" s="55"/>
      <c r="AZ564" s="55"/>
      <c r="BA564" s="55"/>
      <c r="BB564" s="55"/>
      <c r="BC564" s="55"/>
      <c r="BD564" s="55"/>
      <c r="BE564" s="55"/>
      <c r="BF564" s="55"/>
      <c r="BG564" s="55"/>
      <c r="BH564" s="55"/>
      <c r="BI564" s="55"/>
      <c r="BJ564" s="55"/>
      <c r="BK564" s="55"/>
      <c r="BL564" s="55"/>
      <c r="BM564" s="55"/>
      <c r="BN564" s="55"/>
      <c r="BO564" s="55"/>
      <c r="BP564" s="55"/>
      <c r="BQ564" s="55"/>
      <c r="BR564" s="55"/>
      <c r="BS564" s="55"/>
      <c r="BT564" s="55"/>
      <c r="BU564" s="55"/>
      <c r="BV564" s="55"/>
      <c r="BW564" s="55"/>
      <c r="BX564" s="55"/>
      <c r="BY564" s="55"/>
      <c r="BZ564" s="55"/>
      <c r="CA564" s="55"/>
      <c r="CB564" s="55"/>
      <c r="CC564" s="55"/>
      <c r="CD564" s="55"/>
      <c r="CE564" s="55"/>
      <c r="CF564" s="55"/>
      <c r="CG564" s="55"/>
      <c r="CH564" s="55"/>
      <c r="CI564" s="55"/>
      <c r="CJ564" s="55"/>
      <c r="CK564" s="55"/>
      <c r="CL564" s="55"/>
      <c r="CM564" s="55"/>
      <c r="CN564" s="55"/>
      <c r="CO564" s="55"/>
      <c r="CP564" s="55"/>
      <c r="CQ564" s="55"/>
      <c r="CR564" s="55"/>
      <c r="CS564" s="55"/>
      <c r="CT564" s="55"/>
      <c r="CU564" s="55"/>
      <c r="CV564" s="55"/>
      <c r="CW564" s="55"/>
      <c r="CX564" s="55"/>
      <c r="CY564" s="55"/>
      <c r="CZ564" s="55"/>
      <c r="DA564" s="55"/>
      <c r="DB564" s="55"/>
      <c r="DC564" s="55"/>
      <c r="DD564" s="55"/>
      <c r="DE564" s="55"/>
      <c r="DF564" s="55"/>
      <c r="DG564" s="55"/>
      <c r="DH564" s="55"/>
      <c r="DI564" s="55"/>
      <c r="DJ564" s="55"/>
      <c r="DK564" s="55"/>
      <c r="DL564" s="55"/>
      <c r="DM564" s="55"/>
      <c r="DN564" s="55"/>
      <c r="DO564" s="55"/>
      <c r="DP564" s="55"/>
      <c r="DQ564" s="55"/>
      <c r="DR564" s="55"/>
      <c r="DS564" s="55"/>
      <c r="DT564" s="55"/>
      <c r="DU564" s="55"/>
      <c r="DV564" s="55"/>
      <c r="DW564" s="55"/>
      <c r="DX564" s="55"/>
      <c r="DY564" s="55"/>
      <c r="DZ564" s="55"/>
      <c r="EA564" s="55"/>
      <c r="EB564" s="55"/>
      <c r="EC564" s="55"/>
      <c r="ED564" s="55"/>
      <c r="EE564" s="55"/>
      <c r="EF564" s="55"/>
      <c r="EG564" s="55"/>
      <c r="EH564" s="55"/>
      <c r="EI564" s="55"/>
      <c r="EJ564" s="55"/>
      <c r="EK564" s="55"/>
      <c r="EL564" s="55"/>
      <c r="EM564" s="55"/>
      <c r="EN564" s="55"/>
      <c r="EO564" s="55"/>
      <c r="EP564" s="55"/>
      <c r="EQ564" s="55"/>
      <c r="ER564" s="55"/>
      <c r="ES564" s="55"/>
      <c r="ET564" s="55"/>
      <c r="EU564" s="55"/>
      <c r="EV564" s="55"/>
      <c r="EW564" s="55"/>
      <c r="EX564" s="55"/>
      <c r="EY564" s="55"/>
      <c r="EZ564" s="55"/>
      <c r="FA564" s="55"/>
      <c r="FB564" s="55"/>
      <c r="FC564" s="55"/>
      <c r="FD564" s="55"/>
      <c r="FE564" s="55"/>
      <c r="FF564" s="55"/>
      <c r="FG564" s="55"/>
      <c r="FH564" s="55"/>
      <c r="FI564" s="55"/>
      <c r="FJ564" s="55"/>
      <c r="FK564" s="55"/>
      <c r="FL564" s="55"/>
      <c r="FM564" s="55"/>
      <c r="FN564" s="55"/>
      <c r="FO564" s="55"/>
      <c r="FP564" s="55"/>
      <c r="FQ564" s="55"/>
      <c r="FR564" s="55"/>
      <c r="FS564" s="55"/>
      <c r="FT564" s="55"/>
      <c r="FU564" s="55"/>
      <c r="FV564" s="55"/>
      <c r="FW564" s="55"/>
      <c r="FX564" s="55"/>
      <c r="FY564" s="55"/>
      <c r="FZ564" s="55"/>
      <c r="GA564" s="55"/>
      <c r="GB564" s="55"/>
      <c r="GC564" s="55"/>
      <c r="GD564" s="55"/>
      <c r="GE564" s="55"/>
      <c r="GF564" s="55"/>
      <c r="GG564" s="55"/>
      <c r="GH564" s="55"/>
      <c r="GI564" s="55"/>
      <c r="GJ564" s="55"/>
      <c r="GK564" s="55"/>
      <c r="GL564" s="55"/>
      <c r="GM564" s="55"/>
      <c r="GN564" s="55"/>
      <c r="GO564" s="55"/>
      <c r="GP564" s="55"/>
      <c r="GQ564" s="55"/>
      <c r="GR564" s="55"/>
      <c r="GS564" s="55"/>
      <c r="GT564" s="55"/>
      <c r="GU564" s="55"/>
      <c r="GV564" s="55"/>
      <c r="GW564" s="55"/>
      <c r="GX564" s="55"/>
      <c r="GY564" s="55"/>
      <c r="GZ564" s="55"/>
      <c r="HA564" s="55"/>
      <c r="HB564" s="55"/>
      <c r="HC564" s="55"/>
      <c r="HD564" s="55"/>
      <c r="HE564" s="55"/>
      <c r="HF564" s="55"/>
      <c r="HG564" s="55"/>
      <c r="HH564" s="55"/>
      <c r="HI564" s="55"/>
      <c r="HJ564" s="55"/>
      <c r="HK564" s="55"/>
      <c r="HL564" s="55"/>
      <c r="HM564" s="55"/>
      <c r="HN564" s="55"/>
      <c r="HO564" s="55"/>
      <c r="HP564" s="55"/>
      <c r="HQ564" s="55"/>
      <c r="HR564" s="55"/>
      <c r="HS564" s="55"/>
      <c r="HT564" s="55"/>
      <c r="HU564" s="55"/>
      <c r="HV564" s="55"/>
      <c r="HW564" s="55"/>
      <c r="HX564" s="55"/>
      <c r="HY564" s="55"/>
      <c r="HZ564" s="55"/>
      <c r="IA564" s="55"/>
    </row>
    <row r="565" spans="1:235" ht="27.75" customHeight="1">
      <c r="A565" s="8" t="s">
        <v>49</v>
      </c>
      <c r="B565" s="6"/>
      <c r="C565" s="6"/>
      <c r="D565" s="7">
        <v>16</v>
      </c>
      <c r="E565" s="7"/>
      <c r="F565" s="7">
        <f>D565</f>
        <v>16</v>
      </c>
      <c r="G565" s="7">
        <v>16</v>
      </c>
      <c r="H565" s="7"/>
      <c r="I565" s="7"/>
      <c r="J565" s="7">
        <f>G565</f>
        <v>16</v>
      </c>
      <c r="K565" s="7"/>
      <c r="L565" s="7"/>
      <c r="M565" s="7"/>
      <c r="N565" s="7">
        <v>16</v>
      </c>
      <c r="O565" s="7"/>
      <c r="P565" s="7">
        <f>N565</f>
        <v>16</v>
      </c>
      <c r="Q565" s="24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  <c r="AK565" s="55"/>
      <c r="AL565" s="55"/>
      <c r="AM565" s="55"/>
      <c r="AN565" s="55"/>
      <c r="AO565" s="55"/>
      <c r="AP565" s="55"/>
      <c r="AQ565" s="55"/>
      <c r="AR565" s="55"/>
      <c r="AS565" s="55"/>
      <c r="AT565" s="55"/>
      <c r="AU565" s="55"/>
      <c r="AV565" s="55"/>
      <c r="AW565" s="55"/>
      <c r="AX565" s="55"/>
      <c r="AY565" s="55"/>
      <c r="AZ565" s="55"/>
      <c r="BA565" s="55"/>
      <c r="BB565" s="55"/>
      <c r="BC565" s="55"/>
      <c r="BD565" s="55"/>
      <c r="BE565" s="55"/>
      <c r="BF565" s="55"/>
      <c r="BG565" s="55"/>
      <c r="BH565" s="55"/>
      <c r="BI565" s="55"/>
      <c r="BJ565" s="55"/>
      <c r="BK565" s="55"/>
      <c r="BL565" s="55"/>
      <c r="BM565" s="55"/>
      <c r="BN565" s="55"/>
      <c r="BO565" s="55"/>
      <c r="BP565" s="55"/>
      <c r="BQ565" s="55"/>
      <c r="BR565" s="55"/>
      <c r="BS565" s="55"/>
      <c r="BT565" s="55"/>
      <c r="BU565" s="55"/>
      <c r="BV565" s="55"/>
      <c r="BW565" s="55"/>
      <c r="BX565" s="55"/>
      <c r="BY565" s="55"/>
      <c r="BZ565" s="55"/>
      <c r="CA565" s="55"/>
      <c r="CB565" s="55"/>
      <c r="CC565" s="55"/>
      <c r="CD565" s="55"/>
      <c r="CE565" s="55"/>
      <c r="CF565" s="55"/>
      <c r="CG565" s="55"/>
      <c r="CH565" s="55"/>
      <c r="CI565" s="55"/>
      <c r="CJ565" s="55"/>
      <c r="CK565" s="55"/>
      <c r="CL565" s="55"/>
      <c r="CM565" s="55"/>
      <c r="CN565" s="55"/>
      <c r="CO565" s="55"/>
      <c r="CP565" s="55"/>
      <c r="CQ565" s="55"/>
      <c r="CR565" s="55"/>
      <c r="CS565" s="55"/>
      <c r="CT565" s="55"/>
      <c r="CU565" s="55"/>
      <c r="CV565" s="55"/>
      <c r="CW565" s="55"/>
      <c r="CX565" s="55"/>
      <c r="CY565" s="55"/>
      <c r="CZ565" s="55"/>
      <c r="DA565" s="55"/>
      <c r="DB565" s="55"/>
      <c r="DC565" s="55"/>
      <c r="DD565" s="55"/>
      <c r="DE565" s="55"/>
      <c r="DF565" s="55"/>
      <c r="DG565" s="55"/>
      <c r="DH565" s="55"/>
      <c r="DI565" s="55"/>
      <c r="DJ565" s="55"/>
      <c r="DK565" s="55"/>
      <c r="DL565" s="55"/>
      <c r="DM565" s="55"/>
      <c r="DN565" s="55"/>
      <c r="DO565" s="55"/>
      <c r="DP565" s="55"/>
      <c r="DQ565" s="55"/>
      <c r="DR565" s="55"/>
      <c r="DS565" s="55"/>
      <c r="DT565" s="55"/>
      <c r="DU565" s="55"/>
      <c r="DV565" s="55"/>
      <c r="DW565" s="55"/>
      <c r="DX565" s="55"/>
      <c r="DY565" s="55"/>
      <c r="DZ565" s="55"/>
      <c r="EA565" s="55"/>
      <c r="EB565" s="55"/>
      <c r="EC565" s="55"/>
      <c r="ED565" s="55"/>
      <c r="EE565" s="55"/>
      <c r="EF565" s="55"/>
      <c r="EG565" s="55"/>
      <c r="EH565" s="55"/>
      <c r="EI565" s="55"/>
      <c r="EJ565" s="55"/>
      <c r="EK565" s="55"/>
      <c r="EL565" s="55"/>
      <c r="EM565" s="55"/>
      <c r="EN565" s="55"/>
      <c r="EO565" s="55"/>
      <c r="EP565" s="55"/>
      <c r="EQ565" s="55"/>
      <c r="ER565" s="55"/>
      <c r="ES565" s="55"/>
      <c r="ET565" s="55"/>
      <c r="EU565" s="55"/>
      <c r="EV565" s="55"/>
      <c r="EW565" s="55"/>
      <c r="EX565" s="55"/>
      <c r="EY565" s="55"/>
      <c r="EZ565" s="55"/>
      <c r="FA565" s="55"/>
      <c r="FB565" s="55"/>
      <c r="FC565" s="55"/>
      <c r="FD565" s="55"/>
      <c r="FE565" s="55"/>
      <c r="FF565" s="55"/>
      <c r="FG565" s="55"/>
      <c r="FH565" s="55"/>
      <c r="FI565" s="55"/>
      <c r="FJ565" s="55"/>
      <c r="FK565" s="55"/>
      <c r="FL565" s="55"/>
      <c r="FM565" s="55"/>
      <c r="FN565" s="55"/>
      <c r="FO565" s="55"/>
      <c r="FP565" s="55"/>
      <c r="FQ565" s="55"/>
      <c r="FR565" s="55"/>
      <c r="FS565" s="55"/>
      <c r="FT565" s="55"/>
      <c r="FU565" s="55"/>
      <c r="FV565" s="55"/>
      <c r="FW565" s="55"/>
      <c r="FX565" s="55"/>
      <c r="FY565" s="55"/>
      <c r="FZ565" s="55"/>
      <c r="GA565" s="55"/>
      <c r="GB565" s="55"/>
      <c r="GC565" s="55"/>
      <c r="GD565" s="55"/>
      <c r="GE565" s="55"/>
      <c r="GF565" s="55"/>
      <c r="GG565" s="55"/>
      <c r="GH565" s="55"/>
      <c r="GI565" s="55"/>
      <c r="GJ565" s="55"/>
      <c r="GK565" s="55"/>
      <c r="GL565" s="55"/>
      <c r="GM565" s="55"/>
      <c r="GN565" s="55"/>
      <c r="GO565" s="55"/>
      <c r="GP565" s="55"/>
      <c r="GQ565" s="55"/>
      <c r="GR565" s="55"/>
      <c r="GS565" s="55"/>
      <c r="GT565" s="55"/>
      <c r="GU565" s="55"/>
      <c r="GV565" s="55"/>
      <c r="GW565" s="55"/>
      <c r="GX565" s="55"/>
      <c r="GY565" s="55"/>
      <c r="GZ565" s="55"/>
      <c r="HA565" s="55"/>
      <c r="HB565" s="55"/>
      <c r="HC565" s="55"/>
      <c r="HD565" s="55"/>
      <c r="HE565" s="55"/>
      <c r="HF565" s="55"/>
      <c r="HG565" s="55"/>
      <c r="HH565" s="55"/>
      <c r="HI565" s="55"/>
      <c r="HJ565" s="55"/>
      <c r="HK565" s="55"/>
      <c r="HL565" s="55"/>
      <c r="HM565" s="55"/>
      <c r="HN565" s="55"/>
      <c r="HO565" s="55"/>
      <c r="HP565" s="55"/>
      <c r="HQ565" s="55"/>
      <c r="HR565" s="55"/>
      <c r="HS565" s="55"/>
      <c r="HT565" s="55"/>
      <c r="HU565" s="55"/>
      <c r="HV565" s="55"/>
      <c r="HW565" s="55"/>
      <c r="HX565" s="55"/>
      <c r="HY565" s="55"/>
      <c r="HZ565" s="55"/>
      <c r="IA565" s="55"/>
    </row>
    <row r="566" spans="1:235" ht="11.25">
      <c r="A566" s="5" t="s">
        <v>7</v>
      </c>
      <c r="B566" s="6"/>
      <c r="C566" s="6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24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  <c r="AK566" s="55"/>
      <c r="AL566" s="55"/>
      <c r="AM566" s="55"/>
      <c r="AN566" s="55"/>
      <c r="AO566" s="55"/>
      <c r="AP566" s="55"/>
      <c r="AQ566" s="55"/>
      <c r="AR566" s="55"/>
      <c r="AS566" s="55"/>
      <c r="AT566" s="55"/>
      <c r="AU566" s="55"/>
      <c r="AV566" s="55"/>
      <c r="AW566" s="55"/>
      <c r="AX566" s="55"/>
      <c r="AY566" s="55"/>
      <c r="AZ566" s="55"/>
      <c r="BA566" s="55"/>
      <c r="BB566" s="55"/>
      <c r="BC566" s="55"/>
      <c r="BD566" s="55"/>
      <c r="BE566" s="55"/>
      <c r="BF566" s="55"/>
      <c r="BG566" s="55"/>
      <c r="BH566" s="55"/>
      <c r="BI566" s="55"/>
      <c r="BJ566" s="55"/>
      <c r="BK566" s="55"/>
      <c r="BL566" s="55"/>
      <c r="BM566" s="55"/>
      <c r="BN566" s="55"/>
      <c r="BO566" s="55"/>
      <c r="BP566" s="55"/>
      <c r="BQ566" s="55"/>
      <c r="BR566" s="55"/>
      <c r="BS566" s="55"/>
      <c r="BT566" s="55"/>
      <c r="BU566" s="55"/>
      <c r="BV566" s="55"/>
      <c r="BW566" s="55"/>
      <c r="BX566" s="55"/>
      <c r="BY566" s="55"/>
      <c r="BZ566" s="55"/>
      <c r="CA566" s="55"/>
      <c r="CB566" s="55"/>
      <c r="CC566" s="55"/>
      <c r="CD566" s="55"/>
      <c r="CE566" s="55"/>
      <c r="CF566" s="55"/>
      <c r="CG566" s="55"/>
      <c r="CH566" s="55"/>
      <c r="CI566" s="55"/>
      <c r="CJ566" s="55"/>
      <c r="CK566" s="55"/>
      <c r="CL566" s="55"/>
      <c r="CM566" s="55"/>
      <c r="CN566" s="55"/>
      <c r="CO566" s="55"/>
      <c r="CP566" s="55"/>
      <c r="CQ566" s="55"/>
      <c r="CR566" s="55"/>
      <c r="CS566" s="55"/>
      <c r="CT566" s="55"/>
      <c r="CU566" s="55"/>
      <c r="CV566" s="55"/>
      <c r="CW566" s="55"/>
      <c r="CX566" s="55"/>
      <c r="CY566" s="55"/>
      <c r="CZ566" s="55"/>
      <c r="DA566" s="55"/>
      <c r="DB566" s="55"/>
      <c r="DC566" s="55"/>
      <c r="DD566" s="55"/>
      <c r="DE566" s="55"/>
      <c r="DF566" s="55"/>
      <c r="DG566" s="55"/>
      <c r="DH566" s="55"/>
      <c r="DI566" s="55"/>
      <c r="DJ566" s="55"/>
      <c r="DK566" s="55"/>
      <c r="DL566" s="55"/>
      <c r="DM566" s="55"/>
      <c r="DN566" s="55"/>
      <c r="DO566" s="55"/>
      <c r="DP566" s="55"/>
      <c r="DQ566" s="55"/>
      <c r="DR566" s="55"/>
      <c r="DS566" s="55"/>
      <c r="DT566" s="55"/>
      <c r="DU566" s="55"/>
      <c r="DV566" s="55"/>
      <c r="DW566" s="55"/>
      <c r="DX566" s="55"/>
      <c r="DY566" s="55"/>
      <c r="DZ566" s="55"/>
      <c r="EA566" s="55"/>
      <c r="EB566" s="55"/>
      <c r="EC566" s="55"/>
      <c r="ED566" s="55"/>
      <c r="EE566" s="55"/>
      <c r="EF566" s="55"/>
      <c r="EG566" s="55"/>
      <c r="EH566" s="55"/>
      <c r="EI566" s="55"/>
      <c r="EJ566" s="55"/>
      <c r="EK566" s="55"/>
      <c r="EL566" s="55"/>
      <c r="EM566" s="55"/>
      <c r="EN566" s="55"/>
      <c r="EO566" s="55"/>
      <c r="EP566" s="55"/>
      <c r="EQ566" s="55"/>
      <c r="ER566" s="55"/>
      <c r="ES566" s="55"/>
      <c r="ET566" s="55"/>
      <c r="EU566" s="55"/>
      <c r="EV566" s="55"/>
      <c r="EW566" s="55"/>
      <c r="EX566" s="55"/>
      <c r="EY566" s="55"/>
      <c r="EZ566" s="55"/>
      <c r="FA566" s="55"/>
      <c r="FB566" s="55"/>
      <c r="FC566" s="55"/>
      <c r="FD566" s="55"/>
      <c r="FE566" s="55"/>
      <c r="FF566" s="55"/>
      <c r="FG566" s="55"/>
      <c r="FH566" s="55"/>
      <c r="FI566" s="55"/>
      <c r="FJ566" s="55"/>
      <c r="FK566" s="55"/>
      <c r="FL566" s="55"/>
      <c r="FM566" s="55"/>
      <c r="FN566" s="55"/>
      <c r="FO566" s="55"/>
      <c r="FP566" s="55"/>
      <c r="FQ566" s="55"/>
      <c r="FR566" s="55"/>
      <c r="FS566" s="55"/>
      <c r="FT566" s="55"/>
      <c r="FU566" s="55"/>
      <c r="FV566" s="55"/>
      <c r="FW566" s="55"/>
      <c r="FX566" s="55"/>
      <c r="FY566" s="55"/>
      <c r="FZ566" s="55"/>
      <c r="GA566" s="55"/>
      <c r="GB566" s="55"/>
      <c r="GC566" s="55"/>
      <c r="GD566" s="55"/>
      <c r="GE566" s="55"/>
      <c r="GF566" s="55"/>
      <c r="GG566" s="55"/>
      <c r="GH566" s="55"/>
      <c r="GI566" s="55"/>
      <c r="GJ566" s="55"/>
      <c r="GK566" s="55"/>
      <c r="GL566" s="55"/>
      <c r="GM566" s="55"/>
      <c r="GN566" s="55"/>
      <c r="GO566" s="55"/>
      <c r="GP566" s="55"/>
      <c r="GQ566" s="55"/>
      <c r="GR566" s="55"/>
      <c r="GS566" s="55"/>
      <c r="GT566" s="55"/>
      <c r="GU566" s="55"/>
      <c r="GV566" s="55"/>
      <c r="GW566" s="55"/>
      <c r="GX566" s="55"/>
      <c r="GY566" s="55"/>
      <c r="GZ566" s="55"/>
      <c r="HA566" s="55"/>
      <c r="HB566" s="55"/>
      <c r="HC566" s="55"/>
      <c r="HD566" s="55"/>
      <c r="HE566" s="55"/>
      <c r="HF566" s="55"/>
      <c r="HG566" s="55"/>
      <c r="HH566" s="55"/>
      <c r="HI566" s="55"/>
      <c r="HJ566" s="55"/>
      <c r="HK566" s="55"/>
      <c r="HL566" s="55"/>
      <c r="HM566" s="55"/>
      <c r="HN566" s="55"/>
      <c r="HO566" s="55"/>
      <c r="HP566" s="55"/>
      <c r="HQ566" s="55"/>
      <c r="HR566" s="55"/>
      <c r="HS566" s="55"/>
      <c r="HT566" s="55"/>
      <c r="HU566" s="55"/>
      <c r="HV566" s="55"/>
      <c r="HW566" s="55"/>
      <c r="HX566" s="55"/>
      <c r="HY566" s="55"/>
      <c r="HZ566" s="55"/>
      <c r="IA566" s="55"/>
    </row>
    <row r="567" spans="1:235" ht="33.75">
      <c r="A567" s="8" t="s">
        <v>51</v>
      </c>
      <c r="B567" s="6"/>
      <c r="C567" s="6"/>
      <c r="D567" s="7">
        <v>41000</v>
      </c>
      <c r="E567" s="7"/>
      <c r="F567" s="7">
        <v>41000</v>
      </c>
      <c r="G567" s="7">
        <v>42500</v>
      </c>
      <c r="H567" s="7"/>
      <c r="I567" s="7"/>
      <c r="J567" s="7">
        <f>G567</f>
        <v>42500</v>
      </c>
      <c r="K567" s="7"/>
      <c r="L567" s="7"/>
      <c r="M567" s="7"/>
      <c r="N567" s="7">
        <v>45312.5</v>
      </c>
      <c r="O567" s="7"/>
      <c r="P567" s="7">
        <f>N567</f>
        <v>45312.5</v>
      </c>
      <c r="Q567" s="24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  <c r="AK567" s="55"/>
      <c r="AL567" s="55"/>
      <c r="AM567" s="55"/>
      <c r="AN567" s="55"/>
      <c r="AO567" s="55"/>
      <c r="AP567" s="55"/>
      <c r="AQ567" s="55"/>
      <c r="AR567" s="55"/>
      <c r="AS567" s="55"/>
      <c r="AT567" s="55"/>
      <c r="AU567" s="55"/>
      <c r="AV567" s="55"/>
      <c r="AW567" s="55"/>
      <c r="AX567" s="55"/>
      <c r="AY567" s="55"/>
      <c r="AZ567" s="55"/>
      <c r="BA567" s="55"/>
      <c r="BB567" s="55"/>
      <c r="BC567" s="55"/>
      <c r="BD567" s="55"/>
      <c r="BE567" s="55"/>
      <c r="BF567" s="55"/>
      <c r="BG567" s="55"/>
      <c r="BH567" s="55"/>
      <c r="BI567" s="55"/>
      <c r="BJ567" s="55"/>
      <c r="BK567" s="55"/>
      <c r="BL567" s="55"/>
      <c r="BM567" s="55"/>
      <c r="BN567" s="55"/>
      <c r="BO567" s="55"/>
      <c r="BP567" s="55"/>
      <c r="BQ567" s="55"/>
      <c r="BR567" s="55"/>
      <c r="BS567" s="55"/>
      <c r="BT567" s="55"/>
      <c r="BU567" s="55"/>
      <c r="BV567" s="55"/>
      <c r="BW567" s="55"/>
      <c r="BX567" s="55"/>
      <c r="BY567" s="55"/>
      <c r="BZ567" s="55"/>
      <c r="CA567" s="55"/>
      <c r="CB567" s="55"/>
      <c r="CC567" s="55"/>
      <c r="CD567" s="55"/>
      <c r="CE567" s="55"/>
      <c r="CF567" s="55"/>
      <c r="CG567" s="55"/>
      <c r="CH567" s="55"/>
      <c r="CI567" s="55"/>
      <c r="CJ567" s="55"/>
      <c r="CK567" s="55"/>
      <c r="CL567" s="55"/>
      <c r="CM567" s="55"/>
      <c r="CN567" s="55"/>
      <c r="CO567" s="55"/>
      <c r="CP567" s="55"/>
      <c r="CQ567" s="55"/>
      <c r="CR567" s="55"/>
      <c r="CS567" s="55"/>
      <c r="CT567" s="55"/>
      <c r="CU567" s="55"/>
      <c r="CV567" s="55"/>
      <c r="CW567" s="55"/>
      <c r="CX567" s="55"/>
      <c r="CY567" s="55"/>
      <c r="CZ567" s="55"/>
      <c r="DA567" s="55"/>
      <c r="DB567" s="55"/>
      <c r="DC567" s="55"/>
      <c r="DD567" s="55"/>
      <c r="DE567" s="55"/>
      <c r="DF567" s="55"/>
      <c r="DG567" s="55"/>
      <c r="DH567" s="55"/>
      <c r="DI567" s="55"/>
      <c r="DJ567" s="55"/>
      <c r="DK567" s="55"/>
      <c r="DL567" s="55"/>
      <c r="DM567" s="55"/>
      <c r="DN567" s="55"/>
      <c r="DO567" s="55"/>
      <c r="DP567" s="55"/>
      <c r="DQ567" s="55"/>
      <c r="DR567" s="55"/>
      <c r="DS567" s="55"/>
      <c r="DT567" s="55"/>
      <c r="DU567" s="55"/>
      <c r="DV567" s="55"/>
      <c r="DW567" s="55"/>
      <c r="DX567" s="55"/>
      <c r="DY567" s="55"/>
      <c r="DZ567" s="55"/>
      <c r="EA567" s="55"/>
      <c r="EB567" s="55"/>
      <c r="EC567" s="55"/>
      <c r="ED567" s="55"/>
      <c r="EE567" s="55"/>
      <c r="EF567" s="55"/>
      <c r="EG567" s="55"/>
      <c r="EH567" s="55"/>
      <c r="EI567" s="55"/>
      <c r="EJ567" s="55"/>
      <c r="EK567" s="55"/>
      <c r="EL567" s="55"/>
      <c r="EM567" s="55"/>
      <c r="EN567" s="55"/>
      <c r="EO567" s="55"/>
      <c r="EP567" s="55"/>
      <c r="EQ567" s="55"/>
      <c r="ER567" s="55"/>
      <c r="ES567" s="55"/>
      <c r="ET567" s="55"/>
      <c r="EU567" s="55"/>
      <c r="EV567" s="55"/>
      <c r="EW567" s="55"/>
      <c r="EX567" s="55"/>
      <c r="EY567" s="55"/>
      <c r="EZ567" s="55"/>
      <c r="FA567" s="55"/>
      <c r="FB567" s="55"/>
      <c r="FC567" s="55"/>
      <c r="FD567" s="55"/>
      <c r="FE567" s="55"/>
      <c r="FF567" s="55"/>
      <c r="FG567" s="55"/>
      <c r="FH567" s="55"/>
      <c r="FI567" s="55"/>
      <c r="FJ567" s="55"/>
      <c r="FK567" s="55"/>
      <c r="FL567" s="55"/>
      <c r="FM567" s="55"/>
      <c r="FN567" s="55"/>
      <c r="FO567" s="55"/>
      <c r="FP567" s="55"/>
      <c r="FQ567" s="55"/>
      <c r="FR567" s="55"/>
      <c r="FS567" s="55"/>
      <c r="FT567" s="55"/>
      <c r="FU567" s="55"/>
      <c r="FV567" s="55"/>
      <c r="FW567" s="55"/>
      <c r="FX567" s="55"/>
      <c r="FY567" s="55"/>
      <c r="FZ567" s="55"/>
      <c r="GA567" s="55"/>
      <c r="GB567" s="55"/>
      <c r="GC567" s="55"/>
      <c r="GD567" s="55"/>
      <c r="GE567" s="55"/>
      <c r="GF567" s="55"/>
      <c r="GG567" s="55"/>
      <c r="GH567" s="55"/>
      <c r="GI567" s="55"/>
      <c r="GJ567" s="55"/>
      <c r="GK567" s="55"/>
      <c r="GL567" s="55"/>
      <c r="GM567" s="55"/>
      <c r="GN567" s="55"/>
      <c r="GO567" s="55"/>
      <c r="GP567" s="55"/>
      <c r="GQ567" s="55"/>
      <c r="GR567" s="55"/>
      <c r="GS567" s="55"/>
      <c r="GT567" s="55"/>
      <c r="GU567" s="55"/>
      <c r="GV567" s="55"/>
      <c r="GW567" s="55"/>
      <c r="GX567" s="55"/>
      <c r="GY567" s="55"/>
      <c r="GZ567" s="55"/>
      <c r="HA567" s="55"/>
      <c r="HB567" s="55"/>
      <c r="HC567" s="55"/>
      <c r="HD567" s="55"/>
      <c r="HE567" s="55"/>
      <c r="HF567" s="55"/>
      <c r="HG567" s="55"/>
      <c r="HH567" s="55"/>
      <c r="HI567" s="55"/>
      <c r="HJ567" s="55"/>
      <c r="HK567" s="55"/>
      <c r="HL567" s="55"/>
      <c r="HM567" s="55"/>
      <c r="HN567" s="55"/>
      <c r="HO567" s="55"/>
      <c r="HP567" s="55"/>
      <c r="HQ567" s="55"/>
      <c r="HR567" s="55"/>
      <c r="HS567" s="55"/>
      <c r="HT567" s="55"/>
      <c r="HU567" s="55"/>
      <c r="HV567" s="55"/>
      <c r="HW567" s="55"/>
      <c r="HX567" s="55"/>
      <c r="HY567" s="55"/>
      <c r="HZ567" s="55"/>
      <c r="IA567" s="55"/>
    </row>
    <row r="568" spans="1:235" ht="11.25">
      <c r="A568" s="37" t="s">
        <v>352</v>
      </c>
      <c r="B568" s="6"/>
      <c r="C568" s="6"/>
      <c r="D568" s="36"/>
      <c r="E568" s="36">
        <f>E570+E581</f>
        <v>89845922</v>
      </c>
      <c r="F568" s="36">
        <f>D568+E568</f>
        <v>89845922</v>
      </c>
      <c r="G568" s="36">
        <f aca="true" t="shared" si="63" ref="G568:P568">G570+G581</f>
        <v>0</v>
      </c>
      <c r="H568" s="36">
        <f t="shared" si="63"/>
        <v>92000000</v>
      </c>
      <c r="I568" s="36">
        <f t="shared" si="63"/>
        <v>0</v>
      </c>
      <c r="J568" s="36">
        <f t="shared" si="63"/>
        <v>92000000</v>
      </c>
      <c r="K568" s="36">
        <f t="shared" si="63"/>
        <v>0</v>
      </c>
      <c r="L568" s="36">
        <f t="shared" si="63"/>
        <v>0</v>
      </c>
      <c r="M568" s="36">
        <f t="shared" si="63"/>
        <v>0</v>
      </c>
      <c r="N568" s="36">
        <f t="shared" si="63"/>
        <v>0</v>
      </c>
      <c r="O568" s="36">
        <f t="shared" si="63"/>
        <v>95000000</v>
      </c>
      <c r="P568" s="36">
        <f t="shared" si="63"/>
        <v>95000000</v>
      </c>
      <c r="Q568" s="24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  <c r="AK568" s="55"/>
      <c r="AL568" s="55"/>
      <c r="AM568" s="55"/>
      <c r="AN568" s="55"/>
      <c r="AO568" s="55"/>
      <c r="AP568" s="55"/>
      <c r="AQ568" s="55"/>
      <c r="AR568" s="55"/>
      <c r="AS568" s="55"/>
      <c r="AT568" s="55"/>
      <c r="AU568" s="55"/>
      <c r="AV568" s="55"/>
      <c r="AW568" s="55"/>
      <c r="AX568" s="55"/>
      <c r="AY568" s="55"/>
      <c r="AZ568" s="55"/>
      <c r="BA568" s="55"/>
      <c r="BB568" s="55"/>
      <c r="BC568" s="55"/>
      <c r="BD568" s="55"/>
      <c r="BE568" s="55"/>
      <c r="BF568" s="55"/>
      <c r="BG568" s="55"/>
      <c r="BH568" s="55"/>
      <c r="BI568" s="55"/>
      <c r="BJ568" s="55"/>
      <c r="BK568" s="55"/>
      <c r="BL568" s="55"/>
      <c r="BM568" s="55"/>
      <c r="BN568" s="55"/>
      <c r="BO568" s="55"/>
      <c r="BP568" s="55"/>
      <c r="BQ568" s="55"/>
      <c r="BR568" s="55"/>
      <c r="BS568" s="55"/>
      <c r="BT568" s="55"/>
      <c r="BU568" s="55"/>
      <c r="BV568" s="55"/>
      <c r="BW568" s="55"/>
      <c r="BX568" s="55"/>
      <c r="BY568" s="55"/>
      <c r="BZ568" s="55"/>
      <c r="CA568" s="55"/>
      <c r="CB568" s="55"/>
      <c r="CC568" s="55"/>
      <c r="CD568" s="55"/>
      <c r="CE568" s="55"/>
      <c r="CF568" s="55"/>
      <c r="CG568" s="55"/>
      <c r="CH568" s="55"/>
      <c r="CI568" s="55"/>
      <c r="CJ568" s="55"/>
      <c r="CK568" s="55"/>
      <c r="CL568" s="55"/>
      <c r="CM568" s="55"/>
      <c r="CN568" s="55"/>
      <c r="CO568" s="55"/>
      <c r="CP568" s="55"/>
      <c r="CQ568" s="55"/>
      <c r="CR568" s="55"/>
      <c r="CS568" s="55"/>
      <c r="CT568" s="55"/>
      <c r="CU568" s="55"/>
      <c r="CV568" s="55"/>
      <c r="CW568" s="55"/>
      <c r="CX568" s="55"/>
      <c r="CY568" s="55"/>
      <c r="CZ568" s="55"/>
      <c r="DA568" s="55"/>
      <c r="DB568" s="55"/>
      <c r="DC568" s="55"/>
      <c r="DD568" s="55"/>
      <c r="DE568" s="55"/>
      <c r="DF568" s="55"/>
      <c r="DG568" s="55"/>
      <c r="DH568" s="55"/>
      <c r="DI568" s="55"/>
      <c r="DJ568" s="55"/>
      <c r="DK568" s="55"/>
      <c r="DL568" s="55"/>
      <c r="DM568" s="55"/>
      <c r="DN568" s="55"/>
      <c r="DO568" s="55"/>
      <c r="DP568" s="55"/>
      <c r="DQ568" s="55"/>
      <c r="DR568" s="55"/>
      <c r="DS568" s="55"/>
      <c r="DT568" s="55"/>
      <c r="DU568" s="55"/>
      <c r="DV568" s="55"/>
      <c r="DW568" s="55"/>
      <c r="DX568" s="55"/>
      <c r="DY568" s="55"/>
      <c r="DZ568" s="55"/>
      <c r="EA568" s="55"/>
      <c r="EB568" s="55"/>
      <c r="EC568" s="55"/>
      <c r="ED568" s="55"/>
      <c r="EE568" s="55"/>
      <c r="EF568" s="55"/>
      <c r="EG568" s="55"/>
      <c r="EH568" s="55"/>
      <c r="EI568" s="55"/>
      <c r="EJ568" s="55"/>
      <c r="EK568" s="55"/>
      <c r="EL568" s="55"/>
      <c r="EM568" s="55"/>
      <c r="EN568" s="55"/>
      <c r="EO568" s="55"/>
      <c r="EP568" s="55"/>
      <c r="EQ568" s="55"/>
      <c r="ER568" s="55"/>
      <c r="ES568" s="55"/>
      <c r="ET568" s="55"/>
      <c r="EU568" s="55"/>
      <c r="EV568" s="55"/>
      <c r="EW568" s="55"/>
      <c r="EX568" s="55"/>
      <c r="EY568" s="55"/>
      <c r="EZ568" s="55"/>
      <c r="FA568" s="55"/>
      <c r="FB568" s="55"/>
      <c r="FC568" s="55"/>
      <c r="FD568" s="55"/>
      <c r="FE568" s="55"/>
      <c r="FF568" s="55"/>
      <c r="FG568" s="55"/>
      <c r="FH568" s="55"/>
      <c r="FI568" s="55"/>
      <c r="FJ568" s="55"/>
      <c r="FK568" s="55"/>
      <c r="FL568" s="55"/>
      <c r="FM568" s="55"/>
      <c r="FN568" s="55"/>
      <c r="FO568" s="55"/>
      <c r="FP568" s="55"/>
      <c r="FQ568" s="55"/>
      <c r="FR568" s="55"/>
      <c r="FS568" s="55"/>
      <c r="FT568" s="55"/>
      <c r="FU568" s="55"/>
      <c r="FV568" s="55"/>
      <c r="FW568" s="55"/>
      <c r="FX568" s="55"/>
      <c r="FY568" s="55"/>
      <c r="FZ568" s="55"/>
      <c r="GA568" s="55"/>
      <c r="GB568" s="55"/>
      <c r="GC568" s="55"/>
      <c r="GD568" s="55"/>
      <c r="GE568" s="55"/>
      <c r="GF568" s="55"/>
      <c r="GG568" s="55"/>
      <c r="GH568" s="55"/>
      <c r="GI568" s="55"/>
      <c r="GJ568" s="55"/>
      <c r="GK568" s="55"/>
      <c r="GL568" s="55"/>
      <c r="GM568" s="55"/>
      <c r="GN568" s="55"/>
      <c r="GO568" s="55"/>
      <c r="GP568" s="55"/>
      <c r="GQ568" s="55"/>
      <c r="GR568" s="55"/>
      <c r="GS568" s="55"/>
      <c r="GT568" s="55"/>
      <c r="GU568" s="55"/>
      <c r="GV568" s="55"/>
      <c r="GW568" s="55"/>
      <c r="GX568" s="55"/>
      <c r="GY568" s="55"/>
      <c r="GZ568" s="55"/>
      <c r="HA568" s="55"/>
      <c r="HB568" s="55"/>
      <c r="HC568" s="55"/>
      <c r="HD568" s="55"/>
      <c r="HE568" s="55"/>
      <c r="HF568" s="55"/>
      <c r="HG568" s="55"/>
      <c r="HH568" s="55"/>
      <c r="HI568" s="55"/>
      <c r="HJ568" s="55"/>
      <c r="HK568" s="55"/>
      <c r="HL568" s="55"/>
      <c r="HM568" s="55"/>
      <c r="HN568" s="55"/>
      <c r="HO568" s="55"/>
      <c r="HP568" s="55"/>
      <c r="HQ568" s="55"/>
      <c r="HR568" s="55"/>
      <c r="HS568" s="55"/>
      <c r="HT568" s="55"/>
      <c r="HU568" s="55"/>
      <c r="HV568" s="55"/>
      <c r="HW568" s="55"/>
      <c r="HX568" s="55"/>
      <c r="HY568" s="55"/>
      <c r="HZ568" s="55"/>
      <c r="IA568" s="55"/>
    </row>
    <row r="569" spans="1:235" ht="22.5">
      <c r="A569" s="8" t="s">
        <v>210</v>
      </c>
      <c r="B569" s="6"/>
      <c r="C569" s="6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24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  <c r="AK569" s="55"/>
      <c r="AL569" s="55"/>
      <c r="AM569" s="55"/>
      <c r="AN569" s="55"/>
      <c r="AO569" s="55"/>
      <c r="AP569" s="55"/>
      <c r="AQ569" s="55"/>
      <c r="AR569" s="55"/>
      <c r="AS569" s="55"/>
      <c r="AT569" s="55"/>
      <c r="AU569" s="55"/>
      <c r="AV569" s="55"/>
      <c r="AW569" s="55"/>
      <c r="AX569" s="55"/>
      <c r="AY569" s="55"/>
      <c r="AZ569" s="55"/>
      <c r="BA569" s="55"/>
      <c r="BB569" s="55"/>
      <c r="BC569" s="55"/>
      <c r="BD569" s="55"/>
      <c r="BE569" s="55"/>
      <c r="BF569" s="55"/>
      <c r="BG569" s="55"/>
      <c r="BH569" s="55"/>
      <c r="BI569" s="55"/>
      <c r="BJ569" s="55"/>
      <c r="BK569" s="55"/>
      <c r="BL569" s="55"/>
      <c r="BM569" s="55"/>
      <c r="BN569" s="55"/>
      <c r="BO569" s="55"/>
      <c r="BP569" s="55"/>
      <c r="BQ569" s="55"/>
      <c r="BR569" s="55"/>
      <c r="BS569" s="55"/>
      <c r="BT569" s="55"/>
      <c r="BU569" s="55"/>
      <c r="BV569" s="55"/>
      <c r="BW569" s="55"/>
      <c r="BX569" s="55"/>
      <c r="BY569" s="55"/>
      <c r="BZ569" s="55"/>
      <c r="CA569" s="55"/>
      <c r="CB569" s="55"/>
      <c r="CC569" s="55"/>
      <c r="CD569" s="55"/>
      <c r="CE569" s="55"/>
      <c r="CF569" s="55"/>
      <c r="CG569" s="55"/>
      <c r="CH569" s="55"/>
      <c r="CI569" s="55"/>
      <c r="CJ569" s="55"/>
      <c r="CK569" s="55"/>
      <c r="CL569" s="55"/>
      <c r="CM569" s="55"/>
      <c r="CN569" s="55"/>
      <c r="CO569" s="55"/>
      <c r="CP569" s="55"/>
      <c r="CQ569" s="55"/>
      <c r="CR569" s="55"/>
      <c r="CS569" s="55"/>
      <c r="CT569" s="55"/>
      <c r="CU569" s="55"/>
      <c r="CV569" s="55"/>
      <c r="CW569" s="55"/>
      <c r="CX569" s="55"/>
      <c r="CY569" s="55"/>
      <c r="CZ569" s="55"/>
      <c r="DA569" s="55"/>
      <c r="DB569" s="55"/>
      <c r="DC569" s="55"/>
      <c r="DD569" s="55"/>
      <c r="DE569" s="55"/>
      <c r="DF569" s="55"/>
      <c r="DG569" s="55"/>
      <c r="DH569" s="55"/>
      <c r="DI569" s="55"/>
      <c r="DJ569" s="55"/>
      <c r="DK569" s="55"/>
      <c r="DL569" s="55"/>
      <c r="DM569" s="55"/>
      <c r="DN569" s="55"/>
      <c r="DO569" s="55"/>
      <c r="DP569" s="55"/>
      <c r="DQ569" s="55"/>
      <c r="DR569" s="55"/>
      <c r="DS569" s="55"/>
      <c r="DT569" s="55"/>
      <c r="DU569" s="55"/>
      <c r="DV569" s="55"/>
      <c r="DW569" s="55"/>
      <c r="DX569" s="55"/>
      <c r="DY569" s="55"/>
      <c r="DZ569" s="55"/>
      <c r="EA569" s="55"/>
      <c r="EB569" s="55"/>
      <c r="EC569" s="55"/>
      <c r="ED569" s="55"/>
      <c r="EE569" s="55"/>
      <c r="EF569" s="55"/>
      <c r="EG569" s="55"/>
      <c r="EH569" s="55"/>
      <c r="EI569" s="55"/>
      <c r="EJ569" s="55"/>
      <c r="EK569" s="55"/>
      <c r="EL569" s="55"/>
      <c r="EM569" s="55"/>
      <c r="EN569" s="55"/>
      <c r="EO569" s="55"/>
      <c r="EP569" s="55"/>
      <c r="EQ569" s="55"/>
      <c r="ER569" s="55"/>
      <c r="ES569" s="55"/>
      <c r="ET569" s="55"/>
      <c r="EU569" s="55"/>
      <c r="EV569" s="55"/>
      <c r="EW569" s="55"/>
      <c r="EX569" s="55"/>
      <c r="EY569" s="55"/>
      <c r="EZ569" s="55"/>
      <c r="FA569" s="55"/>
      <c r="FB569" s="55"/>
      <c r="FC569" s="55"/>
      <c r="FD569" s="55"/>
      <c r="FE569" s="55"/>
      <c r="FF569" s="55"/>
      <c r="FG569" s="55"/>
      <c r="FH569" s="55"/>
      <c r="FI569" s="55"/>
      <c r="FJ569" s="55"/>
      <c r="FK569" s="55"/>
      <c r="FL569" s="55"/>
      <c r="FM569" s="55"/>
      <c r="FN569" s="55"/>
      <c r="FO569" s="55"/>
      <c r="FP569" s="55"/>
      <c r="FQ569" s="55"/>
      <c r="FR569" s="55"/>
      <c r="FS569" s="55"/>
      <c r="FT569" s="55"/>
      <c r="FU569" s="55"/>
      <c r="FV569" s="55"/>
      <c r="FW569" s="55"/>
      <c r="FX569" s="55"/>
      <c r="FY569" s="55"/>
      <c r="FZ569" s="55"/>
      <c r="GA569" s="55"/>
      <c r="GB569" s="55"/>
      <c r="GC569" s="55"/>
      <c r="GD569" s="55"/>
      <c r="GE569" s="55"/>
      <c r="GF569" s="55"/>
      <c r="GG569" s="55"/>
      <c r="GH569" s="55"/>
      <c r="GI569" s="55"/>
      <c r="GJ569" s="55"/>
      <c r="GK569" s="55"/>
      <c r="GL569" s="55"/>
      <c r="GM569" s="55"/>
      <c r="GN569" s="55"/>
      <c r="GO569" s="55"/>
      <c r="GP569" s="55"/>
      <c r="GQ569" s="55"/>
      <c r="GR569" s="55"/>
      <c r="GS569" s="55"/>
      <c r="GT569" s="55"/>
      <c r="GU569" s="55"/>
      <c r="GV569" s="55"/>
      <c r="GW569" s="55"/>
      <c r="GX569" s="55"/>
      <c r="GY569" s="55"/>
      <c r="GZ569" s="55"/>
      <c r="HA569" s="55"/>
      <c r="HB569" s="55"/>
      <c r="HC569" s="55"/>
      <c r="HD569" s="55"/>
      <c r="HE569" s="55"/>
      <c r="HF569" s="55"/>
      <c r="HG569" s="55"/>
      <c r="HH569" s="55"/>
      <c r="HI569" s="55"/>
      <c r="HJ569" s="55"/>
      <c r="HK569" s="55"/>
      <c r="HL569" s="55"/>
      <c r="HM569" s="55"/>
      <c r="HN569" s="55"/>
      <c r="HO569" s="55"/>
      <c r="HP569" s="55"/>
      <c r="HQ569" s="55"/>
      <c r="HR569" s="55"/>
      <c r="HS569" s="55"/>
      <c r="HT569" s="55"/>
      <c r="HU569" s="55"/>
      <c r="HV569" s="55"/>
      <c r="HW569" s="55"/>
      <c r="HX569" s="55"/>
      <c r="HY569" s="55"/>
      <c r="HZ569" s="55"/>
      <c r="IA569" s="55"/>
    </row>
    <row r="570" spans="1:17" s="39" customFormat="1" ht="22.5">
      <c r="A570" s="34" t="s">
        <v>404</v>
      </c>
      <c r="B570" s="35"/>
      <c r="C570" s="35"/>
      <c r="D570" s="88"/>
      <c r="E570" s="88">
        <f>E572+E578</f>
        <v>89845922</v>
      </c>
      <c r="F570" s="88">
        <f>D570+E570</f>
        <v>89845922</v>
      </c>
      <c r="G570" s="36">
        <f>G572</f>
        <v>0</v>
      </c>
      <c r="H570" s="36">
        <f>SUM(H572)</f>
        <v>92000000</v>
      </c>
      <c r="I570" s="36"/>
      <c r="J570" s="36">
        <f>G570+H570+I570</f>
        <v>92000000</v>
      </c>
      <c r="K570" s="36"/>
      <c r="L570" s="36"/>
      <c r="M570" s="36"/>
      <c r="N570" s="36"/>
      <c r="O570" s="36">
        <f>O572</f>
        <v>95000000</v>
      </c>
      <c r="P570" s="36">
        <f>N570+O570</f>
        <v>95000000</v>
      </c>
      <c r="Q570" s="80"/>
    </row>
    <row r="571" spans="1:17" s="39" customFormat="1" ht="11.25">
      <c r="A571" s="34" t="s">
        <v>4</v>
      </c>
      <c r="B571" s="35"/>
      <c r="C571" s="35"/>
      <c r="D571" s="88"/>
      <c r="E571" s="88"/>
      <c r="F571" s="88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80"/>
    </row>
    <row r="572" spans="1:17" s="39" customFormat="1" ht="11.25">
      <c r="A572" s="40" t="s">
        <v>44</v>
      </c>
      <c r="B572" s="41"/>
      <c r="C572" s="41"/>
      <c r="D572" s="82"/>
      <c r="E572" s="82">
        <f>E574*E576+1224322-0.03</f>
        <v>89224322</v>
      </c>
      <c r="F572" s="82">
        <f>F574*F576+1224322-0.03</f>
        <v>89224322</v>
      </c>
      <c r="G572" s="89"/>
      <c r="H572" s="89">
        <v>92000000</v>
      </c>
      <c r="I572" s="89"/>
      <c r="J572" s="89">
        <f>H572</f>
        <v>92000000</v>
      </c>
      <c r="K572" s="89"/>
      <c r="L572" s="89"/>
      <c r="M572" s="89"/>
      <c r="N572" s="89"/>
      <c r="O572" s="89">
        <v>95000000</v>
      </c>
      <c r="P572" s="89">
        <f>O572</f>
        <v>95000000</v>
      </c>
      <c r="Q572" s="80"/>
    </row>
    <row r="573" spans="1:17" s="39" customFormat="1" ht="11.25">
      <c r="A573" s="34" t="s">
        <v>5</v>
      </c>
      <c r="B573" s="35"/>
      <c r="C573" s="35"/>
      <c r="D573" s="88"/>
      <c r="E573" s="88"/>
      <c r="F573" s="88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80"/>
    </row>
    <row r="574" spans="1:17" s="39" customFormat="1" ht="11.25">
      <c r="A574" s="40" t="s">
        <v>190</v>
      </c>
      <c r="B574" s="41"/>
      <c r="C574" s="41"/>
      <c r="D574" s="82"/>
      <c r="E574" s="82">
        <v>17</v>
      </c>
      <c r="F574" s="82">
        <v>17</v>
      </c>
      <c r="G574" s="89"/>
      <c r="H574" s="89">
        <v>8</v>
      </c>
      <c r="I574" s="89"/>
      <c r="J574" s="89">
        <f>H574</f>
        <v>8</v>
      </c>
      <c r="K574" s="89">
        <f>H574</f>
        <v>8</v>
      </c>
      <c r="L574" s="89">
        <f>J574</f>
        <v>8</v>
      </c>
      <c r="M574" s="89">
        <f>K574</f>
        <v>8</v>
      </c>
      <c r="N574" s="89"/>
      <c r="O574" s="89">
        <v>8</v>
      </c>
      <c r="P574" s="89">
        <f>O574</f>
        <v>8</v>
      </c>
      <c r="Q574" s="80"/>
    </row>
    <row r="575" spans="1:17" s="39" customFormat="1" ht="11.25">
      <c r="A575" s="40" t="s">
        <v>7</v>
      </c>
      <c r="B575" s="41"/>
      <c r="C575" s="41"/>
      <c r="D575" s="82"/>
      <c r="E575" s="82"/>
      <c r="F575" s="82"/>
      <c r="G575" s="89"/>
      <c r="H575" s="89"/>
      <c r="I575" s="89"/>
      <c r="J575" s="89"/>
      <c r="K575" s="89"/>
      <c r="L575" s="89"/>
      <c r="M575" s="89"/>
      <c r="N575" s="89"/>
      <c r="O575" s="89"/>
      <c r="P575" s="89"/>
      <c r="Q575" s="80"/>
    </row>
    <row r="576" spans="1:17" s="39" customFormat="1" ht="22.5">
      <c r="A576" s="40" t="s">
        <v>273</v>
      </c>
      <c r="B576" s="41"/>
      <c r="C576" s="41"/>
      <c r="D576" s="82"/>
      <c r="E576" s="89">
        <v>5176470.59</v>
      </c>
      <c r="F576" s="89">
        <v>5176470.59</v>
      </c>
      <c r="G576" s="89"/>
      <c r="H576" s="89">
        <f>SUM(H572)/H574</f>
        <v>11500000</v>
      </c>
      <c r="I576" s="89"/>
      <c r="J576" s="89">
        <f>SUM(J572)/J574</f>
        <v>11500000</v>
      </c>
      <c r="K576" s="89"/>
      <c r="L576" s="89"/>
      <c r="M576" s="89"/>
      <c r="N576" s="89"/>
      <c r="O576" s="89">
        <f>SUM(O572)/O574</f>
        <v>11875000</v>
      </c>
      <c r="P576" s="89">
        <f>SUM(P572)/P574</f>
        <v>11875000</v>
      </c>
      <c r="Q576" s="80"/>
    </row>
    <row r="577" spans="1:17" s="54" customFormat="1" ht="11.25">
      <c r="A577" s="34" t="s">
        <v>5</v>
      </c>
      <c r="B577" s="35"/>
      <c r="C577" s="35"/>
      <c r="D577" s="88"/>
      <c r="E577" s="88"/>
      <c r="F577" s="88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77"/>
    </row>
    <row r="578" spans="1:235" ht="33.75">
      <c r="A578" s="90" t="s">
        <v>292</v>
      </c>
      <c r="B578" s="29"/>
      <c r="C578" s="29"/>
      <c r="D578" s="91"/>
      <c r="E578" s="48">
        <v>621600</v>
      </c>
      <c r="F578" s="48">
        <v>621600</v>
      </c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4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  <c r="AK578" s="55"/>
      <c r="AL578" s="55"/>
      <c r="AM578" s="55"/>
      <c r="AN578" s="55"/>
      <c r="AO578" s="55"/>
      <c r="AP578" s="55"/>
      <c r="AQ578" s="55"/>
      <c r="AR578" s="55"/>
      <c r="AS578" s="55"/>
      <c r="AT578" s="55"/>
      <c r="AU578" s="55"/>
      <c r="AV578" s="55"/>
      <c r="AW578" s="55"/>
      <c r="AX578" s="55"/>
      <c r="AY578" s="55"/>
      <c r="AZ578" s="55"/>
      <c r="BA578" s="55"/>
      <c r="BB578" s="55"/>
      <c r="BC578" s="55"/>
      <c r="BD578" s="55"/>
      <c r="BE578" s="55"/>
      <c r="BF578" s="55"/>
      <c r="BG578" s="55"/>
      <c r="BH578" s="55"/>
      <c r="BI578" s="55"/>
      <c r="BJ578" s="55"/>
      <c r="BK578" s="55"/>
      <c r="BL578" s="55"/>
      <c r="BM578" s="55"/>
      <c r="BN578" s="55"/>
      <c r="BO578" s="55"/>
      <c r="BP578" s="55"/>
      <c r="BQ578" s="55"/>
      <c r="BR578" s="55"/>
      <c r="BS578" s="55"/>
      <c r="BT578" s="55"/>
      <c r="BU578" s="55"/>
      <c r="BV578" s="55"/>
      <c r="BW578" s="55"/>
      <c r="BX578" s="55"/>
      <c r="BY578" s="55"/>
      <c r="BZ578" s="55"/>
      <c r="CA578" s="55"/>
      <c r="CB578" s="55"/>
      <c r="CC578" s="55"/>
      <c r="CD578" s="55"/>
      <c r="CE578" s="55"/>
      <c r="CF578" s="55"/>
      <c r="CG578" s="55"/>
      <c r="CH578" s="55"/>
      <c r="CI578" s="55"/>
      <c r="CJ578" s="55"/>
      <c r="CK578" s="55"/>
      <c r="CL578" s="55"/>
      <c r="CM578" s="55"/>
      <c r="CN578" s="55"/>
      <c r="CO578" s="55"/>
      <c r="CP578" s="55"/>
      <c r="CQ578" s="55"/>
      <c r="CR578" s="55"/>
      <c r="CS578" s="55"/>
      <c r="CT578" s="55"/>
      <c r="CU578" s="55"/>
      <c r="CV578" s="55"/>
      <c r="CW578" s="55"/>
      <c r="CX578" s="55"/>
      <c r="CY578" s="55"/>
      <c r="CZ578" s="55"/>
      <c r="DA578" s="55"/>
      <c r="DB578" s="55"/>
      <c r="DC578" s="55"/>
      <c r="DD578" s="55"/>
      <c r="DE578" s="55"/>
      <c r="DF578" s="55"/>
      <c r="DG578" s="55"/>
      <c r="DH578" s="55"/>
      <c r="DI578" s="55"/>
      <c r="DJ578" s="55"/>
      <c r="DK578" s="55"/>
      <c r="DL578" s="55"/>
      <c r="DM578" s="55"/>
      <c r="DN578" s="55"/>
      <c r="DO578" s="55"/>
      <c r="DP578" s="55"/>
      <c r="DQ578" s="55"/>
      <c r="DR578" s="55"/>
      <c r="DS578" s="55"/>
      <c r="DT578" s="55"/>
      <c r="DU578" s="55"/>
      <c r="DV578" s="55"/>
      <c r="DW578" s="55"/>
      <c r="DX578" s="55"/>
      <c r="DY578" s="55"/>
      <c r="DZ578" s="55"/>
      <c r="EA578" s="55"/>
      <c r="EB578" s="55"/>
      <c r="EC578" s="55"/>
      <c r="ED578" s="55"/>
      <c r="EE578" s="55"/>
      <c r="EF578" s="55"/>
      <c r="EG578" s="55"/>
      <c r="EH578" s="55"/>
      <c r="EI578" s="55"/>
      <c r="EJ578" s="55"/>
      <c r="EK578" s="55"/>
      <c r="EL578" s="55"/>
      <c r="EM578" s="55"/>
      <c r="EN578" s="55"/>
      <c r="EO578" s="55"/>
      <c r="EP578" s="55"/>
      <c r="EQ578" s="55"/>
      <c r="ER578" s="55"/>
      <c r="ES578" s="55"/>
      <c r="ET578" s="55"/>
      <c r="EU578" s="55"/>
      <c r="EV578" s="55"/>
      <c r="EW578" s="55"/>
      <c r="EX578" s="55"/>
      <c r="EY578" s="55"/>
      <c r="EZ578" s="55"/>
      <c r="FA578" s="55"/>
      <c r="FB578" s="55"/>
      <c r="FC578" s="55"/>
      <c r="FD578" s="55"/>
      <c r="FE578" s="55"/>
      <c r="FF578" s="55"/>
      <c r="FG578" s="55"/>
      <c r="FH578" s="55"/>
      <c r="FI578" s="55"/>
      <c r="FJ578" s="55"/>
      <c r="FK578" s="55"/>
      <c r="FL578" s="55"/>
      <c r="FM578" s="55"/>
      <c r="FN578" s="55"/>
      <c r="FO578" s="55"/>
      <c r="FP578" s="55"/>
      <c r="FQ578" s="55"/>
      <c r="FR578" s="55"/>
      <c r="FS578" s="55"/>
      <c r="FT578" s="55"/>
      <c r="FU578" s="55"/>
      <c r="FV578" s="55"/>
      <c r="FW578" s="55"/>
      <c r="FX578" s="55"/>
      <c r="FY578" s="55"/>
      <c r="FZ578" s="55"/>
      <c r="GA578" s="55"/>
      <c r="GB578" s="55"/>
      <c r="GC578" s="55"/>
      <c r="GD578" s="55"/>
      <c r="GE578" s="55"/>
      <c r="GF578" s="55"/>
      <c r="GG578" s="55"/>
      <c r="GH578" s="55"/>
      <c r="GI578" s="55"/>
      <c r="GJ578" s="55"/>
      <c r="GK578" s="55"/>
      <c r="GL578" s="55"/>
      <c r="GM578" s="55"/>
      <c r="GN578" s="55"/>
      <c r="GO578" s="55"/>
      <c r="GP578" s="55"/>
      <c r="GQ578" s="55"/>
      <c r="GR578" s="55"/>
      <c r="GS578" s="55"/>
      <c r="GT578" s="55"/>
      <c r="GU578" s="55"/>
      <c r="GV578" s="55"/>
      <c r="GW578" s="55"/>
      <c r="GX578" s="55"/>
      <c r="GY578" s="55"/>
      <c r="GZ578" s="55"/>
      <c r="HA578" s="55"/>
      <c r="HB578" s="55"/>
      <c r="HC578" s="55"/>
      <c r="HD578" s="55"/>
      <c r="HE578" s="55"/>
      <c r="HF578" s="55"/>
      <c r="HG578" s="55"/>
      <c r="HH578" s="55"/>
      <c r="HI578" s="55"/>
      <c r="HJ578" s="55"/>
      <c r="HK578" s="55"/>
      <c r="HL578" s="55"/>
      <c r="HM578" s="55"/>
      <c r="HN578" s="55"/>
      <c r="HO578" s="55"/>
      <c r="HP578" s="55"/>
      <c r="HQ578" s="55"/>
      <c r="HR578" s="55"/>
      <c r="HS578" s="55"/>
      <c r="HT578" s="55"/>
      <c r="HU578" s="55"/>
      <c r="HV578" s="55"/>
      <c r="HW578" s="55"/>
      <c r="HX578" s="55"/>
      <c r="HY578" s="55"/>
      <c r="HZ578" s="55"/>
      <c r="IA578" s="55"/>
    </row>
    <row r="579" spans="1:17" s="93" customFormat="1" ht="14.25" customHeight="1">
      <c r="A579" s="37" t="s">
        <v>353</v>
      </c>
      <c r="B579" s="37"/>
      <c r="C579" s="37"/>
      <c r="D579" s="83">
        <f>SUM(D581)</f>
        <v>490670</v>
      </c>
      <c r="E579" s="83"/>
      <c r="F579" s="83">
        <f>SUM(F581)</f>
        <v>490670</v>
      </c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92"/>
    </row>
    <row r="580" spans="1:17" s="22" customFormat="1" ht="21.75" customHeight="1">
      <c r="A580" s="8" t="s">
        <v>355</v>
      </c>
      <c r="B580" s="6"/>
      <c r="C580" s="6"/>
      <c r="D580" s="86"/>
      <c r="E580" s="86"/>
      <c r="F580" s="86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6"/>
    </row>
    <row r="581" spans="1:17" s="97" customFormat="1" ht="16.5" customHeight="1">
      <c r="A581" s="94" t="s">
        <v>405</v>
      </c>
      <c r="B581" s="95"/>
      <c r="C581" s="95"/>
      <c r="D581" s="96">
        <f>SUM(D583)</f>
        <v>490670</v>
      </c>
      <c r="E581" s="96">
        <f>SUM(E583)</f>
        <v>0</v>
      </c>
      <c r="F581" s="96">
        <f>SUM(F583)</f>
        <v>490670</v>
      </c>
      <c r="G581" s="96"/>
      <c r="H581" s="96"/>
      <c r="I581" s="96"/>
      <c r="J581" s="96"/>
      <c r="K581" s="96"/>
      <c r="L581" s="96"/>
      <c r="M581" s="96"/>
      <c r="N581" s="96"/>
      <c r="O581" s="96"/>
      <c r="P581" s="96"/>
      <c r="Q581" s="80"/>
    </row>
    <row r="582" spans="1:235" ht="11.25">
      <c r="A582" s="34" t="s">
        <v>4</v>
      </c>
      <c r="B582" s="6"/>
      <c r="C582" s="6"/>
      <c r="D582" s="86"/>
      <c r="E582" s="86"/>
      <c r="F582" s="86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24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  <c r="AK582" s="55"/>
      <c r="AL582" s="55"/>
      <c r="AM582" s="55"/>
      <c r="AN582" s="55"/>
      <c r="AO582" s="55"/>
      <c r="AP582" s="55"/>
      <c r="AQ582" s="55"/>
      <c r="AR582" s="55"/>
      <c r="AS582" s="55"/>
      <c r="AT582" s="55"/>
      <c r="AU582" s="55"/>
      <c r="AV582" s="55"/>
      <c r="AW582" s="55"/>
      <c r="AX582" s="55"/>
      <c r="AY582" s="55"/>
      <c r="AZ582" s="55"/>
      <c r="BA582" s="55"/>
      <c r="BB582" s="55"/>
      <c r="BC582" s="55"/>
      <c r="BD582" s="55"/>
      <c r="BE582" s="55"/>
      <c r="BF582" s="55"/>
      <c r="BG582" s="55"/>
      <c r="BH582" s="55"/>
      <c r="BI582" s="55"/>
      <c r="BJ582" s="55"/>
      <c r="BK582" s="55"/>
      <c r="BL582" s="55"/>
      <c r="BM582" s="55"/>
      <c r="BN582" s="55"/>
      <c r="BO582" s="55"/>
      <c r="BP582" s="55"/>
      <c r="BQ582" s="55"/>
      <c r="BR582" s="55"/>
      <c r="BS582" s="55"/>
      <c r="BT582" s="55"/>
      <c r="BU582" s="55"/>
      <c r="BV582" s="55"/>
      <c r="BW582" s="55"/>
      <c r="BX582" s="55"/>
      <c r="BY582" s="55"/>
      <c r="BZ582" s="55"/>
      <c r="CA582" s="55"/>
      <c r="CB582" s="55"/>
      <c r="CC582" s="55"/>
      <c r="CD582" s="55"/>
      <c r="CE582" s="55"/>
      <c r="CF582" s="55"/>
      <c r="CG582" s="55"/>
      <c r="CH582" s="55"/>
      <c r="CI582" s="55"/>
      <c r="CJ582" s="55"/>
      <c r="CK582" s="55"/>
      <c r="CL582" s="55"/>
      <c r="CM582" s="55"/>
      <c r="CN582" s="55"/>
      <c r="CO582" s="55"/>
      <c r="CP582" s="55"/>
      <c r="CQ582" s="55"/>
      <c r="CR582" s="55"/>
      <c r="CS582" s="55"/>
      <c r="CT582" s="55"/>
      <c r="CU582" s="55"/>
      <c r="CV582" s="55"/>
      <c r="CW582" s="55"/>
      <c r="CX582" s="55"/>
      <c r="CY582" s="55"/>
      <c r="CZ582" s="55"/>
      <c r="DA582" s="55"/>
      <c r="DB582" s="55"/>
      <c r="DC582" s="55"/>
      <c r="DD582" s="55"/>
      <c r="DE582" s="55"/>
      <c r="DF582" s="55"/>
      <c r="DG582" s="55"/>
      <c r="DH582" s="55"/>
      <c r="DI582" s="55"/>
      <c r="DJ582" s="55"/>
      <c r="DK582" s="55"/>
      <c r="DL582" s="55"/>
      <c r="DM582" s="55"/>
      <c r="DN582" s="55"/>
      <c r="DO582" s="55"/>
      <c r="DP582" s="55"/>
      <c r="DQ582" s="55"/>
      <c r="DR582" s="55"/>
      <c r="DS582" s="55"/>
      <c r="DT582" s="55"/>
      <c r="DU582" s="55"/>
      <c r="DV582" s="55"/>
      <c r="DW582" s="55"/>
      <c r="DX582" s="55"/>
      <c r="DY582" s="55"/>
      <c r="DZ582" s="55"/>
      <c r="EA582" s="55"/>
      <c r="EB582" s="55"/>
      <c r="EC582" s="55"/>
      <c r="ED582" s="55"/>
      <c r="EE582" s="55"/>
      <c r="EF582" s="55"/>
      <c r="EG582" s="55"/>
      <c r="EH582" s="55"/>
      <c r="EI582" s="55"/>
      <c r="EJ582" s="55"/>
      <c r="EK582" s="55"/>
      <c r="EL582" s="55"/>
      <c r="EM582" s="55"/>
      <c r="EN582" s="55"/>
      <c r="EO582" s="55"/>
      <c r="EP582" s="55"/>
      <c r="EQ582" s="55"/>
      <c r="ER582" s="55"/>
      <c r="ES582" s="55"/>
      <c r="ET582" s="55"/>
      <c r="EU582" s="55"/>
      <c r="EV582" s="55"/>
      <c r="EW582" s="55"/>
      <c r="EX582" s="55"/>
      <c r="EY582" s="55"/>
      <c r="EZ582" s="55"/>
      <c r="FA582" s="55"/>
      <c r="FB582" s="55"/>
      <c r="FC582" s="55"/>
      <c r="FD582" s="55"/>
      <c r="FE582" s="55"/>
      <c r="FF582" s="55"/>
      <c r="FG582" s="55"/>
      <c r="FH582" s="55"/>
      <c r="FI582" s="55"/>
      <c r="FJ582" s="55"/>
      <c r="FK582" s="55"/>
      <c r="FL582" s="55"/>
      <c r="FM582" s="55"/>
      <c r="FN582" s="55"/>
      <c r="FO582" s="55"/>
      <c r="FP582" s="55"/>
      <c r="FQ582" s="55"/>
      <c r="FR582" s="55"/>
      <c r="FS582" s="55"/>
      <c r="FT582" s="55"/>
      <c r="FU582" s="55"/>
      <c r="FV582" s="55"/>
      <c r="FW582" s="55"/>
      <c r="FX582" s="55"/>
      <c r="FY582" s="55"/>
      <c r="FZ582" s="55"/>
      <c r="GA582" s="55"/>
      <c r="GB582" s="55"/>
      <c r="GC582" s="55"/>
      <c r="GD582" s="55"/>
      <c r="GE582" s="55"/>
      <c r="GF582" s="55"/>
      <c r="GG582" s="55"/>
      <c r="GH582" s="55"/>
      <c r="GI582" s="55"/>
      <c r="GJ582" s="55"/>
      <c r="GK582" s="55"/>
      <c r="GL582" s="55"/>
      <c r="GM582" s="55"/>
      <c r="GN582" s="55"/>
      <c r="GO582" s="55"/>
      <c r="GP582" s="55"/>
      <c r="GQ582" s="55"/>
      <c r="GR582" s="55"/>
      <c r="GS582" s="55"/>
      <c r="GT582" s="55"/>
      <c r="GU582" s="55"/>
      <c r="GV582" s="55"/>
      <c r="GW582" s="55"/>
      <c r="GX582" s="55"/>
      <c r="GY582" s="55"/>
      <c r="GZ582" s="55"/>
      <c r="HA582" s="55"/>
      <c r="HB582" s="55"/>
      <c r="HC582" s="55"/>
      <c r="HD582" s="55"/>
      <c r="HE582" s="55"/>
      <c r="HF582" s="55"/>
      <c r="HG582" s="55"/>
      <c r="HH582" s="55"/>
      <c r="HI582" s="55"/>
      <c r="HJ582" s="55"/>
      <c r="HK582" s="55"/>
      <c r="HL582" s="55"/>
      <c r="HM582" s="55"/>
      <c r="HN582" s="55"/>
      <c r="HO582" s="55"/>
      <c r="HP582" s="55"/>
      <c r="HQ582" s="55"/>
      <c r="HR582" s="55"/>
      <c r="HS582" s="55"/>
      <c r="HT582" s="55"/>
      <c r="HU582" s="55"/>
      <c r="HV582" s="55"/>
      <c r="HW582" s="55"/>
      <c r="HX582" s="55"/>
      <c r="HY582" s="55"/>
      <c r="HZ582" s="55"/>
      <c r="IA582" s="55"/>
    </row>
    <row r="583" spans="1:235" ht="15" customHeight="1">
      <c r="A583" s="40" t="s">
        <v>44</v>
      </c>
      <c r="B583" s="6"/>
      <c r="C583" s="6"/>
      <c r="D583" s="86">
        <v>490670</v>
      </c>
      <c r="E583" s="86"/>
      <c r="F583" s="86">
        <f>SUM(D583:E583)</f>
        <v>490670</v>
      </c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24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5"/>
      <c r="AK583" s="55"/>
      <c r="AL583" s="55"/>
      <c r="AM583" s="55"/>
      <c r="AN583" s="55"/>
      <c r="AO583" s="55"/>
      <c r="AP583" s="55"/>
      <c r="AQ583" s="55"/>
      <c r="AR583" s="55"/>
      <c r="AS583" s="55"/>
      <c r="AT583" s="55"/>
      <c r="AU583" s="55"/>
      <c r="AV583" s="55"/>
      <c r="AW583" s="55"/>
      <c r="AX583" s="55"/>
      <c r="AY583" s="55"/>
      <c r="AZ583" s="55"/>
      <c r="BA583" s="55"/>
      <c r="BB583" s="55"/>
      <c r="BC583" s="55"/>
      <c r="BD583" s="55"/>
      <c r="BE583" s="55"/>
      <c r="BF583" s="55"/>
      <c r="BG583" s="55"/>
      <c r="BH583" s="55"/>
      <c r="BI583" s="55"/>
      <c r="BJ583" s="55"/>
      <c r="BK583" s="55"/>
      <c r="BL583" s="55"/>
      <c r="BM583" s="55"/>
      <c r="BN583" s="55"/>
      <c r="BO583" s="55"/>
      <c r="BP583" s="55"/>
      <c r="BQ583" s="55"/>
      <c r="BR583" s="55"/>
      <c r="BS583" s="55"/>
      <c r="BT583" s="55"/>
      <c r="BU583" s="55"/>
      <c r="BV583" s="55"/>
      <c r="BW583" s="55"/>
      <c r="BX583" s="55"/>
      <c r="BY583" s="55"/>
      <c r="BZ583" s="55"/>
      <c r="CA583" s="55"/>
      <c r="CB583" s="55"/>
      <c r="CC583" s="55"/>
      <c r="CD583" s="55"/>
      <c r="CE583" s="55"/>
      <c r="CF583" s="55"/>
      <c r="CG583" s="55"/>
      <c r="CH583" s="55"/>
      <c r="CI583" s="55"/>
      <c r="CJ583" s="55"/>
      <c r="CK583" s="55"/>
      <c r="CL583" s="55"/>
      <c r="CM583" s="55"/>
      <c r="CN583" s="55"/>
      <c r="CO583" s="55"/>
      <c r="CP583" s="55"/>
      <c r="CQ583" s="55"/>
      <c r="CR583" s="55"/>
      <c r="CS583" s="55"/>
      <c r="CT583" s="55"/>
      <c r="CU583" s="55"/>
      <c r="CV583" s="55"/>
      <c r="CW583" s="55"/>
      <c r="CX583" s="55"/>
      <c r="CY583" s="55"/>
      <c r="CZ583" s="55"/>
      <c r="DA583" s="55"/>
      <c r="DB583" s="55"/>
      <c r="DC583" s="55"/>
      <c r="DD583" s="55"/>
      <c r="DE583" s="55"/>
      <c r="DF583" s="55"/>
      <c r="DG583" s="55"/>
      <c r="DH583" s="55"/>
      <c r="DI583" s="55"/>
      <c r="DJ583" s="55"/>
      <c r="DK583" s="55"/>
      <c r="DL583" s="55"/>
      <c r="DM583" s="55"/>
      <c r="DN583" s="55"/>
      <c r="DO583" s="55"/>
      <c r="DP583" s="55"/>
      <c r="DQ583" s="55"/>
      <c r="DR583" s="55"/>
      <c r="DS583" s="55"/>
      <c r="DT583" s="55"/>
      <c r="DU583" s="55"/>
      <c r="DV583" s="55"/>
      <c r="DW583" s="55"/>
      <c r="DX583" s="55"/>
      <c r="DY583" s="55"/>
      <c r="DZ583" s="55"/>
      <c r="EA583" s="55"/>
      <c r="EB583" s="55"/>
      <c r="EC583" s="55"/>
      <c r="ED583" s="55"/>
      <c r="EE583" s="55"/>
      <c r="EF583" s="55"/>
      <c r="EG583" s="55"/>
      <c r="EH583" s="55"/>
      <c r="EI583" s="55"/>
      <c r="EJ583" s="55"/>
      <c r="EK583" s="55"/>
      <c r="EL583" s="55"/>
      <c r="EM583" s="55"/>
      <c r="EN583" s="55"/>
      <c r="EO583" s="55"/>
      <c r="EP583" s="55"/>
      <c r="EQ583" s="55"/>
      <c r="ER583" s="55"/>
      <c r="ES583" s="55"/>
      <c r="ET583" s="55"/>
      <c r="EU583" s="55"/>
      <c r="EV583" s="55"/>
      <c r="EW583" s="55"/>
      <c r="EX583" s="55"/>
      <c r="EY583" s="55"/>
      <c r="EZ583" s="55"/>
      <c r="FA583" s="55"/>
      <c r="FB583" s="55"/>
      <c r="FC583" s="55"/>
      <c r="FD583" s="55"/>
      <c r="FE583" s="55"/>
      <c r="FF583" s="55"/>
      <c r="FG583" s="55"/>
      <c r="FH583" s="55"/>
      <c r="FI583" s="55"/>
      <c r="FJ583" s="55"/>
      <c r="FK583" s="55"/>
      <c r="FL583" s="55"/>
      <c r="FM583" s="55"/>
      <c r="FN583" s="55"/>
      <c r="FO583" s="55"/>
      <c r="FP583" s="55"/>
      <c r="FQ583" s="55"/>
      <c r="FR583" s="55"/>
      <c r="FS583" s="55"/>
      <c r="FT583" s="55"/>
      <c r="FU583" s="55"/>
      <c r="FV583" s="55"/>
      <c r="FW583" s="55"/>
      <c r="FX583" s="55"/>
      <c r="FY583" s="55"/>
      <c r="FZ583" s="55"/>
      <c r="GA583" s="55"/>
      <c r="GB583" s="55"/>
      <c r="GC583" s="55"/>
      <c r="GD583" s="55"/>
      <c r="GE583" s="55"/>
      <c r="GF583" s="55"/>
      <c r="GG583" s="55"/>
      <c r="GH583" s="55"/>
      <c r="GI583" s="55"/>
      <c r="GJ583" s="55"/>
      <c r="GK583" s="55"/>
      <c r="GL583" s="55"/>
      <c r="GM583" s="55"/>
      <c r="GN583" s="55"/>
      <c r="GO583" s="55"/>
      <c r="GP583" s="55"/>
      <c r="GQ583" s="55"/>
      <c r="GR583" s="55"/>
      <c r="GS583" s="55"/>
      <c r="GT583" s="55"/>
      <c r="GU583" s="55"/>
      <c r="GV583" s="55"/>
      <c r="GW583" s="55"/>
      <c r="GX583" s="55"/>
      <c r="GY583" s="55"/>
      <c r="GZ583" s="55"/>
      <c r="HA583" s="55"/>
      <c r="HB583" s="55"/>
      <c r="HC583" s="55"/>
      <c r="HD583" s="55"/>
      <c r="HE583" s="55"/>
      <c r="HF583" s="55"/>
      <c r="HG583" s="55"/>
      <c r="HH583" s="55"/>
      <c r="HI583" s="55"/>
      <c r="HJ583" s="55"/>
      <c r="HK583" s="55"/>
      <c r="HL583" s="55"/>
      <c r="HM583" s="55"/>
      <c r="HN583" s="55"/>
      <c r="HO583" s="55"/>
      <c r="HP583" s="55"/>
      <c r="HQ583" s="55"/>
      <c r="HR583" s="55"/>
      <c r="HS583" s="55"/>
      <c r="HT583" s="55"/>
      <c r="HU583" s="55"/>
      <c r="HV583" s="55"/>
      <c r="HW583" s="55"/>
      <c r="HX583" s="55"/>
      <c r="HY583" s="55"/>
      <c r="HZ583" s="55"/>
      <c r="IA583" s="55"/>
    </row>
    <row r="584" spans="1:17" s="54" customFormat="1" ht="11.25">
      <c r="A584" s="34" t="s">
        <v>5</v>
      </c>
      <c r="B584" s="37"/>
      <c r="C584" s="37"/>
      <c r="D584" s="83"/>
      <c r="E584" s="83"/>
      <c r="F584" s="83">
        <f>SUM(D584:E584)</f>
        <v>0</v>
      </c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77"/>
    </row>
    <row r="585" spans="1:235" ht="13.5" customHeight="1">
      <c r="A585" s="34" t="s">
        <v>356</v>
      </c>
      <c r="B585" s="6"/>
      <c r="C585" s="6"/>
      <c r="D585" s="86">
        <v>1</v>
      </c>
      <c r="E585" s="86"/>
      <c r="F585" s="86">
        <f>SUM(D585:E585)</f>
        <v>1</v>
      </c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24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5"/>
      <c r="AK585" s="55"/>
      <c r="AL585" s="55"/>
      <c r="AM585" s="55"/>
      <c r="AN585" s="55"/>
      <c r="AO585" s="55"/>
      <c r="AP585" s="55"/>
      <c r="AQ585" s="55"/>
      <c r="AR585" s="55"/>
      <c r="AS585" s="55"/>
      <c r="AT585" s="55"/>
      <c r="AU585" s="55"/>
      <c r="AV585" s="55"/>
      <c r="AW585" s="55"/>
      <c r="AX585" s="55"/>
      <c r="AY585" s="55"/>
      <c r="AZ585" s="55"/>
      <c r="BA585" s="55"/>
      <c r="BB585" s="55"/>
      <c r="BC585" s="55"/>
      <c r="BD585" s="55"/>
      <c r="BE585" s="55"/>
      <c r="BF585" s="55"/>
      <c r="BG585" s="55"/>
      <c r="BH585" s="55"/>
      <c r="BI585" s="55"/>
      <c r="BJ585" s="55"/>
      <c r="BK585" s="55"/>
      <c r="BL585" s="55"/>
      <c r="BM585" s="55"/>
      <c r="BN585" s="55"/>
      <c r="BO585" s="55"/>
      <c r="BP585" s="55"/>
      <c r="BQ585" s="55"/>
      <c r="BR585" s="55"/>
      <c r="BS585" s="55"/>
      <c r="BT585" s="55"/>
      <c r="BU585" s="55"/>
      <c r="BV585" s="55"/>
      <c r="BW585" s="55"/>
      <c r="BX585" s="55"/>
      <c r="BY585" s="55"/>
      <c r="BZ585" s="55"/>
      <c r="CA585" s="55"/>
      <c r="CB585" s="55"/>
      <c r="CC585" s="55"/>
      <c r="CD585" s="55"/>
      <c r="CE585" s="55"/>
      <c r="CF585" s="55"/>
      <c r="CG585" s="55"/>
      <c r="CH585" s="55"/>
      <c r="CI585" s="55"/>
      <c r="CJ585" s="55"/>
      <c r="CK585" s="55"/>
      <c r="CL585" s="55"/>
      <c r="CM585" s="55"/>
      <c r="CN585" s="55"/>
      <c r="CO585" s="55"/>
      <c r="CP585" s="55"/>
      <c r="CQ585" s="55"/>
      <c r="CR585" s="55"/>
      <c r="CS585" s="55"/>
      <c r="CT585" s="55"/>
      <c r="CU585" s="55"/>
      <c r="CV585" s="55"/>
      <c r="CW585" s="55"/>
      <c r="CX585" s="55"/>
      <c r="CY585" s="55"/>
      <c r="CZ585" s="55"/>
      <c r="DA585" s="55"/>
      <c r="DB585" s="55"/>
      <c r="DC585" s="55"/>
      <c r="DD585" s="55"/>
      <c r="DE585" s="55"/>
      <c r="DF585" s="55"/>
      <c r="DG585" s="55"/>
      <c r="DH585" s="55"/>
      <c r="DI585" s="55"/>
      <c r="DJ585" s="55"/>
      <c r="DK585" s="55"/>
      <c r="DL585" s="55"/>
      <c r="DM585" s="55"/>
      <c r="DN585" s="55"/>
      <c r="DO585" s="55"/>
      <c r="DP585" s="55"/>
      <c r="DQ585" s="55"/>
      <c r="DR585" s="55"/>
      <c r="DS585" s="55"/>
      <c r="DT585" s="55"/>
      <c r="DU585" s="55"/>
      <c r="DV585" s="55"/>
      <c r="DW585" s="55"/>
      <c r="DX585" s="55"/>
      <c r="DY585" s="55"/>
      <c r="DZ585" s="55"/>
      <c r="EA585" s="55"/>
      <c r="EB585" s="55"/>
      <c r="EC585" s="55"/>
      <c r="ED585" s="55"/>
      <c r="EE585" s="55"/>
      <c r="EF585" s="55"/>
      <c r="EG585" s="55"/>
      <c r="EH585" s="55"/>
      <c r="EI585" s="55"/>
      <c r="EJ585" s="55"/>
      <c r="EK585" s="55"/>
      <c r="EL585" s="55"/>
      <c r="EM585" s="55"/>
      <c r="EN585" s="55"/>
      <c r="EO585" s="55"/>
      <c r="EP585" s="55"/>
      <c r="EQ585" s="55"/>
      <c r="ER585" s="55"/>
      <c r="ES585" s="55"/>
      <c r="ET585" s="55"/>
      <c r="EU585" s="55"/>
      <c r="EV585" s="55"/>
      <c r="EW585" s="55"/>
      <c r="EX585" s="55"/>
      <c r="EY585" s="55"/>
      <c r="EZ585" s="55"/>
      <c r="FA585" s="55"/>
      <c r="FB585" s="55"/>
      <c r="FC585" s="55"/>
      <c r="FD585" s="55"/>
      <c r="FE585" s="55"/>
      <c r="FF585" s="55"/>
      <c r="FG585" s="55"/>
      <c r="FH585" s="55"/>
      <c r="FI585" s="55"/>
      <c r="FJ585" s="55"/>
      <c r="FK585" s="55"/>
      <c r="FL585" s="55"/>
      <c r="FM585" s="55"/>
      <c r="FN585" s="55"/>
      <c r="FO585" s="55"/>
      <c r="FP585" s="55"/>
      <c r="FQ585" s="55"/>
      <c r="FR585" s="55"/>
      <c r="FS585" s="55"/>
      <c r="FT585" s="55"/>
      <c r="FU585" s="55"/>
      <c r="FV585" s="55"/>
      <c r="FW585" s="55"/>
      <c r="FX585" s="55"/>
      <c r="FY585" s="55"/>
      <c r="FZ585" s="55"/>
      <c r="GA585" s="55"/>
      <c r="GB585" s="55"/>
      <c r="GC585" s="55"/>
      <c r="GD585" s="55"/>
      <c r="GE585" s="55"/>
      <c r="GF585" s="55"/>
      <c r="GG585" s="55"/>
      <c r="GH585" s="55"/>
      <c r="GI585" s="55"/>
      <c r="GJ585" s="55"/>
      <c r="GK585" s="55"/>
      <c r="GL585" s="55"/>
      <c r="GM585" s="55"/>
      <c r="GN585" s="55"/>
      <c r="GO585" s="55"/>
      <c r="GP585" s="55"/>
      <c r="GQ585" s="55"/>
      <c r="GR585" s="55"/>
      <c r="GS585" s="55"/>
      <c r="GT585" s="55"/>
      <c r="GU585" s="55"/>
      <c r="GV585" s="55"/>
      <c r="GW585" s="55"/>
      <c r="GX585" s="55"/>
      <c r="GY585" s="55"/>
      <c r="GZ585" s="55"/>
      <c r="HA585" s="55"/>
      <c r="HB585" s="55"/>
      <c r="HC585" s="55"/>
      <c r="HD585" s="55"/>
      <c r="HE585" s="55"/>
      <c r="HF585" s="55"/>
      <c r="HG585" s="55"/>
      <c r="HH585" s="55"/>
      <c r="HI585" s="55"/>
      <c r="HJ585" s="55"/>
      <c r="HK585" s="55"/>
      <c r="HL585" s="55"/>
      <c r="HM585" s="55"/>
      <c r="HN585" s="55"/>
      <c r="HO585" s="55"/>
      <c r="HP585" s="55"/>
      <c r="HQ585" s="55"/>
      <c r="HR585" s="55"/>
      <c r="HS585" s="55"/>
      <c r="HT585" s="55"/>
      <c r="HU585" s="55"/>
      <c r="HV585" s="55"/>
      <c r="HW585" s="55"/>
      <c r="HX585" s="55"/>
      <c r="HY585" s="55"/>
      <c r="HZ585" s="55"/>
      <c r="IA585" s="55"/>
    </row>
    <row r="586" spans="1:17" s="54" customFormat="1" ht="16.5" customHeight="1">
      <c r="A586" s="34" t="s">
        <v>7</v>
      </c>
      <c r="B586" s="37"/>
      <c r="C586" s="37"/>
      <c r="D586" s="83"/>
      <c r="E586" s="83"/>
      <c r="F586" s="83"/>
      <c r="G586" s="83"/>
      <c r="H586" s="83"/>
      <c r="I586" s="83"/>
      <c r="J586" s="30"/>
      <c r="K586" s="83"/>
      <c r="L586" s="83"/>
      <c r="M586" s="83"/>
      <c r="N586" s="83"/>
      <c r="O586" s="83"/>
      <c r="P586" s="83"/>
      <c r="Q586" s="77"/>
    </row>
    <row r="587" spans="1:235" ht="11.25">
      <c r="A587" s="34" t="s">
        <v>354</v>
      </c>
      <c r="B587" s="6"/>
      <c r="C587" s="6"/>
      <c r="D587" s="86">
        <v>490670</v>
      </c>
      <c r="E587" s="86"/>
      <c r="F587" s="86">
        <f>SUM(D587:E587)</f>
        <v>490670</v>
      </c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24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5"/>
      <c r="AK587" s="55"/>
      <c r="AL587" s="55"/>
      <c r="AM587" s="55"/>
      <c r="AN587" s="55"/>
      <c r="AO587" s="55"/>
      <c r="AP587" s="55"/>
      <c r="AQ587" s="55"/>
      <c r="AR587" s="55"/>
      <c r="AS587" s="55"/>
      <c r="AT587" s="55"/>
      <c r="AU587" s="55"/>
      <c r="AV587" s="55"/>
      <c r="AW587" s="55"/>
      <c r="AX587" s="55"/>
      <c r="AY587" s="55"/>
      <c r="AZ587" s="55"/>
      <c r="BA587" s="55"/>
      <c r="BB587" s="55"/>
      <c r="BC587" s="55"/>
      <c r="BD587" s="55"/>
      <c r="BE587" s="55"/>
      <c r="BF587" s="55"/>
      <c r="BG587" s="55"/>
      <c r="BH587" s="55"/>
      <c r="BI587" s="55"/>
      <c r="BJ587" s="55"/>
      <c r="BK587" s="55"/>
      <c r="BL587" s="55"/>
      <c r="BM587" s="55"/>
      <c r="BN587" s="55"/>
      <c r="BO587" s="55"/>
      <c r="BP587" s="55"/>
      <c r="BQ587" s="55"/>
      <c r="BR587" s="55"/>
      <c r="BS587" s="55"/>
      <c r="BT587" s="55"/>
      <c r="BU587" s="55"/>
      <c r="BV587" s="55"/>
      <c r="BW587" s="55"/>
      <c r="BX587" s="55"/>
      <c r="BY587" s="55"/>
      <c r="BZ587" s="55"/>
      <c r="CA587" s="55"/>
      <c r="CB587" s="55"/>
      <c r="CC587" s="55"/>
      <c r="CD587" s="55"/>
      <c r="CE587" s="55"/>
      <c r="CF587" s="55"/>
      <c r="CG587" s="55"/>
      <c r="CH587" s="55"/>
      <c r="CI587" s="55"/>
      <c r="CJ587" s="55"/>
      <c r="CK587" s="55"/>
      <c r="CL587" s="55"/>
      <c r="CM587" s="55"/>
      <c r="CN587" s="55"/>
      <c r="CO587" s="55"/>
      <c r="CP587" s="55"/>
      <c r="CQ587" s="55"/>
      <c r="CR587" s="55"/>
      <c r="CS587" s="55"/>
      <c r="CT587" s="55"/>
      <c r="CU587" s="55"/>
      <c r="CV587" s="55"/>
      <c r="CW587" s="55"/>
      <c r="CX587" s="55"/>
      <c r="CY587" s="55"/>
      <c r="CZ587" s="55"/>
      <c r="DA587" s="55"/>
      <c r="DB587" s="55"/>
      <c r="DC587" s="55"/>
      <c r="DD587" s="55"/>
      <c r="DE587" s="55"/>
      <c r="DF587" s="55"/>
      <c r="DG587" s="55"/>
      <c r="DH587" s="55"/>
      <c r="DI587" s="55"/>
      <c r="DJ587" s="55"/>
      <c r="DK587" s="55"/>
      <c r="DL587" s="55"/>
      <c r="DM587" s="55"/>
      <c r="DN587" s="55"/>
      <c r="DO587" s="55"/>
      <c r="DP587" s="55"/>
      <c r="DQ587" s="55"/>
      <c r="DR587" s="55"/>
      <c r="DS587" s="55"/>
      <c r="DT587" s="55"/>
      <c r="DU587" s="55"/>
      <c r="DV587" s="55"/>
      <c r="DW587" s="55"/>
      <c r="DX587" s="55"/>
      <c r="DY587" s="55"/>
      <c r="DZ587" s="55"/>
      <c r="EA587" s="55"/>
      <c r="EB587" s="55"/>
      <c r="EC587" s="55"/>
      <c r="ED587" s="55"/>
      <c r="EE587" s="55"/>
      <c r="EF587" s="55"/>
      <c r="EG587" s="55"/>
      <c r="EH587" s="55"/>
      <c r="EI587" s="55"/>
      <c r="EJ587" s="55"/>
      <c r="EK587" s="55"/>
      <c r="EL587" s="55"/>
      <c r="EM587" s="55"/>
      <c r="EN587" s="55"/>
      <c r="EO587" s="55"/>
      <c r="EP587" s="55"/>
      <c r="EQ587" s="55"/>
      <c r="ER587" s="55"/>
      <c r="ES587" s="55"/>
      <c r="ET587" s="55"/>
      <c r="EU587" s="55"/>
      <c r="EV587" s="55"/>
      <c r="EW587" s="55"/>
      <c r="EX587" s="55"/>
      <c r="EY587" s="55"/>
      <c r="EZ587" s="55"/>
      <c r="FA587" s="55"/>
      <c r="FB587" s="55"/>
      <c r="FC587" s="55"/>
      <c r="FD587" s="55"/>
      <c r="FE587" s="55"/>
      <c r="FF587" s="55"/>
      <c r="FG587" s="55"/>
      <c r="FH587" s="55"/>
      <c r="FI587" s="55"/>
      <c r="FJ587" s="55"/>
      <c r="FK587" s="55"/>
      <c r="FL587" s="55"/>
      <c r="FM587" s="55"/>
      <c r="FN587" s="55"/>
      <c r="FO587" s="55"/>
      <c r="FP587" s="55"/>
      <c r="FQ587" s="55"/>
      <c r="FR587" s="55"/>
      <c r="FS587" s="55"/>
      <c r="FT587" s="55"/>
      <c r="FU587" s="55"/>
      <c r="FV587" s="55"/>
      <c r="FW587" s="55"/>
      <c r="FX587" s="55"/>
      <c r="FY587" s="55"/>
      <c r="FZ587" s="55"/>
      <c r="GA587" s="55"/>
      <c r="GB587" s="55"/>
      <c r="GC587" s="55"/>
      <c r="GD587" s="55"/>
      <c r="GE587" s="55"/>
      <c r="GF587" s="55"/>
      <c r="GG587" s="55"/>
      <c r="GH587" s="55"/>
      <c r="GI587" s="55"/>
      <c r="GJ587" s="55"/>
      <c r="GK587" s="55"/>
      <c r="GL587" s="55"/>
      <c r="GM587" s="55"/>
      <c r="GN587" s="55"/>
      <c r="GO587" s="55"/>
      <c r="GP587" s="55"/>
      <c r="GQ587" s="55"/>
      <c r="GR587" s="55"/>
      <c r="GS587" s="55"/>
      <c r="GT587" s="55"/>
      <c r="GU587" s="55"/>
      <c r="GV587" s="55"/>
      <c r="GW587" s="55"/>
      <c r="GX587" s="55"/>
      <c r="GY587" s="55"/>
      <c r="GZ587" s="55"/>
      <c r="HA587" s="55"/>
      <c r="HB587" s="55"/>
      <c r="HC587" s="55"/>
      <c r="HD587" s="55"/>
      <c r="HE587" s="55"/>
      <c r="HF587" s="55"/>
      <c r="HG587" s="55"/>
      <c r="HH587" s="55"/>
      <c r="HI587" s="55"/>
      <c r="HJ587" s="55"/>
      <c r="HK587" s="55"/>
      <c r="HL587" s="55"/>
      <c r="HM587" s="55"/>
      <c r="HN587" s="55"/>
      <c r="HO587" s="55"/>
      <c r="HP587" s="55"/>
      <c r="HQ587" s="55"/>
      <c r="HR587" s="55"/>
      <c r="HS587" s="55"/>
      <c r="HT587" s="55"/>
      <c r="HU587" s="55"/>
      <c r="HV587" s="55"/>
      <c r="HW587" s="55"/>
      <c r="HX587" s="55"/>
      <c r="HY587" s="55"/>
      <c r="HZ587" s="55"/>
      <c r="IA587" s="55"/>
    </row>
    <row r="588" spans="1:235" ht="11.25">
      <c r="A588" s="37" t="s">
        <v>272</v>
      </c>
      <c r="B588" s="6"/>
      <c r="C588" s="6"/>
      <c r="D588" s="83">
        <f>D590</f>
        <v>0</v>
      </c>
      <c r="E588" s="83">
        <f>E590</f>
        <v>-2074090</v>
      </c>
      <c r="F588" s="83">
        <f>F590</f>
        <v>-2074090</v>
      </c>
      <c r="G588" s="83">
        <f aca="true" t="shared" si="64" ref="G588:Q588">G590</f>
        <v>0</v>
      </c>
      <c r="H588" s="83">
        <f t="shared" si="64"/>
        <v>0</v>
      </c>
      <c r="I588" s="83">
        <f t="shared" si="64"/>
        <v>0</v>
      </c>
      <c r="J588" s="83">
        <f t="shared" si="64"/>
        <v>0</v>
      </c>
      <c r="K588" s="83">
        <f t="shared" si="64"/>
        <v>0</v>
      </c>
      <c r="L588" s="83">
        <f t="shared" si="64"/>
        <v>0</v>
      </c>
      <c r="M588" s="83">
        <f t="shared" si="64"/>
        <v>0</v>
      </c>
      <c r="N588" s="83">
        <f t="shared" si="64"/>
        <v>0</v>
      </c>
      <c r="O588" s="83">
        <f t="shared" si="64"/>
        <v>0</v>
      </c>
      <c r="P588" s="83">
        <f t="shared" si="64"/>
        <v>0</v>
      </c>
      <c r="Q588" s="83">
        <f t="shared" si="64"/>
        <v>0</v>
      </c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5"/>
      <c r="AK588" s="55"/>
      <c r="AL588" s="55"/>
      <c r="AM588" s="55"/>
      <c r="AN588" s="55"/>
      <c r="AO588" s="55"/>
      <c r="AP588" s="55"/>
      <c r="AQ588" s="55"/>
      <c r="AR588" s="55"/>
      <c r="AS588" s="55"/>
      <c r="AT588" s="55"/>
      <c r="AU588" s="55"/>
      <c r="AV588" s="55"/>
      <c r="AW588" s="55"/>
      <c r="AX588" s="55"/>
      <c r="AY588" s="55"/>
      <c r="AZ588" s="55"/>
      <c r="BA588" s="55"/>
      <c r="BB588" s="55"/>
      <c r="BC588" s="55"/>
      <c r="BD588" s="55"/>
      <c r="BE588" s="55"/>
      <c r="BF588" s="55"/>
      <c r="BG588" s="55"/>
      <c r="BH588" s="55"/>
      <c r="BI588" s="55"/>
      <c r="BJ588" s="55"/>
      <c r="BK588" s="55"/>
      <c r="BL588" s="55"/>
      <c r="BM588" s="55"/>
      <c r="BN588" s="55"/>
      <c r="BO588" s="55"/>
      <c r="BP588" s="55"/>
      <c r="BQ588" s="55"/>
      <c r="BR588" s="55"/>
      <c r="BS588" s="55"/>
      <c r="BT588" s="55"/>
      <c r="BU588" s="55"/>
      <c r="BV588" s="55"/>
      <c r="BW588" s="55"/>
      <c r="BX588" s="55"/>
      <c r="BY588" s="55"/>
      <c r="BZ588" s="55"/>
      <c r="CA588" s="55"/>
      <c r="CB588" s="55"/>
      <c r="CC588" s="55"/>
      <c r="CD588" s="55"/>
      <c r="CE588" s="55"/>
      <c r="CF588" s="55"/>
      <c r="CG588" s="55"/>
      <c r="CH588" s="55"/>
      <c r="CI588" s="55"/>
      <c r="CJ588" s="55"/>
      <c r="CK588" s="55"/>
      <c r="CL588" s="55"/>
      <c r="CM588" s="55"/>
      <c r="CN588" s="55"/>
      <c r="CO588" s="55"/>
      <c r="CP588" s="55"/>
      <c r="CQ588" s="55"/>
      <c r="CR588" s="55"/>
      <c r="CS588" s="55"/>
      <c r="CT588" s="55"/>
      <c r="CU588" s="55"/>
      <c r="CV588" s="55"/>
      <c r="CW588" s="55"/>
      <c r="CX588" s="55"/>
      <c r="CY588" s="55"/>
      <c r="CZ588" s="55"/>
      <c r="DA588" s="55"/>
      <c r="DB588" s="55"/>
      <c r="DC588" s="55"/>
      <c r="DD588" s="55"/>
      <c r="DE588" s="55"/>
      <c r="DF588" s="55"/>
      <c r="DG588" s="55"/>
      <c r="DH588" s="55"/>
      <c r="DI588" s="55"/>
      <c r="DJ588" s="55"/>
      <c r="DK588" s="55"/>
      <c r="DL588" s="55"/>
      <c r="DM588" s="55"/>
      <c r="DN588" s="55"/>
      <c r="DO588" s="55"/>
      <c r="DP588" s="55"/>
      <c r="DQ588" s="55"/>
      <c r="DR588" s="55"/>
      <c r="DS588" s="55"/>
      <c r="DT588" s="55"/>
      <c r="DU588" s="55"/>
      <c r="DV588" s="55"/>
      <c r="DW588" s="55"/>
      <c r="DX588" s="55"/>
      <c r="DY588" s="55"/>
      <c r="DZ588" s="55"/>
      <c r="EA588" s="55"/>
      <c r="EB588" s="55"/>
      <c r="EC588" s="55"/>
      <c r="ED588" s="55"/>
      <c r="EE588" s="55"/>
      <c r="EF588" s="55"/>
      <c r="EG588" s="55"/>
      <c r="EH588" s="55"/>
      <c r="EI588" s="55"/>
      <c r="EJ588" s="55"/>
      <c r="EK588" s="55"/>
      <c r="EL588" s="55"/>
      <c r="EM588" s="55"/>
      <c r="EN588" s="55"/>
      <c r="EO588" s="55"/>
      <c r="EP588" s="55"/>
      <c r="EQ588" s="55"/>
      <c r="ER588" s="55"/>
      <c r="ES588" s="55"/>
      <c r="ET588" s="55"/>
      <c r="EU588" s="55"/>
      <c r="EV588" s="55"/>
      <c r="EW588" s="55"/>
      <c r="EX588" s="55"/>
      <c r="EY588" s="55"/>
      <c r="EZ588" s="55"/>
      <c r="FA588" s="55"/>
      <c r="FB588" s="55"/>
      <c r="FC588" s="55"/>
      <c r="FD588" s="55"/>
      <c r="FE588" s="55"/>
      <c r="FF588" s="55"/>
      <c r="FG588" s="55"/>
      <c r="FH588" s="55"/>
      <c r="FI588" s="55"/>
      <c r="FJ588" s="55"/>
      <c r="FK588" s="55"/>
      <c r="FL588" s="55"/>
      <c r="FM588" s="55"/>
      <c r="FN588" s="55"/>
      <c r="FO588" s="55"/>
      <c r="FP588" s="55"/>
      <c r="FQ588" s="55"/>
      <c r="FR588" s="55"/>
      <c r="FS588" s="55"/>
      <c r="FT588" s="55"/>
      <c r="FU588" s="55"/>
      <c r="FV588" s="55"/>
      <c r="FW588" s="55"/>
      <c r="FX588" s="55"/>
      <c r="FY588" s="55"/>
      <c r="FZ588" s="55"/>
      <c r="GA588" s="55"/>
      <c r="GB588" s="55"/>
      <c r="GC588" s="55"/>
      <c r="GD588" s="55"/>
      <c r="GE588" s="55"/>
      <c r="GF588" s="55"/>
      <c r="GG588" s="55"/>
      <c r="GH588" s="55"/>
      <c r="GI588" s="55"/>
      <c r="GJ588" s="55"/>
      <c r="GK588" s="55"/>
      <c r="GL588" s="55"/>
      <c r="GM588" s="55"/>
      <c r="GN588" s="55"/>
      <c r="GO588" s="55"/>
      <c r="GP588" s="55"/>
      <c r="GQ588" s="55"/>
      <c r="GR588" s="55"/>
      <c r="GS588" s="55"/>
      <c r="GT588" s="55"/>
      <c r="GU588" s="55"/>
      <c r="GV588" s="55"/>
      <c r="GW588" s="55"/>
      <c r="GX588" s="55"/>
      <c r="GY588" s="55"/>
      <c r="GZ588" s="55"/>
      <c r="HA588" s="55"/>
      <c r="HB588" s="55"/>
      <c r="HC588" s="55"/>
      <c r="HD588" s="55"/>
      <c r="HE588" s="55"/>
      <c r="HF588" s="55"/>
      <c r="HG588" s="55"/>
      <c r="HH588" s="55"/>
      <c r="HI588" s="55"/>
      <c r="HJ588" s="55"/>
      <c r="HK588" s="55"/>
      <c r="HL588" s="55"/>
      <c r="HM588" s="55"/>
      <c r="HN588" s="55"/>
      <c r="HO588" s="55"/>
      <c r="HP588" s="55"/>
      <c r="HQ588" s="55"/>
      <c r="HR588" s="55"/>
      <c r="HS588" s="55"/>
      <c r="HT588" s="55"/>
      <c r="HU588" s="55"/>
      <c r="HV588" s="55"/>
      <c r="HW588" s="55"/>
      <c r="HX588" s="55"/>
      <c r="HY588" s="55"/>
      <c r="HZ588" s="55"/>
      <c r="IA588" s="55"/>
    </row>
    <row r="589" spans="1:235" ht="17.25" customHeight="1">
      <c r="A589" s="8" t="s">
        <v>207</v>
      </c>
      <c r="B589" s="6"/>
      <c r="C589" s="6"/>
      <c r="D589" s="86"/>
      <c r="E589" s="86"/>
      <c r="F589" s="86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24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  <c r="AK589" s="55"/>
      <c r="AL589" s="55"/>
      <c r="AM589" s="55"/>
      <c r="AN589" s="55"/>
      <c r="AO589" s="55"/>
      <c r="AP589" s="55"/>
      <c r="AQ589" s="55"/>
      <c r="AR589" s="55"/>
      <c r="AS589" s="55"/>
      <c r="AT589" s="55"/>
      <c r="AU589" s="55"/>
      <c r="AV589" s="55"/>
      <c r="AW589" s="55"/>
      <c r="AX589" s="55"/>
      <c r="AY589" s="55"/>
      <c r="AZ589" s="55"/>
      <c r="BA589" s="55"/>
      <c r="BB589" s="55"/>
      <c r="BC589" s="55"/>
      <c r="BD589" s="55"/>
      <c r="BE589" s="55"/>
      <c r="BF589" s="55"/>
      <c r="BG589" s="55"/>
      <c r="BH589" s="55"/>
      <c r="BI589" s="55"/>
      <c r="BJ589" s="55"/>
      <c r="BK589" s="55"/>
      <c r="BL589" s="55"/>
      <c r="BM589" s="55"/>
      <c r="BN589" s="55"/>
      <c r="BO589" s="55"/>
      <c r="BP589" s="55"/>
      <c r="BQ589" s="55"/>
      <c r="BR589" s="55"/>
      <c r="BS589" s="55"/>
      <c r="BT589" s="55"/>
      <c r="BU589" s="55"/>
      <c r="BV589" s="55"/>
      <c r="BW589" s="55"/>
      <c r="BX589" s="55"/>
      <c r="BY589" s="55"/>
      <c r="BZ589" s="55"/>
      <c r="CA589" s="55"/>
      <c r="CB589" s="55"/>
      <c r="CC589" s="55"/>
      <c r="CD589" s="55"/>
      <c r="CE589" s="55"/>
      <c r="CF589" s="55"/>
      <c r="CG589" s="55"/>
      <c r="CH589" s="55"/>
      <c r="CI589" s="55"/>
      <c r="CJ589" s="55"/>
      <c r="CK589" s="55"/>
      <c r="CL589" s="55"/>
      <c r="CM589" s="55"/>
      <c r="CN589" s="55"/>
      <c r="CO589" s="55"/>
      <c r="CP589" s="55"/>
      <c r="CQ589" s="55"/>
      <c r="CR589" s="55"/>
      <c r="CS589" s="55"/>
      <c r="CT589" s="55"/>
      <c r="CU589" s="55"/>
      <c r="CV589" s="55"/>
      <c r="CW589" s="55"/>
      <c r="CX589" s="55"/>
      <c r="CY589" s="55"/>
      <c r="CZ589" s="55"/>
      <c r="DA589" s="55"/>
      <c r="DB589" s="55"/>
      <c r="DC589" s="55"/>
      <c r="DD589" s="55"/>
      <c r="DE589" s="55"/>
      <c r="DF589" s="55"/>
      <c r="DG589" s="55"/>
      <c r="DH589" s="55"/>
      <c r="DI589" s="55"/>
      <c r="DJ589" s="55"/>
      <c r="DK589" s="55"/>
      <c r="DL589" s="55"/>
      <c r="DM589" s="55"/>
      <c r="DN589" s="55"/>
      <c r="DO589" s="55"/>
      <c r="DP589" s="55"/>
      <c r="DQ589" s="55"/>
      <c r="DR589" s="55"/>
      <c r="DS589" s="55"/>
      <c r="DT589" s="55"/>
      <c r="DU589" s="55"/>
      <c r="DV589" s="55"/>
      <c r="DW589" s="55"/>
      <c r="DX589" s="55"/>
      <c r="DY589" s="55"/>
      <c r="DZ589" s="55"/>
      <c r="EA589" s="55"/>
      <c r="EB589" s="55"/>
      <c r="EC589" s="55"/>
      <c r="ED589" s="55"/>
      <c r="EE589" s="55"/>
      <c r="EF589" s="55"/>
      <c r="EG589" s="55"/>
      <c r="EH589" s="55"/>
      <c r="EI589" s="55"/>
      <c r="EJ589" s="55"/>
      <c r="EK589" s="55"/>
      <c r="EL589" s="55"/>
      <c r="EM589" s="55"/>
      <c r="EN589" s="55"/>
      <c r="EO589" s="55"/>
      <c r="EP589" s="55"/>
      <c r="EQ589" s="55"/>
      <c r="ER589" s="55"/>
      <c r="ES589" s="55"/>
      <c r="ET589" s="55"/>
      <c r="EU589" s="55"/>
      <c r="EV589" s="55"/>
      <c r="EW589" s="55"/>
      <c r="EX589" s="55"/>
      <c r="EY589" s="55"/>
      <c r="EZ589" s="55"/>
      <c r="FA589" s="55"/>
      <c r="FB589" s="55"/>
      <c r="FC589" s="55"/>
      <c r="FD589" s="55"/>
      <c r="FE589" s="55"/>
      <c r="FF589" s="55"/>
      <c r="FG589" s="55"/>
      <c r="FH589" s="55"/>
      <c r="FI589" s="55"/>
      <c r="FJ589" s="55"/>
      <c r="FK589" s="55"/>
      <c r="FL589" s="55"/>
      <c r="FM589" s="55"/>
      <c r="FN589" s="55"/>
      <c r="FO589" s="55"/>
      <c r="FP589" s="55"/>
      <c r="FQ589" s="55"/>
      <c r="FR589" s="55"/>
      <c r="FS589" s="55"/>
      <c r="FT589" s="55"/>
      <c r="FU589" s="55"/>
      <c r="FV589" s="55"/>
      <c r="FW589" s="55"/>
      <c r="FX589" s="55"/>
      <c r="FY589" s="55"/>
      <c r="FZ589" s="55"/>
      <c r="GA589" s="55"/>
      <c r="GB589" s="55"/>
      <c r="GC589" s="55"/>
      <c r="GD589" s="55"/>
      <c r="GE589" s="55"/>
      <c r="GF589" s="55"/>
      <c r="GG589" s="55"/>
      <c r="GH589" s="55"/>
      <c r="GI589" s="55"/>
      <c r="GJ589" s="55"/>
      <c r="GK589" s="55"/>
      <c r="GL589" s="55"/>
      <c r="GM589" s="55"/>
      <c r="GN589" s="55"/>
      <c r="GO589" s="55"/>
      <c r="GP589" s="55"/>
      <c r="GQ589" s="55"/>
      <c r="GR589" s="55"/>
      <c r="GS589" s="55"/>
      <c r="GT589" s="55"/>
      <c r="GU589" s="55"/>
      <c r="GV589" s="55"/>
      <c r="GW589" s="55"/>
      <c r="GX589" s="55"/>
      <c r="GY589" s="55"/>
      <c r="GZ589" s="55"/>
      <c r="HA589" s="55"/>
      <c r="HB589" s="55"/>
      <c r="HC589" s="55"/>
      <c r="HD589" s="55"/>
      <c r="HE589" s="55"/>
      <c r="HF589" s="55"/>
      <c r="HG589" s="55"/>
      <c r="HH589" s="55"/>
      <c r="HI589" s="55"/>
      <c r="HJ589" s="55"/>
      <c r="HK589" s="55"/>
      <c r="HL589" s="55"/>
      <c r="HM589" s="55"/>
      <c r="HN589" s="55"/>
      <c r="HO589" s="55"/>
      <c r="HP589" s="55"/>
      <c r="HQ589" s="55"/>
      <c r="HR589" s="55"/>
      <c r="HS589" s="55"/>
      <c r="HT589" s="55"/>
      <c r="HU589" s="55"/>
      <c r="HV589" s="55"/>
      <c r="HW589" s="55"/>
      <c r="HX589" s="55"/>
      <c r="HY589" s="55"/>
      <c r="HZ589" s="55"/>
      <c r="IA589" s="55"/>
    </row>
    <row r="590" spans="1:17" s="54" customFormat="1" ht="22.5">
      <c r="A590" s="34" t="s">
        <v>406</v>
      </c>
      <c r="B590" s="37"/>
      <c r="C590" s="37"/>
      <c r="D590" s="83"/>
      <c r="E590" s="83">
        <f>E592</f>
        <v>-2074090</v>
      </c>
      <c r="F590" s="83">
        <f>D590+E590</f>
        <v>-2074090</v>
      </c>
      <c r="G590" s="30"/>
      <c r="H590" s="36">
        <f>H592</f>
        <v>0</v>
      </c>
      <c r="I590" s="36"/>
      <c r="J590" s="36">
        <f>H590</f>
        <v>0</v>
      </c>
      <c r="K590" s="36"/>
      <c r="L590" s="36"/>
      <c r="M590" s="36"/>
      <c r="N590" s="36"/>
      <c r="O590" s="36">
        <f>O592</f>
        <v>0</v>
      </c>
      <c r="P590" s="36">
        <f>O590</f>
        <v>0</v>
      </c>
      <c r="Q590" s="77"/>
    </row>
    <row r="591" spans="1:235" ht="11.25">
      <c r="A591" s="5" t="s">
        <v>4</v>
      </c>
      <c r="B591" s="6"/>
      <c r="C591" s="6"/>
      <c r="D591" s="86"/>
      <c r="E591" s="86"/>
      <c r="F591" s="86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24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5"/>
      <c r="AK591" s="55"/>
      <c r="AL591" s="55"/>
      <c r="AM591" s="55"/>
      <c r="AN591" s="55"/>
      <c r="AO591" s="55"/>
      <c r="AP591" s="55"/>
      <c r="AQ591" s="55"/>
      <c r="AR591" s="55"/>
      <c r="AS591" s="55"/>
      <c r="AT591" s="55"/>
      <c r="AU591" s="55"/>
      <c r="AV591" s="55"/>
      <c r="AW591" s="55"/>
      <c r="AX591" s="55"/>
      <c r="AY591" s="55"/>
      <c r="AZ591" s="55"/>
      <c r="BA591" s="55"/>
      <c r="BB591" s="55"/>
      <c r="BC591" s="55"/>
      <c r="BD591" s="55"/>
      <c r="BE591" s="55"/>
      <c r="BF591" s="55"/>
      <c r="BG591" s="55"/>
      <c r="BH591" s="55"/>
      <c r="BI591" s="55"/>
      <c r="BJ591" s="55"/>
      <c r="BK591" s="55"/>
      <c r="BL591" s="55"/>
      <c r="BM591" s="55"/>
      <c r="BN591" s="55"/>
      <c r="BO591" s="55"/>
      <c r="BP591" s="55"/>
      <c r="BQ591" s="55"/>
      <c r="BR591" s="55"/>
      <c r="BS591" s="55"/>
      <c r="BT591" s="55"/>
      <c r="BU591" s="55"/>
      <c r="BV591" s="55"/>
      <c r="BW591" s="55"/>
      <c r="BX591" s="55"/>
      <c r="BY591" s="55"/>
      <c r="BZ591" s="55"/>
      <c r="CA591" s="55"/>
      <c r="CB591" s="55"/>
      <c r="CC591" s="55"/>
      <c r="CD591" s="55"/>
      <c r="CE591" s="55"/>
      <c r="CF591" s="55"/>
      <c r="CG591" s="55"/>
      <c r="CH591" s="55"/>
      <c r="CI591" s="55"/>
      <c r="CJ591" s="55"/>
      <c r="CK591" s="55"/>
      <c r="CL591" s="55"/>
      <c r="CM591" s="55"/>
      <c r="CN591" s="55"/>
      <c r="CO591" s="55"/>
      <c r="CP591" s="55"/>
      <c r="CQ591" s="55"/>
      <c r="CR591" s="55"/>
      <c r="CS591" s="55"/>
      <c r="CT591" s="55"/>
      <c r="CU591" s="55"/>
      <c r="CV591" s="55"/>
      <c r="CW591" s="55"/>
      <c r="CX591" s="55"/>
      <c r="CY591" s="55"/>
      <c r="CZ591" s="55"/>
      <c r="DA591" s="55"/>
      <c r="DB591" s="55"/>
      <c r="DC591" s="55"/>
      <c r="DD591" s="55"/>
      <c r="DE591" s="55"/>
      <c r="DF591" s="55"/>
      <c r="DG591" s="55"/>
      <c r="DH591" s="55"/>
      <c r="DI591" s="55"/>
      <c r="DJ591" s="55"/>
      <c r="DK591" s="55"/>
      <c r="DL591" s="55"/>
      <c r="DM591" s="55"/>
      <c r="DN591" s="55"/>
      <c r="DO591" s="55"/>
      <c r="DP591" s="55"/>
      <c r="DQ591" s="55"/>
      <c r="DR591" s="55"/>
      <c r="DS591" s="55"/>
      <c r="DT591" s="55"/>
      <c r="DU591" s="55"/>
      <c r="DV591" s="55"/>
      <c r="DW591" s="55"/>
      <c r="DX591" s="55"/>
      <c r="DY591" s="55"/>
      <c r="DZ591" s="55"/>
      <c r="EA591" s="55"/>
      <c r="EB591" s="55"/>
      <c r="EC591" s="55"/>
      <c r="ED591" s="55"/>
      <c r="EE591" s="55"/>
      <c r="EF591" s="55"/>
      <c r="EG591" s="55"/>
      <c r="EH591" s="55"/>
      <c r="EI591" s="55"/>
      <c r="EJ591" s="55"/>
      <c r="EK591" s="55"/>
      <c r="EL591" s="55"/>
      <c r="EM591" s="55"/>
      <c r="EN591" s="55"/>
      <c r="EO591" s="55"/>
      <c r="EP591" s="55"/>
      <c r="EQ591" s="55"/>
      <c r="ER591" s="55"/>
      <c r="ES591" s="55"/>
      <c r="ET591" s="55"/>
      <c r="EU591" s="55"/>
      <c r="EV591" s="55"/>
      <c r="EW591" s="55"/>
      <c r="EX591" s="55"/>
      <c r="EY591" s="55"/>
      <c r="EZ591" s="55"/>
      <c r="FA591" s="55"/>
      <c r="FB591" s="55"/>
      <c r="FC591" s="55"/>
      <c r="FD591" s="55"/>
      <c r="FE591" s="55"/>
      <c r="FF591" s="55"/>
      <c r="FG591" s="55"/>
      <c r="FH591" s="55"/>
      <c r="FI591" s="55"/>
      <c r="FJ591" s="55"/>
      <c r="FK591" s="55"/>
      <c r="FL591" s="55"/>
      <c r="FM591" s="55"/>
      <c r="FN591" s="55"/>
      <c r="FO591" s="55"/>
      <c r="FP591" s="55"/>
      <c r="FQ591" s="55"/>
      <c r="FR591" s="55"/>
      <c r="FS591" s="55"/>
      <c r="FT591" s="55"/>
      <c r="FU591" s="55"/>
      <c r="FV591" s="55"/>
      <c r="FW591" s="55"/>
      <c r="FX591" s="55"/>
      <c r="FY591" s="55"/>
      <c r="FZ591" s="55"/>
      <c r="GA591" s="55"/>
      <c r="GB591" s="55"/>
      <c r="GC591" s="55"/>
      <c r="GD591" s="55"/>
      <c r="GE591" s="55"/>
      <c r="GF591" s="55"/>
      <c r="GG591" s="55"/>
      <c r="GH591" s="55"/>
      <c r="GI591" s="55"/>
      <c r="GJ591" s="55"/>
      <c r="GK591" s="55"/>
      <c r="GL591" s="55"/>
      <c r="GM591" s="55"/>
      <c r="GN591" s="55"/>
      <c r="GO591" s="55"/>
      <c r="GP591" s="55"/>
      <c r="GQ591" s="55"/>
      <c r="GR591" s="55"/>
      <c r="GS591" s="55"/>
      <c r="GT591" s="55"/>
      <c r="GU591" s="55"/>
      <c r="GV591" s="55"/>
      <c r="GW591" s="55"/>
      <c r="GX591" s="55"/>
      <c r="GY591" s="55"/>
      <c r="GZ591" s="55"/>
      <c r="HA591" s="55"/>
      <c r="HB591" s="55"/>
      <c r="HC591" s="55"/>
      <c r="HD591" s="55"/>
      <c r="HE591" s="55"/>
      <c r="HF591" s="55"/>
      <c r="HG591" s="55"/>
      <c r="HH591" s="55"/>
      <c r="HI591" s="55"/>
      <c r="HJ591" s="55"/>
      <c r="HK591" s="55"/>
      <c r="HL591" s="55"/>
      <c r="HM591" s="55"/>
      <c r="HN591" s="55"/>
      <c r="HO591" s="55"/>
      <c r="HP591" s="55"/>
      <c r="HQ591" s="55"/>
      <c r="HR591" s="55"/>
      <c r="HS591" s="55"/>
      <c r="HT591" s="55"/>
      <c r="HU591" s="55"/>
      <c r="HV591" s="55"/>
      <c r="HW591" s="55"/>
      <c r="HX591" s="55"/>
      <c r="HY591" s="55"/>
      <c r="HZ591" s="55"/>
      <c r="IA591" s="55"/>
    </row>
    <row r="592" spans="1:235" ht="22.5">
      <c r="A592" s="8" t="s">
        <v>209</v>
      </c>
      <c r="B592" s="6"/>
      <c r="C592" s="6"/>
      <c r="D592" s="49"/>
      <c r="E592" s="49">
        <f>E594*E596</f>
        <v>-2074090</v>
      </c>
      <c r="F592" s="49">
        <f>F594*F596</f>
        <v>-2074090</v>
      </c>
      <c r="G592" s="89"/>
      <c r="H592" s="89"/>
      <c r="I592" s="89"/>
      <c r="J592" s="89"/>
      <c r="K592" s="89"/>
      <c r="L592" s="89"/>
      <c r="M592" s="89"/>
      <c r="N592" s="89"/>
      <c r="O592" s="89"/>
      <c r="P592" s="89"/>
      <c r="Q592" s="24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  <c r="AK592" s="55"/>
      <c r="AL592" s="55"/>
      <c r="AM592" s="55"/>
      <c r="AN592" s="55"/>
      <c r="AO592" s="55"/>
      <c r="AP592" s="55"/>
      <c r="AQ592" s="55"/>
      <c r="AR592" s="55"/>
      <c r="AS592" s="55"/>
      <c r="AT592" s="55"/>
      <c r="AU592" s="55"/>
      <c r="AV592" s="55"/>
      <c r="AW592" s="55"/>
      <c r="AX592" s="55"/>
      <c r="AY592" s="55"/>
      <c r="AZ592" s="55"/>
      <c r="BA592" s="55"/>
      <c r="BB592" s="55"/>
      <c r="BC592" s="55"/>
      <c r="BD592" s="55"/>
      <c r="BE592" s="55"/>
      <c r="BF592" s="55"/>
      <c r="BG592" s="55"/>
      <c r="BH592" s="55"/>
      <c r="BI592" s="55"/>
      <c r="BJ592" s="55"/>
      <c r="BK592" s="55"/>
      <c r="BL592" s="55"/>
      <c r="BM592" s="55"/>
      <c r="BN592" s="55"/>
      <c r="BO592" s="55"/>
      <c r="BP592" s="55"/>
      <c r="BQ592" s="55"/>
      <c r="BR592" s="55"/>
      <c r="BS592" s="55"/>
      <c r="BT592" s="55"/>
      <c r="BU592" s="55"/>
      <c r="BV592" s="55"/>
      <c r="BW592" s="55"/>
      <c r="BX592" s="55"/>
      <c r="BY592" s="55"/>
      <c r="BZ592" s="55"/>
      <c r="CA592" s="55"/>
      <c r="CB592" s="55"/>
      <c r="CC592" s="55"/>
      <c r="CD592" s="55"/>
      <c r="CE592" s="55"/>
      <c r="CF592" s="55"/>
      <c r="CG592" s="55"/>
      <c r="CH592" s="55"/>
      <c r="CI592" s="55"/>
      <c r="CJ592" s="55"/>
      <c r="CK592" s="55"/>
      <c r="CL592" s="55"/>
      <c r="CM592" s="55"/>
      <c r="CN592" s="55"/>
      <c r="CO592" s="55"/>
      <c r="CP592" s="55"/>
      <c r="CQ592" s="55"/>
      <c r="CR592" s="55"/>
      <c r="CS592" s="55"/>
      <c r="CT592" s="55"/>
      <c r="CU592" s="55"/>
      <c r="CV592" s="55"/>
      <c r="CW592" s="55"/>
      <c r="CX592" s="55"/>
      <c r="CY592" s="55"/>
      <c r="CZ592" s="55"/>
      <c r="DA592" s="55"/>
      <c r="DB592" s="55"/>
      <c r="DC592" s="55"/>
      <c r="DD592" s="55"/>
      <c r="DE592" s="55"/>
      <c r="DF592" s="55"/>
      <c r="DG592" s="55"/>
      <c r="DH592" s="55"/>
      <c r="DI592" s="55"/>
      <c r="DJ592" s="55"/>
      <c r="DK592" s="55"/>
      <c r="DL592" s="55"/>
      <c r="DM592" s="55"/>
      <c r="DN592" s="55"/>
      <c r="DO592" s="55"/>
      <c r="DP592" s="55"/>
      <c r="DQ592" s="55"/>
      <c r="DR592" s="55"/>
      <c r="DS592" s="55"/>
      <c r="DT592" s="55"/>
      <c r="DU592" s="55"/>
      <c r="DV592" s="55"/>
      <c r="DW592" s="55"/>
      <c r="DX592" s="55"/>
      <c r="DY592" s="55"/>
      <c r="DZ592" s="55"/>
      <c r="EA592" s="55"/>
      <c r="EB592" s="55"/>
      <c r="EC592" s="55"/>
      <c r="ED592" s="55"/>
      <c r="EE592" s="55"/>
      <c r="EF592" s="55"/>
      <c r="EG592" s="55"/>
      <c r="EH592" s="55"/>
      <c r="EI592" s="55"/>
      <c r="EJ592" s="55"/>
      <c r="EK592" s="55"/>
      <c r="EL592" s="55"/>
      <c r="EM592" s="55"/>
      <c r="EN592" s="55"/>
      <c r="EO592" s="55"/>
      <c r="EP592" s="55"/>
      <c r="EQ592" s="55"/>
      <c r="ER592" s="55"/>
      <c r="ES592" s="55"/>
      <c r="ET592" s="55"/>
      <c r="EU592" s="55"/>
      <c r="EV592" s="55"/>
      <c r="EW592" s="55"/>
      <c r="EX592" s="55"/>
      <c r="EY592" s="55"/>
      <c r="EZ592" s="55"/>
      <c r="FA592" s="55"/>
      <c r="FB592" s="55"/>
      <c r="FC592" s="55"/>
      <c r="FD592" s="55"/>
      <c r="FE592" s="55"/>
      <c r="FF592" s="55"/>
      <c r="FG592" s="55"/>
      <c r="FH592" s="55"/>
      <c r="FI592" s="55"/>
      <c r="FJ592" s="55"/>
      <c r="FK592" s="55"/>
      <c r="FL592" s="55"/>
      <c r="FM592" s="55"/>
      <c r="FN592" s="55"/>
      <c r="FO592" s="55"/>
      <c r="FP592" s="55"/>
      <c r="FQ592" s="55"/>
      <c r="FR592" s="55"/>
      <c r="FS592" s="55"/>
      <c r="FT592" s="55"/>
      <c r="FU592" s="55"/>
      <c r="FV592" s="55"/>
      <c r="FW592" s="55"/>
      <c r="FX592" s="55"/>
      <c r="FY592" s="55"/>
      <c r="FZ592" s="55"/>
      <c r="GA592" s="55"/>
      <c r="GB592" s="55"/>
      <c r="GC592" s="55"/>
      <c r="GD592" s="55"/>
      <c r="GE592" s="55"/>
      <c r="GF592" s="55"/>
      <c r="GG592" s="55"/>
      <c r="GH592" s="55"/>
      <c r="GI592" s="55"/>
      <c r="GJ592" s="55"/>
      <c r="GK592" s="55"/>
      <c r="GL592" s="55"/>
      <c r="GM592" s="55"/>
      <c r="GN592" s="55"/>
      <c r="GO592" s="55"/>
      <c r="GP592" s="55"/>
      <c r="GQ592" s="55"/>
      <c r="GR592" s="55"/>
      <c r="GS592" s="55"/>
      <c r="GT592" s="55"/>
      <c r="GU592" s="55"/>
      <c r="GV592" s="55"/>
      <c r="GW592" s="55"/>
      <c r="GX592" s="55"/>
      <c r="GY592" s="55"/>
      <c r="GZ592" s="55"/>
      <c r="HA592" s="55"/>
      <c r="HB592" s="55"/>
      <c r="HC592" s="55"/>
      <c r="HD592" s="55"/>
      <c r="HE592" s="55"/>
      <c r="HF592" s="55"/>
      <c r="HG592" s="55"/>
      <c r="HH592" s="55"/>
      <c r="HI592" s="55"/>
      <c r="HJ592" s="55"/>
      <c r="HK592" s="55"/>
      <c r="HL592" s="55"/>
      <c r="HM592" s="55"/>
      <c r="HN592" s="55"/>
      <c r="HO592" s="55"/>
      <c r="HP592" s="55"/>
      <c r="HQ592" s="55"/>
      <c r="HR592" s="55"/>
      <c r="HS592" s="55"/>
      <c r="HT592" s="55"/>
      <c r="HU592" s="55"/>
      <c r="HV592" s="55"/>
      <c r="HW592" s="55"/>
      <c r="HX592" s="55"/>
      <c r="HY592" s="55"/>
      <c r="HZ592" s="55"/>
      <c r="IA592" s="55"/>
    </row>
    <row r="593" spans="1:235" ht="11.25">
      <c r="A593" s="5" t="s">
        <v>5</v>
      </c>
      <c r="B593" s="6"/>
      <c r="C593" s="6"/>
      <c r="D593" s="49"/>
      <c r="E593" s="49"/>
      <c r="F593" s="49"/>
      <c r="G593" s="89"/>
      <c r="H593" s="89"/>
      <c r="I593" s="89"/>
      <c r="J593" s="89"/>
      <c r="K593" s="89"/>
      <c r="L593" s="89"/>
      <c r="M593" s="89"/>
      <c r="N593" s="89"/>
      <c r="O593" s="89"/>
      <c r="P593" s="89"/>
      <c r="Q593" s="24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5"/>
      <c r="AK593" s="55"/>
      <c r="AL593" s="55"/>
      <c r="AM593" s="55"/>
      <c r="AN593" s="55"/>
      <c r="AO593" s="55"/>
      <c r="AP593" s="55"/>
      <c r="AQ593" s="55"/>
      <c r="AR593" s="55"/>
      <c r="AS593" s="55"/>
      <c r="AT593" s="55"/>
      <c r="AU593" s="55"/>
      <c r="AV593" s="55"/>
      <c r="AW593" s="55"/>
      <c r="AX593" s="55"/>
      <c r="AY593" s="55"/>
      <c r="AZ593" s="55"/>
      <c r="BA593" s="55"/>
      <c r="BB593" s="55"/>
      <c r="BC593" s="55"/>
      <c r="BD593" s="55"/>
      <c r="BE593" s="55"/>
      <c r="BF593" s="55"/>
      <c r="BG593" s="55"/>
      <c r="BH593" s="55"/>
      <c r="BI593" s="55"/>
      <c r="BJ593" s="55"/>
      <c r="BK593" s="55"/>
      <c r="BL593" s="55"/>
      <c r="BM593" s="55"/>
      <c r="BN593" s="55"/>
      <c r="BO593" s="55"/>
      <c r="BP593" s="55"/>
      <c r="BQ593" s="55"/>
      <c r="BR593" s="55"/>
      <c r="BS593" s="55"/>
      <c r="BT593" s="55"/>
      <c r="BU593" s="55"/>
      <c r="BV593" s="55"/>
      <c r="BW593" s="55"/>
      <c r="BX593" s="55"/>
      <c r="BY593" s="55"/>
      <c r="BZ593" s="55"/>
      <c r="CA593" s="55"/>
      <c r="CB593" s="55"/>
      <c r="CC593" s="55"/>
      <c r="CD593" s="55"/>
      <c r="CE593" s="55"/>
      <c r="CF593" s="55"/>
      <c r="CG593" s="55"/>
      <c r="CH593" s="55"/>
      <c r="CI593" s="55"/>
      <c r="CJ593" s="55"/>
      <c r="CK593" s="55"/>
      <c r="CL593" s="55"/>
      <c r="CM593" s="55"/>
      <c r="CN593" s="55"/>
      <c r="CO593" s="55"/>
      <c r="CP593" s="55"/>
      <c r="CQ593" s="55"/>
      <c r="CR593" s="55"/>
      <c r="CS593" s="55"/>
      <c r="CT593" s="55"/>
      <c r="CU593" s="55"/>
      <c r="CV593" s="55"/>
      <c r="CW593" s="55"/>
      <c r="CX593" s="55"/>
      <c r="CY593" s="55"/>
      <c r="CZ593" s="55"/>
      <c r="DA593" s="55"/>
      <c r="DB593" s="55"/>
      <c r="DC593" s="55"/>
      <c r="DD593" s="55"/>
      <c r="DE593" s="55"/>
      <c r="DF593" s="55"/>
      <c r="DG593" s="55"/>
      <c r="DH593" s="55"/>
      <c r="DI593" s="55"/>
      <c r="DJ593" s="55"/>
      <c r="DK593" s="55"/>
      <c r="DL593" s="55"/>
      <c r="DM593" s="55"/>
      <c r="DN593" s="55"/>
      <c r="DO593" s="55"/>
      <c r="DP593" s="55"/>
      <c r="DQ593" s="55"/>
      <c r="DR593" s="55"/>
      <c r="DS593" s="55"/>
      <c r="DT593" s="55"/>
      <c r="DU593" s="55"/>
      <c r="DV593" s="55"/>
      <c r="DW593" s="55"/>
      <c r="DX593" s="55"/>
      <c r="DY593" s="55"/>
      <c r="DZ593" s="55"/>
      <c r="EA593" s="55"/>
      <c r="EB593" s="55"/>
      <c r="EC593" s="55"/>
      <c r="ED593" s="55"/>
      <c r="EE593" s="55"/>
      <c r="EF593" s="55"/>
      <c r="EG593" s="55"/>
      <c r="EH593" s="55"/>
      <c r="EI593" s="55"/>
      <c r="EJ593" s="55"/>
      <c r="EK593" s="55"/>
      <c r="EL593" s="55"/>
      <c r="EM593" s="55"/>
      <c r="EN593" s="55"/>
      <c r="EO593" s="55"/>
      <c r="EP593" s="55"/>
      <c r="EQ593" s="55"/>
      <c r="ER593" s="55"/>
      <c r="ES593" s="55"/>
      <c r="ET593" s="55"/>
      <c r="EU593" s="55"/>
      <c r="EV593" s="55"/>
      <c r="EW593" s="55"/>
      <c r="EX593" s="55"/>
      <c r="EY593" s="55"/>
      <c r="EZ593" s="55"/>
      <c r="FA593" s="55"/>
      <c r="FB593" s="55"/>
      <c r="FC593" s="55"/>
      <c r="FD593" s="55"/>
      <c r="FE593" s="55"/>
      <c r="FF593" s="55"/>
      <c r="FG593" s="55"/>
      <c r="FH593" s="55"/>
      <c r="FI593" s="55"/>
      <c r="FJ593" s="55"/>
      <c r="FK593" s="55"/>
      <c r="FL593" s="55"/>
      <c r="FM593" s="55"/>
      <c r="FN593" s="55"/>
      <c r="FO593" s="55"/>
      <c r="FP593" s="55"/>
      <c r="FQ593" s="55"/>
      <c r="FR593" s="55"/>
      <c r="FS593" s="55"/>
      <c r="FT593" s="55"/>
      <c r="FU593" s="55"/>
      <c r="FV593" s="55"/>
      <c r="FW593" s="55"/>
      <c r="FX593" s="55"/>
      <c r="FY593" s="55"/>
      <c r="FZ593" s="55"/>
      <c r="GA593" s="55"/>
      <c r="GB593" s="55"/>
      <c r="GC593" s="55"/>
      <c r="GD593" s="55"/>
      <c r="GE593" s="55"/>
      <c r="GF593" s="55"/>
      <c r="GG593" s="55"/>
      <c r="GH593" s="55"/>
      <c r="GI593" s="55"/>
      <c r="GJ593" s="55"/>
      <c r="GK593" s="55"/>
      <c r="GL593" s="55"/>
      <c r="GM593" s="55"/>
      <c r="GN593" s="55"/>
      <c r="GO593" s="55"/>
      <c r="GP593" s="55"/>
      <c r="GQ593" s="55"/>
      <c r="GR593" s="55"/>
      <c r="GS593" s="55"/>
      <c r="GT593" s="55"/>
      <c r="GU593" s="55"/>
      <c r="GV593" s="55"/>
      <c r="GW593" s="55"/>
      <c r="GX593" s="55"/>
      <c r="GY593" s="55"/>
      <c r="GZ593" s="55"/>
      <c r="HA593" s="55"/>
      <c r="HB593" s="55"/>
      <c r="HC593" s="55"/>
      <c r="HD593" s="55"/>
      <c r="HE593" s="55"/>
      <c r="HF593" s="55"/>
      <c r="HG593" s="55"/>
      <c r="HH593" s="55"/>
      <c r="HI593" s="55"/>
      <c r="HJ593" s="55"/>
      <c r="HK593" s="55"/>
      <c r="HL593" s="55"/>
      <c r="HM593" s="55"/>
      <c r="HN593" s="55"/>
      <c r="HO593" s="55"/>
      <c r="HP593" s="55"/>
      <c r="HQ593" s="55"/>
      <c r="HR593" s="55"/>
      <c r="HS593" s="55"/>
      <c r="HT593" s="55"/>
      <c r="HU593" s="55"/>
      <c r="HV593" s="55"/>
      <c r="HW593" s="55"/>
      <c r="HX593" s="55"/>
      <c r="HY593" s="55"/>
      <c r="HZ593" s="55"/>
      <c r="IA593" s="55"/>
    </row>
    <row r="594" spans="1:235" ht="22.5">
      <c r="A594" s="8" t="s">
        <v>208</v>
      </c>
      <c r="B594" s="6"/>
      <c r="C594" s="6"/>
      <c r="D594" s="49"/>
      <c r="E594" s="49">
        <v>2</v>
      </c>
      <c r="F594" s="49">
        <f>D594+E594</f>
        <v>2</v>
      </c>
      <c r="G594" s="89"/>
      <c r="H594" s="98"/>
      <c r="I594" s="89"/>
      <c r="J594" s="98"/>
      <c r="K594" s="89"/>
      <c r="L594" s="89"/>
      <c r="M594" s="89"/>
      <c r="N594" s="89"/>
      <c r="O594" s="98"/>
      <c r="P594" s="98"/>
      <c r="Q594" s="24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  <c r="AK594" s="55"/>
      <c r="AL594" s="55"/>
      <c r="AM594" s="55"/>
      <c r="AN594" s="55"/>
      <c r="AO594" s="55"/>
      <c r="AP594" s="55"/>
      <c r="AQ594" s="55"/>
      <c r="AR594" s="55"/>
      <c r="AS594" s="55"/>
      <c r="AT594" s="55"/>
      <c r="AU594" s="55"/>
      <c r="AV594" s="55"/>
      <c r="AW594" s="55"/>
      <c r="AX594" s="55"/>
      <c r="AY594" s="55"/>
      <c r="AZ594" s="55"/>
      <c r="BA594" s="55"/>
      <c r="BB594" s="55"/>
      <c r="BC594" s="55"/>
      <c r="BD594" s="55"/>
      <c r="BE594" s="55"/>
      <c r="BF594" s="55"/>
      <c r="BG594" s="55"/>
      <c r="BH594" s="55"/>
      <c r="BI594" s="55"/>
      <c r="BJ594" s="55"/>
      <c r="BK594" s="55"/>
      <c r="BL594" s="55"/>
      <c r="BM594" s="55"/>
      <c r="BN594" s="55"/>
      <c r="BO594" s="55"/>
      <c r="BP594" s="55"/>
      <c r="BQ594" s="55"/>
      <c r="BR594" s="55"/>
      <c r="BS594" s="55"/>
      <c r="BT594" s="55"/>
      <c r="BU594" s="55"/>
      <c r="BV594" s="55"/>
      <c r="BW594" s="55"/>
      <c r="BX594" s="55"/>
      <c r="BY594" s="55"/>
      <c r="BZ594" s="55"/>
      <c r="CA594" s="55"/>
      <c r="CB594" s="55"/>
      <c r="CC594" s="55"/>
      <c r="CD594" s="55"/>
      <c r="CE594" s="55"/>
      <c r="CF594" s="55"/>
      <c r="CG594" s="55"/>
      <c r="CH594" s="55"/>
      <c r="CI594" s="55"/>
      <c r="CJ594" s="55"/>
      <c r="CK594" s="55"/>
      <c r="CL594" s="55"/>
      <c r="CM594" s="55"/>
      <c r="CN594" s="55"/>
      <c r="CO594" s="55"/>
      <c r="CP594" s="55"/>
      <c r="CQ594" s="55"/>
      <c r="CR594" s="55"/>
      <c r="CS594" s="55"/>
      <c r="CT594" s="55"/>
      <c r="CU594" s="55"/>
      <c r="CV594" s="55"/>
      <c r="CW594" s="55"/>
      <c r="CX594" s="55"/>
      <c r="CY594" s="55"/>
      <c r="CZ594" s="55"/>
      <c r="DA594" s="55"/>
      <c r="DB594" s="55"/>
      <c r="DC594" s="55"/>
      <c r="DD594" s="55"/>
      <c r="DE594" s="55"/>
      <c r="DF594" s="55"/>
      <c r="DG594" s="55"/>
      <c r="DH594" s="55"/>
      <c r="DI594" s="55"/>
      <c r="DJ594" s="55"/>
      <c r="DK594" s="55"/>
      <c r="DL594" s="55"/>
      <c r="DM594" s="55"/>
      <c r="DN594" s="55"/>
      <c r="DO594" s="55"/>
      <c r="DP594" s="55"/>
      <c r="DQ594" s="55"/>
      <c r="DR594" s="55"/>
      <c r="DS594" s="55"/>
      <c r="DT594" s="55"/>
      <c r="DU594" s="55"/>
      <c r="DV594" s="55"/>
      <c r="DW594" s="55"/>
      <c r="DX594" s="55"/>
      <c r="DY594" s="55"/>
      <c r="DZ594" s="55"/>
      <c r="EA594" s="55"/>
      <c r="EB594" s="55"/>
      <c r="EC594" s="55"/>
      <c r="ED594" s="55"/>
      <c r="EE594" s="55"/>
      <c r="EF594" s="55"/>
      <c r="EG594" s="55"/>
      <c r="EH594" s="55"/>
      <c r="EI594" s="55"/>
      <c r="EJ594" s="55"/>
      <c r="EK594" s="55"/>
      <c r="EL594" s="55"/>
      <c r="EM594" s="55"/>
      <c r="EN594" s="55"/>
      <c r="EO594" s="55"/>
      <c r="EP594" s="55"/>
      <c r="EQ594" s="55"/>
      <c r="ER594" s="55"/>
      <c r="ES594" s="55"/>
      <c r="ET594" s="55"/>
      <c r="EU594" s="55"/>
      <c r="EV594" s="55"/>
      <c r="EW594" s="55"/>
      <c r="EX594" s="55"/>
      <c r="EY594" s="55"/>
      <c r="EZ594" s="55"/>
      <c r="FA594" s="55"/>
      <c r="FB594" s="55"/>
      <c r="FC594" s="55"/>
      <c r="FD594" s="55"/>
      <c r="FE594" s="55"/>
      <c r="FF594" s="55"/>
      <c r="FG594" s="55"/>
      <c r="FH594" s="55"/>
      <c r="FI594" s="55"/>
      <c r="FJ594" s="55"/>
      <c r="FK594" s="55"/>
      <c r="FL594" s="55"/>
      <c r="FM594" s="55"/>
      <c r="FN594" s="55"/>
      <c r="FO594" s="55"/>
      <c r="FP594" s="55"/>
      <c r="FQ594" s="55"/>
      <c r="FR594" s="55"/>
      <c r="FS594" s="55"/>
      <c r="FT594" s="55"/>
      <c r="FU594" s="55"/>
      <c r="FV594" s="55"/>
      <c r="FW594" s="55"/>
      <c r="FX594" s="55"/>
      <c r="FY594" s="55"/>
      <c r="FZ594" s="55"/>
      <c r="GA594" s="55"/>
      <c r="GB594" s="55"/>
      <c r="GC594" s="55"/>
      <c r="GD594" s="55"/>
      <c r="GE594" s="55"/>
      <c r="GF594" s="55"/>
      <c r="GG594" s="55"/>
      <c r="GH594" s="55"/>
      <c r="GI594" s="55"/>
      <c r="GJ594" s="55"/>
      <c r="GK594" s="55"/>
      <c r="GL594" s="55"/>
      <c r="GM594" s="55"/>
      <c r="GN594" s="55"/>
      <c r="GO594" s="55"/>
      <c r="GP594" s="55"/>
      <c r="GQ594" s="55"/>
      <c r="GR594" s="55"/>
      <c r="GS594" s="55"/>
      <c r="GT594" s="55"/>
      <c r="GU594" s="55"/>
      <c r="GV594" s="55"/>
      <c r="GW594" s="55"/>
      <c r="GX594" s="55"/>
      <c r="GY594" s="55"/>
      <c r="GZ594" s="55"/>
      <c r="HA594" s="55"/>
      <c r="HB594" s="55"/>
      <c r="HC594" s="55"/>
      <c r="HD594" s="55"/>
      <c r="HE594" s="55"/>
      <c r="HF594" s="55"/>
      <c r="HG594" s="55"/>
      <c r="HH594" s="55"/>
      <c r="HI594" s="55"/>
      <c r="HJ594" s="55"/>
      <c r="HK594" s="55"/>
      <c r="HL594" s="55"/>
      <c r="HM594" s="55"/>
      <c r="HN594" s="55"/>
      <c r="HO594" s="55"/>
      <c r="HP594" s="55"/>
      <c r="HQ594" s="55"/>
      <c r="HR594" s="55"/>
      <c r="HS594" s="55"/>
      <c r="HT594" s="55"/>
      <c r="HU594" s="55"/>
      <c r="HV594" s="55"/>
      <c r="HW594" s="55"/>
      <c r="HX594" s="55"/>
      <c r="HY594" s="55"/>
      <c r="HZ594" s="55"/>
      <c r="IA594" s="55"/>
    </row>
    <row r="595" spans="1:235" ht="11.25">
      <c r="A595" s="34" t="s">
        <v>7</v>
      </c>
      <c r="B595" s="6"/>
      <c r="C595" s="6"/>
      <c r="D595" s="49"/>
      <c r="E595" s="49"/>
      <c r="F595" s="49"/>
      <c r="G595" s="89"/>
      <c r="H595" s="98"/>
      <c r="I595" s="89"/>
      <c r="J595" s="98"/>
      <c r="K595" s="89"/>
      <c r="L595" s="89"/>
      <c r="M595" s="89"/>
      <c r="N595" s="89"/>
      <c r="O595" s="98"/>
      <c r="P595" s="98"/>
      <c r="Q595" s="24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5"/>
      <c r="AK595" s="55"/>
      <c r="AL595" s="55"/>
      <c r="AM595" s="55"/>
      <c r="AN595" s="55"/>
      <c r="AO595" s="55"/>
      <c r="AP595" s="55"/>
      <c r="AQ595" s="55"/>
      <c r="AR595" s="55"/>
      <c r="AS595" s="55"/>
      <c r="AT595" s="55"/>
      <c r="AU595" s="55"/>
      <c r="AV595" s="55"/>
      <c r="AW595" s="55"/>
      <c r="AX595" s="55"/>
      <c r="AY595" s="55"/>
      <c r="AZ595" s="55"/>
      <c r="BA595" s="55"/>
      <c r="BB595" s="55"/>
      <c r="BC595" s="55"/>
      <c r="BD595" s="55"/>
      <c r="BE595" s="55"/>
      <c r="BF595" s="55"/>
      <c r="BG595" s="55"/>
      <c r="BH595" s="55"/>
      <c r="BI595" s="55"/>
      <c r="BJ595" s="55"/>
      <c r="BK595" s="55"/>
      <c r="BL595" s="55"/>
      <c r="BM595" s="55"/>
      <c r="BN595" s="55"/>
      <c r="BO595" s="55"/>
      <c r="BP595" s="55"/>
      <c r="BQ595" s="55"/>
      <c r="BR595" s="55"/>
      <c r="BS595" s="55"/>
      <c r="BT595" s="55"/>
      <c r="BU595" s="55"/>
      <c r="BV595" s="55"/>
      <c r="BW595" s="55"/>
      <c r="BX595" s="55"/>
      <c r="BY595" s="55"/>
      <c r="BZ595" s="55"/>
      <c r="CA595" s="55"/>
      <c r="CB595" s="55"/>
      <c r="CC595" s="55"/>
      <c r="CD595" s="55"/>
      <c r="CE595" s="55"/>
      <c r="CF595" s="55"/>
      <c r="CG595" s="55"/>
      <c r="CH595" s="55"/>
      <c r="CI595" s="55"/>
      <c r="CJ595" s="55"/>
      <c r="CK595" s="55"/>
      <c r="CL595" s="55"/>
      <c r="CM595" s="55"/>
      <c r="CN595" s="55"/>
      <c r="CO595" s="55"/>
      <c r="CP595" s="55"/>
      <c r="CQ595" s="55"/>
      <c r="CR595" s="55"/>
      <c r="CS595" s="55"/>
      <c r="CT595" s="55"/>
      <c r="CU595" s="55"/>
      <c r="CV595" s="55"/>
      <c r="CW595" s="55"/>
      <c r="CX595" s="55"/>
      <c r="CY595" s="55"/>
      <c r="CZ595" s="55"/>
      <c r="DA595" s="55"/>
      <c r="DB595" s="55"/>
      <c r="DC595" s="55"/>
      <c r="DD595" s="55"/>
      <c r="DE595" s="55"/>
      <c r="DF595" s="55"/>
      <c r="DG595" s="55"/>
      <c r="DH595" s="55"/>
      <c r="DI595" s="55"/>
      <c r="DJ595" s="55"/>
      <c r="DK595" s="55"/>
      <c r="DL595" s="55"/>
      <c r="DM595" s="55"/>
      <c r="DN595" s="55"/>
      <c r="DO595" s="55"/>
      <c r="DP595" s="55"/>
      <c r="DQ595" s="55"/>
      <c r="DR595" s="55"/>
      <c r="DS595" s="55"/>
      <c r="DT595" s="55"/>
      <c r="DU595" s="55"/>
      <c r="DV595" s="55"/>
      <c r="DW595" s="55"/>
      <c r="DX595" s="55"/>
      <c r="DY595" s="55"/>
      <c r="DZ595" s="55"/>
      <c r="EA595" s="55"/>
      <c r="EB595" s="55"/>
      <c r="EC595" s="55"/>
      <c r="ED595" s="55"/>
      <c r="EE595" s="55"/>
      <c r="EF595" s="55"/>
      <c r="EG595" s="55"/>
      <c r="EH595" s="55"/>
      <c r="EI595" s="55"/>
      <c r="EJ595" s="55"/>
      <c r="EK595" s="55"/>
      <c r="EL595" s="55"/>
      <c r="EM595" s="55"/>
      <c r="EN595" s="55"/>
      <c r="EO595" s="55"/>
      <c r="EP595" s="55"/>
      <c r="EQ595" s="55"/>
      <c r="ER595" s="55"/>
      <c r="ES595" s="55"/>
      <c r="ET595" s="55"/>
      <c r="EU595" s="55"/>
      <c r="EV595" s="55"/>
      <c r="EW595" s="55"/>
      <c r="EX595" s="55"/>
      <c r="EY595" s="55"/>
      <c r="EZ595" s="55"/>
      <c r="FA595" s="55"/>
      <c r="FB595" s="55"/>
      <c r="FC595" s="55"/>
      <c r="FD595" s="55"/>
      <c r="FE595" s="55"/>
      <c r="FF595" s="55"/>
      <c r="FG595" s="55"/>
      <c r="FH595" s="55"/>
      <c r="FI595" s="55"/>
      <c r="FJ595" s="55"/>
      <c r="FK595" s="55"/>
      <c r="FL595" s="55"/>
      <c r="FM595" s="55"/>
      <c r="FN595" s="55"/>
      <c r="FO595" s="55"/>
      <c r="FP595" s="55"/>
      <c r="FQ595" s="55"/>
      <c r="FR595" s="55"/>
      <c r="FS595" s="55"/>
      <c r="FT595" s="55"/>
      <c r="FU595" s="55"/>
      <c r="FV595" s="55"/>
      <c r="FW595" s="55"/>
      <c r="FX595" s="55"/>
      <c r="FY595" s="55"/>
      <c r="FZ595" s="55"/>
      <c r="GA595" s="55"/>
      <c r="GB595" s="55"/>
      <c r="GC595" s="55"/>
      <c r="GD595" s="55"/>
      <c r="GE595" s="55"/>
      <c r="GF595" s="55"/>
      <c r="GG595" s="55"/>
      <c r="GH595" s="55"/>
      <c r="GI595" s="55"/>
      <c r="GJ595" s="55"/>
      <c r="GK595" s="55"/>
      <c r="GL595" s="55"/>
      <c r="GM595" s="55"/>
      <c r="GN595" s="55"/>
      <c r="GO595" s="55"/>
      <c r="GP595" s="55"/>
      <c r="GQ595" s="55"/>
      <c r="GR595" s="55"/>
      <c r="GS595" s="55"/>
      <c r="GT595" s="55"/>
      <c r="GU595" s="55"/>
      <c r="GV595" s="55"/>
      <c r="GW595" s="55"/>
      <c r="GX595" s="55"/>
      <c r="GY595" s="55"/>
      <c r="GZ595" s="55"/>
      <c r="HA595" s="55"/>
      <c r="HB595" s="55"/>
      <c r="HC595" s="55"/>
      <c r="HD595" s="55"/>
      <c r="HE595" s="55"/>
      <c r="HF595" s="55"/>
      <c r="HG595" s="55"/>
      <c r="HH595" s="55"/>
      <c r="HI595" s="55"/>
      <c r="HJ595" s="55"/>
      <c r="HK595" s="55"/>
      <c r="HL595" s="55"/>
      <c r="HM595" s="55"/>
      <c r="HN595" s="55"/>
      <c r="HO595" s="55"/>
      <c r="HP595" s="55"/>
      <c r="HQ595" s="55"/>
      <c r="HR595" s="55"/>
      <c r="HS595" s="55"/>
      <c r="HT595" s="55"/>
      <c r="HU595" s="55"/>
      <c r="HV595" s="55"/>
      <c r="HW595" s="55"/>
      <c r="HX595" s="55"/>
      <c r="HY595" s="55"/>
      <c r="HZ595" s="55"/>
      <c r="IA595" s="55"/>
    </row>
    <row r="596" spans="1:235" ht="22.5">
      <c r="A596" s="40" t="s">
        <v>363</v>
      </c>
      <c r="B596" s="6"/>
      <c r="C596" s="6"/>
      <c r="D596" s="49"/>
      <c r="E596" s="49">
        <v>-1037045</v>
      </c>
      <c r="F596" s="49">
        <v>-1037045</v>
      </c>
      <c r="G596" s="89"/>
      <c r="H596" s="98"/>
      <c r="I596" s="89"/>
      <c r="J596" s="98"/>
      <c r="K596" s="89"/>
      <c r="L596" s="89"/>
      <c r="M596" s="89"/>
      <c r="N596" s="89"/>
      <c r="O596" s="98"/>
      <c r="P596" s="98"/>
      <c r="Q596" s="24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5"/>
      <c r="AK596" s="55"/>
      <c r="AL596" s="55"/>
      <c r="AM596" s="55"/>
      <c r="AN596" s="55"/>
      <c r="AO596" s="55"/>
      <c r="AP596" s="55"/>
      <c r="AQ596" s="55"/>
      <c r="AR596" s="55"/>
      <c r="AS596" s="55"/>
      <c r="AT596" s="55"/>
      <c r="AU596" s="55"/>
      <c r="AV596" s="55"/>
      <c r="AW596" s="55"/>
      <c r="AX596" s="55"/>
      <c r="AY596" s="55"/>
      <c r="AZ596" s="55"/>
      <c r="BA596" s="55"/>
      <c r="BB596" s="55"/>
      <c r="BC596" s="55"/>
      <c r="BD596" s="55"/>
      <c r="BE596" s="55"/>
      <c r="BF596" s="55"/>
      <c r="BG596" s="55"/>
      <c r="BH596" s="55"/>
      <c r="BI596" s="55"/>
      <c r="BJ596" s="55"/>
      <c r="BK596" s="55"/>
      <c r="BL596" s="55"/>
      <c r="BM596" s="55"/>
      <c r="BN596" s="55"/>
      <c r="BO596" s="55"/>
      <c r="BP596" s="55"/>
      <c r="BQ596" s="55"/>
      <c r="BR596" s="55"/>
      <c r="BS596" s="55"/>
      <c r="BT596" s="55"/>
      <c r="BU596" s="55"/>
      <c r="BV596" s="55"/>
      <c r="BW596" s="55"/>
      <c r="BX596" s="55"/>
      <c r="BY596" s="55"/>
      <c r="BZ596" s="55"/>
      <c r="CA596" s="55"/>
      <c r="CB596" s="55"/>
      <c r="CC596" s="55"/>
      <c r="CD596" s="55"/>
      <c r="CE596" s="55"/>
      <c r="CF596" s="55"/>
      <c r="CG596" s="55"/>
      <c r="CH596" s="55"/>
      <c r="CI596" s="55"/>
      <c r="CJ596" s="55"/>
      <c r="CK596" s="55"/>
      <c r="CL596" s="55"/>
      <c r="CM596" s="55"/>
      <c r="CN596" s="55"/>
      <c r="CO596" s="55"/>
      <c r="CP596" s="55"/>
      <c r="CQ596" s="55"/>
      <c r="CR596" s="55"/>
      <c r="CS596" s="55"/>
      <c r="CT596" s="55"/>
      <c r="CU596" s="55"/>
      <c r="CV596" s="55"/>
      <c r="CW596" s="55"/>
      <c r="CX596" s="55"/>
      <c r="CY596" s="55"/>
      <c r="CZ596" s="55"/>
      <c r="DA596" s="55"/>
      <c r="DB596" s="55"/>
      <c r="DC596" s="55"/>
      <c r="DD596" s="55"/>
      <c r="DE596" s="55"/>
      <c r="DF596" s="55"/>
      <c r="DG596" s="55"/>
      <c r="DH596" s="55"/>
      <c r="DI596" s="55"/>
      <c r="DJ596" s="55"/>
      <c r="DK596" s="55"/>
      <c r="DL596" s="55"/>
      <c r="DM596" s="55"/>
      <c r="DN596" s="55"/>
      <c r="DO596" s="55"/>
      <c r="DP596" s="55"/>
      <c r="DQ596" s="55"/>
      <c r="DR596" s="55"/>
      <c r="DS596" s="55"/>
      <c r="DT596" s="55"/>
      <c r="DU596" s="55"/>
      <c r="DV596" s="55"/>
      <c r="DW596" s="55"/>
      <c r="DX596" s="55"/>
      <c r="DY596" s="55"/>
      <c r="DZ596" s="55"/>
      <c r="EA596" s="55"/>
      <c r="EB596" s="55"/>
      <c r="EC596" s="55"/>
      <c r="ED596" s="55"/>
      <c r="EE596" s="55"/>
      <c r="EF596" s="55"/>
      <c r="EG596" s="55"/>
      <c r="EH596" s="55"/>
      <c r="EI596" s="55"/>
      <c r="EJ596" s="55"/>
      <c r="EK596" s="55"/>
      <c r="EL596" s="55"/>
      <c r="EM596" s="55"/>
      <c r="EN596" s="55"/>
      <c r="EO596" s="55"/>
      <c r="EP596" s="55"/>
      <c r="EQ596" s="55"/>
      <c r="ER596" s="55"/>
      <c r="ES596" s="55"/>
      <c r="ET596" s="55"/>
      <c r="EU596" s="55"/>
      <c r="EV596" s="55"/>
      <c r="EW596" s="55"/>
      <c r="EX596" s="55"/>
      <c r="EY596" s="55"/>
      <c r="EZ596" s="55"/>
      <c r="FA596" s="55"/>
      <c r="FB596" s="55"/>
      <c r="FC596" s="55"/>
      <c r="FD596" s="55"/>
      <c r="FE596" s="55"/>
      <c r="FF596" s="55"/>
      <c r="FG596" s="55"/>
      <c r="FH596" s="55"/>
      <c r="FI596" s="55"/>
      <c r="FJ596" s="55"/>
      <c r="FK596" s="55"/>
      <c r="FL596" s="55"/>
      <c r="FM596" s="55"/>
      <c r="FN596" s="55"/>
      <c r="FO596" s="55"/>
      <c r="FP596" s="55"/>
      <c r="FQ596" s="55"/>
      <c r="FR596" s="55"/>
      <c r="FS596" s="55"/>
      <c r="FT596" s="55"/>
      <c r="FU596" s="55"/>
      <c r="FV596" s="55"/>
      <c r="FW596" s="55"/>
      <c r="FX596" s="55"/>
      <c r="FY596" s="55"/>
      <c r="FZ596" s="55"/>
      <c r="GA596" s="55"/>
      <c r="GB596" s="55"/>
      <c r="GC596" s="55"/>
      <c r="GD596" s="55"/>
      <c r="GE596" s="55"/>
      <c r="GF596" s="55"/>
      <c r="GG596" s="55"/>
      <c r="GH596" s="55"/>
      <c r="GI596" s="55"/>
      <c r="GJ596" s="55"/>
      <c r="GK596" s="55"/>
      <c r="GL596" s="55"/>
      <c r="GM596" s="55"/>
      <c r="GN596" s="55"/>
      <c r="GO596" s="55"/>
      <c r="GP596" s="55"/>
      <c r="GQ596" s="55"/>
      <c r="GR596" s="55"/>
      <c r="GS596" s="55"/>
      <c r="GT596" s="55"/>
      <c r="GU596" s="55"/>
      <c r="GV596" s="55"/>
      <c r="GW596" s="55"/>
      <c r="GX596" s="55"/>
      <c r="GY596" s="55"/>
      <c r="GZ596" s="55"/>
      <c r="HA596" s="55"/>
      <c r="HB596" s="55"/>
      <c r="HC596" s="55"/>
      <c r="HD596" s="55"/>
      <c r="HE596" s="55"/>
      <c r="HF596" s="55"/>
      <c r="HG596" s="55"/>
      <c r="HH596" s="55"/>
      <c r="HI596" s="55"/>
      <c r="HJ596" s="55"/>
      <c r="HK596" s="55"/>
      <c r="HL596" s="55"/>
      <c r="HM596" s="55"/>
      <c r="HN596" s="55"/>
      <c r="HO596" s="55"/>
      <c r="HP596" s="55"/>
      <c r="HQ596" s="55"/>
      <c r="HR596" s="55"/>
      <c r="HS596" s="55"/>
      <c r="HT596" s="55"/>
      <c r="HU596" s="55"/>
      <c r="HV596" s="55"/>
      <c r="HW596" s="55"/>
      <c r="HX596" s="55"/>
      <c r="HY596" s="55"/>
      <c r="HZ596" s="55"/>
      <c r="IA596" s="55"/>
    </row>
    <row r="597" spans="1:235" ht="21.75" customHeight="1">
      <c r="A597" s="37" t="s">
        <v>279</v>
      </c>
      <c r="B597" s="6"/>
      <c r="C597" s="6"/>
      <c r="D597" s="83">
        <f>D599</f>
        <v>0</v>
      </c>
      <c r="E597" s="83">
        <f aca="true" t="shared" si="65" ref="E597:P597">E599</f>
        <v>74070200</v>
      </c>
      <c r="F597" s="83">
        <f t="shared" si="65"/>
        <v>74070200</v>
      </c>
      <c r="G597" s="83">
        <f t="shared" si="65"/>
        <v>0</v>
      </c>
      <c r="H597" s="83">
        <f t="shared" si="65"/>
        <v>0</v>
      </c>
      <c r="I597" s="83">
        <f t="shared" si="65"/>
        <v>0</v>
      </c>
      <c r="J597" s="83">
        <f t="shared" si="65"/>
        <v>0</v>
      </c>
      <c r="K597" s="83">
        <f t="shared" si="65"/>
        <v>0</v>
      </c>
      <c r="L597" s="83">
        <f t="shared" si="65"/>
        <v>0</v>
      </c>
      <c r="M597" s="83">
        <f t="shared" si="65"/>
        <v>0</v>
      </c>
      <c r="N597" s="83">
        <f t="shared" si="65"/>
        <v>0</v>
      </c>
      <c r="O597" s="83">
        <f t="shared" si="65"/>
        <v>0</v>
      </c>
      <c r="P597" s="83">
        <f t="shared" si="65"/>
        <v>0</v>
      </c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  <c r="AK597" s="55"/>
      <c r="AL597" s="55"/>
      <c r="AM597" s="55"/>
      <c r="AN597" s="55"/>
      <c r="AO597" s="55"/>
      <c r="AP597" s="55"/>
      <c r="AQ597" s="55"/>
      <c r="AR597" s="55"/>
      <c r="AS597" s="55"/>
      <c r="AT597" s="55"/>
      <c r="AU597" s="55"/>
      <c r="AV597" s="55"/>
      <c r="AW597" s="55"/>
      <c r="AX597" s="55"/>
      <c r="AY597" s="55"/>
      <c r="AZ597" s="55"/>
      <c r="BA597" s="55"/>
      <c r="BB597" s="55"/>
      <c r="BC597" s="55"/>
      <c r="BD597" s="55"/>
      <c r="BE597" s="55"/>
      <c r="BF597" s="55"/>
      <c r="BG597" s="55"/>
      <c r="BH597" s="55"/>
      <c r="BI597" s="55"/>
      <c r="BJ597" s="55"/>
      <c r="BK597" s="55"/>
      <c r="BL597" s="55"/>
      <c r="BM597" s="55"/>
      <c r="BN597" s="55"/>
      <c r="BO597" s="55"/>
      <c r="BP597" s="55"/>
      <c r="BQ597" s="55"/>
      <c r="BR597" s="55"/>
      <c r="BS597" s="55"/>
      <c r="BT597" s="55"/>
      <c r="BU597" s="55"/>
      <c r="BV597" s="55"/>
      <c r="BW597" s="55"/>
      <c r="BX597" s="55"/>
      <c r="BY597" s="55"/>
      <c r="BZ597" s="55"/>
      <c r="CA597" s="55"/>
      <c r="CB597" s="55"/>
      <c r="CC597" s="55"/>
      <c r="CD597" s="55"/>
      <c r="CE597" s="55"/>
      <c r="CF597" s="55"/>
      <c r="CG597" s="55"/>
      <c r="CH597" s="55"/>
      <c r="CI597" s="55"/>
      <c r="CJ597" s="55"/>
      <c r="CK597" s="55"/>
      <c r="CL597" s="55"/>
      <c r="CM597" s="55"/>
      <c r="CN597" s="55"/>
      <c r="CO597" s="55"/>
      <c r="CP597" s="55"/>
      <c r="CQ597" s="55"/>
      <c r="CR597" s="55"/>
      <c r="CS597" s="55"/>
      <c r="CT597" s="55"/>
      <c r="CU597" s="55"/>
      <c r="CV597" s="55"/>
      <c r="CW597" s="55"/>
      <c r="CX597" s="55"/>
      <c r="CY597" s="55"/>
      <c r="CZ597" s="55"/>
      <c r="DA597" s="55"/>
      <c r="DB597" s="55"/>
      <c r="DC597" s="55"/>
      <c r="DD597" s="55"/>
      <c r="DE597" s="55"/>
      <c r="DF597" s="55"/>
      <c r="DG597" s="55"/>
      <c r="DH597" s="55"/>
      <c r="DI597" s="55"/>
      <c r="DJ597" s="55"/>
      <c r="DK597" s="55"/>
      <c r="DL597" s="55"/>
      <c r="DM597" s="55"/>
      <c r="DN597" s="55"/>
      <c r="DO597" s="55"/>
      <c r="DP597" s="55"/>
      <c r="DQ597" s="55"/>
      <c r="DR597" s="55"/>
      <c r="DS597" s="55"/>
      <c r="DT597" s="55"/>
      <c r="DU597" s="55"/>
      <c r="DV597" s="55"/>
      <c r="DW597" s="55"/>
      <c r="DX597" s="55"/>
      <c r="DY597" s="55"/>
      <c r="DZ597" s="55"/>
      <c r="EA597" s="55"/>
      <c r="EB597" s="55"/>
      <c r="EC597" s="55"/>
      <c r="ED597" s="55"/>
      <c r="EE597" s="55"/>
      <c r="EF597" s="55"/>
      <c r="EG597" s="55"/>
      <c r="EH597" s="55"/>
      <c r="EI597" s="55"/>
      <c r="EJ597" s="55"/>
      <c r="EK597" s="55"/>
      <c r="EL597" s="55"/>
      <c r="EM597" s="55"/>
      <c r="EN597" s="55"/>
      <c r="EO597" s="55"/>
      <c r="EP597" s="55"/>
      <c r="EQ597" s="55"/>
      <c r="ER597" s="55"/>
      <c r="ES597" s="55"/>
      <c r="ET597" s="55"/>
      <c r="EU597" s="55"/>
      <c r="EV597" s="55"/>
      <c r="EW597" s="55"/>
      <c r="EX597" s="55"/>
      <c r="EY597" s="55"/>
      <c r="EZ597" s="55"/>
      <c r="FA597" s="55"/>
      <c r="FB597" s="55"/>
      <c r="FC597" s="55"/>
      <c r="FD597" s="55"/>
      <c r="FE597" s="55"/>
      <c r="FF597" s="55"/>
      <c r="FG597" s="55"/>
      <c r="FH597" s="55"/>
      <c r="FI597" s="55"/>
      <c r="FJ597" s="55"/>
      <c r="FK597" s="55"/>
      <c r="FL597" s="55"/>
      <c r="FM597" s="55"/>
      <c r="FN597" s="55"/>
      <c r="FO597" s="55"/>
      <c r="FP597" s="55"/>
      <c r="FQ597" s="55"/>
      <c r="FR597" s="55"/>
      <c r="FS597" s="55"/>
      <c r="FT597" s="55"/>
      <c r="FU597" s="55"/>
      <c r="FV597" s="55"/>
      <c r="FW597" s="55"/>
      <c r="FX597" s="55"/>
      <c r="FY597" s="55"/>
      <c r="FZ597" s="55"/>
      <c r="GA597" s="55"/>
      <c r="GB597" s="55"/>
      <c r="GC597" s="55"/>
      <c r="GD597" s="55"/>
      <c r="GE597" s="55"/>
      <c r="GF597" s="55"/>
      <c r="GG597" s="55"/>
      <c r="GH597" s="55"/>
      <c r="GI597" s="55"/>
      <c r="GJ597" s="55"/>
      <c r="GK597" s="55"/>
      <c r="GL597" s="55"/>
      <c r="GM597" s="55"/>
      <c r="GN597" s="55"/>
      <c r="GO597" s="55"/>
      <c r="GP597" s="55"/>
      <c r="GQ597" s="55"/>
      <c r="GR597" s="55"/>
      <c r="GS597" s="55"/>
      <c r="GT597" s="55"/>
      <c r="GU597" s="55"/>
      <c r="GV597" s="55"/>
      <c r="GW597" s="55"/>
      <c r="GX597" s="55"/>
      <c r="GY597" s="55"/>
      <c r="GZ597" s="55"/>
      <c r="HA597" s="55"/>
      <c r="HB597" s="55"/>
      <c r="HC597" s="55"/>
      <c r="HD597" s="55"/>
      <c r="HE597" s="55"/>
      <c r="HF597" s="55"/>
      <c r="HG597" s="55"/>
      <c r="HH597" s="55"/>
      <c r="HI597" s="55"/>
      <c r="HJ597" s="55"/>
      <c r="HK597" s="55"/>
      <c r="HL597" s="55"/>
      <c r="HM597" s="55"/>
      <c r="HN597" s="55"/>
      <c r="HO597" s="55"/>
      <c r="HP597" s="55"/>
      <c r="HQ597" s="55"/>
      <c r="HR597" s="55"/>
      <c r="HS597" s="55"/>
      <c r="HT597" s="55"/>
      <c r="HU597" s="55"/>
      <c r="HV597" s="55"/>
      <c r="HW597" s="55"/>
      <c r="HX597" s="55"/>
      <c r="HY597" s="55"/>
      <c r="HZ597" s="55"/>
      <c r="IA597" s="55"/>
    </row>
    <row r="598" spans="1:235" ht="21.75" customHeight="1">
      <c r="A598" s="8" t="s">
        <v>275</v>
      </c>
      <c r="B598" s="6"/>
      <c r="C598" s="6"/>
      <c r="D598" s="86"/>
      <c r="E598" s="86"/>
      <c r="F598" s="86"/>
      <c r="G598" s="7"/>
      <c r="H598" s="7"/>
      <c r="I598" s="7"/>
      <c r="J598" s="7"/>
      <c r="K598" s="7"/>
      <c r="L598" s="7"/>
      <c r="M598" s="7"/>
      <c r="N598" s="7"/>
      <c r="O598" s="7"/>
      <c r="P598" s="7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  <c r="AK598" s="55"/>
      <c r="AL598" s="55"/>
      <c r="AM598" s="55"/>
      <c r="AN598" s="55"/>
      <c r="AO598" s="55"/>
      <c r="AP598" s="55"/>
      <c r="AQ598" s="55"/>
      <c r="AR598" s="55"/>
      <c r="AS598" s="55"/>
      <c r="AT598" s="55"/>
      <c r="AU598" s="55"/>
      <c r="AV598" s="55"/>
      <c r="AW598" s="55"/>
      <c r="AX598" s="55"/>
      <c r="AY598" s="55"/>
      <c r="AZ598" s="55"/>
      <c r="BA598" s="55"/>
      <c r="BB598" s="55"/>
      <c r="BC598" s="55"/>
      <c r="BD598" s="55"/>
      <c r="BE598" s="55"/>
      <c r="BF598" s="55"/>
      <c r="BG598" s="55"/>
      <c r="BH598" s="55"/>
      <c r="BI598" s="55"/>
      <c r="BJ598" s="55"/>
      <c r="BK598" s="55"/>
      <c r="BL598" s="55"/>
      <c r="BM598" s="55"/>
      <c r="BN598" s="55"/>
      <c r="BO598" s="55"/>
      <c r="BP598" s="55"/>
      <c r="BQ598" s="55"/>
      <c r="BR598" s="55"/>
      <c r="BS598" s="55"/>
      <c r="BT598" s="55"/>
      <c r="BU598" s="55"/>
      <c r="BV598" s="55"/>
      <c r="BW598" s="55"/>
      <c r="BX598" s="55"/>
      <c r="BY598" s="55"/>
      <c r="BZ598" s="55"/>
      <c r="CA598" s="55"/>
      <c r="CB598" s="55"/>
      <c r="CC598" s="55"/>
      <c r="CD598" s="55"/>
      <c r="CE598" s="55"/>
      <c r="CF598" s="55"/>
      <c r="CG598" s="55"/>
      <c r="CH598" s="55"/>
      <c r="CI598" s="55"/>
      <c r="CJ598" s="55"/>
      <c r="CK598" s="55"/>
      <c r="CL598" s="55"/>
      <c r="CM598" s="55"/>
      <c r="CN598" s="55"/>
      <c r="CO598" s="55"/>
      <c r="CP598" s="55"/>
      <c r="CQ598" s="55"/>
      <c r="CR598" s="55"/>
      <c r="CS598" s="55"/>
      <c r="CT598" s="55"/>
      <c r="CU598" s="55"/>
      <c r="CV598" s="55"/>
      <c r="CW598" s="55"/>
      <c r="CX598" s="55"/>
      <c r="CY598" s="55"/>
      <c r="CZ598" s="55"/>
      <c r="DA598" s="55"/>
      <c r="DB598" s="55"/>
      <c r="DC598" s="55"/>
      <c r="DD598" s="55"/>
      <c r="DE598" s="55"/>
      <c r="DF598" s="55"/>
      <c r="DG598" s="55"/>
      <c r="DH598" s="55"/>
      <c r="DI598" s="55"/>
      <c r="DJ598" s="55"/>
      <c r="DK598" s="55"/>
      <c r="DL598" s="55"/>
      <c r="DM598" s="55"/>
      <c r="DN598" s="55"/>
      <c r="DO598" s="55"/>
      <c r="DP598" s="55"/>
      <c r="DQ598" s="55"/>
      <c r="DR598" s="55"/>
      <c r="DS598" s="55"/>
      <c r="DT598" s="55"/>
      <c r="DU598" s="55"/>
      <c r="DV598" s="55"/>
      <c r="DW598" s="55"/>
      <c r="DX598" s="55"/>
      <c r="DY598" s="55"/>
      <c r="DZ598" s="55"/>
      <c r="EA598" s="55"/>
      <c r="EB598" s="55"/>
      <c r="EC598" s="55"/>
      <c r="ED598" s="55"/>
      <c r="EE598" s="55"/>
      <c r="EF598" s="55"/>
      <c r="EG598" s="55"/>
      <c r="EH598" s="55"/>
      <c r="EI598" s="55"/>
      <c r="EJ598" s="55"/>
      <c r="EK598" s="55"/>
      <c r="EL598" s="55"/>
      <c r="EM598" s="55"/>
      <c r="EN598" s="55"/>
      <c r="EO598" s="55"/>
      <c r="EP598" s="55"/>
      <c r="EQ598" s="55"/>
      <c r="ER598" s="55"/>
      <c r="ES598" s="55"/>
      <c r="ET598" s="55"/>
      <c r="EU598" s="55"/>
      <c r="EV598" s="55"/>
      <c r="EW598" s="55"/>
      <c r="EX598" s="55"/>
      <c r="EY598" s="55"/>
      <c r="EZ598" s="55"/>
      <c r="FA598" s="55"/>
      <c r="FB598" s="55"/>
      <c r="FC598" s="55"/>
      <c r="FD598" s="55"/>
      <c r="FE598" s="55"/>
      <c r="FF598" s="55"/>
      <c r="FG598" s="55"/>
      <c r="FH598" s="55"/>
      <c r="FI598" s="55"/>
      <c r="FJ598" s="55"/>
      <c r="FK598" s="55"/>
      <c r="FL598" s="55"/>
      <c r="FM598" s="55"/>
      <c r="FN598" s="55"/>
      <c r="FO598" s="55"/>
      <c r="FP598" s="55"/>
      <c r="FQ598" s="55"/>
      <c r="FR598" s="55"/>
      <c r="FS598" s="55"/>
      <c r="FT598" s="55"/>
      <c r="FU598" s="55"/>
      <c r="FV598" s="55"/>
      <c r="FW598" s="55"/>
      <c r="FX598" s="55"/>
      <c r="FY598" s="55"/>
      <c r="FZ598" s="55"/>
      <c r="GA598" s="55"/>
      <c r="GB598" s="55"/>
      <c r="GC598" s="55"/>
      <c r="GD598" s="55"/>
      <c r="GE598" s="55"/>
      <c r="GF598" s="55"/>
      <c r="GG598" s="55"/>
      <c r="GH598" s="55"/>
      <c r="GI598" s="55"/>
      <c r="GJ598" s="55"/>
      <c r="GK598" s="55"/>
      <c r="GL598" s="55"/>
      <c r="GM598" s="55"/>
      <c r="GN598" s="55"/>
      <c r="GO598" s="55"/>
      <c r="GP598" s="55"/>
      <c r="GQ598" s="55"/>
      <c r="GR598" s="55"/>
      <c r="GS598" s="55"/>
      <c r="GT598" s="55"/>
      <c r="GU598" s="55"/>
      <c r="GV598" s="55"/>
      <c r="GW598" s="55"/>
      <c r="GX598" s="55"/>
      <c r="GY598" s="55"/>
      <c r="GZ598" s="55"/>
      <c r="HA598" s="55"/>
      <c r="HB598" s="55"/>
      <c r="HC598" s="55"/>
      <c r="HD598" s="55"/>
      <c r="HE598" s="55"/>
      <c r="HF598" s="55"/>
      <c r="HG598" s="55"/>
      <c r="HH598" s="55"/>
      <c r="HI598" s="55"/>
      <c r="HJ598" s="55"/>
      <c r="HK598" s="55"/>
      <c r="HL598" s="55"/>
      <c r="HM598" s="55"/>
      <c r="HN598" s="55"/>
      <c r="HO598" s="55"/>
      <c r="HP598" s="55"/>
      <c r="HQ598" s="55"/>
      <c r="HR598" s="55"/>
      <c r="HS598" s="55"/>
      <c r="HT598" s="55"/>
      <c r="HU598" s="55"/>
      <c r="HV598" s="55"/>
      <c r="HW598" s="55"/>
      <c r="HX598" s="55"/>
      <c r="HY598" s="55"/>
      <c r="HZ598" s="55"/>
      <c r="IA598" s="55"/>
    </row>
    <row r="599" spans="1:235" ht="21.75" customHeight="1">
      <c r="A599" s="34" t="s">
        <v>407</v>
      </c>
      <c r="B599" s="37"/>
      <c r="C599" s="37"/>
      <c r="D599" s="83"/>
      <c r="E599" s="83">
        <f>E601</f>
        <v>74070200</v>
      </c>
      <c r="F599" s="83">
        <f>D599+E599</f>
        <v>74070200</v>
      </c>
      <c r="G599" s="30"/>
      <c r="H599" s="36">
        <f>H601</f>
        <v>0</v>
      </c>
      <c r="I599" s="36"/>
      <c r="J599" s="36">
        <f>H599</f>
        <v>0</v>
      </c>
      <c r="K599" s="36"/>
      <c r="L599" s="36"/>
      <c r="M599" s="36"/>
      <c r="N599" s="36"/>
      <c r="O599" s="36">
        <f>O601</f>
        <v>0</v>
      </c>
      <c r="P599" s="36">
        <f>O599</f>
        <v>0</v>
      </c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  <c r="AK599" s="55"/>
      <c r="AL599" s="55"/>
      <c r="AM599" s="55"/>
      <c r="AN599" s="55"/>
      <c r="AO599" s="55"/>
      <c r="AP599" s="55"/>
      <c r="AQ599" s="55"/>
      <c r="AR599" s="55"/>
      <c r="AS599" s="55"/>
      <c r="AT599" s="55"/>
      <c r="AU599" s="55"/>
      <c r="AV599" s="55"/>
      <c r="AW599" s="55"/>
      <c r="AX599" s="55"/>
      <c r="AY599" s="55"/>
      <c r="AZ599" s="55"/>
      <c r="BA599" s="55"/>
      <c r="BB599" s="55"/>
      <c r="BC599" s="55"/>
      <c r="BD599" s="55"/>
      <c r="BE599" s="55"/>
      <c r="BF599" s="55"/>
      <c r="BG599" s="55"/>
      <c r="BH599" s="55"/>
      <c r="BI599" s="55"/>
      <c r="BJ599" s="55"/>
      <c r="BK599" s="55"/>
      <c r="BL599" s="55"/>
      <c r="BM599" s="55"/>
      <c r="BN599" s="55"/>
      <c r="BO599" s="55"/>
      <c r="BP599" s="55"/>
      <c r="BQ599" s="55"/>
      <c r="BR599" s="55"/>
      <c r="BS599" s="55"/>
      <c r="BT599" s="55"/>
      <c r="BU599" s="55"/>
      <c r="BV599" s="55"/>
      <c r="BW599" s="55"/>
      <c r="BX599" s="55"/>
      <c r="BY599" s="55"/>
      <c r="BZ599" s="55"/>
      <c r="CA599" s="55"/>
      <c r="CB599" s="55"/>
      <c r="CC599" s="55"/>
      <c r="CD599" s="55"/>
      <c r="CE599" s="55"/>
      <c r="CF599" s="55"/>
      <c r="CG599" s="55"/>
      <c r="CH599" s="55"/>
      <c r="CI599" s="55"/>
      <c r="CJ599" s="55"/>
      <c r="CK599" s="55"/>
      <c r="CL599" s="55"/>
      <c r="CM599" s="55"/>
      <c r="CN599" s="55"/>
      <c r="CO599" s="55"/>
      <c r="CP599" s="55"/>
      <c r="CQ599" s="55"/>
      <c r="CR599" s="55"/>
      <c r="CS599" s="55"/>
      <c r="CT599" s="55"/>
      <c r="CU599" s="55"/>
      <c r="CV599" s="55"/>
      <c r="CW599" s="55"/>
      <c r="CX599" s="55"/>
      <c r="CY599" s="55"/>
      <c r="CZ599" s="55"/>
      <c r="DA599" s="55"/>
      <c r="DB599" s="55"/>
      <c r="DC599" s="55"/>
      <c r="DD599" s="55"/>
      <c r="DE599" s="55"/>
      <c r="DF599" s="55"/>
      <c r="DG599" s="55"/>
      <c r="DH599" s="55"/>
      <c r="DI599" s="55"/>
      <c r="DJ599" s="55"/>
      <c r="DK599" s="55"/>
      <c r="DL599" s="55"/>
      <c r="DM599" s="55"/>
      <c r="DN599" s="55"/>
      <c r="DO599" s="55"/>
      <c r="DP599" s="55"/>
      <c r="DQ599" s="55"/>
      <c r="DR599" s="55"/>
      <c r="DS599" s="55"/>
      <c r="DT599" s="55"/>
      <c r="DU599" s="55"/>
      <c r="DV599" s="55"/>
      <c r="DW599" s="55"/>
      <c r="DX599" s="55"/>
      <c r="DY599" s="55"/>
      <c r="DZ599" s="55"/>
      <c r="EA599" s="55"/>
      <c r="EB599" s="55"/>
      <c r="EC599" s="55"/>
      <c r="ED599" s="55"/>
      <c r="EE599" s="55"/>
      <c r="EF599" s="55"/>
      <c r="EG599" s="55"/>
      <c r="EH599" s="55"/>
      <c r="EI599" s="55"/>
      <c r="EJ599" s="55"/>
      <c r="EK599" s="55"/>
      <c r="EL599" s="55"/>
      <c r="EM599" s="55"/>
      <c r="EN599" s="55"/>
      <c r="EO599" s="55"/>
      <c r="EP599" s="55"/>
      <c r="EQ599" s="55"/>
      <c r="ER599" s="55"/>
      <c r="ES599" s="55"/>
      <c r="ET599" s="55"/>
      <c r="EU599" s="55"/>
      <c r="EV599" s="55"/>
      <c r="EW599" s="55"/>
      <c r="EX599" s="55"/>
      <c r="EY599" s="55"/>
      <c r="EZ599" s="55"/>
      <c r="FA599" s="55"/>
      <c r="FB599" s="55"/>
      <c r="FC599" s="55"/>
      <c r="FD599" s="55"/>
      <c r="FE599" s="55"/>
      <c r="FF599" s="55"/>
      <c r="FG599" s="55"/>
      <c r="FH599" s="55"/>
      <c r="FI599" s="55"/>
      <c r="FJ599" s="55"/>
      <c r="FK599" s="55"/>
      <c r="FL599" s="55"/>
      <c r="FM599" s="55"/>
      <c r="FN599" s="55"/>
      <c r="FO599" s="55"/>
      <c r="FP599" s="55"/>
      <c r="FQ599" s="55"/>
      <c r="FR599" s="55"/>
      <c r="FS599" s="55"/>
      <c r="FT599" s="55"/>
      <c r="FU599" s="55"/>
      <c r="FV599" s="55"/>
      <c r="FW599" s="55"/>
      <c r="FX599" s="55"/>
      <c r="FY599" s="55"/>
      <c r="FZ599" s="55"/>
      <c r="GA599" s="55"/>
      <c r="GB599" s="55"/>
      <c r="GC599" s="55"/>
      <c r="GD599" s="55"/>
      <c r="GE599" s="55"/>
      <c r="GF599" s="55"/>
      <c r="GG599" s="55"/>
      <c r="GH599" s="55"/>
      <c r="GI599" s="55"/>
      <c r="GJ599" s="55"/>
      <c r="GK599" s="55"/>
      <c r="GL599" s="55"/>
      <c r="GM599" s="55"/>
      <c r="GN599" s="55"/>
      <c r="GO599" s="55"/>
      <c r="GP599" s="55"/>
      <c r="GQ599" s="55"/>
      <c r="GR599" s="55"/>
      <c r="GS599" s="55"/>
      <c r="GT599" s="55"/>
      <c r="GU599" s="55"/>
      <c r="GV599" s="55"/>
      <c r="GW599" s="55"/>
      <c r="GX599" s="55"/>
      <c r="GY599" s="55"/>
      <c r="GZ599" s="55"/>
      <c r="HA599" s="55"/>
      <c r="HB599" s="55"/>
      <c r="HC599" s="55"/>
      <c r="HD599" s="55"/>
      <c r="HE599" s="55"/>
      <c r="HF599" s="55"/>
      <c r="HG599" s="55"/>
      <c r="HH599" s="55"/>
      <c r="HI599" s="55"/>
      <c r="HJ599" s="55"/>
      <c r="HK599" s="55"/>
      <c r="HL599" s="55"/>
      <c r="HM599" s="55"/>
      <c r="HN599" s="55"/>
      <c r="HO599" s="55"/>
      <c r="HP599" s="55"/>
      <c r="HQ599" s="55"/>
      <c r="HR599" s="55"/>
      <c r="HS599" s="55"/>
      <c r="HT599" s="55"/>
      <c r="HU599" s="55"/>
      <c r="HV599" s="55"/>
      <c r="HW599" s="55"/>
      <c r="HX599" s="55"/>
      <c r="HY599" s="55"/>
      <c r="HZ599" s="55"/>
      <c r="IA599" s="55"/>
    </row>
    <row r="600" spans="1:235" ht="21.75" customHeight="1">
      <c r="A600" s="5" t="s">
        <v>4</v>
      </c>
      <c r="B600" s="6"/>
      <c r="C600" s="6"/>
      <c r="D600" s="86"/>
      <c r="E600" s="86"/>
      <c r="F600" s="86"/>
      <c r="G600" s="7"/>
      <c r="H600" s="7"/>
      <c r="I600" s="7"/>
      <c r="J600" s="7"/>
      <c r="K600" s="7"/>
      <c r="L600" s="7"/>
      <c r="M600" s="7"/>
      <c r="N600" s="7"/>
      <c r="O600" s="7"/>
      <c r="P600" s="7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  <c r="AK600" s="55"/>
      <c r="AL600" s="55"/>
      <c r="AM600" s="55"/>
      <c r="AN600" s="55"/>
      <c r="AO600" s="55"/>
      <c r="AP600" s="55"/>
      <c r="AQ600" s="55"/>
      <c r="AR600" s="55"/>
      <c r="AS600" s="55"/>
      <c r="AT600" s="55"/>
      <c r="AU600" s="55"/>
      <c r="AV600" s="55"/>
      <c r="AW600" s="55"/>
      <c r="AX600" s="55"/>
      <c r="AY600" s="55"/>
      <c r="AZ600" s="55"/>
      <c r="BA600" s="55"/>
      <c r="BB600" s="55"/>
      <c r="BC600" s="55"/>
      <c r="BD600" s="55"/>
      <c r="BE600" s="55"/>
      <c r="BF600" s="55"/>
      <c r="BG600" s="55"/>
      <c r="BH600" s="55"/>
      <c r="BI600" s="55"/>
      <c r="BJ600" s="55"/>
      <c r="BK600" s="55"/>
      <c r="BL600" s="55"/>
      <c r="BM600" s="55"/>
      <c r="BN600" s="55"/>
      <c r="BO600" s="55"/>
      <c r="BP600" s="55"/>
      <c r="BQ600" s="55"/>
      <c r="BR600" s="55"/>
      <c r="BS600" s="55"/>
      <c r="BT600" s="55"/>
      <c r="BU600" s="55"/>
      <c r="BV600" s="55"/>
      <c r="BW600" s="55"/>
      <c r="BX600" s="55"/>
      <c r="BY600" s="55"/>
      <c r="BZ600" s="55"/>
      <c r="CA600" s="55"/>
      <c r="CB600" s="55"/>
      <c r="CC600" s="55"/>
      <c r="CD600" s="55"/>
      <c r="CE600" s="55"/>
      <c r="CF600" s="55"/>
      <c r="CG600" s="55"/>
      <c r="CH600" s="55"/>
      <c r="CI600" s="55"/>
      <c r="CJ600" s="55"/>
      <c r="CK600" s="55"/>
      <c r="CL600" s="55"/>
      <c r="CM600" s="55"/>
      <c r="CN600" s="55"/>
      <c r="CO600" s="55"/>
      <c r="CP600" s="55"/>
      <c r="CQ600" s="55"/>
      <c r="CR600" s="55"/>
      <c r="CS600" s="55"/>
      <c r="CT600" s="55"/>
      <c r="CU600" s="55"/>
      <c r="CV600" s="55"/>
      <c r="CW600" s="55"/>
      <c r="CX600" s="55"/>
      <c r="CY600" s="55"/>
      <c r="CZ600" s="55"/>
      <c r="DA600" s="55"/>
      <c r="DB600" s="55"/>
      <c r="DC600" s="55"/>
      <c r="DD600" s="55"/>
      <c r="DE600" s="55"/>
      <c r="DF600" s="55"/>
      <c r="DG600" s="55"/>
      <c r="DH600" s="55"/>
      <c r="DI600" s="55"/>
      <c r="DJ600" s="55"/>
      <c r="DK600" s="55"/>
      <c r="DL600" s="55"/>
      <c r="DM600" s="55"/>
      <c r="DN600" s="55"/>
      <c r="DO600" s="55"/>
      <c r="DP600" s="55"/>
      <c r="DQ600" s="55"/>
      <c r="DR600" s="55"/>
      <c r="DS600" s="55"/>
      <c r="DT600" s="55"/>
      <c r="DU600" s="55"/>
      <c r="DV600" s="55"/>
      <c r="DW600" s="55"/>
      <c r="DX600" s="55"/>
      <c r="DY600" s="55"/>
      <c r="DZ600" s="55"/>
      <c r="EA600" s="55"/>
      <c r="EB600" s="55"/>
      <c r="EC600" s="55"/>
      <c r="ED600" s="55"/>
      <c r="EE600" s="55"/>
      <c r="EF600" s="55"/>
      <c r="EG600" s="55"/>
      <c r="EH600" s="55"/>
      <c r="EI600" s="55"/>
      <c r="EJ600" s="55"/>
      <c r="EK600" s="55"/>
      <c r="EL600" s="55"/>
      <c r="EM600" s="55"/>
      <c r="EN600" s="55"/>
      <c r="EO600" s="55"/>
      <c r="EP600" s="55"/>
      <c r="EQ600" s="55"/>
      <c r="ER600" s="55"/>
      <c r="ES600" s="55"/>
      <c r="ET600" s="55"/>
      <c r="EU600" s="55"/>
      <c r="EV600" s="55"/>
      <c r="EW600" s="55"/>
      <c r="EX600" s="55"/>
      <c r="EY600" s="55"/>
      <c r="EZ600" s="55"/>
      <c r="FA600" s="55"/>
      <c r="FB600" s="55"/>
      <c r="FC600" s="55"/>
      <c r="FD600" s="55"/>
      <c r="FE600" s="55"/>
      <c r="FF600" s="55"/>
      <c r="FG600" s="55"/>
      <c r="FH600" s="55"/>
      <c r="FI600" s="55"/>
      <c r="FJ600" s="55"/>
      <c r="FK600" s="55"/>
      <c r="FL600" s="55"/>
      <c r="FM600" s="55"/>
      <c r="FN600" s="55"/>
      <c r="FO600" s="55"/>
      <c r="FP600" s="55"/>
      <c r="FQ600" s="55"/>
      <c r="FR600" s="55"/>
      <c r="FS600" s="55"/>
      <c r="FT600" s="55"/>
      <c r="FU600" s="55"/>
      <c r="FV600" s="55"/>
      <c r="FW600" s="55"/>
      <c r="FX600" s="55"/>
      <c r="FY600" s="55"/>
      <c r="FZ600" s="55"/>
      <c r="GA600" s="55"/>
      <c r="GB600" s="55"/>
      <c r="GC600" s="55"/>
      <c r="GD600" s="55"/>
      <c r="GE600" s="55"/>
      <c r="GF600" s="55"/>
      <c r="GG600" s="55"/>
      <c r="GH600" s="55"/>
      <c r="GI600" s="55"/>
      <c r="GJ600" s="55"/>
      <c r="GK600" s="55"/>
      <c r="GL600" s="55"/>
      <c r="GM600" s="55"/>
      <c r="GN600" s="55"/>
      <c r="GO600" s="55"/>
      <c r="GP600" s="55"/>
      <c r="GQ600" s="55"/>
      <c r="GR600" s="55"/>
      <c r="GS600" s="55"/>
      <c r="GT600" s="55"/>
      <c r="GU600" s="55"/>
      <c r="GV600" s="55"/>
      <c r="GW600" s="55"/>
      <c r="GX600" s="55"/>
      <c r="GY600" s="55"/>
      <c r="GZ600" s="55"/>
      <c r="HA600" s="55"/>
      <c r="HB600" s="55"/>
      <c r="HC600" s="55"/>
      <c r="HD600" s="55"/>
      <c r="HE600" s="55"/>
      <c r="HF600" s="55"/>
      <c r="HG600" s="55"/>
      <c r="HH600" s="55"/>
      <c r="HI600" s="55"/>
      <c r="HJ600" s="55"/>
      <c r="HK600" s="55"/>
      <c r="HL600" s="55"/>
      <c r="HM600" s="55"/>
      <c r="HN600" s="55"/>
      <c r="HO600" s="55"/>
      <c r="HP600" s="55"/>
      <c r="HQ600" s="55"/>
      <c r="HR600" s="55"/>
      <c r="HS600" s="55"/>
      <c r="HT600" s="55"/>
      <c r="HU600" s="55"/>
      <c r="HV600" s="55"/>
      <c r="HW600" s="55"/>
      <c r="HX600" s="55"/>
      <c r="HY600" s="55"/>
      <c r="HZ600" s="55"/>
      <c r="IA600" s="55"/>
    </row>
    <row r="601" spans="1:235" ht="21.75" customHeight="1">
      <c r="A601" s="8" t="s">
        <v>278</v>
      </c>
      <c r="B601" s="6"/>
      <c r="C601" s="6"/>
      <c r="D601" s="49"/>
      <c r="E601" s="49">
        <v>74070200</v>
      </c>
      <c r="F601" s="49">
        <f>D601+E601</f>
        <v>74070200</v>
      </c>
      <c r="G601" s="89"/>
      <c r="H601" s="89"/>
      <c r="I601" s="89"/>
      <c r="J601" s="89"/>
      <c r="K601" s="89"/>
      <c r="L601" s="89"/>
      <c r="M601" s="89"/>
      <c r="N601" s="89"/>
      <c r="O601" s="89"/>
      <c r="P601" s="89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  <c r="AK601" s="55"/>
      <c r="AL601" s="55"/>
      <c r="AM601" s="55"/>
      <c r="AN601" s="55"/>
      <c r="AO601" s="55"/>
      <c r="AP601" s="55"/>
      <c r="AQ601" s="55"/>
      <c r="AR601" s="55"/>
      <c r="AS601" s="55"/>
      <c r="AT601" s="55"/>
      <c r="AU601" s="55"/>
      <c r="AV601" s="55"/>
      <c r="AW601" s="55"/>
      <c r="AX601" s="55"/>
      <c r="AY601" s="55"/>
      <c r="AZ601" s="55"/>
      <c r="BA601" s="55"/>
      <c r="BB601" s="55"/>
      <c r="BC601" s="55"/>
      <c r="BD601" s="55"/>
      <c r="BE601" s="55"/>
      <c r="BF601" s="55"/>
      <c r="BG601" s="55"/>
      <c r="BH601" s="55"/>
      <c r="BI601" s="55"/>
      <c r="BJ601" s="55"/>
      <c r="BK601" s="55"/>
      <c r="BL601" s="55"/>
      <c r="BM601" s="55"/>
      <c r="BN601" s="55"/>
      <c r="BO601" s="55"/>
      <c r="BP601" s="55"/>
      <c r="BQ601" s="55"/>
      <c r="BR601" s="55"/>
      <c r="BS601" s="55"/>
      <c r="BT601" s="55"/>
      <c r="BU601" s="55"/>
      <c r="BV601" s="55"/>
      <c r="BW601" s="55"/>
      <c r="BX601" s="55"/>
      <c r="BY601" s="55"/>
      <c r="BZ601" s="55"/>
      <c r="CA601" s="55"/>
      <c r="CB601" s="55"/>
      <c r="CC601" s="55"/>
      <c r="CD601" s="55"/>
      <c r="CE601" s="55"/>
      <c r="CF601" s="55"/>
      <c r="CG601" s="55"/>
      <c r="CH601" s="55"/>
      <c r="CI601" s="55"/>
      <c r="CJ601" s="55"/>
      <c r="CK601" s="55"/>
      <c r="CL601" s="55"/>
      <c r="CM601" s="55"/>
      <c r="CN601" s="55"/>
      <c r="CO601" s="55"/>
      <c r="CP601" s="55"/>
      <c r="CQ601" s="55"/>
      <c r="CR601" s="55"/>
      <c r="CS601" s="55"/>
      <c r="CT601" s="55"/>
      <c r="CU601" s="55"/>
      <c r="CV601" s="55"/>
      <c r="CW601" s="55"/>
      <c r="CX601" s="55"/>
      <c r="CY601" s="55"/>
      <c r="CZ601" s="55"/>
      <c r="DA601" s="55"/>
      <c r="DB601" s="55"/>
      <c r="DC601" s="55"/>
      <c r="DD601" s="55"/>
      <c r="DE601" s="55"/>
      <c r="DF601" s="55"/>
      <c r="DG601" s="55"/>
      <c r="DH601" s="55"/>
      <c r="DI601" s="55"/>
      <c r="DJ601" s="55"/>
      <c r="DK601" s="55"/>
      <c r="DL601" s="55"/>
      <c r="DM601" s="55"/>
      <c r="DN601" s="55"/>
      <c r="DO601" s="55"/>
      <c r="DP601" s="55"/>
      <c r="DQ601" s="55"/>
      <c r="DR601" s="55"/>
      <c r="DS601" s="55"/>
      <c r="DT601" s="55"/>
      <c r="DU601" s="55"/>
      <c r="DV601" s="55"/>
      <c r="DW601" s="55"/>
      <c r="DX601" s="55"/>
      <c r="DY601" s="55"/>
      <c r="DZ601" s="55"/>
      <c r="EA601" s="55"/>
      <c r="EB601" s="55"/>
      <c r="EC601" s="55"/>
      <c r="ED601" s="55"/>
      <c r="EE601" s="55"/>
      <c r="EF601" s="55"/>
      <c r="EG601" s="55"/>
      <c r="EH601" s="55"/>
      <c r="EI601" s="55"/>
      <c r="EJ601" s="55"/>
      <c r="EK601" s="55"/>
      <c r="EL601" s="55"/>
      <c r="EM601" s="55"/>
      <c r="EN601" s="55"/>
      <c r="EO601" s="55"/>
      <c r="EP601" s="55"/>
      <c r="EQ601" s="55"/>
      <c r="ER601" s="55"/>
      <c r="ES601" s="55"/>
      <c r="ET601" s="55"/>
      <c r="EU601" s="55"/>
      <c r="EV601" s="55"/>
      <c r="EW601" s="55"/>
      <c r="EX601" s="55"/>
      <c r="EY601" s="55"/>
      <c r="EZ601" s="55"/>
      <c r="FA601" s="55"/>
      <c r="FB601" s="55"/>
      <c r="FC601" s="55"/>
      <c r="FD601" s="55"/>
      <c r="FE601" s="55"/>
      <c r="FF601" s="55"/>
      <c r="FG601" s="55"/>
      <c r="FH601" s="55"/>
      <c r="FI601" s="55"/>
      <c r="FJ601" s="55"/>
      <c r="FK601" s="55"/>
      <c r="FL601" s="55"/>
      <c r="FM601" s="55"/>
      <c r="FN601" s="55"/>
      <c r="FO601" s="55"/>
      <c r="FP601" s="55"/>
      <c r="FQ601" s="55"/>
      <c r="FR601" s="55"/>
      <c r="FS601" s="55"/>
      <c r="FT601" s="55"/>
      <c r="FU601" s="55"/>
      <c r="FV601" s="55"/>
      <c r="FW601" s="55"/>
      <c r="FX601" s="55"/>
      <c r="FY601" s="55"/>
      <c r="FZ601" s="55"/>
      <c r="GA601" s="55"/>
      <c r="GB601" s="55"/>
      <c r="GC601" s="55"/>
      <c r="GD601" s="55"/>
      <c r="GE601" s="55"/>
      <c r="GF601" s="55"/>
      <c r="GG601" s="55"/>
      <c r="GH601" s="55"/>
      <c r="GI601" s="55"/>
      <c r="GJ601" s="55"/>
      <c r="GK601" s="55"/>
      <c r="GL601" s="55"/>
      <c r="GM601" s="55"/>
      <c r="GN601" s="55"/>
      <c r="GO601" s="55"/>
      <c r="GP601" s="55"/>
      <c r="GQ601" s="55"/>
      <c r="GR601" s="55"/>
      <c r="GS601" s="55"/>
      <c r="GT601" s="55"/>
      <c r="GU601" s="55"/>
      <c r="GV601" s="55"/>
      <c r="GW601" s="55"/>
      <c r="GX601" s="55"/>
      <c r="GY601" s="55"/>
      <c r="GZ601" s="55"/>
      <c r="HA601" s="55"/>
      <c r="HB601" s="55"/>
      <c r="HC601" s="55"/>
      <c r="HD601" s="55"/>
      <c r="HE601" s="55"/>
      <c r="HF601" s="55"/>
      <c r="HG601" s="55"/>
      <c r="HH601" s="55"/>
      <c r="HI601" s="55"/>
      <c r="HJ601" s="55"/>
      <c r="HK601" s="55"/>
      <c r="HL601" s="55"/>
      <c r="HM601" s="55"/>
      <c r="HN601" s="55"/>
      <c r="HO601" s="55"/>
      <c r="HP601" s="55"/>
      <c r="HQ601" s="55"/>
      <c r="HR601" s="55"/>
      <c r="HS601" s="55"/>
      <c r="HT601" s="55"/>
      <c r="HU601" s="55"/>
      <c r="HV601" s="55"/>
      <c r="HW601" s="55"/>
      <c r="HX601" s="55"/>
      <c r="HY601" s="55"/>
      <c r="HZ601" s="55"/>
      <c r="IA601" s="55"/>
    </row>
    <row r="602" spans="1:235" ht="21.75" customHeight="1">
      <c r="A602" s="5" t="s">
        <v>5</v>
      </c>
      <c r="B602" s="6"/>
      <c r="C602" s="6"/>
      <c r="D602" s="49"/>
      <c r="E602" s="49"/>
      <c r="F602" s="49"/>
      <c r="G602" s="89"/>
      <c r="H602" s="89"/>
      <c r="I602" s="89"/>
      <c r="J602" s="89"/>
      <c r="K602" s="89"/>
      <c r="L602" s="89"/>
      <c r="M602" s="89"/>
      <c r="N602" s="89"/>
      <c r="O602" s="89"/>
      <c r="P602" s="89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  <c r="AK602" s="55"/>
      <c r="AL602" s="55"/>
      <c r="AM602" s="55"/>
      <c r="AN602" s="55"/>
      <c r="AO602" s="55"/>
      <c r="AP602" s="55"/>
      <c r="AQ602" s="55"/>
      <c r="AR602" s="55"/>
      <c r="AS602" s="55"/>
      <c r="AT602" s="55"/>
      <c r="AU602" s="55"/>
      <c r="AV602" s="55"/>
      <c r="AW602" s="55"/>
      <c r="AX602" s="55"/>
      <c r="AY602" s="55"/>
      <c r="AZ602" s="55"/>
      <c r="BA602" s="55"/>
      <c r="BB602" s="55"/>
      <c r="BC602" s="55"/>
      <c r="BD602" s="55"/>
      <c r="BE602" s="55"/>
      <c r="BF602" s="55"/>
      <c r="BG602" s="55"/>
      <c r="BH602" s="55"/>
      <c r="BI602" s="55"/>
      <c r="BJ602" s="55"/>
      <c r="BK602" s="55"/>
      <c r="BL602" s="55"/>
      <c r="BM602" s="55"/>
      <c r="BN602" s="55"/>
      <c r="BO602" s="55"/>
      <c r="BP602" s="55"/>
      <c r="BQ602" s="55"/>
      <c r="BR602" s="55"/>
      <c r="BS602" s="55"/>
      <c r="BT602" s="55"/>
      <c r="BU602" s="55"/>
      <c r="BV602" s="55"/>
      <c r="BW602" s="55"/>
      <c r="BX602" s="55"/>
      <c r="BY602" s="55"/>
      <c r="BZ602" s="55"/>
      <c r="CA602" s="55"/>
      <c r="CB602" s="55"/>
      <c r="CC602" s="55"/>
      <c r="CD602" s="55"/>
      <c r="CE602" s="55"/>
      <c r="CF602" s="55"/>
      <c r="CG602" s="55"/>
      <c r="CH602" s="55"/>
      <c r="CI602" s="55"/>
      <c r="CJ602" s="55"/>
      <c r="CK602" s="55"/>
      <c r="CL602" s="55"/>
      <c r="CM602" s="55"/>
      <c r="CN602" s="55"/>
      <c r="CO602" s="55"/>
      <c r="CP602" s="55"/>
      <c r="CQ602" s="55"/>
      <c r="CR602" s="55"/>
      <c r="CS602" s="55"/>
      <c r="CT602" s="55"/>
      <c r="CU602" s="55"/>
      <c r="CV602" s="55"/>
      <c r="CW602" s="55"/>
      <c r="CX602" s="55"/>
      <c r="CY602" s="55"/>
      <c r="CZ602" s="55"/>
      <c r="DA602" s="55"/>
      <c r="DB602" s="55"/>
      <c r="DC602" s="55"/>
      <c r="DD602" s="55"/>
      <c r="DE602" s="55"/>
      <c r="DF602" s="55"/>
      <c r="DG602" s="55"/>
      <c r="DH602" s="55"/>
      <c r="DI602" s="55"/>
      <c r="DJ602" s="55"/>
      <c r="DK602" s="55"/>
      <c r="DL602" s="55"/>
      <c r="DM602" s="55"/>
      <c r="DN602" s="55"/>
      <c r="DO602" s="55"/>
      <c r="DP602" s="55"/>
      <c r="DQ602" s="55"/>
      <c r="DR602" s="55"/>
      <c r="DS602" s="55"/>
      <c r="DT602" s="55"/>
      <c r="DU602" s="55"/>
      <c r="DV602" s="55"/>
      <c r="DW602" s="55"/>
      <c r="DX602" s="55"/>
      <c r="DY602" s="55"/>
      <c r="DZ602" s="55"/>
      <c r="EA602" s="55"/>
      <c r="EB602" s="55"/>
      <c r="EC602" s="55"/>
      <c r="ED602" s="55"/>
      <c r="EE602" s="55"/>
      <c r="EF602" s="55"/>
      <c r="EG602" s="55"/>
      <c r="EH602" s="55"/>
      <c r="EI602" s="55"/>
      <c r="EJ602" s="55"/>
      <c r="EK602" s="55"/>
      <c r="EL602" s="55"/>
      <c r="EM602" s="55"/>
      <c r="EN602" s="55"/>
      <c r="EO602" s="55"/>
      <c r="EP602" s="55"/>
      <c r="EQ602" s="55"/>
      <c r="ER602" s="55"/>
      <c r="ES602" s="55"/>
      <c r="ET602" s="55"/>
      <c r="EU602" s="55"/>
      <c r="EV602" s="55"/>
      <c r="EW602" s="55"/>
      <c r="EX602" s="55"/>
      <c r="EY602" s="55"/>
      <c r="EZ602" s="55"/>
      <c r="FA602" s="55"/>
      <c r="FB602" s="55"/>
      <c r="FC602" s="55"/>
      <c r="FD602" s="55"/>
      <c r="FE602" s="55"/>
      <c r="FF602" s="55"/>
      <c r="FG602" s="55"/>
      <c r="FH602" s="55"/>
      <c r="FI602" s="55"/>
      <c r="FJ602" s="55"/>
      <c r="FK602" s="55"/>
      <c r="FL602" s="55"/>
      <c r="FM602" s="55"/>
      <c r="FN602" s="55"/>
      <c r="FO602" s="55"/>
      <c r="FP602" s="55"/>
      <c r="FQ602" s="55"/>
      <c r="FR602" s="55"/>
      <c r="FS602" s="55"/>
      <c r="FT602" s="55"/>
      <c r="FU602" s="55"/>
      <c r="FV602" s="55"/>
      <c r="FW602" s="55"/>
      <c r="FX602" s="55"/>
      <c r="FY602" s="55"/>
      <c r="FZ602" s="55"/>
      <c r="GA602" s="55"/>
      <c r="GB602" s="55"/>
      <c r="GC602" s="55"/>
      <c r="GD602" s="55"/>
      <c r="GE602" s="55"/>
      <c r="GF602" s="55"/>
      <c r="GG602" s="55"/>
      <c r="GH602" s="55"/>
      <c r="GI602" s="55"/>
      <c r="GJ602" s="55"/>
      <c r="GK602" s="55"/>
      <c r="GL602" s="55"/>
      <c r="GM602" s="55"/>
      <c r="GN602" s="55"/>
      <c r="GO602" s="55"/>
      <c r="GP602" s="55"/>
      <c r="GQ602" s="55"/>
      <c r="GR602" s="55"/>
      <c r="GS602" s="55"/>
      <c r="GT602" s="55"/>
      <c r="GU602" s="55"/>
      <c r="GV602" s="55"/>
      <c r="GW602" s="55"/>
      <c r="GX602" s="55"/>
      <c r="GY602" s="55"/>
      <c r="GZ602" s="55"/>
      <c r="HA602" s="55"/>
      <c r="HB602" s="55"/>
      <c r="HC602" s="55"/>
      <c r="HD602" s="55"/>
      <c r="HE602" s="55"/>
      <c r="HF602" s="55"/>
      <c r="HG602" s="55"/>
      <c r="HH602" s="55"/>
      <c r="HI602" s="55"/>
      <c r="HJ602" s="55"/>
      <c r="HK602" s="55"/>
      <c r="HL602" s="55"/>
      <c r="HM602" s="55"/>
      <c r="HN602" s="55"/>
      <c r="HO602" s="55"/>
      <c r="HP602" s="55"/>
      <c r="HQ602" s="55"/>
      <c r="HR602" s="55"/>
      <c r="HS602" s="55"/>
      <c r="HT602" s="55"/>
      <c r="HU602" s="55"/>
      <c r="HV602" s="55"/>
      <c r="HW602" s="55"/>
      <c r="HX602" s="55"/>
      <c r="HY602" s="55"/>
      <c r="HZ602" s="55"/>
      <c r="IA602" s="55"/>
    </row>
    <row r="603" spans="1:235" ht="21.75" customHeight="1">
      <c r="A603" s="8" t="s">
        <v>276</v>
      </c>
      <c r="B603" s="6"/>
      <c r="C603" s="6"/>
      <c r="D603" s="49"/>
      <c r="E603" s="49">
        <v>1</v>
      </c>
      <c r="F603" s="49">
        <f>D603+E603</f>
        <v>1</v>
      </c>
      <c r="G603" s="89"/>
      <c r="H603" s="98"/>
      <c r="I603" s="89"/>
      <c r="J603" s="98"/>
      <c r="K603" s="89"/>
      <c r="L603" s="89"/>
      <c r="M603" s="89"/>
      <c r="N603" s="89"/>
      <c r="O603" s="98"/>
      <c r="P603" s="98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55"/>
      <c r="AL603" s="55"/>
      <c r="AM603" s="55"/>
      <c r="AN603" s="55"/>
      <c r="AO603" s="55"/>
      <c r="AP603" s="55"/>
      <c r="AQ603" s="55"/>
      <c r="AR603" s="55"/>
      <c r="AS603" s="55"/>
      <c r="AT603" s="55"/>
      <c r="AU603" s="55"/>
      <c r="AV603" s="55"/>
      <c r="AW603" s="55"/>
      <c r="AX603" s="55"/>
      <c r="AY603" s="55"/>
      <c r="AZ603" s="55"/>
      <c r="BA603" s="55"/>
      <c r="BB603" s="55"/>
      <c r="BC603" s="55"/>
      <c r="BD603" s="55"/>
      <c r="BE603" s="55"/>
      <c r="BF603" s="55"/>
      <c r="BG603" s="55"/>
      <c r="BH603" s="55"/>
      <c r="BI603" s="55"/>
      <c r="BJ603" s="55"/>
      <c r="BK603" s="55"/>
      <c r="BL603" s="55"/>
      <c r="BM603" s="55"/>
      <c r="BN603" s="55"/>
      <c r="BO603" s="55"/>
      <c r="BP603" s="55"/>
      <c r="BQ603" s="55"/>
      <c r="BR603" s="55"/>
      <c r="BS603" s="55"/>
      <c r="BT603" s="55"/>
      <c r="BU603" s="55"/>
      <c r="BV603" s="55"/>
      <c r="BW603" s="55"/>
      <c r="BX603" s="55"/>
      <c r="BY603" s="55"/>
      <c r="BZ603" s="55"/>
      <c r="CA603" s="55"/>
      <c r="CB603" s="55"/>
      <c r="CC603" s="55"/>
      <c r="CD603" s="55"/>
      <c r="CE603" s="55"/>
      <c r="CF603" s="55"/>
      <c r="CG603" s="55"/>
      <c r="CH603" s="55"/>
      <c r="CI603" s="55"/>
      <c r="CJ603" s="55"/>
      <c r="CK603" s="55"/>
      <c r="CL603" s="55"/>
      <c r="CM603" s="55"/>
      <c r="CN603" s="55"/>
      <c r="CO603" s="55"/>
      <c r="CP603" s="55"/>
      <c r="CQ603" s="55"/>
      <c r="CR603" s="55"/>
      <c r="CS603" s="55"/>
      <c r="CT603" s="55"/>
      <c r="CU603" s="55"/>
      <c r="CV603" s="55"/>
      <c r="CW603" s="55"/>
      <c r="CX603" s="55"/>
      <c r="CY603" s="55"/>
      <c r="CZ603" s="55"/>
      <c r="DA603" s="55"/>
      <c r="DB603" s="55"/>
      <c r="DC603" s="55"/>
      <c r="DD603" s="55"/>
      <c r="DE603" s="55"/>
      <c r="DF603" s="55"/>
      <c r="DG603" s="55"/>
      <c r="DH603" s="55"/>
      <c r="DI603" s="55"/>
      <c r="DJ603" s="55"/>
      <c r="DK603" s="55"/>
      <c r="DL603" s="55"/>
      <c r="DM603" s="55"/>
      <c r="DN603" s="55"/>
      <c r="DO603" s="55"/>
      <c r="DP603" s="55"/>
      <c r="DQ603" s="55"/>
      <c r="DR603" s="55"/>
      <c r="DS603" s="55"/>
      <c r="DT603" s="55"/>
      <c r="DU603" s="55"/>
      <c r="DV603" s="55"/>
      <c r="DW603" s="55"/>
      <c r="DX603" s="55"/>
      <c r="DY603" s="55"/>
      <c r="DZ603" s="55"/>
      <c r="EA603" s="55"/>
      <c r="EB603" s="55"/>
      <c r="EC603" s="55"/>
      <c r="ED603" s="55"/>
      <c r="EE603" s="55"/>
      <c r="EF603" s="55"/>
      <c r="EG603" s="55"/>
      <c r="EH603" s="55"/>
      <c r="EI603" s="55"/>
      <c r="EJ603" s="55"/>
      <c r="EK603" s="55"/>
      <c r="EL603" s="55"/>
      <c r="EM603" s="55"/>
      <c r="EN603" s="55"/>
      <c r="EO603" s="55"/>
      <c r="EP603" s="55"/>
      <c r="EQ603" s="55"/>
      <c r="ER603" s="55"/>
      <c r="ES603" s="55"/>
      <c r="ET603" s="55"/>
      <c r="EU603" s="55"/>
      <c r="EV603" s="55"/>
      <c r="EW603" s="55"/>
      <c r="EX603" s="55"/>
      <c r="EY603" s="55"/>
      <c r="EZ603" s="55"/>
      <c r="FA603" s="55"/>
      <c r="FB603" s="55"/>
      <c r="FC603" s="55"/>
      <c r="FD603" s="55"/>
      <c r="FE603" s="55"/>
      <c r="FF603" s="55"/>
      <c r="FG603" s="55"/>
      <c r="FH603" s="55"/>
      <c r="FI603" s="55"/>
      <c r="FJ603" s="55"/>
      <c r="FK603" s="55"/>
      <c r="FL603" s="55"/>
      <c r="FM603" s="55"/>
      <c r="FN603" s="55"/>
      <c r="FO603" s="55"/>
      <c r="FP603" s="55"/>
      <c r="FQ603" s="55"/>
      <c r="FR603" s="55"/>
      <c r="FS603" s="55"/>
      <c r="FT603" s="55"/>
      <c r="FU603" s="55"/>
      <c r="FV603" s="55"/>
      <c r="FW603" s="55"/>
      <c r="FX603" s="55"/>
      <c r="FY603" s="55"/>
      <c r="FZ603" s="55"/>
      <c r="GA603" s="55"/>
      <c r="GB603" s="55"/>
      <c r="GC603" s="55"/>
      <c r="GD603" s="55"/>
      <c r="GE603" s="55"/>
      <c r="GF603" s="55"/>
      <c r="GG603" s="55"/>
      <c r="GH603" s="55"/>
      <c r="GI603" s="55"/>
      <c r="GJ603" s="55"/>
      <c r="GK603" s="55"/>
      <c r="GL603" s="55"/>
      <c r="GM603" s="55"/>
      <c r="GN603" s="55"/>
      <c r="GO603" s="55"/>
      <c r="GP603" s="55"/>
      <c r="GQ603" s="55"/>
      <c r="GR603" s="55"/>
      <c r="GS603" s="55"/>
      <c r="GT603" s="55"/>
      <c r="GU603" s="55"/>
      <c r="GV603" s="55"/>
      <c r="GW603" s="55"/>
      <c r="GX603" s="55"/>
      <c r="GY603" s="55"/>
      <c r="GZ603" s="55"/>
      <c r="HA603" s="55"/>
      <c r="HB603" s="55"/>
      <c r="HC603" s="55"/>
      <c r="HD603" s="55"/>
      <c r="HE603" s="55"/>
      <c r="HF603" s="55"/>
      <c r="HG603" s="55"/>
      <c r="HH603" s="55"/>
      <c r="HI603" s="55"/>
      <c r="HJ603" s="55"/>
      <c r="HK603" s="55"/>
      <c r="HL603" s="55"/>
      <c r="HM603" s="55"/>
      <c r="HN603" s="55"/>
      <c r="HO603" s="55"/>
      <c r="HP603" s="55"/>
      <c r="HQ603" s="55"/>
      <c r="HR603" s="55"/>
      <c r="HS603" s="55"/>
      <c r="HT603" s="55"/>
      <c r="HU603" s="55"/>
      <c r="HV603" s="55"/>
      <c r="HW603" s="55"/>
      <c r="HX603" s="55"/>
      <c r="HY603" s="55"/>
      <c r="HZ603" s="55"/>
      <c r="IA603" s="55"/>
    </row>
    <row r="604" spans="1:235" ht="21.75" customHeight="1">
      <c r="A604" s="5" t="s">
        <v>7</v>
      </c>
      <c r="B604" s="6"/>
      <c r="C604" s="6"/>
      <c r="D604" s="49"/>
      <c r="E604" s="49"/>
      <c r="F604" s="49"/>
      <c r="G604" s="89"/>
      <c r="H604" s="89"/>
      <c r="I604" s="89"/>
      <c r="J604" s="89"/>
      <c r="K604" s="89"/>
      <c r="L604" s="89"/>
      <c r="M604" s="89"/>
      <c r="N604" s="89"/>
      <c r="O604" s="89"/>
      <c r="P604" s="89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  <c r="AK604" s="55"/>
      <c r="AL604" s="55"/>
      <c r="AM604" s="55"/>
      <c r="AN604" s="55"/>
      <c r="AO604" s="55"/>
      <c r="AP604" s="55"/>
      <c r="AQ604" s="55"/>
      <c r="AR604" s="55"/>
      <c r="AS604" s="55"/>
      <c r="AT604" s="55"/>
      <c r="AU604" s="55"/>
      <c r="AV604" s="55"/>
      <c r="AW604" s="55"/>
      <c r="AX604" s="55"/>
      <c r="AY604" s="55"/>
      <c r="AZ604" s="55"/>
      <c r="BA604" s="55"/>
      <c r="BB604" s="55"/>
      <c r="BC604" s="55"/>
      <c r="BD604" s="55"/>
      <c r="BE604" s="55"/>
      <c r="BF604" s="55"/>
      <c r="BG604" s="55"/>
      <c r="BH604" s="55"/>
      <c r="BI604" s="55"/>
      <c r="BJ604" s="55"/>
      <c r="BK604" s="55"/>
      <c r="BL604" s="55"/>
      <c r="BM604" s="55"/>
      <c r="BN604" s="55"/>
      <c r="BO604" s="55"/>
      <c r="BP604" s="55"/>
      <c r="BQ604" s="55"/>
      <c r="BR604" s="55"/>
      <c r="BS604" s="55"/>
      <c r="BT604" s="55"/>
      <c r="BU604" s="55"/>
      <c r="BV604" s="55"/>
      <c r="BW604" s="55"/>
      <c r="BX604" s="55"/>
      <c r="BY604" s="55"/>
      <c r="BZ604" s="55"/>
      <c r="CA604" s="55"/>
      <c r="CB604" s="55"/>
      <c r="CC604" s="55"/>
      <c r="CD604" s="55"/>
      <c r="CE604" s="55"/>
      <c r="CF604" s="55"/>
      <c r="CG604" s="55"/>
      <c r="CH604" s="55"/>
      <c r="CI604" s="55"/>
      <c r="CJ604" s="55"/>
      <c r="CK604" s="55"/>
      <c r="CL604" s="55"/>
      <c r="CM604" s="55"/>
      <c r="CN604" s="55"/>
      <c r="CO604" s="55"/>
      <c r="CP604" s="55"/>
      <c r="CQ604" s="55"/>
      <c r="CR604" s="55"/>
      <c r="CS604" s="55"/>
      <c r="CT604" s="55"/>
      <c r="CU604" s="55"/>
      <c r="CV604" s="55"/>
      <c r="CW604" s="55"/>
      <c r="CX604" s="55"/>
      <c r="CY604" s="55"/>
      <c r="CZ604" s="55"/>
      <c r="DA604" s="55"/>
      <c r="DB604" s="55"/>
      <c r="DC604" s="55"/>
      <c r="DD604" s="55"/>
      <c r="DE604" s="55"/>
      <c r="DF604" s="55"/>
      <c r="DG604" s="55"/>
      <c r="DH604" s="55"/>
      <c r="DI604" s="55"/>
      <c r="DJ604" s="55"/>
      <c r="DK604" s="55"/>
      <c r="DL604" s="55"/>
      <c r="DM604" s="55"/>
      <c r="DN604" s="55"/>
      <c r="DO604" s="55"/>
      <c r="DP604" s="55"/>
      <c r="DQ604" s="55"/>
      <c r="DR604" s="55"/>
      <c r="DS604" s="55"/>
      <c r="DT604" s="55"/>
      <c r="DU604" s="55"/>
      <c r="DV604" s="55"/>
      <c r="DW604" s="55"/>
      <c r="DX604" s="55"/>
      <c r="DY604" s="55"/>
      <c r="DZ604" s="55"/>
      <c r="EA604" s="55"/>
      <c r="EB604" s="55"/>
      <c r="EC604" s="55"/>
      <c r="ED604" s="55"/>
      <c r="EE604" s="55"/>
      <c r="EF604" s="55"/>
      <c r="EG604" s="55"/>
      <c r="EH604" s="55"/>
      <c r="EI604" s="55"/>
      <c r="EJ604" s="55"/>
      <c r="EK604" s="55"/>
      <c r="EL604" s="55"/>
      <c r="EM604" s="55"/>
      <c r="EN604" s="55"/>
      <c r="EO604" s="55"/>
      <c r="EP604" s="55"/>
      <c r="EQ604" s="55"/>
      <c r="ER604" s="55"/>
      <c r="ES604" s="55"/>
      <c r="ET604" s="55"/>
      <c r="EU604" s="55"/>
      <c r="EV604" s="55"/>
      <c r="EW604" s="55"/>
      <c r="EX604" s="55"/>
      <c r="EY604" s="55"/>
      <c r="EZ604" s="55"/>
      <c r="FA604" s="55"/>
      <c r="FB604" s="55"/>
      <c r="FC604" s="55"/>
      <c r="FD604" s="55"/>
      <c r="FE604" s="55"/>
      <c r="FF604" s="55"/>
      <c r="FG604" s="55"/>
      <c r="FH604" s="55"/>
      <c r="FI604" s="55"/>
      <c r="FJ604" s="55"/>
      <c r="FK604" s="55"/>
      <c r="FL604" s="55"/>
      <c r="FM604" s="55"/>
      <c r="FN604" s="55"/>
      <c r="FO604" s="55"/>
      <c r="FP604" s="55"/>
      <c r="FQ604" s="55"/>
      <c r="FR604" s="55"/>
      <c r="FS604" s="55"/>
      <c r="FT604" s="55"/>
      <c r="FU604" s="55"/>
      <c r="FV604" s="55"/>
      <c r="FW604" s="55"/>
      <c r="FX604" s="55"/>
      <c r="FY604" s="55"/>
      <c r="FZ604" s="55"/>
      <c r="GA604" s="55"/>
      <c r="GB604" s="55"/>
      <c r="GC604" s="55"/>
      <c r="GD604" s="55"/>
      <c r="GE604" s="55"/>
      <c r="GF604" s="55"/>
      <c r="GG604" s="55"/>
      <c r="GH604" s="55"/>
      <c r="GI604" s="55"/>
      <c r="GJ604" s="55"/>
      <c r="GK604" s="55"/>
      <c r="GL604" s="55"/>
      <c r="GM604" s="55"/>
      <c r="GN604" s="55"/>
      <c r="GO604" s="55"/>
      <c r="GP604" s="55"/>
      <c r="GQ604" s="55"/>
      <c r="GR604" s="55"/>
      <c r="GS604" s="55"/>
      <c r="GT604" s="55"/>
      <c r="GU604" s="55"/>
      <c r="GV604" s="55"/>
      <c r="GW604" s="55"/>
      <c r="GX604" s="55"/>
      <c r="GY604" s="55"/>
      <c r="GZ604" s="55"/>
      <c r="HA604" s="55"/>
      <c r="HB604" s="55"/>
      <c r="HC604" s="55"/>
      <c r="HD604" s="55"/>
      <c r="HE604" s="55"/>
      <c r="HF604" s="55"/>
      <c r="HG604" s="55"/>
      <c r="HH604" s="55"/>
      <c r="HI604" s="55"/>
      <c r="HJ604" s="55"/>
      <c r="HK604" s="55"/>
      <c r="HL604" s="55"/>
      <c r="HM604" s="55"/>
      <c r="HN604" s="55"/>
      <c r="HO604" s="55"/>
      <c r="HP604" s="55"/>
      <c r="HQ604" s="55"/>
      <c r="HR604" s="55"/>
      <c r="HS604" s="55"/>
      <c r="HT604" s="55"/>
      <c r="HU604" s="55"/>
      <c r="HV604" s="55"/>
      <c r="HW604" s="55"/>
      <c r="HX604" s="55"/>
      <c r="HY604" s="55"/>
      <c r="HZ604" s="55"/>
      <c r="IA604" s="55"/>
    </row>
    <row r="605" spans="1:235" ht="21.75" customHeight="1">
      <c r="A605" s="8" t="s">
        <v>277</v>
      </c>
      <c r="B605" s="148"/>
      <c r="C605" s="148"/>
      <c r="D605" s="36"/>
      <c r="E605" s="89">
        <f>E601/E603</f>
        <v>74070200</v>
      </c>
      <c r="F605" s="49">
        <f>D605+E605</f>
        <v>74070200</v>
      </c>
      <c r="G605" s="149"/>
      <c r="H605" s="149"/>
      <c r="I605" s="149"/>
      <c r="J605" s="30"/>
      <c r="K605" s="30"/>
      <c r="L605" s="30"/>
      <c r="M605" s="30"/>
      <c r="N605" s="30"/>
      <c r="O605" s="30"/>
      <c r="P605" s="30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  <c r="AK605" s="55"/>
      <c r="AL605" s="55"/>
      <c r="AM605" s="55"/>
      <c r="AN605" s="55"/>
      <c r="AO605" s="55"/>
      <c r="AP605" s="55"/>
      <c r="AQ605" s="55"/>
      <c r="AR605" s="55"/>
      <c r="AS605" s="55"/>
      <c r="AT605" s="55"/>
      <c r="AU605" s="55"/>
      <c r="AV605" s="55"/>
      <c r="AW605" s="55"/>
      <c r="AX605" s="55"/>
      <c r="AY605" s="55"/>
      <c r="AZ605" s="55"/>
      <c r="BA605" s="55"/>
      <c r="BB605" s="55"/>
      <c r="BC605" s="55"/>
      <c r="BD605" s="55"/>
      <c r="BE605" s="55"/>
      <c r="BF605" s="55"/>
      <c r="BG605" s="55"/>
      <c r="BH605" s="55"/>
      <c r="BI605" s="55"/>
      <c r="BJ605" s="55"/>
      <c r="BK605" s="55"/>
      <c r="BL605" s="55"/>
      <c r="BM605" s="55"/>
      <c r="BN605" s="55"/>
      <c r="BO605" s="55"/>
      <c r="BP605" s="55"/>
      <c r="BQ605" s="55"/>
      <c r="BR605" s="55"/>
      <c r="BS605" s="55"/>
      <c r="BT605" s="55"/>
      <c r="BU605" s="55"/>
      <c r="BV605" s="55"/>
      <c r="BW605" s="55"/>
      <c r="BX605" s="55"/>
      <c r="BY605" s="55"/>
      <c r="BZ605" s="55"/>
      <c r="CA605" s="55"/>
      <c r="CB605" s="55"/>
      <c r="CC605" s="55"/>
      <c r="CD605" s="55"/>
      <c r="CE605" s="55"/>
      <c r="CF605" s="55"/>
      <c r="CG605" s="55"/>
      <c r="CH605" s="55"/>
      <c r="CI605" s="55"/>
      <c r="CJ605" s="55"/>
      <c r="CK605" s="55"/>
      <c r="CL605" s="55"/>
      <c r="CM605" s="55"/>
      <c r="CN605" s="55"/>
      <c r="CO605" s="55"/>
      <c r="CP605" s="55"/>
      <c r="CQ605" s="55"/>
      <c r="CR605" s="55"/>
      <c r="CS605" s="55"/>
      <c r="CT605" s="55"/>
      <c r="CU605" s="55"/>
      <c r="CV605" s="55"/>
      <c r="CW605" s="55"/>
      <c r="CX605" s="55"/>
      <c r="CY605" s="55"/>
      <c r="CZ605" s="55"/>
      <c r="DA605" s="55"/>
      <c r="DB605" s="55"/>
      <c r="DC605" s="55"/>
      <c r="DD605" s="55"/>
      <c r="DE605" s="55"/>
      <c r="DF605" s="55"/>
      <c r="DG605" s="55"/>
      <c r="DH605" s="55"/>
      <c r="DI605" s="55"/>
      <c r="DJ605" s="55"/>
      <c r="DK605" s="55"/>
      <c r="DL605" s="55"/>
      <c r="DM605" s="55"/>
      <c r="DN605" s="55"/>
      <c r="DO605" s="55"/>
      <c r="DP605" s="55"/>
      <c r="DQ605" s="55"/>
      <c r="DR605" s="55"/>
      <c r="DS605" s="55"/>
      <c r="DT605" s="55"/>
      <c r="DU605" s="55"/>
      <c r="DV605" s="55"/>
      <c r="DW605" s="55"/>
      <c r="DX605" s="55"/>
      <c r="DY605" s="55"/>
      <c r="DZ605" s="55"/>
      <c r="EA605" s="55"/>
      <c r="EB605" s="55"/>
      <c r="EC605" s="55"/>
      <c r="ED605" s="55"/>
      <c r="EE605" s="55"/>
      <c r="EF605" s="55"/>
      <c r="EG605" s="55"/>
      <c r="EH605" s="55"/>
      <c r="EI605" s="55"/>
      <c r="EJ605" s="55"/>
      <c r="EK605" s="55"/>
      <c r="EL605" s="55"/>
      <c r="EM605" s="55"/>
      <c r="EN605" s="55"/>
      <c r="EO605" s="55"/>
      <c r="EP605" s="55"/>
      <c r="EQ605" s="55"/>
      <c r="ER605" s="55"/>
      <c r="ES605" s="55"/>
      <c r="ET605" s="55"/>
      <c r="EU605" s="55"/>
      <c r="EV605" s="55"/>
      <c r="EW605" s="55"/>
      <c r="EX605" s="55"/>
      <c r="EY605" s="55"/>
      <c r="EZ605" s="55"/>
      <c r="FA605" s="55"/>
      <c r="FB605" s="55"/>
      <c r="FC605" s="55"/>
      <c r="FD605" s="55"/>
      <c r="FE605" s="55"/>
      <c r="FF605" s="55"/>
      <c r="FG605" s="55"/>
      <c r="FH605" s="55"/>
      <c r="FI605" s="55"/>
      <c r="FJ605" s="55"/>
      <c r="FK605" s="55"/>
      <c r="FL605" s="55"/>
      <c r="FM605" s="55"/>
      <c r="FN605" s="55"/>
      <c r="FO605" s="55"/>
      <c r="FP605" s="55"/>
      <c r="FQ605" s="55"/>
      <c r="FR605" s="55"/>
      <c r="FS605" s="55"/>
      <c r="FT605" s="55"/>
      <c r="FU605" s="55"/>
      <c r="FV605" s="55"/>
      <c r="FW605" s="55"/>
      <c r="FX605" s="55"/>
      <c r="FY605" s="55"/>
      <c r="FZ605" s="55"/>
      <c r="GA605" s="55"/>
      <c r="GB605" s="55"/>
      <c r="GC605" s="55"/>
      <c r="GD605" s="55"/>
      <c r="GE605" s="55"/>
      <c r="GF605" s="55"/>
      <c r="GG605" s="55"/>
      <c r="GH605" s="55"/>
      <c r="GI605" s="55"/>
      <c r="GJ605" s="55"/>
      <c r="GK605" s="55"/>
      <c r="GL605" s="55"/>
      <c r="GM605" s="55"/>
      <c r="GN605" s="55"/>
      <c r="GO605" s="55"/>
      <c r="GP605" s="55"/>
      <c r="GQ605" s="55"/>
      <c r="GR605" s="55"/>
      <c r="GS605" s="55"/>
      <c r="GT605" s="55"/>
      <c r="GU605" s="55"/>
      <c r="GV605" s="55"/>
      <c r="GW605" s="55"/>
      <c r="GX605" s="55"/>
      <c r="GY605" s="55"/>
      <c r="GZ605" s="55"/>
      <c r="HA605" s="55"/>
      <c r="HB605" s="55"/>
      <c r="HC605" s="55"/>
      <c r="HD605" s="55"/>
      <c r="HE605" s="55"/>
      <c r="HF605" s="55"/>
      <c r="HG605" s="55"/>
      <c r="HH605" s="55"/>
      <c r="HI605" s="55"/>
      <c r="HJ605" s="55"/>
      <c r="HK605" s="55"/>
      <c r="HL605" s="55"/>
      <c r="HM605" s="55"/>
      <c r="HN605" s="55"/>
      <c r="HO605" s="55"/>
      <c r="HP605" s="55"/>
      <c r="HQ605" s="55"/>
      <c r="HR605" s="55"/>
      <c r="HS605" s="55"/>
      <c r="HT605" s="55"/>
      <c r="HU605" s="55"/>
      <c r="HV605" s="55"/>
      <c r="HW605" s="55"/>
      <c r="HX605" s="55"/>
      <c r="HY605" s="55"/>
      <c r="HZ605" s="55"/>
      <c r="IA605" s="55"/>
    </row>
    <row r="606" spans="1:235" ht="16.5" customHeight="1">
      <c r="A606" s="99"/>
      <c r="B606" s="100"/>
      <c r="C606" s="100"/>
      <c r="D606" s="101"/>
      <c r="E606" s="4"/>
      <c r="F606" s="4"/>
      <c r="G606" s="4"/>
      <c r="H606" s="4"/>
      <c r="I606" s="4"/>
      <c r="J606" s="102"/>
      <c r="K606" s="102"/>
      <c r="L606" s="102"/>
      <c r="M606" s="102"/>
      <c r="N606" s="102"/>
      <c r="O606" s="102"/>
      <c r="P606" s="102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  <c r="AK606" s="55"/>
      <c r="AL606" s="55"/>
      <c r="AM606" s="55"/>
      <c r="AN606" s="55"/>
      <c r="AO606" s="55"/>
      <c r="AP606" s="55"/>
      <c r="AQ606" s="55"/>
      <c r="AR606" s="55"/>
      <c r="AS606" s="55"/>
      <c r="AT606" s="55"/>
      <c r="AU606" s="55"/>
      <c r="AV606" s="55"/>
      <c r="AW606" s="55"/>
      <c r="AX606" s="55"/>
      <c r="AY606" s="55"/>
      <c r="AZ606" s="55"/>
      <c r="BA606" s="55"/>
      <c r="BB606" s="55"/>
      <c r="BC606" s="55"/>
      <c r="BD606" s="55"/>
      <c r="BE606" s="55"/>
      <c r="BF606" s="55"/>
      <c r="BG606" s="55"/>
      <c r="BH606" s="55"/>
      <c r="BI606" s="55"/>
      <c r="BJ606" s="55"/>
      <c r="BK606" s="55"/>
      <c r="BL606" s="55"/>
      <c r="BM606" s="55"/>
      <c r="BN606" s="55"/>
      <c r="BO606" s="55"/>
      <c r="BP606" s="55"/>
      <c r="BQ606" s="55"/>
      <c r="BR606" s="55"/>
      <c r="BS606" s="55"/>
      <c r="BT606" s="55"/>
      <c r="BU606" s="55"/>
      <c r="BV606" s="55"/>
      <c r="BW606" s="55"/>
      <c r="BX606" s="55"/>
      <c r="BY606" s="55"/>
      <c r="BZ606" s="55"/>
      <c r="CA606" s="55"/>
      <c r="CB606" s="55"/>
      <c r="CC606" s="55"/>
      <c r="CD606" s="55"/>
      <c r="CE606" s="55"/>
      <c r="CF606" s="55"/>
      <c r="CG606" s="55"/>
      <c r="CH606" s="55"/>
      <c r="CI606" s="55"/>
      <c r="CJ606" s="55"/>
      <c r="CK606" s="55"/>
      <c r="CL606" s="55"/>
      <c r="CM606" s="55"/>
      <c r="CN606" s="55"/>
      <c r="CO606" s="55"/>
      <c r="CP606" s="55"/>
      <c r="CQ606" s="55"/>
      <c r="CR606" s="55"/>
      <c r="CS606" s="55"/>
      <c r="CT606" s="55"/>
      <c r="CU606" s="55"/>
      <c r="CV606" s="55"/>
      <c r="CW606" s="55"/>
      <c r="CX606" s="55"/>
      <c r="CY606" s="55"/>
      <c r="CZ606" s="55"/>
      <c r="DA606" s="55"/>
      <c r="DB606" s="55"/>
      <c r="DC606" s="55"/>
      <c r="DD606" s="55"/>
      <c r="DE606" s="55"/>
      <c r="DF606" s="55"/>
      <c r="DG606" s="55"/>
      <c r="DH606" s="55"/>
      <c r="DI606" s="55"/>
      <c r="DJ606" s="55"/>
      <c r="DK606" s="55"/>
      <c r="DL606" s="55"/>
      <c r="DM606" s="55"/>
      <c r="DN606" s="55"/>
      <c r="DO606" s="55"/>
      <c r="DP606" s="55"/>
      <c r="DQ606" s="55"/>
      <c r="DR606" s="55"/>
      <c r="DS606" s="55"/>
      <c r="DT606" s="55"/>
      <c r="DU606" s="55"/>
      <c r="DV606" s="55"/>
      <c r="DW606" s="55"/>
      <c r="DX606" s="55"/>
      <c r="DY606" s="55"/>
      <c r="DZ606" s="55"/>
      <c r="EA606" s="55"/>
      <c r="EB606" s="55"/>
      <c r="EC606" s="55"/>
      <c r="ED606" s="55"/>
      <c r="EE606" s="55"/>
      <c r="EF606" s="55"/>
      <c r="EG606" s="55"/>
      <c r="EH606" s="55"/>
      <c r="EI606" s="55"/>
      <c r="EJ606" s="55"/>
      <c r="EK606" s="55"/>
      <c r="EL606" s="55"/>
      <c r="EM606" s="55"/>
      <c r="EN606" s="55"/>
      <c r="EO606" s="55"/>
      <c r="EP606" s="55"/>
      <c r="EQ606" s="55"/>
      <c r="ER606" s="55"/>
      <c r="ES606" s="55"/>
      <c r="ET606" s="55"/>
      <c r="EU606" s="55"/>
      <c r="EV606" s="55"/>
      <c r="EW606" s="55"/>
      <c r="EX606" s="55"/>
      <c r="EY606" s="55"/>
      <c r="EZ606" s="55"/>
      <c r="FA606" s="55"/>
      <c r="FB606" s="55"/>
      <c r="FC606" s="55"/>
      <c r="FD606" s="55"/>
      <c r="FE606" s="55"/>
      <c r="FF606" s="55"/>
      <c r="FG606" s="55"/>
      <c r="FH606" s="55"/>
      <c r="FI606" s="55"/>
      <c r="FJ606" s="55"/>
      <c r="FK606" s="55"/>
      <c r="FL606" s="55"/>
      <c r="FM606" s="55"/>
      <c r="FN606" s="55"/>
      <c r="FO606" s="55"/>
      <c r="FP606" s="55"/>
      <c r="FQ606" s="55"/>
      <c r="FR606" s="55"/>
      <c r="FS606" s="55"/>
      <c r="FT606" s="55"/>
      <c r="FU606" s="55"/>
      <c r="FV606" s="55"/>
      <c r="FW606" s="55"/>
      <c r="FX606" s="55"/>
      <c r="FY606" s="55"/>
      <c r="FZ606" s="55"/>
      <c r="GA606" s="55"/>
      <c r="GB606" s="55"/>
      <c r="GC606" s="55"/>
      <c r="GD606" s="55"/>
      <c r="GE606" s="55"/>
      <c r="GF606" s="55"/>
      <c r="GG606" s="55"/>
      <c r="GH606" s="55"/>
      <c r="GI606" s="55"/>
      <c r="GJ606" s="55"/>
      <c r="GK606" s="55"/>
      <c r="GL606" s="55"/>
      <c r="GM606" s="55"/>
      <c r="GN606" s="55"/>
      <c r="GO606" s="55"/>
      <c r="GP606" s="55"/>
      <c r="GQ606" s="55"/>
      <c r="GR606" s="55"/>
      <c r="GS606" s="55"/>
      <c r="GT606" s="55"/>
      <c r="GU606" s="55"/>
      <c r="GV606" s="55"/>
      <c r="GW606" s="55"/>
      <c r="GX606" s="55"/>
      <c r="GY606" s="55"/>
      <c r="GZ606" s="55"/>
      <c r="HA606" s="55"/>
      <c r="HB606" s="55"/>
      <c r="HC606" s="55"/>
      <c r="HD606" s="55"/>
      <c r="HE606" s="55"/>
      <c r="HF606" s="55"/>
      <c r="HG606" s="55"/>
      <c r="HH606" s="55"/>
      <c r="HI606" s="55"/>
      <c r="HJ606" s="55"/>
      <c r="HK606" s="55"/>
      <c r="HL606" s="55"/>
      <c r="HM606" s="55"/>
      <c r="HN606" s="55"/>
      <c r="HO606" s="55"/>
      <c r="HP606" s="55"/>
      <c r="HQ606" s="55"/>
      <c r="HR606" s="55"/>
      <c r="HS606" s="55"/>
      <c r="HT606" s="55"/>
      <c r="HU606" s="55"/>
      <c r="HV606" s="55"/>
      <c r="HW606" s="55"/>
      <c r="HX606" s="55"/>
      <c r="HY606" s="55"/>
      <c r="HZ606" s="55"/>
      <c r="IA606" s="55"/>
    </row>
    <row r="607" spans="1:235" ht="17.25" customHeight="1">
      <c r="A607" s="99"/>
      <c r="B607" s="100"/>
      <c r="C607" s="100"/>
      <c r="D607" s="101"/>
      <c r="E607" s="4"/>
      <c r="F607" s="4"/>
      <c r="G607" s="4"/>
      <c r="H607" s="4"/>
      <c r="I607" s="4"/>
      <c r="J607" s="102"/>
      <c r="K607" s="102"/>
      <c r="L607" s="102"/>
      <c r="M607" s="102"/>
      <c r="N607" s="102"/>
      <c r="O607" s="102"/>
      <c r="P607" s="102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5"/>
      <c r="AK607" s="55"/>
      <c r="AL607" s="55"/>
      <c r="AM607" s="55"/>
      <c r="AN607" s="55"/>
      <c r="AO607" s="55"/>
      <c r="AP607" s="55"/>
      <c r="AQ607" s="55"/>
      <c r="AR607" s="55"/>
      <c r="AS607" s="55"/>
      <c r="AT607" s="55"/>
      <c r="AU607" s="55"/>
      <c r="AV607" s="55"/>
      <c r="AW607" s="55"/>
      <c r="AX607" s="55"/>
      <c r="AY607" s="55"/>
      <c r="AZ607" s="55"/>
      <c r="BA607" s="55"/>
      <c r="BB607" s="55"/>
      <c r="BC607" s="55"/>
      <c r="BD607" s="55"/>
      <c r="BE607" s="55"/>
      <c r="BF607" s="55"/>
      <c r="BG607" s="55"/>
      <c r="BH607" s="55"/>
      <c r="BI607" s="55"/>
      <c r="BJ607" s="55"/>
      <c r="BK607" s="55"/>
      <c r="BL607" s="55"/>
      <c r="BM607" s="55"/>
      <c r="BN607" s="55"/>
      <c r="BO607" s="55"/>
      <c r="BP607" s="55"/>
      <c r="BQ607" s="55"/>
      <c r="BR607" s="55"/>
      <c r="BS607" s="55"/>
      <c r="BT607" s="55"/>
      <c r="BU607" s="55"/>
      <c r="BV607" s="55"/>
      <c r="BW607" s="55"/>
      <c r="BX607" s="55"/>
      <c r="BY607" s="55"/>
      <c r="BZ607" s="55"/>
      <c r="CA607" s="55"/>
      <c r="CB607" s="55"/>
      <c r="CC607" s="55"/>
      <c r="CD607" s="55"/>
      <c r="CE607" s="55"/>
      <c r="CF607" s="55"/>
      <c r="CG607" s="55"/>
      <c r="CH607" s="55"/>
      <c r="CI607" s="55"/>
      <c r="CJ607" s="55"/>
      <c r="CK607" s="55"/>
      <c r="CL607" s="55"/>
      <c r="CM607" s="55"/>
      <c r="CN607" s="55"/>
      <c r="CO607" s="55"/>
      <c r="CP607" s="55"/>
      <c r="CQ607" s="55"/>
      <c r="CR607" s="55"/>
      <c r="CS607" s="55"/>
      <c r="CT607" s="55"/>
      <c r="CU607" s="55"/>
      <c r="CV607" s="55"/>
      <c r="CW607" s="55"/>
      <c r="CX607" s="55"/>
      <c r="CY607" s="55"/>
      <c r="CZ607" s="55"/>
      <c r="DA607" s="55"/>
      <c r="DB607" s="55"/>
      <c r="DC607" s="55"/>
      <c r="DD607" s="55"/>
      <c r="DE607" s="55"/>
      <c r="DF607" s="55"/>
      <c r="DG607" s="55"/>
      <c r="DH607" s="55"/>
      <c r="DI607" s="55"/>
      <c r="DJ607" s="55"/>
      <c r="DK607" s="55"/>
      <c r="DL607" s="55"/>
      <c r="DM607" s="55"/>
      <c r="DN607" s="55"/>
      <c r="DO607" s="55"/>
      <c r="DP607" s="55"/>
      <c r="DQ607" s="55"/>
      <c r="DR607" s="55"/>
      <c r="DS607" s="55"/>
      <c r="DT607" s="55"/>
      <c r="DU607" s="55"/>
      <c r="DV607" s="55"/>
      <c r="DW607" s="55"/>
      <c r="DX607" s="55"/>
      <c r="DY607" s="55"/>
      <c r="DZ607" s="55"/>
      <c r="EA607" s="55"/>
      <c r="EB607" s="55"/>
      <c r="EC607" s="55"/>
      <c r="ED607" s="55"/>
      <c r="EE607" s="55"/>
      <c r="EF607" s="55"/>
      <c r="EG607" s="55"/>
      <c r="EH607" s="55"/>
      <c r="EI607" s="55"/>
      <c r="EJ607" s="55"/>
      <c r="EK607" s="55"/>
      <c r="EL607" s="55"/>
      <c r="EM607" s="55"/>
      <c r="EN607" s="55"/>
      <c r="EO607" s="55"/>
      <c r="EP607" s="55"/>
      <c r="EQ607" s="55"/>
      <c r="ER607" s="55"/>
      <c r="ES607" s="55"/>
      <c r="ET607" s="55"/>
      <c r="EU607" s="55"/>
      <c r="EV607" s="55"/>
      <c r="EW607" s="55"/>
      <c r="EX607" s="55"/>
      <c r="EY607" s="55"/>
      <c r="EZ607" s="55"/>
      <c r="FA607" s="55"/>
      <c r="FB607" s="55"/>
      <c r="FC607" s="55"/>
      <c r="FD607" s="55"/>
      <c r="FE607" s="55"/>
      <c r="FF607" s="55"/>
      <c r="FG607" s="55"/>
      <c r="FH607" s="55"/>
      <c r="FI607" s="55"/>
      <c r="FJ607" s="55"/>
      <c r="FK607" s="55"/>
      <c r="FL607" s="55"/>
      <c r="FM607" s="55"/>
      <c r="FN607" s="55"/>
      <c r="FO607" s="55"/>
      <c r="FP607" s="55"/>
      <c r="FQ607" s="55"/>
      <c r="FR607" s="55"/>
      <c r="FS607" s="55"/>
      <c r="FT607" s="55"/>
      <c r="FU607" s="55"/>
      <c r="FV607" s="55"/>
      <c r="FW607" s="55"/>
      <c r="FX607" s="55"/>
      <c r="FY607" s="55"/>
      <c r="FZ607" s="55"/>
      <c r="GA607" s="55"/>
      <c r="GB607" s="55"/>
      <c r="GC607" s="55"/>
      <c r="GD607" s="55"/>
      <c r="GE607" s="55"/>
      <c r="GF607" s="55"/>
      <c r="GG607" s="55"/>
      <c r="GH607" s="55"/>
      <c r="GI607" s="55"/>
      <c r="GJ607" s="55"/>
      <c r="GK607" s="55"/>
      <c r="GL607" s="55"/>
      <c r="GM607" s="55"/>
      <c r="GN607" s="55"/>
      <c r="GO607" s="55"/>
      <c r="GP607" s="55"/>
      <c r="GQ607" s="55"/>
      <c r="GR607" s="55"/>
      <c r="GS607" s="55"/>
      <c r="GT607" s="55"/>
      <c r="GU607" s="55"/>
      <c r="GV607" s="55"/>
      <c r="GW607" s="55"/>
      <c r="GX607" s="55"/>
      <c r="GY607" s="55"/>
      <c r="GZ607" s="55"/>
      <c r="HA607" s="55"/>
      <c r="HB607" s="55"/>
      <c r="HC607" s="55"/>
      <c r="HD607" s="55"/>
      <c r="HE607" s="55"/>
      <c r="HF607" s="55"/>
      <c r="HG607" s="55"/>
      <c r="HH607" s="55"/>
      <c r="HI607" s="55"/>
      <c r="HJ607" s="55"/>
      <c r="HK607" s="55"/>
      <c r="HL607" s="55"/>
      <c r="HM607" s="55"/>
      <c r="HN607" s="55"/>
      <c r="HO607" s="55"/>
      <c r="HP607" s="55"/>
      <c r="HQ607" s="55"/>
      <c r="HR607" s="55"/>
      <c r="HS607" s="55"/>
      <c r="HT607" s="55"/>
      <c r="HU607" s="55"/>
      <c r="HV607" s="55"/>
      <c r="HW607" s="55"/>
      <c r="HX607" s="55"/>
      <c r="HY607" s="55"/>
      <c r="HZ607" s="55"/>
      <c r="IA607" s="55"/>
    </row>
    <row r="608" spans="1:235" ht="15.75" customHeight="1">
      <c r="A608" s="100"/>
      <c r="B608" s="100"/>
      <c r="C608" s="100"/>
      <c r="D608" s="101"/>
      <c r="E608" s="2"/>
      <c r="F608" s="2"/>
      <c r="G608" s="2"/>
      <c r="H608" s="2"/>
      <c r="I608" s="2"/>
      <c r="J608" s="102"/>
      <c r="K608" s="102"/>
      <c r="L608" s="102"/>
      <c r="M608" s="102"/>
      <c r="N608" s="102"/>
      <c r="O608" s="102"/>
      <c r="P608" s="102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  <c r="AK608" s="55"/>
      <c r="AL608" s="55"/>
      <c r="AM608" s="55"/>
      <c r="AN608" s="55"/>
      <c r="AO608" s="55"/>
      <c r="AP608" s="55"/>
      <c r="AQ608" s="55"/>
      <c r="AR608" s="55"/>
      <c r="AS608" s="55"/>
      <c r="AT608" s="55"/>
      <c r="AU608" s="55"/>
      <c r="AV608" s="55"/>
      <c r="AW608" s="55"/>
      <c r="AX608" s="55"/>
      <c r="AY608" s="55"/>
      <c r="AZ608" s="55"/>
      <c r="BA608" s="55"/>
      <c r="BB608" s="55"/>
      <c r="BC608" s="55"/>
      <c r="BD608" s="55"/>
      <c r="BE608" s="55"/>
      <c r="BF608" s="55"/>
      <c r="BG608" s="55"/>
      <c r="BH608" s="55"/>
      <c r="BI608" s="55"/>
      <c r="BJ608" s="55"/>
      <c r="BK608" s="55"/>
      <c r="BL608" s="55"/>
      <c r="BM608" s="55"/>
      <c r="BN608" s="55"/>
      <c r="BO608" s="55"/>
      <c r="BP608" s="55"/>
      <c r="BQ608" s="55"/>
      <c r="BR608" s="55"/>
      <c r="BS608" s="55"/>
      <c r="BT608" s="55"/>
      <c r="BU608" s="55"/>
      <c r="BV608" s="55"/>
      <c r="BW608" s="55"/>
      <c r="BX608" s="55"/>
      <c r="BY608" s="55"/>
      <c r="BZ608" s="55"/>
      <c r="CA608" s="55"/>
      <c r="CB608" s="55"/>
      <c r="CC608" s="55"/>
      <c r="CD608" s="55"/>
      <c r="CE608" s="55"/>
      <c r="CF608" s="55"/>
      <c r="CG608" s="55"/>
      <c r="CH608" s="55"/>
      <c r="CI608" s="55"/>
      <c r="CJ608" s="55"/>
      <c r="CK608" s="55"/>
      <c r="CL608" s="55"/>
      <c r="CM608" s="55"/>
      <c r="CN608" s="55"/>
      <c r="CO608" s="55"/>
      <c r="CP608" s="55"/>
      <c r="CQ608" s="55"/>
      <c r="CR608" s="55"/>
      <c r="CS608" s="55"/>
      <c r="CT608" s="55"/>
      <c r="CU608" s="55"/>
      <c r="CV608" s="55"/>
      <c r="CW608" s="55"/>
      <c r="CX608" s="55"/>
      <c r="CY608" s="55"/>
      <c r="CZ608" s="55"/>
      <c r="DA608" s="55"/>
      <c r="DB608" s="55"/>
      <c r="DC608" s="55"/>
      <c r="DD608" s="55"/>
      <c r="DE608" s="55"/>
      <c r="DF608" s="55"/>
      <c r="DG608" s="55"/>
      <c r="DH608" s="55"/>
      <c r="DI608" s="55"/>
      <c r="DJ608" s="55"/>
      <c r="DK608" s="55"/>
      <c r="DL608" s="55"/>
      <c r="DM608" s="55"/>
      <c r="DN608" s="55"/>
      <c r="DO608" s="55"/>
      <c r="DP608" s="55"/>
      <c r="DQ608" s="55"/>
      <c r="DR608" s="55"/>
      <c r="DS608" s="55"/>
      <c r="DT608" s="55"/>
      <c r="DU608" s="55"/>
      <c r="DV608" s="55"/>
      <c r="DW608" s="55"/>
      <c r="DX608" s="55"/>
      <c r="DY608" s="55"/>
      <c r="DZ608" s="55"/>
      <c r="EA608" s="55"/>
      <c r="EB608" s="55"/>
      <c r="EC608" s="55"/>
      <c r="ED608" s="55"/>
      <c r="EE608" s="55"/>
      <c r="EF608" s="55"/>
      <c r="EG608" s="55"/>
      <c r="EH608" s="55"/>
      <c r="EI608" s="55"/>
      <c r="EJ608" s="55"/>
      <c r="EK608" s="55"/>
      <c r="EL608" s="55"/>
      <c r="EM608" s="55"/>
      <c r="EN608" s="55"/>
      <c r="EO608" s="55"/>
      <c r="EP608" s="55"/>
      <c r="EQ608" s="55"/>
      <c r="ER608" s="55"/>
      <c r="ES608" s="55"/>
      <c r="ET608" s="55"/>
      <c r="EU608" s="55"/>
      <c r="EV608" s="55"/>
      <c r="EW608" s="55"/>
      <c r="EX608" s="55"/>
      <c r="EY608" s="55"/>
      <c r="EZ608" s="55"/>
      <c r="FA608" s="55"/>
      <c r="FB608" s="55"/>
      <c r="FC608" s="55"/>
      <c r="FD608" s="55"/>
      <c r="FE608" s="55"/>
      <c r="FF608" s="55"/>
      <c r="FG608" s="55"/>
      <c r="FH608" s="55"/>
      <c r="FI608" s="55"/>
      <c r="FJ608" s="55"/>
      <c r="FK608" s="55"/>
      <c r="FL608" s="55"/>
      <c r="FM608" s="55"/>
      <c r="FN608" s="55"/>
      <c r="FO608" s="55"/>
      <c r="FP608" s="55"/>
      <c r="FQ608" s="55"/>
      <c r="FR608" s="55"/>
      <c r="FS608" s="55"/>
      <c r="FT608" s="55"/>
      <c r="FU608" s="55"/>
      <c r="FV608" s="55"/>
      <c r="FW608" s="55"/>
      <c r="FX608" s="55"/>
      <c r="FY608" s="55"/>
      <c r="FZ608" s="55"/>
      <c r="GA608" s="55"/>
      <c r="GB608" s="55"/>
      <c r="GC608" s="55"/>
      <c r="GD608" s="55"/>
      <c r="GE608" s="55"/>
      <c r="GF608" s="55"/>
      <c r="GG608" s="55"/>
      <c r="GH608" s="55"/>
      <c r="GI608" s="55"/>
      <c r="GJ608" s="55"/>
      <c r="GK608" s="55"/>
      <c r="GL608" s="55"/>
      <c r="GM608" s="55"/>
      <c r="GN608" s="55"/>
      <c r="GO608" s="55"/>
      <c r="GP608" s="55"/>
      <c r="GQ608" s="55"/>
      <c r="GR608" s="55"/>
      <c r="GS608" s="55"/>
      <c r="GT608" s="55"/>
      <c r="GU608" s="55"/>
      <c r="GV608" s="55"/>
      <c r="GW608" s="55"/>
      <c r="GX608" s="55"/>
      <c r="GY608" s="55"/>
      <c r="GZ608" s="55"/>
      <c r="HA608" s="55"/>
      <c r="HB608" s="55"/>
      <c r="HC608" s="55"/>
      <c r="HD608" s="55"/>
      <c r="HE608" s="55"/>
      <c r="HF608" s="55"/>
      <c r="HG608" s="55"/>
      <c r="HH608" s="55"/>
      <c r="HI608" s="55"/>
      <c r="HJ608" s="55"/>
      <c r="HK608" s="55"/>
      <c r="HL608" s="55"/>
      <c r="HM608" s="55"/>
      <c r="HN608" s="55"/>
      <c r="HO608" s="55"/>
      <c r="HP608" s="55"/>
      <c r="HQ608" s="55"/>
      <c r="HR608" s="55"/>
      <c r="HS608" s="55"/>
      <c r="HT608" s="55"/>
      <c r="HU608" s="55"/>
      <c r="HV608" s="55"/>
      <c r="HW608" s="55"/>
      <c r="HX608" s="55"/>
      <c r="HY608" s="55"/>
      <c r="HZ608" s="55"/>
      <c r="IA608" s="55"/>
    </row>
    <row r="609" spans="1:235" ht="15.75" customHeight="1">
      <c r="A609" s="100"/>
      <c r="B609" s="100"/>
      <c r="C609" s="100"/>
      <c r="D609" s="101"/>
      <c r="E609" s="2"/>
      <c r="F609" s="2"/>
      <c r="G609" s="2"/>
      <c r="H609" s="2"/>
      <c r="I609" s="2"/>
      <c r="J609" s="102"/>
      <c r="K609" s="102"/>
      <c r="L609" s="102"/>
      <c r="M609" s="102"/>
      <c r="N609" s="102"/>
      <c r="O609" s="102"/>
      <c r="P609" s="102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  <c r="AK609" s="55"/>
      <c r="AL609" s="55"/>
      <c r="AM609" s="55"/>
      <c r="AN609" s="55"/>
      <c r="AO609" s="55"/>
      <c r="AP609" s="55"/>
      <c r="AQ609" s="55"/>
      <c r="AR609" s="55"/>
      <c r="AS609" s="55"/>
      <c r="AT609" s="55"/>
      <c r="AU609" s="55"/>
      <c r="AV609" s="55"/>
      <c r="AW609" s="55"/>
      <c r="AX609" s="55"/>
      <c r="AY609" s="55"/>
      <c r="AZ609" s="55"/>
      <c r="BA609" s="55"/>
      <c r="BB609" s="55"/>
      <c r="BC609" s="55"/>
      <c r="BD609" s="55"/>
      <c r="BE609" s="55"/>
      <c r="BF609" s="55"/>
      <c r="BG609" s="55"/>
      <c r="BH609" s="55"/>
      <c r="BI609" s="55"/>
      <c r="BJ609" s="55"/>
      <c r="BK609" s="55"/>
      <c r="BL609" s="55"/>
      <c r="BM609" s="55"/>
      <c r="BN609" s="55"/>
      <c r="BO609" s="55"/>
      <c r="BP609" s="55"/>
      <c r="BQ609" s="55"/>
      <c r="BR609" s="55"/>
      <c r="BS609" s="55"/>
      <c r="BT609" s="55"/>
      <c r="BU609" s="55"/>
      <c r="BV609" s="55"/>
      <c r="BW609" s="55"/>
      <c r="BX609" s="55"/>
      <c r="BY609" s="55"/>
      <c r="BZ609" s="55"/>
      <c r="CA609" s="55"/>
      <c r="CB609" s="55"/>
      <c r="CC609" s="55"/>
      <c r="CD609" s="55"/>
      <c r="CE609" s="55"/>
      <c r="CF609" s="55"/>
      <c r="CG609" s="55"/>
      <c r="CH609" s="55"/>
      <c r="CI609" s="55"/>
      <c r="CJ609" s="55"/>
      <c r="CK609" s="55"/>
      <c r="CL609" s="55"/>
      <c r="CM609" s="55"/>
      <c r="CN609" s="55"/>
      <c r="CO609" s="55"/>
      <c r="CP609" s="55"/>
      <c r="CQ609" s="55"/>
      <c r="CR609" s="55"/>
      <c r="CS609" s="55"/>
      <c r="CT609" s="55"/>
      <c r="CU609" s="55"/>
      <c r="CV609" s="55"/>
      <c r="CW609" s="55"/>
      <c r="CX609" s="55"/>
      <c r="CY609" s="55"/>
      <c r="CZ609" s="55"/>
      <c r="DA609" s="55"/>
      <c r="DB609" s="55"/>
      <c r="DC609" s="55"/>
      <c r="DD609" s="55"/>
      <c r="DE609" s="55"/>
      <c r="DF609" s="55"/>
      <c r="DG609" s="55"/>
      <c r="DH609" s="55"/>
      <c r="DI609" s="55"/>
      <c r="DJ609" s="55"/>
      <c r="DK609" s="55"/>
      <c r="DL609" s="55"/>
      <c r="DM609" s="55"/>
      <c r="DN609" s="55"/>
      <c r="DO609" s="55"/>
      <c r="DP609" s="55"/>
      <c r="DQ609" s="55"/>
      <c r="DR609" s="55"/>
      <c r="DS609" s="55"/>
      <c r="DT609" s="55"/>
      <c r="DU609" s="55"/>
      <c r="DV609" s="55"/>
      <c r="DW609" s="55"/>
      <c r="DX609" s="55"/>
      <c r="DY609" s="55"/>
      <c r="DZ609" s="55"/>
      <c r="EA609" s="55"/>
      <c r="EB609" s="55"/>
      <c r="EC609" s="55"/>
      <c r="ED609" s="55"/>
      <c r="EE609" s="55"/>
      <c r="EF609" s="55"/>
      <c r="EG609" s="55"/>
      <c r="EH609" s="55"/>
      <c r="EI609" s="55"/>
      <c r="EJ609" s="55"/>
      <c r="EK609" s="55"/>
      <c r="EL609" s="55"/>
      <c r="EM609" s="55"/>
      <c r="EN609" s="55"/>
      <c r="EO609" s="55"/>
      <c r="EP609" s="55"/>
      <c r="EQ609" s="55"/>
      <c r="ER609" s="55"/>
      <c r="ES609" s="55"/>
      <c r="ET609" s="55"/>
      <c r="EU609" s="55"/>
      <c r="EV609" s="55"/>
      <c r="EW609" s="55"/>
      <c r="EX609" s="55"/>
      <c r="EY609" s="55"/>
      <c r="EZ609" s="55"/>
      <c r="FA609" s="55"/>
      <c r="FB609" s="55"/>
      <c r="FC609" s="55"/>
      <c r="FD609" s="55"/>
      <c r="FE609" s="55"/>
      <c r="FF609" s="55"/>
      <c r="FG609" s="55"/>
      <c r="FH609" s="55"/>
      <c r="FI609" s="55"/>
      <c r="FJ609" s="55"/>
      <c r="FK609" s="55"/>
      <c r="FL609" s="55"/>
      <c r="FM609" s="55"/>
      <c r="FN609" s="55"/>
      <c r="FO609" s="55"/>
      <c r="FP609" s="55"/>
      <c r="FQ609" s="55"/>
      <c r="FR609" s="55"/>
      <c r="FS609" s="55"/>
      <c r="FT609" s="55"/>
      <c r="FU609" s="55"/>
      <c r="FV609" s="55"/>
      <c r="FW609" s="55"/>
      <c r="FX609" s="55"/>
      <c r="FY609" s="55"/>
      <c r="FZ609" s="55"/>
      <c r="GA609" s="55"/>
      <c r="GB609" s="55"/>
      <c r="GC609" s="55"/>
      <c r="GD609" s="55"/>
      <c r="GE609" s="55"/>
      <c r="GF609" s="55"/>
      <c r="GG609" s="55"/>
      <c r="GH609" s="55"/>
      <c r="GI609" s="55"/>
      <c r="GJ609" s="55"/>
      <c r="GK609" s="55"/>
      <c r="GL609" s="55"/>
      <c r="GM609" s="55"/>
      <c r="GN609" s="55"/>
      <c r="GO609" s="55"/>
      <c r="GP609" s="55"/>
      <c r="GQ609" s="55"/>
      <c r="GR609" s="55"/>
      <c r="GS609" s="55"/>
      <c r="GT609" s="55"/>
      <c r="GU609" s="55"/>
      <c r="GV609" s="55"/>
      <c r="GW609" s="55"/>
      <c r="GX609" s="55"/>
      <c r="GY609" s="55"/>
      <c r="GZ609" s="55"/>
      <c r="HA609" s="55"/>
      <c r="HB609" s="55"/>
      <c r="HC609" s="55"/>
      <c r="HD609" s="55"/>
      <c r="HE609" s="55"/>
      <c r="HF609" s="55"/>
      <c r="HG609" s="55"/>
      <c r="HH609" s="55"/>
      <c r="HI609" s="55"/>
      <c r="HJ609" s="55"/>
      <c r="HK609" s="55"/>
      <c r="HL609" s="55"/>
      <c r="HM609" s="55"/>
      <c r="HN609" s="55"/>
      <c r="HO609" s="55"/>
      <c r="HP609" s="55"/>
      <c r="HQ609" s="55"/>
      <c r="HR609" s="55"/>
      <c r="HS609" s="55"/>
      <c r="HT609" s="55"/>
      <c r="HU609" s="55"/>
      <c r="HV609" s="55"/>
      <c r="HW609" s="55"/>
      <c r="HX609" s="55"/>
      <c r="HY609" s="55"/>
      <c r="HZ609" s="55"/>
      <c r="IA609" s="55"/>
    </row>
    <row r="610" spans="1:235" ht="20.25" customHeight="1">
      <c r="A610" s="123" t="s">
        <v>415</v>
      </c>
      <c r="B610" s="123"/>
      <c r="C610" s="123"/>
      <c r="D610" s="104"/>
      <c r="E610" s="104"/>
      <c r="F610" s="105"/>
      <c r="G610" s="106"/>
      <c r="H610" s="106"/>
      <c r="I610" s="106"/>
      <c r="J610" s="107"/>
      <c r="K610" s="107"/>
      <c r="L610" s="107"/>
      <c r="M610" s="107"/>
      <c r="N610" s="106"/>
      <c r="O610" s="121" t="s">
        <v>416</v>
      </c>
      <c r="P610" s="121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5"/>
      <c r="AK610" s="55"/>
      <c r="AL610" s="55"/>
      <c r="AM610" s="55"/>
      <c r="AN610" s="55"/>
      <c r="AO610" s="55"/>
      <c r="AP610" s="55"/>
      <c r="AQ610" s="55"/>
      <c r="AR610" s="55"/>
      <c r="AS610" s="55"/>
      <c r="AT610" s="55"/>
      <c r="AU610" s="55"/>
      <c r="AV610" s="55"/>
      <c r="AW610" s="55"/>
      <c r="AX610" s="55"/>
      <c r="AY610" s="55"/>
      <c r="AZ610" s="55"/>
      <c r="BA610" s="55"/>
      <c r="BB610" s="55"/>
      <c r="BC610" s="55"/>
      <c r="BD610" s="55"/>
      <c r="BE610" s="55"/>
      <c r="BF610" s="55"/>
      <c r="BG610" s="55"/>
      <c r="BH610" s="55"/>
      <c r="BI610" s="55"/>
      <c r="BJ610" s="55"/>
      <c r="BK610" s="55"/>
      <c r="BL610" s="55"/>
      <c r="BM610" s="55"/>
      <c r="BN610" s="55"/>
      <c r="BO610" s="55"/>
      <c r="BP610" s="55"/>
      <c r="BQ610" s="55"/>
      <c r="BR610" s="55"/>
      <c r="BS610" s="55"/>
      <c r="BT610" s="55"/>
      <c r="BU610" s="55"/>
      <c r="BV610" s="55"/>
      <c r="BW610" s="55"/>
      <c r="BX610" s="55"/>
      <c r="BY610" s="55"/>
      <c r="BZ610" s="55"/>
      <c r="CA610" s="55"/>
      <c r="CB610" s="55"/>
      <c r="CC610" s="55"/>
      <c r="CD610" s="55"/>
      <c r="CE610" s="55"/>
      <c r="CF610" s="55"/>
      <c r="CG610" s="55"/>
      <c r="CH610" s="55"/>
      <c r="CI610" s="55"/>
      <c r="CJ610" s="55"/>
      <c r="CK610" s="55"/>
      <c r="CL610" s="55"/>
      <c r="CM610" s="55"/>
      <c r="CN610" s="55"/>
      <c r="CO610" s="55"/>
      <c r="CP610" s="55"/>
      <c r="CQ610" s="55"/>
      <c r="CR610" s="55"/>
      <c r="CS610" s="55"/>
      <c r="CT610" s="55"/>
      <c r="CU610" s="55"/>
      <c r="CV610" s="55"/>
      <c r="CW610" s="55"/>
      <c r="CX610" s="55"/>
      <c r="CY610" s="55"/>
      <c r="CZ610" s="55"/>
      <c r="DA610" s="55"/>
      <c r="DB610" s="55"/>
      <c r="DC610" s="55"/>
      <c r="DD610" s="55"/>
      <c r="DE610" s="55"/>
      <c r="DF610" s="55"/>
      <c r="DG610" s="55"/>
      <c r="DH610" s="55"/>
      <c r="DI610" s="55"/>
      <c r="DJ610" s="55"/>
      <c r="DK610" s="55"/>
      <c r="DL610" s="55"/>
      <c r="DM610" s="55"/>
      <c r="DN610" s="55"/>
      <c r="DO610" s="55"/>
      <c r="DP610" s="55"/>
      <c r="DQ610" s="55"/>
      <c r="DR610" s="55"/>
      <c r="DS610" s="55"/>
      <c r="DT610" s="55"/>
      <c r="DU610" s="55"/>
      <c r="DV610" s="55"/>
      <c r="DW610" s="55"/>
      <c r="DX610" s="55"/>
      <c r="DY610" s="55"/>
      <c r="DZ610" s="55"/>
      <c r="EA610" s="55"/>
      <c r="EB610" s="55"/>
      <c r="EC610" s="55"/>
      <c r="ED610" s="55"/>
      <c r="EE610" s="55"/>
      <c r="EF610" s="55"/>
      <c r="EG610" s="55"/>
      <c r="EH610" s="55"/>
      <c r="EI610" s="55"/>
      <c r="EJ610" s="55"/>
      <c r="EK610" s="55"/>
      <c r="EL610" s="55"/>
      <c r="EM610" s="55"/>
      <c r="EN610" s="55"/>
      <c r="EO610" s="55"/>
      <c r="EP610" s="55"/>
      <c r="EQ610" s="55"/>
      <c r="ER610" s="55"/>
      <c r="ES610" s="55"/>
      <c r="ET610" s="55"/>
      <c r="EU610" s="55"/>
      <c r="EV610" s="55"/>
      <c r="EW610" s="55"/>
      <c r="EX610" s="55"/>
      <c r="EY610" s="55"/>
      <c r="EZ610" s="55"/>
      <c r="FA610" s="55"/>
      <c r="FB610" s="55"/>
      <c r="FC610" s="55"/>
      <c r="FD610" s="55"/>
      <c r="FE610" s="55"/>
      <c r="FF610" s="55"/>
      <c r="FG610" s="55"/>
      <c r="FH610" s="55"/>
      <c r="FI610" s="55"/>
      <c r="FJ610" s="55"/>
      <c r="FK610" s="55"/>
      <c r="FL610" s="55"/>
      <c r="FM610" s="55"/>
      <c r="FN610" s="55"/>
      <c r="FO610" s="55"/>
      <c r="FP610" s="55"/>
      <c r="FQ610" s="55"/>
      <c r="FR610" s="55"/>
      <c r="FS610" s="55"/>
      <c r="FT610" s="55"/>
      <c r="FU610" s="55"/>
      <c r="FV610" s="55"/>
      <c r="FW610" s="55"/>
      <c r="FX610" s="55"/>
      <c r="FY610" s="55"/>
      <c r="FZ610" s="55"/>
      <c r="GA610" s="55"/>
      <c r="GB610" s="55"/>
      <c r="GC610" s="55"/>
      <c r="GD610" s="55"/>
      <c r="GE610" s="55"/>
      <c r="GF610" s="55"/>
      <c r="GG610" s="55"/>
      <c r="GH610" s="55"/>
      <c r="GI610" s="55"/>
      <c r="GJ610" s="55"/>
      <c r="GK610" s="55"/>
      <c r="GL610" s="55"/>
      <c r="GM610" s="55"/>
      <c r="GN610" s="55"/>
      <c r="GO610" s="55"/>
      <c r="GP610" s="55"/>
      <c r="GQ610" s="55"/>
      <c r="GR610" s="55"/>
      <c r="GS610" s="55"/>
      <c r="GT610" s="55"/>
      <c r="GU610" s="55"/>
      <c r="GV610" s="55"/>
      <c r="GW610" s="55"/>
      <c r="GX610" s="55"/>
      <c r="GY610" s="55"/>
      <c r="GZ610" s="55"/>
      <c r="HA610" s="55"/>
      <c r="HB610" s="55"/>
      <c r="HC610" s="55"/>
      <c r="HD610" s="55"/>
      <c r="HE610" s="55"/>
      <c r="HF610" s="55"/>
      <c r="HG610" s="55"/>
      <c r="HH610" s="55"/>
      <c r="HI610" s="55"/>
      <c r="HJ610" s="55"/>
      <c r="HK610" s="55"/>
      <c r="HL610" s="55"/>
      <c r="HM610" s="55"/>
      <c r="HN610" s="55"/>
      <c r="HO610" s="55"/>
      <c r="HP610" s="55"/>
      <c r="HQ610" s="55"/>
      <c r="HR610" s="55"/>
      <c r="HS610" s="55"/>
      <c r="HT610" s="55"/>
      <c r="HU610" s="55"/>
      <c r="HV610" s="55"/>
      <c r="HW610" s="55"/>
      <c r="HX610" s="55"/>
      <c r="HY610" s="55"/>
      <c r="HZ610" s="55"/>
      <c r="IA610" s="55"/>
    </row>
    <row r="611" spans="1:235" ht="20.25" customHeight="1">
      <c r="A611" s="103"/>
      <c r="B611" s="103"/>
      <c r="C611" s="103"/>
      <c r="D611" s="104"/>
      <c r="E611" s="104"/>
      <c r="F611" s="105"/>
      <c r="G611" s="106"/>
      <c r="H611" s="106"/>
      <c r="I611" s="106"/>
      <c r="J611" s="107"/>
      <c r="K611" s="107"/>
      <c r="L611" s="107"/>
      <c r="M611" s="107"/>
      <c r="N611" s="106"/>
      <c r="O611" s="108"/>
      <c r="P611" s="108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  <c r="AI611" s="55"/>
      <c r="AJ611" s="55"/>
      <c r="AK611" s="55"/>
      <c r="AL611" s="55"/>
      <c r="AM611" s="55"/>
      <c r="AN611" s="55"/>
      <c r="AO611" s="55"/>
      <c r="AP611" s="55"/>
      <c r="AQ611" s="55"/>
      <c r="AR611" s="55"/>
      <c r="AS611" s="55"/>
      <c r="AT611" s="55"/>
      <c r="AU611" s="55"/>
      <c r="AV611" s="55"/>
      <c r="AW611" s="55"/>
      <c r="AX611" s="55"/>
      <c r="AY611" s="55"/>
      <c r="AZ611" s="55"/>
      <c r="BA611" s="55"/>
      <c r="BB611" s="55"/>
      <c r="BC611" s="55"/>
      <c r="BD611" s="55"/>
      <c r="BE611" s="55"/>
      <c r="BF611" s="55"/>
      <c r="BG611" s="55"/>
      <c r="BH611" s="55"/>
      <c r="BI611" s="55"/>
      <c r="BJ611" s="55"/>
      <c r="BK611" s="55"/>
      <c r="BL611" s="55"/>
      <c r="BM611" s="55"/>
      <c r="BN611" s="55"/>
      <c r="BO611" s="55"/>
      <c r="BP611" s="55"/>
      <c r="BQ611" s="55"/>
      <c r="BR611" s="55"/>
      <c r="BS611" s="55"/>
      <c r="BT611" s="55"/>
      <c r="BU611" s="55"/>
      <c r="BV611" s="55"/>
      <c r="BW611" s="55"/>
      <c r="BX611" s="55"/>
      <c r="BY611" s="55"/>
      <c r="BZ611" s="55"/>
      <c r="CA611" s="55"/>
      <c r="CB611" s="55"/>
      <c r="CC611" s="55"/>
      <c r="CD611" s="55"/>
      <c r="CE611" s="55"/>
      <c r="CF611" s="55"/>
      <c r="CG611" s="55"/>
      <c r="CH611" s="55"/>
      <c r="CI611" s="55"/>
      <c r="CJ611" s="55"/>
      <c r="CK611" s="55"/>
      <c r="CL611" s="55"/>
      <c r="CM611" s="55"/>
      <c r="CN611" s="55"/>
      <c r="CO611" s="55"/>
      <c r="CP611" s="55"/>
      <c r="CQ611" s="55"/>
      <c r="CR611" s="55"/>
      <c r="CS611" s="55"/>
      <c r="CT611" s="55"/>
      <c r="CU611" s="55"/>
      <c r="CV611" s="55"/>
      <c r="CW611" s="55"/>
      <c r="CX611" s="55"/>
      <c r="CY611" s="55"/>
      <c r="CZ611" s="55"/>
      <c r="DA611" s="55"/>
      <c r="DB611" s="55"/>
      <c r="DC611" s="55"/>
      <c r="DD611" s="55"/>
      <c r="DE611" s="55"/>
      <c r="DF611" s="55"/>
      <c r="DG611" s="55"/>
      <c r="DH611" s="55"/>
      <c r="DI611" s="55"/>
      <c r="DJ611" s="55"/>
      <c r="DK611" s="55"/>
      <c r="DL611" s="55"/>
      <c r="DM611" s="55"/>
      <c r="DN611" s="55"/>
      <c r="DO611" s="55"/>
      <c r="DP611" s="55"/>
      <c r="DQ611" s="55"/>
      <c r="DR611" s="55"/>
      <c r="DS611" s="55"/>
      <c r="DT611" s="55"/>
      <c r="DU611" s="55"/>
      <c r="DV611" s="55"/>
      <c r="DW611" s="55"/>
      <c r="DX611" s="55"/>
      <c r="DY611" s="55"/>
      <c r="DZ611" s="55"/>
      <c r="EA611" s="55"/>
      <c r="EB611" s="55"/>
      <c r="EC611" s="55"/>
      <c r="ED611" s="55"/>
      <c r="EE611" s="55"/>
      <c r="EF611" s="55"/>
      <c r="EG611" s="55"/>
      <c r="EH611" s="55"/>
      <c r="EI611" s="55"/>
      <c r="EJ611" s="55"/>
      <c r="EK611" s="55"/>
      <c r="EL611" s="55"/>
      <c r="EM611" s="55"/>
      <c r="EN611" s="55"/>
      <c r="EO611" s="55"/>
      <c r="EP611" s="55"/>
      <c r="EQ611" s="55"/>
      <c r="ER611" s="55"/>
      <c r="ES611" s="55"/>
      <c r="ET611" s="55"/>
      <c r="EU611" s="55"/>
      <c r="EV611" s="55"/>
      <c r="EW611" s="55"/>
      <c r="EX611" s="55"/>
      <c r="EY611" s="55"/>
      <c r="EZ611" s="55"/>
      <c r="FA611" s="55"/>
      <c r="FB611" s="55"/>
      <c r="FC611" s="55"/>
      <c r="FD611" s="55"/>
      <c r="FE611" s="55"/>
      <c r="FF611" s="55"/>
      <c r="FG611" s="55"/>
      <c r="FH611" s="55"/>
      <c r="FI611" s="55"/>
      <c r="FJ611" s="55"/>
      <c r="FK611" s="55"/>
      <c r="FL611" s="55"/>
      <c r="FM611" s="55"/>
      <c r="FN611" s="55"/>
      <c r="FO611" s="55"/>
      <c r="FP611" s="55"/>
      <c r="FQ611" s="55"/>
      <c r="FR611" s="55"/>
      <c r="FS611" s="55"/>
      <c r="FT611" s="55"/>
      <c r="FU611" s="55"/>
      <c r="FV611" s="55"/>
      <c r="FW611" s="55"/>
      <c r="FX611" s="55"/>
      <c r="FY611" s="55"/>
      <c r="FZ611" s="55"/>
      <c r="GA611" s="55"/>
      <c r="GB611" s="55"/>
      <c r="GC611" s="55"/>
      <c r="GD611" s="55"/>
      <c r="GE611" s="55"/>
      <c r="GF611" s="55"/>
      <c r="GG611" s="55"/>
      <c r="GH611" s="55"/>
      <c r="GI611" s="55"/>
      <c r="GJ611" s="55"/>
      <c r="GK611" s="55"/>
      <c r="GL611" s="55"/>
      <c r="GM611" s="55"/>
      <c r="GN611" s="55"/>
      <c r="GO611" s="55"/>
      <c r="GP611" s="55"/>
      <c r="GQ611" s="55"/>
      <c r="GR611" s="55"/>
      <c r="GS611" s="55"/>
      <c r="GT611" s="55"/>
      <c r="GU611" s="55"/>
      <c r="GV611" s="55"/>
      <c r="GW611" s="55"/>
      <c r="GX611" s="55"/>
      <c r="GY611" s="55"/>
      <c r="GZ611" s="55"/>
      <c r="HA611" s="55"/>
      <c r="HB611" s="55"/>
      <c r="HC611" s="55"/>
      <c r="HD611" s="55"/>
      <c r="HE611" s="55"/>
      <c r="HF611" s="55"/>
      <c r="HG611" s="55"/>
      <c r="HH611" s="55"/>
      <c r="HI611" s="55"/>
      <c r="HJ611" s="55"/>
      <c r="HK611" s="55"/>
      <c r="HL611" s="55"/>
      <c r="HM611" s="55"/>
      <c r="HN611" s="55"/>
      <c r="HO611" s="55"/>
      <c r="HP611" s="55"/>
      <c r="HQ611" s="55"/>
      <c r="HR611" s="55"/>
      <c r="HS611" s="55"/>
      <c r="HT611" s="55"/>
      <c r="HU611" s="55"/>
      <c r="HV611" s="55"/>
      <c r="HW611" s="55"/>
      <c r="HX611" s="55"/>
      <c r="HY611" s="55"/>
      <c r="HZ611" s="55"/>
      <c r="IA611" s="55"/>
    </row>
    <row r="612" spans="1:235" ht="12.75" customHeight="1">
      <c r="A612" s="103"/>
      <c r="B612" s="103"/>
      <c r="C612" s="103"/>
      <c r="D612" s="104"/>
      <c r="E612" s="104"/>
      <c r="F612" s="105"/>
      <c r="G612" s="106"/>
      <c r="H612" s="106"/>
      <c r="I612" s="106"/>
      <c r="J612" s="107"/>
      <c r="K612" s="107"/>
      <c r="L612" s="107"/>
      <c r="M612" s="107"/>
      <c r="N612" s="106"/>
      <c r="O612" s="108"/>
      <c r="P612" s="108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5"/>
      <c r="AK612" s="55"/>
      <c r="AL612" s="55"/>
      <c r="AM612" s="55"/>
      <c r="AN612" s="55"/>
      <c r="AO612" s="55"/>
      <c r="AP612" s="55"/>
      <c r="AQ612" s="55"/>
      <c r="AR612" s="55"/>
      <c r="AS612" s="55"/>
      <c r="AT612" s="55"/>
      <c r="AU612" s="55"/>
      <c r="AV612" s="55"/>
      <c r="AW612" s="55"/>
      <c r="AX612" s="55"/>
      <c r="AY612" s="55"/>
      <c r="AZ612" s="55"/>
      <c r="BA612" s="55"/>
      <c r="BB612" s="55"/>
      <c r="BC612" s="55"/>
      <c r="BD612" s="55"/>
      <c r="BE612" s="55"/>
      <c r="BF612" s="55"/>
      <c r="BG612" s="55"/>
      <c r="BH612" s="55"/>
      <c r="BI612" s="55"/>
      <c r="BJ612" s="55"/>
      <c r="BK612" s="55"/>
      <c r="BL612" s="55"/>
      <c r="BM612" s="55"/>
      <c r="BN612" s="55"/>
      <c r="BO612" s="55"/>
      <c r="BP612" s="55"/>
      <c r="BQ612" s="55"/>
      <c r="BR612" s="55"/>
      <c r="BS612" s="55"/>
      <c r="BT612" s="55"/>
      <c r="BU612" s="55"/>
      <c r="BV612" s="55"/>
      <c r="BW612" s="55"/>
      <c r="BX612" s="55"/>
      <c r="BY612" s="55"/>
      <c r="BZ612" s="55"/>
      <c r="CA612" s="55"/>
      <c r="CB612" s="55"/>
      <c r="CC612" s="55"/>
      <c r="CD612" s="55"/>
      <c r="CE612" s="55"/>
      <c r="CF612" s="55"/>
      <c r="CG612" s="55"/>
      <c r="CH612" s="55"/>
      <c r="CI612" s="55"/>
      <c r="CJ612" s="55"/>
      <c r="CK612" s="55"/>
      <c r="CL612" s="55"/>
      <c r="CM612" s="55"/>
      <c r="CN612" s="55"/>
      <c r="CO612" s="55"/>
      <c r="CP612" s="55"/>
      <c r="CQ612" s="55"/>
      <c r="CR612" s="55"/>
      <c r="CS612" s="55"/>
      <c r="CT612" s="55"/>
      <c r="CU612" s="55"/>
      <c r="CV612" s="55"/>
      <c r="CW612" s="55"/>
      <c r="CX612" s="55"/>
      <c r="CY612" s="55"/>
      <c r="CZ612" s="55"/>
      <c r="DA612" s="55"/>
      <c r="DB612" s="55"/>
      <c r="DC612" s="55"/>
      <c r="DD612" s="55"/>
      <c r="DE612" s="55"/>
      <c r="DF612" s="55"/>
      <c r="DG612" s="55"/>
      <c r="DH612" s="55"/>
      <c r="DI612" s="55"/>
      <c r="DJ612" s="55"/>
      <c r="DK612" s="55"/>
      <c r="DL612" s="55"/>
      <c r="DM612" s="55"/>
      <c r="DN612" s="55"/>
      <c r="DO612" s="55"/>
      <c r="DP612" s="55"/>
      <c r="DQ612" s="55"/>
      <c r="DR612" s="55"/>
      <c r="DS612" s="55"/>
      <c r="DT612" s="55"/>
      <c r="DU612" s="55"/>
      <c r="DV612" s="55"/>
      <c r="DW612" s="55"/>
      <c r="DX612" s="55"/>
      <c r="DY612" s="55"/>
      <c r="DZ612" s="55"/>
      <c r="EA612" s="55"/>
      <c r="EB612" s="55"/>
      <c r="EC612" s="55"/>
      <c r="ED612" s="55"/>
      <c r="EE612" s="55"/>
      <c r="EF612" s="55"/>
      <c r="EG612" s="55"/>
      <c r="EH612" s="55"/>
      <c r="EI612" s="55"/>
      <c r="EJ612" s="55"/>
      <c r="EK612" s="55"/>
      <c r="EL612" s="55"/>
      <c r="EM612" s="55"/>
      <c r="EN612" s="55"/>
      <c r="EO612" s="55"/>
      <c r="EP612" s="55"/>
      <c r="EQ612" s="55"/>
      <c r="ER612" s="55"/>
      <c r="ES612" s="55"/>
      <c r="ET612" s="55"/>
      <c r="EU612" s="55"/>
      <c r="EV612" s="55"/>
      <c r="EW612" s="55"/>
      <c r="EX612" s="55"/>
      <c r="EY612" s="55"/>
      <c r="EZ612" s="55"/>
      <c r="FA612" s="55"/>
      <c r="FB612" s="55"/>
      <c r="FC612" s="55"/>
      <c r="FD612" s="55"/>
      <c r="FE612" s="55"/>
      <c r="FF612" s="55"/>
      <c r="FG612" s="55"/>
      <c r="FH612" s="55"/>
      <c r="FI612" s="55"/>
      <c r="FJ612" s="55"/>
      <c r="FK612" s="55"/>
      <c r="FL612" s="55"/>
      <c r="FM612" s="55"/>
      <c r="FN612" s="55"/>
      <c r="FO612" s="55"/>
      <c r="FP612" s="55"/>
      <c r="FQ612" s="55"/>
      <c r="FR612" s="55"/>
      <c r="FS612" s="55"/>
      <c r="FT612" s="55"/>
      <c r="FU612" s="55"/>
      <c r="FV612" s="55"/>
      <c r="FW612" s="55"/>
      <c r="FX612" s="55"/>
      <c r="FY612" s="55"/>
      <c r="FZ612" s="55"/>
      <c r="GA612" s="55"/>
      <c r="GB612" s="55"/>
      <c r="GC612" s="55"/>
      <c r="GD612" s="55"/>
      <c r="GE612" s="55"/>
      <c r="GF612" s="55"/>
      <c r="GG612" s="55"/>
      <c r="GH612" s="55"/>
      <c r="GI612" s="55"/>
      <c r="GJ612" s="55"/>
      <c r="GK612" s="55"/>
      <c r="GL612" s="55"/>
      <c r="GM612" s="55"/>
      <c r="GN612" s="55"/>
      <c r="GO612" s="55"/>
      <c r="GP612" s="55"/>
      <c r="GQ612" s="55"/>
      <c r="GR612" s="55"/>
      <c r="GS612" s="55"/>
      <c r="GT612" s="55"/>
      <c r="GU612" s="55"/>
      <c r="GV612" s="55"/>
      <c r="GW612" s="55"/>
      <c r="GX612" s="55"/>
      <c r="GY612" s="55"/>
      <c r="GZ612" s="55"/>
      <c r="HA612" s="55"/>
      <c r="HB612" s="55"/>
      <c r="HC612" s="55"/>
      <c r="HD612" s="55"/>
      <c r="HE612" s="55"/>
      <c r="HF612" s="55"/>
      <c r="HG612" s="55"/>
      <c r="HH612" s="55"/>
      <c r="HI612" s="55"/>
      <c r="HJ612" s="55"/>
      <c r="HK612" s="55"/>
      <c r="HL612" s="55"/>
      <c r="HM612" s="55"/>
      <c r="HN612" s="55"/>
      <c r="HO612" s="55"/>
      <c r="HP612" s="55"/>
      <c r="HQ612" s="55"/>
      <c r="HR612" s="55"/>
      <c r="HS612" s="55"/>
      <c r="HT612" s="55"/>
      <c r="HU612" s="55"/>
      <c r="HV612" s="55"/>
      <c r="HW612" s="55"/>
      <c r="HX612" s="55"/>
      <c r="HY612" s="55"/>
      <c r="HZ612" s="55"/>
      <c r="IA612" s="55"/>
    </row>
    <row r="613" spans="1:235" ht="18.75" customHeight="1">
      <c r="A613" s="122" t="s">
        <v>414</v>
      </c>
      <c r="B613" s="122"/>
      <c r="C613" s="109"/>
      <c r="D613" s="110"/>
      <c r="E613" s="104"/>
      <c r="F613" s="106"/>
      <c r="G613" s="104"/>
      <c r="H613" s="104"/>
      <c r="I613" s="104"/>
      <c r="J613" s="111"/>
      <c r="K613" s="111"/>
      <c r="L613" s="111"/>
      <c r="M613" s="111"/>
      <c r="N613" s="111"/>
      <c r="O613" s="111"/>
      <c r="P613" s="111"/>
      <c r="Q613" s="112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  <c r="AK613" s="55"/>
      <c r="AL613" s="55"/>
      <c r="AM613" s="55"/>
      <c r="AN613" s="55"/>
      <c r="AO613" s="55"/>
      <c r="AP613" s="55"/>
      <c r="AQ613" s="55"/>
      <c r="AR613" s="55"/>
      <c r="AS613" s="55"/>
      <c r="AT613" s="55"/>
      <c r="AU613" s="55"/>
      <c r="AV613" s="55"/>
      <c r="AW613" s="55"/>
      <c r="AX613" s="55"/>
      <c r="AY613" s="55"/>
      <c r="AZ613" s="55"/>
      <c r="BA613" s="55"/>
      <c r="BB613" s="55"/>
      <c r="BC613" s="55"/>
      <c r="BD613" s="55"/>
      <c r="BE613" s="55"/>
      <c r="BF613" s="55"/>
      <c r="BG613" s="55"/>
      <c r="BH613" s="55"/>
      <c r="BI613" s="55"/>
      <c r="BJ613" s="55"/>
      <c r="BK613" s="55"/>
      <c r="BL613" s="55"/>
      <c r="BM613" s="55"/>
      <c r="BN613" s="55"/>
      <c r="BO613" s="55"/>
      <c r="BP613" s="55"/>
      <c r="BQ613" s="55"/>
      <c r="BR613" s="55"/>
      <c r="BS613" s="55"/>
      <c r="BT613" s="55"/>
      <c r="BU613" s="55"/>
      <c r="BV613" s="55"/>
      <c r="BW613" s="55"/>
      <c r="BX613" s="55"/>
      <c r="BY613" s="55"/>
      <c r="BZ613" s="55"/>
      <c r="CA613" s="55"/>
      <c r="CB613" s="55"/>
      <c r="CC613" s="55"/>
      <c r="CD613" s="55"/>
      <c r="CE613" s="55"/>
      <c r="CF613" s="55"/>
      <c r="CG613" s="55"/>
      <c r="CH613" s="55"/>
      <c r="CI613" s="55"/>
      <c r="CJ613" s="55"/>
      <c r="CK613" s="55"/>
      <c r="CL613" s="55"/>
      <c r="CM613" s="55"/>
      <c r="CN613" s="55"/>
      <c r="CO613" s="55"/>
      <c r="CP613" s="55"/>
      <c r="CQ613" s="55"/>
      <c r="CR613" s="55"/>
      <c r="CS613" s="55"/>
      <c r="CT613" s="55"/>
      <c r="CU613" s="55"/>
      <c r="CV613" s="55"/>
      <c r="CW613" s="55"/>
      <c r="CX613" s="55"/>
      <c r="CY613" s="55"/>
      <c r="CZ613" s="55"/>
      <c r="DA613" s="55"/>
      <c r="DB613" s="55"/>
      <c r="DC613" s="55"/>
      <c r="DD613" s="55"/>
      <c r="DE613" s="55"/>
      <c r="DF613" s="55"/>
      <c r="DG613" s="55"/>
      <c r="DH613" s="55"/>
      <c r="DI613" s="55"/>
      <c r="DJ613" s="55"/>
      <c r="DK613" s="55"/>
      <c r="DL613" s="55"/>
      <c r="DM613" s="55"/>
      <c r="DN613" s="55"/>
      <c r="DO613" s="55"/>
      <c r="DP613" s="55"/>
      <c r="DQ613" s="55"/>
      <c r="DR613" s="55"/>
      <c r="DS613" s="55"/>
      <c r="DT613" s="55"/>
      <c r="DU613" s="55"/>
      <c r="DV613" s="55"/>
      <c r="DW613" s="55"/>
      <c r="DX613" s="55"/>
      <c r="DY613" s="55"/>
      <c r="DZ613" s="55"/>
      <c r="EA613" s="55"/>
      <c r="EB613" s="55"/>
      <c r="EC613" s="55"/>
      <c r="ED613" s="55"/>
      <c r="EE613" s="55"/>
      <c r="EF613" s="55"/>
      <c r="EG613" s="55"/>
      <c r="EH613" s="55"/>
      <c r="EI613" s="55"/>
      <c r="EJ613" s="55"/>
      <c r="EK613" s="55"/>
      <c r="EL613" s="55"/>
      <c r="EM613" s="55"/>
      <c r="EN613" s="55"/>
      <c r="EO613" s="55"/>
      <c r="EP613" s="55"/>
      <c r="EQ613" s="55"/>
      <c r="ER613" s="55"/>
      <c r="ES613" s="55"/>
      <c r="ET613" s="55"/>
      <c r="EU613" s="55"/>
      <c r="EV613" s="55"/>
      <c r="EW613" s="55"/>
      <c r="EX613" s="55"/>
      <c r="EY613" s="55"/>
      <c r="EZ613" s="55"/>
      <c r="FA613" s="55"/>
      <c r="FB613" s="55"/>
      <c r="FC613" s="55"/>
      <c r="FD613" s="55"/>
      <c r="FE613" s="55"/>
      <c r="FF613" s="55"/>
      <c r="FG613" s="55"/>
      <c r="FH613" s="55"/>
      <c r="FI613" s="55"/>
      <c r="FJ613" s="55"/>
      <c r="FK613" s="55"/>
      <c r="FL613" s="55"/>
      <c r="FM613" s="55"/>
      <c r="FN613" s="55"/>
      <c r="FO613" s="55"/>
      <c r="FP613" s="55"/>
      <c r="FQ613" s="55"/>
      <c r="FR613" s="55"/>
      <c r="FS613" s="55"/>
      <c r="FT613" s="55"/>
      <c r="FU613" s="55"/>
      <c r="FV613" s="55"/>
      <c r="FW613" s="55"/>
      <c r="FX613" s="55"/>
      <c r="FY613" s="55"/>
      <c r="FZ613" s="55"/>
      <c r="GA613" s="55"/>
      <c r="GB613" s="55"/>
      <c r="GC613" s="55"/>
      <c r="GD613" s="55"/>
      <c r="GE613" s="55"/>
      <c r="GF613" s="55"/>
      <c r="GG613" s="55"/>
      <c r="GH613" s="55"/>
      <c r="GI613" s="55"/>
      <c r="GJ613" s="55"/>
      <c r="GK613" s="55"/>
      <c r="GL613" s="55"/>
      <c r="GM613" s="55"/>
      <c r="GN613" s="55"/>
      <c r="GO613" s="55"/>
      <c r="GP613" s="55"/>
      <c r="GQ613" s="55"/>
      <c r="GR613" s="55"/>
      <c r="GS613" s="55"/>
      <c r="GT613" s="55"/>
      <c r="GU613" s="55"/>
      <c r="GV613" s="55"/>
      <c r="GW613" s="55"/>
      <c r="GX613" s="55"/>
      <c r="GY613" s="55"/>
      <c r="GZ613" s="55"/>
      <c r="HA613" s="55"/>
      <c r="HB613" s="55"/>
      <c r="HC613" s="55"/>
      <c r="HD613" s="55"/>
      <c r="HE613" s="55"/>
      <c r="HF613" s="55"/>
      <c r="HG613" s="55"/>
      <c r="HH613" s="55"/>
      <c r="HI613" s="55"/>
      <c r="HJ613" s="55"/>
      <c r="HK613" s="55"/>
      <c r="HL613" s="55"/>
      <c r="HM613" s="55"/>
      <c r="HN613" s="55"/>
      <c r="HO613" s="55"/>
      <c r="HP613" s="55"/>
      <c r="HQ613" s="55"/>
      <c r="HR613" s="55"/>
      <c r="HS613" s="55"/>
      <c r="HT613" s="55"/>
      <c r="HU613" s="55"/>
      <c r="HV613" s="55"/>
      <c r="HW613" s="55"/>
      <c r="HX613" s="55"/>
      <c r="HY613" s="55"/>
      <c r="HZ613" s="55"/>
      <c r="IA613" s="55"/>
    </row>
    <row r="614" spans="1:235" ht="27.75" customHeight="1">
      <c r="A614" s="28" t="s">
        <v>151</v>
      </c>
      <c r="B614" s="28"/>
      <c r="C614" s="113"/>
      <c r="D614" s="106"/>
      <c r="E614" s="106"/>
      <c r="F614" s="106"/>
      <c r="G614" s="106"/>
      <c r="H614" s="106"/>
      <c r="I614" s="106"/>
      <c r="J614" s="106"/>
      <c r="K614" s="106"/>
      <c r="L614" s="106"/>
      <c r="M614" s="106"/>
      <c r="N614" s="106"/>
      <c r="O614" s="106"/>
      <c r="P614" s="106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  <c r="AK614" s="55"/>
      <c r="AL614" s="55"/>
      <c r="AM614" s="55"/>
      <c r="AN614" s="55"/>
      <c r="AO614" s="55"/>
      <c r="AP614" s="55"/>
      <c r="AQ614" s="55"/>
      <c r="AR614" s="55"/>
      <c r="AS614" s="55"/>
      <c r="AT614" s="55"/>
      <c r="AU614" s="55"/>
      <c r="AV614" s="55"/>
      <c r="AW614" s="55"/>
      <c r="AX614" s="55"/>
      <c r="AY614" s="55"/>
      <c r="AZ614" s="55"/>
      <c r="BA614" s="55"/>
      <c r="BB614" s="55"/>
      <c r="BC614" s="55"/>
      <c r="BD614" s="55"/>
      <c r="BE614" s="55"/>
      <c r="BF614" s="55"/>
      <c r="BG614" s="55"/>
      <c r="BH614" s="55"/>
      <c r="BI614" s="55"/>
      <c r="BJ614" s="55"/>
      <c r="BK614" s="55"/>
      <c r="BL614" s="55"/>
      <c r="BM614" s="55"/>
      <c r="BN614" s="55"/>
      <c r="BO614" s="55"/>
      <c r="BP614" s="55"/>
      <c r="BQ614" s="55"/>
      <c r="BR614" s="55"/>
      <c r="BS614" s="55"/>
      <c r="BT614" s="55"/>
      <c r="BU614" s="55"/>
      <c r="BV614" s="55"/>
      <c r="BW614" s="55"/>
      <c r="BX614" s="55"/>
      <c r="BY614" s="55"/>
      <c r="BZ614" s="55"/>
      <c r="CA614" s="55"/>
      <c r="CB614" s="55"/>
      <c r="CC614" s="55"/>
      <c r="CD614" s="55"/>
      <c r="CE614" s="55"/>
      <c r="CF614" s="55"/>
      <c r="CG614" s="55"/>
      <c r="CH614" s="55"/>
      <c r="CI614" s="55"/>
      <c r="CJ614" s="55"/>
      <c r="CK614" s="55"/>
      <c r="CL614" s="55"/>
      <c r="CM614" s="55"/>
      <c r="CN614" s="55"/>
      <c r="CO614" s="55"/>
      <c r="CP614" s="55"/>
      <c r="CQ614" s="55"/>
      <c r="CR614" s="55"/>
      <c r="CS614" s="55"/>
      <c r="CT614" s="55"/>
      <c r="CU614" s="55"/>
      <c r="CV614" s="55"/>
      <c r="CW614" s="55"/>
      <c r="CX614" s="55"/>
      <c r="CY614" s="55"/>
      <c r="CZ614" s="55"/>
      <c r="DA614" s="55"/>
      <c r="DB614" s="55"/>
      <c r="DC614" s="55"/>
      <c r="DD614" s="55"/>
      <c r="DE614" s="55"/>
      <c r="DF614" s="55"/>
      <c r="DG614" s="55"/>
      <c r="DH614" s="55"/>
      <c r="DI614" s="55"/>
      <c r="DJ614" s="55"/>
      <c r="DK614" s="55"/>
      <c r="DL614" s="55"/>
      <c r="DM614" s="55"/>
      <c r="DN614" s="55"/>
      <c r="DO614" s="55"/>
      <c r="DP614" s="55"/>
      <c r="DQ614" s="55"/>
      <c r="DR614" s="55"/>
      <c r="DS614" s="55"/>
      <c r="DT614" s="55"/>
      <c r="DU614" s="55"/>
      <c r="DV614" s="55"/>
      <c r="DW614" s="55"/>
      <c r="DX614" s="55"/>
      <c r="DY614" s="55"/>
      <c r="DZ614" s="55"/>
      <c r="EA614" s="55"/>
      <c r="EB614" s="55"/>
      <c r="EC614" s="55"/>
      <c r="ED614" s="55"/>
      <c r="EE614" s="55"/>
      <c r="EF614" s="55"/>
      <c r="EG614" s="55"/>
      <c r="EH614" s="55"/>
      <c r="EI614" s="55"/>
      <c r="EJ614" s="55"/>
      <c r="EK614" s="55"/>
      <c r="EL614" s="55"/>
      <c r="EM614" s="55"/>
      <c r="EN614" s="55"/>
      <c r="EO614" s="55"/>
      <c r="EP614" s="55"/>
      <c r="EQ614" s="55"/>
      <c r="ER614" s="55"/>
      <c r="ES614" s="55"/>
      <c r="ET614" s="55"/>
      <c r="EU614" s="55"/>
      <c r="EV614" s="55"/>
      <c r="EW614" s="55"/>
      <c r="EX614" s="55"/>
      <c r="EY614" s="55"/>
      <c r="EZ614" s="55"/>
      <c r="FA614" s="55"/>
      <c r="FB614" s="55"/>
      <c r="FC614" s="55"/>
      <c r="FD614" s="55"/>
      <c r="FE614" s="55"/>
      <c r="FF614" s="55"/>
      <c r="FG614" s="55"/>
      <c r="FH614" s="55"/>
      <c r="FI614" s="55"/>
      <c r="FJ614" s="55"/>
      <c r="FK614" s="55"/>
      <c r="FL614" s="55"/>
      <c r="FM614" s="55"/>
      <c r="FN614" s="55"/>
      <c r="FO614" s="55"/>
      <c r="FP614" s="55"/>
      <c r="FQ614" s="55"/>
      <c r="FR614" s="55"/>
      <c r="FS614" s="55"/>
      <c r="FT614" s="55"/>
      <c r="FU614" s="55"/>
      <c r="FV614" s="55"/>
      <c r="FW614" s="55"/>
      <c r="FX614" s="55"/>
      <c r="FY614" s="55"/>
      <c r="FZ614" s="55"/>
      <c r="GA614" s="55"/>
      <c r="GB614" s="55"/>
      <c r="GC614" s="55"/>
      <c r="GD614" s="55"/>
      <c r="GE614" s="55"/>
      <c r="GF614" s="55"/>
      <c r="GG614" s="55"/>
      <c r="GH614" s="55"/>
      <c r="GI614" s="55"/>
      <c r="GJ614" s="55"/>
      <c r="GK614" s="55"/>
      <c r="GL614" s="55"/>
      <c r="GM614" s="55"/>
      <c r="GN614" s="55"/>
      <c r="GO614" s="55"/>
      <c r="GP614" s="55"/>
      <c r="GQ614" s="55"/>
      <c r="GR614" s="55"/>
      <c r="GS614" s="55"/>
      <c r="GT614" s="55"/>
      <c r="GU614" s="55"/>
      <c r="GV614" s="55"/>
      <c r="GW614" s="55"/>
      <c r="GX614" s="55"/>
      <c r="GY614" s="55"/>
      <c r="GZ614" s="55"/>
      <c r="HA614" s="55"/>
      <c r="HB614" s="55"/>
      <c r="HC614" s="55"/>
      <c r="HD614" s="55"/>
      <c r="HE614" s="55"/>
      <c r="HF614" s="55"/>
      <c r="HG614" s="55"/>
      <c r="HH614" s="55"/>
      <c r="HI614" s="55"/>
      <c r="HJ614" s="55"/>
      <c r="HK614" s="55"/>
      <c r="HL614" s="55"/>
      <c r="HM614" s="55"/>
      <c r="HN614" s="55"/>
      <c r="HO614" s="55"/>
      <c r="HP614" s="55"/>
      <c r="HQ614" s="55"/>
      <c r="HR614" s="55"/>
      <c r="HS614" s="55"/>
      <c r="HT614" s="55"/>
      <c r="HU614" s="55"/>
      <c r="HV614" s="55"/>
      <c r="HW614" s="55"/>
      <c r="HX614" s="55"/>
      <c r="HY614" s="55"/>
      <c r="HZ614" s="55"/>
      <c r="IA614" s="55"/>
    </row>
    <row r="615" spans="1:235" ht="28.5" customHeight="1">
      <c r="A615" s="114"/>
      <c r="B615" s="115"/>
      <c r="C615" s="116"/>
      <c r="D615" s="117"/>
      <c r="E615" s="117"/>
      <c r="F615" s="106"/>
      <c r="G615" s="106"/>
      <c r="H615" s="106"/>
      <c r="I615" s="106"/>
      <c r="J615" s="106"/>
      <c r="K615" s="106"/>
      <c r="L615" s="106"/>
      <c r="M615" s="106"/>
      <c r="N615" s="106"/>
      <c r="O615" s="106"/>
      <c r="P615" s="106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  <c r="AK615" s="55"/>
      <c r="AL615" s="55"/>
      <c r="AM615" s="55"/>
      <c r="AN615" s="55"/>
      <c r="AO615" s="55"/>
      <c r="AP615" s="55"/>
      <c r="AQ615" s="55"/>
      <c r="AR615" s="55"/>
      <c r="AS615" s="55"/>
      <c r="AT615" s="55"/>
      <c r="AU615" s="55"/>
      <c r="AV615" s="55"/>
      <c r="AW615" s="55"/>
      <c r="AX615" s="55"/>
      <c r="AY615" s="55"/>
      <c r="AZ615" s="55"/>
      <c r="BA615" s="55"/>
      <c r="BB615" s="55"/>
      <c r="BC615" s="55"/>
      <c r="BD615" s="55"/>
      <c r="BE615" s="55"/>
      <c r="BF615" s="55"/>
      <c r="BG615" s="55"/>
      <c r="BH615" s="55"/>
      <c r="BI615" s="55"/>
      <c r="BJ615" s="55"/>
      <c r="BK615" s="55"/>
      <c r="BL615" s="55"/>
      <c r="BM615" s="55"/>
      <c r="BN615" s="55"/>
      <c r="BO615" s="55"/>
      <c r="BP615" s="55"/>
      <c r="BQ615" s="55"/>
      <c r="BR615" s="55"/>
      <c r="BS615" s="55"/>
      <c r="BT615" s="55"/>
      <c r="BU615" s="55"/>
      <c r="BV615" s="55"/>
      <c r="BW615" s="55"/>
      <c r="BX615" s="55"/>
      <c r="BY615" s="55"/>
      <c r="BZ615" s="55"/>
      <c r="CA615" s="55"/>
      <c r="CB615" s="55"/>
      <c r="CC615" s="55"/>
      <c r="CD615" s="55"/>
      <c r="CE615" s="55"/>
      <c r="CF615" s="55"/>
      <c r="CG615" s="55"/>
      <c r="CH615" s="55"/>
      <c r="CI615" s="55"/>
      <c r="CJ615" s="55"/>
      <c r="CK615" s="55"/>
      <c r="CL615" s="55"/>
      <c r="CM615" s="55"/>
      <c r="CN615" s="55"/>
      <c r="CO615" s="55"/>
      <c r="CP615" s="55"/>
      <c r="CQ615" s="55"/>
      <c r="CR615" s="55"/>
      <c r="CS615" s="55"/>
      <c r="CT615" s="55"/>
      <c r="CU615" s="55"/>
      <c r="CV615" s="55"/>
      <c r="CW615" s="55"/>
      <c r="CX615" s="55"/>
      <c r="CY615" s="55"/>
      <c r="CZ615" s="55"/>
      <c r="DA615" s="55"/>
      <c r="DB615" s="55"/>
      <c r="DC615" s="55"/>
      <c r="DD615" s="55"/>
      <c r="DE615" s="55"/>
      <c r="DF615" s="55"/>
      <c r="DG615" s="55"/>
      <c r="DH615" s="55"/>
      <c r="DI615" s="55"/>
      <c r="DJ615" s="55"/>
      <c r="DK615" s="55"/>
      <c r="DL615" s="55"/>
      <c r="DM615" s="55"/>
      <c r="DN615" s="55"/>
      <c r="DO615" s="55"/>
      <c r="DP615" s="55"/>
      <c r="DQ615" s="55"/>
      <c r="DR615" s="55"/>
      <c r="DS615" s="55"/>
      <c r="DT615" s="55"/>
      <c r="DU615" s="55"/>
      <c r="DV615" s="55"/>
      <c r="DW615" s="55"/>
      <c r="DX615" s="55"/>
      <c r="DY615" s="55"/>
      <c r="DZ615" s="55"/>
      <c r="EA615" s="55"/>
      <c r="EB615" s="55"/>
      <c r="EC615" s="55"/>
      <c r="ED615" s="55"/>
      <c r="EE615" s="55"/>
      <c r="EF615" s="55"/>
      <c r="EG615" s="55"/>
      <c r="EH615" s="55"/>
      <c r="EI615" s="55"/>
      <c r="EJ615" s="55"/>
      <c r="EK615" s="55"/>
      <c r="EL615" s="55"/>
      <c r="EM615" s="55"/>
      <c r="EN615" s="55"/>
      <c r="EO615" s="55"/>
      <c r="EP615" s="55"/>
      <c r="EQ615" s="55"/>
      <c r="ER615" s="55"/>
      <c r="ES615" s="55"/>
      <c r="ET615" s="55"/>
      <c r="EU615" s="55"/>
      <c r="EV615" s="55"/>
      <c r="EW615" s="55"/>
      <c r="EX615" s="55"/>
      <c r="EY615" s="55"/>
      <c r="EZ615" s="55"/>
      <c r="FA615" s="55"/>
      <c r="FB615" s="55"/>
      <c r="FC615" s="55"/>
      <c r="FD615" s="55"/>
      <c r="FE615" s="55"/>
      <c r="FF615" s="55"/>
      <c r="FG615" s="55"/>
      <c r="FH615" s="55"/>
      <c r="FI615" s="55"/>
      <c r="FJ615" s="55"/>
      <c r="FK615" s="55"/>
      <c r="FL615" s="55"/>
      <c r="FM615" s="55"/>
      <c r="FN615" s="55"/>
      <c r="FO615" s="55"/>
      <c r="FP615" s="55"/>
      <c r="FQ615" s="55"/>
      <c r="FR615" s="55"/>
      <c r="FS615" s="55"/>
      <c r="FT615" s="55"/>
      <c r="FU615" s="55"/>
      <c r="FV615" s="55"/>
      <c r="FW615" s="55"/>
      <c r="FX615" s="55"/>
      <c r="FY615" s="55"/>
      <c r="FZ615" s="55"/>
      <c r="GA615" s="55"/>
      <c r="GB615" s="55"/>
      <c r="GC615" s="55"/>
      <c r="GD615" s="55"/>
      <c r="GE615" s="55"/>
      <c r="GF615" s="55"/>
      <c r="GG615" s="55"/>
      <c r="GH615" s="55"/>
      <c r="GI615" s="55"/>
      <c r="GJ615" s="55"/>
      <c r="GK615" s="55"/>
      <c r="GL615" s="55"/>
      <c r="GM615" s="55"/>
      <c r="GN615" s="55"/>
      <c r="GO615" s="55"/>
      <c r="GP615" s="55"/>
      <c r="GQ615" s="55"/>
      <c r="GR615" s="55"/>
      <c r="GS615" s="55"/>
      <c r="GT615" s="55"/>
      <c r="GU615" s="55"/>
      <c r="GV615" s="55"/>
      <c r="GW615" s="55"/>
      <c r="GX615" s="55"/>
      <c r="GY615" s="55"/>
      <c r="GZ615" s="55"/>
      <c r="HA615" s="55"/>
      <c r="HB615" s="55"/>
      <c r="HC615" s="55"/>
      <c r="HD615" s="55"/>
      <c r="HE615" s="55"/>
      <c r="HF615" s="55"/>
      <c r="HG615" s="55"/>
      <c r="HH615" s="55"/>
      <c r="HI615" s="55"/>
      <c r="HJ615" s="55"/>
      <c r="HK615" s="55"/>
      <c r="HL615" s="55"/>
      <c r="HM615" s="55"/>
      <c r="HN615" s="55"/>
      <c r="HO615" s="55"/>
      <c r="HP615" s="55"/>
      <c r="HQ615" s="55"/>
      <c r="HR615" s="55"/>
      <c r="HS615" s="55"/>
      <c r="HT615" s="55"/>
      <c r="HU615" s="55"/>
      <c r="HV615" s="55"/>
      <c r="HW615" s="55"/>
      <c r="HX615" s="55"/>
      <c r="HY615" s="55"/>
      <c r="HZ615" s="55"/>
      <c r="IA615" s="55"/>
    </row>
    <row r="616" spans="1:235" ht="11.25">
      <c r="A616" s="1"/>
      <c r="B616" s="1"/>
      <c r="C616" s="1"/>
      <c r="D616" s="3"/>
      <c r="E616" s="3"/>
      <c r="F616" s="3"/>
      <c r="G616" s="3"/>
      <c r="H616" s="3"/>
      <c r="I616" s="3"/>
      <c r="J616" s="3"/>
      <c r="K616" s="3"/>
      <c r="L616" s="3"/>
      <c r="M616" s="3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  <c r="AK616" s="55"/>
      <c r="AL616" s="55"/>
      <c r="AM616" s="55"/>
      <c r="AN616" s="55"/>
      <c r="AO616" s="55"/>
      <c r="AP616" s="55"/>
      <c r="AQ616" s="55"/>
      <c r="AR616" s="55"/>
      <c r="AS616" s="55"/>
      <c r="AT616" s="55"/>
      <c r="AU616" s="55"/>
      <c r="AV616" s="55"/>
      <c r="AW616" s="55"/>
      <c r="AX616" s="55"/>
      <c r="AY616" s="55"/>
      <c r="AZ616" s="55"/>
      <c r="BA616" s="55"/>
      <c r="BB616" s="55"/>
      <c r="BC616" s="55"/>
      <c r="BD616" s="55"/>
      <c r="BE616" s="55"/>
      <c r="BF616" s="55"/>
      <c r="BG616" s="55"/>
      <c r="BH616" s="55"/>
      <c r="BI616" s="55"/>
      <c r="BJ616" s="55"/>
      <c r="BK616" s="55"/>
      <c r="BL616" s="55"/>
      <c r="BM616" s="55"/>
      <c r="BN616" s="55"/>
      <c r="BO616" s="55"/>
      <c r="BP616" s="55"/>
      <c r="BQ616" s="55"/>
      <c r="BR616" s="55"/>
      <c r="BS616" s="55"/>
      <c r="BT616" s="55"/>
      <c r="BU616" s="55"/>
      <c r="BV616" s="55"/>
      <c r="BW616" s="55"/>
      <c r="BX616" s="55"/>
      <c r="BY616" s="55"/>
      <c r="BZ616" s="55"/>
      <c r="CA616" s="55"/>
      <c r="CB616" s="55"/>
      <c r="CC616" s="55"/>
      <c r="CD616" s="55"/>
      <c r="CE616" s="55"/>
      <c r="CF616" s="55"/>
      <c r="CG616" s="55"/>
      <c r="CH616" s="55"/>
      <c r="CI616" s="55"/>
      <c r="CJ616" s="55"/>
      <c r="CK616" s="55"/>
      <c r="CL616" s="55"/>
      <c r="CM616" s="55"/>
      <c r="CN616" s="55"/>
      <c r="CO616" s="55"/>
      <c r="CP616" s="55"/>
      <c r="CQ616" s="55"/>
      <c r="CR616" s="55"/>
      <c r="CS616" s="55"/>
      <c r="CT616" s="55"/>
      <c r="CU616" s="55"/>
      <c r="CV616" s="55"/>
      <c r="CW616" s="55"/>
      <c r="CX616" s="55"/>
      <c r="CY616" s="55"/>
      <c r="CZ616" s="55"/>
      <c r="DA616" s="55"/>
      <c r="DB616" s="55"/>
      <c r="DC616" s="55"/>
      <c r="DD616" s="55"/>
      <c r="DE616" s="55"/>
      <c r="DF616" s="55"/>
      <c r="DG616" s="55"/>
      <c r="DH616" s="55"/>
      <c r="DI616" s="55"/>
      <c r="DJ616" s="55"/>
      <c r="DK616" s="55"/>
      <c r="DL616" s="55"/>
      <c r="DM616" s="55"/>
      <c r="DN616" s="55"/>
      <c r="DO616" s="55"/>
      <c r="DP616" s="55"/>
      <c r="DQ616" s="55"/>
      <c r="DR616" s="55"/>
      <c r="DS616" s="55"/>
      <c r="DT616" s="55"/>
      <c r="DU616" s="55"/>
      <c r="DV616" s="55"/>
      <c r="DW616" s="55"/>
      <c r="DX616" s="55"/>
      <c r="DY616" s="55"/>
      <c r="DZ616" s="55"/>
      <c r="EA616" s="55"/>
      <c r="EB616" s="55"/>
      <c r="EC616" s="55"/>
      <c r="ED616" s="55"/>
      <c r="EE616" s="55"/>
      <c r="EF616" s="55"/>
      <c r="EG616" s="55"/>
      <c r="EH616" s="55"/>
      <c r="EI616" s="55"/>
      <c r="EJ616" s="55"/>
      <c r="EK616" s="55"/>
      <c r="EL616" s="55"/>
      <c r="EM616" s="55"/>
      <c r="EN616" s="55"/>
      <c r="EO616" s="55"/>
      <c r="EP616" s="55"/>
      <c r="EQ616" s="55"/>
      <c r="ER616" s="55"/>
      <c r="ES616" s="55"/>
      <c r="ET616" s="55"/>
      <c r="EU616" s="55"/>
      <c r="EV616" s="55"/>
      <c r="EW616" s="55"/>
      <c r="EX616" s="55"/>
      <c r="EY616" s="55"/>
      <c r="EZ616" s="55"/>
      <c r="FA616" s="55"/>
      <c r="FB616" s="55"/>
      <c r="FC616" s="55"/>
      <c r="FD616" s="55"/>
      <c r="FE616" s="55"/>
      <c r="FF616" s="55"/>
      <c r="FG616" s="55"/>
      <c r="FH616" s="55"/>
      <c r="FI616" s="55"/>
      <c r="FJ616" s="55"/>
      <c r="FK616" s="55"/>
      <c r="FL616" s="55"/>
      <c r="FM616" s="55"/>
      <c r="FN616" s="55"/>
      <c r="FO616" s="55"/>
      <c r="FP616" s="55"/>
      <c r="FQ616" s="55"/>
      <c r="FR616" s="55"/>
      <c r="FS616" s="55"/>
      <c r="FT616" s="55"/>
      <c r="FU616" s="55"/>
      <c r="FV616" s="55"/>
      <c r="FW616" s="55"/>
      <c r="FX616" s="55"/>
      <c r="FY616" s="55"/>
      <c r="FZ616" s="55"/>
      <c r="GA616" s="55"/>
      <c r="GB616" s="55"/>
      <c r="GC616" s="55"/>
      <c r="GD616" s="55"/>
      <c r="GE616" s="55"/>
      <c r="GF616" s="55"/>
      <c r="GG616" s="55"/>
      <c r="GH616" s="55"/>
      <c r="GI616" s="55"/>
      <c r="GJ616" s="55"/>
      <c r="GK616" s="55"/>
      <c r="GL616" s="55"/>
      <c r="GM616" s="55"/>
      <c r="GN616" s="55"/>
      <c r="GO616" s="55"/>
      <c r="GP616" s="55"/>
      <c r="GQ616" s="55"/>
      <c r="GR616" s="55"/>
      <c r="GS616" s="55"/>
      <c r="GT616" s="55"/>
      <c r="GU616" s="55"/>
      <c r="GV616" s="55"/>
      <c r="GW616" s="55"/>
      <c r="GX616" s="55"/>
      <c r="GY616" s="55"/>
      <c r="GZ616" s="55"/>
      <c r="HA616" s="55"/>
      <c r="HB616" s="55"/>
      <c r="HC616" s="55"/>
      <c r="HD616" s="55"/>
      <c r="HE616" s="55"/>
      <c r="HF616" s="55"/>
      <c r="HG616" s="55"/>
      <c r="HH616" s="55"/>
      <c r="HI616" s="55"/>
      <c r="HJ616" s="55"/>
      <c r="HK616" s="55"/>
      <c r="HL616" s="55"/>
      <c r="HM616" s="55"/>
      <c r="HN616" s="55"/>
      <c r="HO616" s="55"/>
      <c r="HP616" s="55"/>
      <c r="HQ616" s="55"/>
      <c r="HR616" s="55"/>
      <c r="HS616" s="55"/>
      <c r="HT616" s="55"/>
      <c r="HU616" s="55"/>
      <c r="HV616" s="55"/>
      <c r="HW616" s="55"/>
      <c r="HX616" s="55"/>
      <c r="HY616" s="55"/>
      <c r="HZ616" s="55"/>
      <c r="IA616" s="55"/>
    </row>
    <row r="617" spans="1:235" ht="11.25">
      <c r="A617" s="1"/>
      <c r="B617" s="1"/>
      <c r="C617" s="1"/>
      <c r="D617" s="3"/>
      <c r="E617" s="3"/>
      <c r="F617" s="3"/>
      <c r="G617" s="3"/>
      <c r="H617" s="3"/>
      <c r="I617" s="3"/>
      <c r="J617" s="3"/>
      <c r="K617" s="3"/>
      <c r="L617" s="3"/>
      <c r="M617" s="3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  <c r="AK617" s="55"/>
      <c r="AL617" s="55"/>
      <c r="AM617" s="55"/>
      <c r="AN617" s="55"/>
      <c r="AO617" s="55"/>
      <c r="AP617" s="55"/>
      <c r="AQ617" s="55"/>
      <c r="AR617" s="55"/>
      <c r="AS617" s="55"/>
      <c r="AT617" s="55"/>
      <c r="AU617" s="55"/>
      <c r="AV617" s="55"/>
      <c r="AW617" s="55"/>
      <c r="AX617" s="55"/>
      <c r="AY617" s="55"/>
      <c r="AZ617" s="55"/>
      <c r="BA617" s="55"/>
      <c r="BB617" s="55"/>
      <c r="BC617" s="55"/>
      <c r="BD617" s="55"/>
      <c r="BE617" s="55"/>
      <c r="BF617" s="55"/>
      <c r="BG617" s="55"/>
      <c r="BH617" s="55"/>
      <c r="BI617" s="55"/>
      <c r="BJ617" s="55"/>
      <c r="BK617" s="55"/>
      <c r="BL617" s="55"/>
      <c r="BM617" s="55"/>
      <c r="BN617" s="55"/>
      <c r="BO617" s="55"/>
      <c r="BP617" s="55"/>
      <c r="BQ617" s="55"/>
      <c r="BR617" s="55"/>
      <c r="BS617" s="55"/>
      <c r="BT617" s="55"/>
      <c r="BU617" s="55"/>
      <c r="BV617" s="55"/>
      <c r="BW617" s="55"/>
      <c r="BX617" s="55"/>
      <c r="BY617" s="55"/>
      <c r="BZ617" s="55"/>
      <c r="CA617" s="55"/>
      <c r="CB617" s="55"/>
      <c r="CC617" s="55"/>
      <c r="CD617" s="55"/>
      <c r="CE617" s="55"/>
      <c r="CF617" s="55"/>
      <c r="CG617" s="55"/>
      <c r="CH617" s="55"/>
      <c r="CI617" s="55"/>
      <c r="CJ617" s="55"/>
      <c r="CK617" s="55"/>
      <c r="CL617" s="55"/>
      <c r="CM617" s="55"/>
      <c r="CN617" s="55"/>
      <c r="CO617" s="55"/>
      <c r="CP617" s="55"/>
      <c r="CQ617" s="55"/>
      <c r="CR617" s="55"/>
      <c r="CS617" s="55"/>
      <c r="CT617" s="55"/>
      <c r="CU617" s="55"/>
      <c r="CV617" s="55"/>
      <c r="CW617" s="55"/>
      <c r="CX617" s="55"/>
      <c r="CY617" s="55"/>
      <c r="CZ617" s="55"/>
      <c r="DA617" s="55"/>
      <c r="DB617" s="55"/>
      <c r="DC617" s="55"/>
      <c r="DD617" s="55"/>
      <c r="DE617" s="55"/>
      <c r="DF617" s="55"/>
      <c r="DG617" s="55"/>
      <c r="DH617" s="55"/>
      <c r="DI617" s="55"/>
      <c r="DJ617" s="55"/>
      <c r="DK617" s="55"/>
      <c r="DL617" s="55"/>
      <c r="DM617" s="55"/>
      <c r="DN617" s="55"/>
      <c r="DO617" s="55"/>
      <c r="DP617" s="55"/>
      <c r="DQ617" s="55"/>
      <c r="DR617" s="55"/>
      <c r="DS617" s="55"/>
      <c r="DT617" s="55"/>
      <c r="DU617" s="55"/>
      <c r="DV617" s="55"/>
      <c r="DW617" s="55"/>
      <c r="DX617" s="55"/>
      <c r="DY617" s="55"/>
      <c r="DZ617" s="55"/>
      <c r="EA617" s="55"/>
      <c r="EB617" s="55"/>
      <c r="EC617" s="55"/>
      <c r="ED617" s="55"/>
      <c r="EE617" s="55"/>
      <c r="EF617" s="55"/>
      <c r="EG617" s="55"/>
      <c r="EH617" s="55"/>
      <c r="EI617" s="55"/>
      <c r="EJ617" s="55"/>
      <c r="EK617" s="55"/>
      <c r="EL617" s="55"/>
      <c r="EM617" s="55"/>
      <c r="EN617" s="55"/>
      <c r="EO617" s="55"/>
      <c r="EP617" s="55"/>
      <c r="EQ617" s="55"/>
      <c r="ER617" s="55"/>
      <c r="ES617" s="55"/>
      <c r="ET617" s="55"/>
      <c r="EU617" s="55"/>
      <c r="EV617" s="55"/>
      <c r="EW617" s="55"/>
      <c r="EX617" s="55"/>
      <c r="EY617" s="55"/>
      <c r="EZ617" s="55"/>
      <c r="FA617" s="55"/>
      <c r="FB617" s="55"/>
      <c r="FC617" s="55"/>
      <c r="FD617" s="55"/>
      <c r="FE617" s="55"/>
      <c r="FF617" s="55"/>
      <c r="FG617" s="55"/>
      <c r="FH617" s="55"/>
      <c r="FI617" s="55"/>
      <c r="FJ617" s="55"/>
      <c r="FK617" s="55"/>
      <c r="FL617" s="55"/>
      <c r="FM617" s="55"/>
      <c r="FN617" s="55"/>
      <c r="FO617" s="55"/>
      <c r="FP617" s="55"/>
      <c r="FQ617" s="55"/>
      <c r="FR617" s="55"/>
      <c r="FS617" s="55"/>
      <c r="FT617" s="55"/>
      <c r="FU617" s="55"/>
      <c r="FV617" s="55"/>
      <c r="FW617" s="55"/>
      <c r="FX617" s="55"/>
      <c r="FY617" s="55"/>
      <c r="FZ617" s="55"/>
      <c r="GA617" s="55"/>
      <c r="GB617" s="55"/>
      <c r="GC617" s="55"/>
      <c r="GD617" s="55"/>
      <c r="GE617" s="55"/>
      <c r="GF617" s="55"/>
      <c r="GG617" s="55"/>
      <c r="GH617" s="55"/>
      <c r="GI617" s="55"/>
      <c r="GJ617" s="55"/>
      <c r="GK617" s="55"/>
      <c r="GL617" s="55"/>
      <c r="GM617" s="55"/>
      <c r="GN617" s="55"/>
      <c r="GO617" s="55"/>
      <c r="GP617" s="55"/>
      <c r="GQ617" s="55"/>
      <c r="GR617" s="55"/>
      <c r="GS617" s="55"/>
      <c r="GT617" s="55"/>
      <c r="GU617" s="55"/>
      <c r="GV617" s="55"/>
      <c r="GW617" s="55"/>
      <c r="GX617" s="55"/>
      <c r="GY617" s="55"/>
      <c r="GZ617" s="55"/>
      <c r="HA617" s="55"/>
      <c r="HB617" s="55"/>
      <c r="HC617" s="55"/>
      <c r="HD617" s="55"/>
      <c r="HE617" s="55"/>
      <c r="HF617" s="55"/>
      <c r="HG617" s="55"/>
      <c r="HH617" s="55"/>
      <c r="HI617" s="55"/>
      <c r="HJ617" s="55"/>
      <c r="HK617" s="55"/>
      <c r="HL617" s="55"/>
      <c r="HM617" s="55"/>
      <c r="HN617" s="55"/>
      <c r="HO617" s="55"/>
      <c r="HP617" s="55"/>
      <c r="HQ617" s="55"/>
      <c r="HR617" s="55"/>
      <c r="HS617" s="55"/>
      <c r="HT617" s="55"/>
      <c r="HU617" s="55"/>
      <c r="HV617" s="55"/>
      <c r="HW617" s="55"/>
      <c r="HX617" s="55"/>
      <c r="HY617" s="55"/>
      <c r="HZ617" s="55"/>
      <c r="IA617" s="55"/>
    </row>
    <row r="618" spans="1:235" ht="11.25">
      <c r="A618" s="1"/>
      <c r="B618" s="1"/>
      <c r="C618" s="1"/>
      <c r="D618" s="3"/>
      <c r="E618" s="3"/>
      <c r="F618" s="3"/>
      <c r="G618" s="3"/>
      <c r="H618" s="3"/>
      <c r="I618" s="3"/>
      <c r="J618" s="3"/>
      <c r="K618" s="3"/>
      <c r="L618" s="3"/>
      <c r="M618" s="3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  <c r="AK618" s="55"/>
      <c r="AL618" s="55"/>
      <c r="AM618" s="55"/>
      <c r="AN618" s="55"/>
      <c r="AO618" s="55"/>
      <c r="AP618" s="55"/>
      <c r="AQ618" s="55"/>
      <c r="AR618" s="55"/>
      <c r="AS618" s="55"/>
      <c r="AT618" s="55"/>
      <c r="AU618" s="55"/>
      <c r="AV618" s="55"/>
      <c r="AW618" s="55"/>
      <c r="AX618" s="55"/>
      <c r="AY618" s="55"/>
      <c r="AZ618" s="55"/>
      <c r="BA618" s="55"/>
      <c r="BB618" s="55"/>
      <c r="BC618" s="55"/>
      <c r="BD618" s="55"/>
      <c r="BE618" s="55"/>
      <c r="BF618" s="55"/>
      <c r="BG618" s="55"/>
      <c r="BH618" s="55"/>
      <c r="BI618" s="55"/>
      <c r="BJ618" s="55"/>
      <c r="BK618" s="55"/>
      <c r="BL618" s="55"/>
      <c r="BM618" s="55"/>
      <c r="BN618" s="55"/>
      <c r="BO618" s="55"/>
      <c r="BP618" s="55"/>
      <c r="BQ618" s="55"/>
      <c r="BR618" s="55"/>
      <c r="BS618" s="55"/>
      <c r="BT618" s="55"/>
      <c r="BU618" s="55"/>
      <c r="BV618" s="55"/>
      <c r="BW618" s="55"/>
      <c r="BX618" s="55"/>
      <c r="BY618" s="55"/>
      <c r="BZ618" s="55"/>
      <c r="CA618" s="55"/>
      <c r="CB618" s="55"/>
      <c r="CC618" s="55"/>
      <c r="CD618" s="55"/>
      <c r="CE618" s="55"/>
      <c r="CF618" s="55"/>
      <c r="CG618" s="55"/>
      <c r="CH618" s="55"/>
      <c r="CI618" s="55"/>
      <c r="CJ618" s="55"/>
      <c r="CK618" s="55"/>
      <c r="CL618" s="55"/>
      <c r="CM618" s="55"/>
      <c r="CN618" s="55"/>
      <c r="CO618" s="55"/>
      <c r="CP618" s="55"/>
      <c r="CQ618" s="55"/>
      <c r="CR618" s="55"/>
      <c r="CS618" s="55"/>
      <c r="CT618" s="55"/>
      <c r="CU618" s="55"/>
      <c r="CV618" s="55"/>
      <c r="CW618" s="55"/>
      <c r="CX618" s="55"/>
      <c r="CY618" s="55"/>
      <c r="CZ618" s="55"/>
      <c r="DA618" s="55"/>
      <c r="DB618" s="55"/>
      <c r="DC618" s="55"/>
      <c r="DD618" s="55"/>
      <c r="DE618" s="55"/>
      <c r="DF618" s="55"/>
      <c r="DG618" s="55"/>
      <c r="DH618" s="55"/>
      <c r="DI618" s="55"/>
      <c r="DJ618" s="55"/>
      <c r="DK618" s="55"/>
      <c r="DL618" s="55"/>
      <c r="DM618" s="55"/>
      <c r="DN618" s="55"/>
      <c r="DO618" s="55"/>
      <c r="DP618" s="55"/>
      <c r="DQ618" s="55"/>
      <c r="DR618" s="55"/>
      <c r="DS618" s="55"/>
      <c r="DT618" s="55"/>
      <c r="DU618" s="55"/>
      <c r="DV618" s="55"/>
      <c r="DW618" s="55"/>
      <c r="DX618" s="55"/>
      <c r="DY618" s="55"/>
      <c r="DZ618" s="55"/>
      <c r="EA618" s="55"/>
      <c r="EB618" s="55"/>
      <c r="EC618" s="55"/>
      <c r="ED618" s="55"/>
      <c r="EE618" s="55"/>
      <c r="EF618" s="55"/>
      <c r="EG618" s="55"/>
      <c r="EH618" s="55"/>
      <c r="EI618" s="55"/>
      <c r="EJ618" s="55"/>
      <c r="EK618" s="55"/>
      <c r="EL618" s="55"/>
      <c r="EM618" s="55"/>
      <c r="EN618" s="55"/>
      <c r="EO618" s="55"/>
      <c r="EP618" s="55"/>
      <c r="EQ618" s="55"/>
      <c r="ER618" s="55"/>
      <c r="ES618" s="55"/>
      <c r="ET618" s="55"/>
      <c r="EU618" s="55"/>
      <c r="EV618" s="55"/>
      <c r="EW618" s="55"/>
      <c r="EX618" s="55"/>
      <c r="EY618" s="55"/>
      <c r="EZ618" s="55"/>
      <c r="FA618" s="55"/>
      <c r="FB618" s="55"/>
      <c r="FC618" s="55"/>
      <c r="FD618" s="55"/>
      <c r="FE618" s="55"/>
      <c r="FF618" s="55"/>
      <c r="FG618" s="55"/>
      <c r="FH618" s="55"/>
      <c r="FI618" s="55"/>
      <c r="FJ618" s="55"/>
      <c r="FK618" s="55"/>
      <c r="FL618" s="55"/>
      <c r="FM618" s="55"/>
      <c r="FN618" s="55"/>
      <c r="FO618" s="55"/>
      <c r="FP618" s="55"/>
      <c r="FQ618" s="55"/>
      <c r="FR618" s="55"/>
      <c r="FS618" s="55"/>
      <c r="FT618" s="55"/>
      <c r="FU618" s="55"/>
      <c r="FV618" s="55"/>
      <c r="FW618" s="55"/>
      <c r="FX618" s="55"/>
      <c r="FY618" s="55"/>
      <c r="FZ618" s="55"/>
      <c r="GA618" s="55"/>
      <c r="GB618" s="55"/>
      <c r="GC618" s="55"/>
      <c r="GD618" s="55"/>
      <c r="GE618" s="55"/>
      <c r="GF618" s="55"/>
      <c r="GG618" s="55"/>
      <c r="GH618" s="55"/>
      <c r="GI618" s="55"/>
      <c r="GJ618" s="55"/>
      <c r="GK618" s="55"/>
      <c r="GL618" s="55"/>
      <c r="GM618" s="55"/>
      <c r="GN618" s="55"/>
      <c r="GO618" s="55"/>
      <c r="GP618" s="55"/>
      <c r="GQ618" s="55"/>
      <c r="GR618" s="55"/>
      <c r="GS618" s="55"/>
      <c r="GT618" s="55"/>
      <c r="GU618" s="55"/>
      <c r="GV618" s="55"/>
      <c r="GW618" s="55"/>
      <c r="GX618" s="55"/>
      <c r="GY618" s="55"/>
      <c r="GZ618" s="55"/>
      <c r="HA618" s="55"/>
      <c r="HB618" s="55"/>
      <c r="HC618" s="55"/>
      <c r="HD618" s="55"/>
      <c r="HE618" s="55"/>
      <c r="HF618" s="55"/>
      <c r="HG618" s="55"/>
      <c r="HH618" s="55"/>
      <c r="HI618" s="55"/>
      <c r="HJ618" s="55"/>
      <c r="HK618" s="55"/>
      <c r="HL618" s="55"/>
      <c r="HM618" s="55"/>
      <c r="HN618" s="55"/>
      <c r="HO618" s="55"/>
      <c r="HP618" s="55"/>
      <c r="HQ618" s="55"/>
      <c r="HR618" s="55"/>
      <c r="HS618" s="55"/>
      <c r="HT618" s="55"/>
      <c r="HU618" s="55"/>
      <c r="HV618" s="55"/>
      <c r="HW618" s="55"/>
      <c r="HX618" s="55"/>
      <c r="HY618" s="55"/>
      <c r="HZ618" s="55"/>
      <c r="IA618" s="55"/>
    </row>
    <row r="619" spans="1:235" ht="11.25">
      <c r="A619" s="1"/>
      <c r="B619" s="1"/>
      <c r="C619" s="1"/>
      <c r="D619" s="3"/>
      <c r="E619" s="3"/>
      <c r="F619" s="3"/>
      <c r="G619" s="3"/>
      <c r="H619" s="3"/>
      <c r="I619" s="3"/>
      <c r="J619" s="3"/>
      <c r="K619" s="3"/>
      <c r="L619" s="3"/>
      <c r="M619" s="3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5"/>
      <c r="AK619" s="55"/>
      <c r="AL619" s="55"/>
      <c r="AM619" s="55"/>
      <c r="AN619" s="55"/>
      <c r="AO619" s="55"/>
      <c r="AP619" s="55"/>
      <c r="AQ619" s="55"/>
      <c r="AR619" s="55"/>
      <c r="AS619" s="55"/>
      <c r="AT619" s="55"/>
      <c r="AU619" s="55"/>
      <c r="AV619" s="55"/>
      <c r="AW619" s="55"/>
      <c r="AX619" s="55"/>
      <c r="AY619" s="55"/>
      <c r="AZ619" s="55"/>
      <c r="BA619" s="55"/>
      <c r="BB619" s="55"/>
      <c r="BC619" s="55"/>
      <c r="BD619" s="55"/>
      <c r="BE619" s="55"/>
      <c r="BF619" s="55"/>
      <c r="BG619" s="55"/>
      <c r="BH619" s="55"/>
      <c r="BI619" s="55"/>
      <c r="BJ619" s="55"/>
      <c r="BK619" s="55"/>
      <c r="BL619" s="55"/>
      <c r="BM619" s="55"/>
      <c r="BN619" s="55"/>
      <c r="BO619" s="55"/>
      <c r="BP619" s="55"/>
      <c r="BQ619" s="55"/>
      <c r="BR619" s="55"/>
      <c r="BS619" s="55"/>
      <c r="BT619" s="55"/>
      <c r="BU619" s="55"/>
      <c r="BV619" s="55"/>
      <c r="BW619" s="55"/>
      <c r="BX619" s="55"/>
      <c r="BY619" s="55"/>
      <c r="BZ619" s="55"/>
      <c r="CA619" s="55"/>
      <c r="CB619" s="55"/>
      <c r="CC619" s="55"/>
      <c r="CD619" s="55"/>
      <c r="CE619" s="55"/>
      <c r="CF619" s="55"/>
      <c r="CG619" s="55"/>
      <c r="CH619" s="55"/>
      <c r="CI619" s="55"/>
      <c r="CJ619" s="55"/>
      <c r="CK619" s="55"/>
      <c r="CL619" s="55"/>
      <c r="CM619" s="55"/>
      <c r="CN619" s="55"/>
      <c r="CO619" s="55"/>
      <c r="CP619" s="55"/>
      <c r="CQ619" s="55"/>
      <c r="CR619" s="55"/>
      <c r="CS619" s="55"/>
      <c r="CT619" s="55"/>
      <c r="CU619" s="55"/>
      <c r="CV619" s="55"/>
      <c r="CW619" s="55"/>
      <c r="CX619" s="55"/>
      <c r="CY619" s="55"/>
      <c r="CZ619" s="55"/>
      <c r="DA619" s="55"/>
      <c r="DB619" s="55"/>
      <c r="DC619" s="55"/>
      <c r="DD619" s="55"/>
      <c r="DE619" s="55"/>
      <c r="DF619" s="55"/>
      <c r="DG619" s="55"/>
      <c r="DH619" s="55"/>
      <c r="DI619" s="55"/>
      <c r="DJ619" s="55"/>
      <c r="DK619" s="55"/>
      <c r="DL619" s="55"/>
      <c r="DM619" s="55"/>
      <c r="DN619" s="55"/>
      <c r="DO619" s="55"/>
      <c r="DP619" s="55"/>
      <c r="DQ619" s="55"/>
      <c r="DR619" s="55"/>
      <c r="DS619" s="55"/>
      <c r="DT619" s="55"/>
      <c r="DU619" s="55"/>
      <c r="DV619" s="55"/>
      <c r="DW619" s="55"/>
      <c r="DX619" s="55"/>
      <c r="DY619" s="55"/>
      <c r="DZ619" s="55"/>
      <c r="EA619" s="55"/>
      <c r="EB619" s="55"/>
      <c r="EC619" s="55"/>
      <c r="ED619" s="55"/>
      <c r="EE619" s="55"/>
      <c r="EF619" s="55"/>
      <c r="EG619" s="55"/>
      <c r="EH619" s="55"/>
      <c r="EI619" s="55"/>
      <c r="EJ619" s="55"/>
      <c r="EK619" s="55"/>
      <c r="EL619" s="55"/>
      <c r="EM619" s="55"/>
      <c r="EN619" s="55"/>
      <c r="EO619" s="55"/>
      <c r="EP619" s="55"/>
      <c r="EQ619" s="55"/>
      <c r="ER619" s="55"/>
      <c r="ES619" s="55"/>
      <c r="ET619" s="55"/>
      <c r="EU619" s="55"/>
      <c r="EV619" s="55"/>
      <c r="EW619" s="55"/>
      <c r="EX619" s="55"/>
      <c r="EY619" s="55"/>
      <c r="EZ619" s="55"/>
      <c r="FA619" s="55"/>
      <c r="FB619" s="55"/>
      <c r="FC619" s="55"/>
      <c r="FD619" s="55"/>
      <c r="FE619" s="55"/>
      <c r="FF619" s="55"/>
      <c r="FG619" s="55"/>
      <c r="FH619" s="55"/>
      <c r="FI619" s="55"/>
      <c r="FJ619" s="55"/>
      <c r="FK619" s="55"/>
      <c r="FL619" s="55"/>
      <c r="FM619" s="55"/>
      <c r="FN619" s="55"/>
      <c r="FO619" s="55"/>
      <c r="FP619" s="55"/>
      <c r="FQ619" s="55"/>
      <c r="FR619" s="55"/>
      <c r="FS619" s="55"/>
      <c r="FT619" s="55"/>
      <c r="FU619" s="55"/>
      <c r="FV619" s="55"/>
      <c r="FW619" s="55"/>
      <c r="FX619" s="55"/>
      <c r="FY619" s="55"/>
      <c r="FZ619" s="55"/>
      <c r="GA619" s="55"/>
      <c r="GB619" s="55"/>
      <c r="GC619" s="55"/>
      <c r="GD619" s="55"/>
      <c r="GE619" s="55"/>
      <c r="GF619" s="55"/>
      <c r="GG619" s="55"/>
      <c r="GH619" s="55"/>
      <c r="GI619" s="55"/>
      <c r="GJ619" s="55"/>
      <c r="GK619" s="55"/>
      <c r="GL619" s="55"/>
      <c r="GM619" s="55"/>
      <c r="GN619" s="55"/>
      <c r="GO619" s="55"/>
      <c r="GP619" s="55"/>
      <c r="GQ619" s="55"/>
      <c r="GR619" s="55"/>
      <c r="GS619" s="55"/>
      <c r="GT619" s="55"/>
      <c r="GU619" s="55"/>
      <c r="GV619" s="55"/>
      <c r="GW619" s="55"/>
      <c r="GX619" s="55"/>
      <c r="GY619" s="55"/>
      <c r="GZ619" s="55"/>
      <c r="HA619" s="55"/>
      <c r="HB619" s="55"/>
      <c r="HC619" s="55"/>
      <c r="HD619" s="55"/>
      <c r="HE619" s="55"/>
      <c r="HF619" s="55"/>
      <c r="HG619" s="55"/>
      <c r="HH619" s="55"/>
      <c r="HI619" s="55"/>
      <c r="HJ619" s="55"/>
      <c r="HK619" s="55"/>
      <c r="HL619" s="55"/>
      <c r="HM619" s="55"/>
      <c r="HN619" s="55"/>
      <c r="HO619" s="55"/>
      <c r="HP619" s="55"/>
      <c r="HQ619" s="55"/>
      <c r="HR619" s="55"/>
      <c r="HS619" s="55"/>
      <c r="HT619" s="55"/>
      <c r="HU619" s="55"/>
      <c r="HV619" s="55"/>
      <c r="HW619" s="55"/>
      <c r="HX619" s="55"/>
      <c r="HY619" s="55"/>
      <c r="HZ619" s="55"/>
      <c r="IA619" s="55"/>
    </row>
    <row r="620" spans="1:235" ht="11.25">
      <c r="A620" s="1"/>
      <c r="B620" s="1"/>
      <c r="C620" s="1"/>
      <c r="D620" s="3"/>
      <c r="E620" s="3"/>
      <c r="F620" s="3"/>
      <c r="G620" s="3"/>
      <c r="H620" s="3"/>
      <c r="I620" s="3"/>
      <c r="J620" s="3"/>
      <c r="K620" s="3"/>
      <c r="L620" s="3"/>
      <c r="M620" s="3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5"/>
      <c r="AK620" s="55"/>
      <c r="AL620" s="55"/>
      <c r="AM620" s="55"/>
      <c r="AN620" s="55"/>
      <c r="AO620" s="55"/>
      <c r="AP620" s="55"/>
      <c r="AQ620" s="55"/>
      <c r="AR620" s="55"/>
      <c r="AS620" s="55"/>
      <c r="AT620" s="55"/>
      <c r="AU620" s="55"/>
      <c r="AV620" s="55"/>
      <c r="AW620" s="55"/>
      <c r="AX620" s="55"/>
      <c r="AY620" s="55"/>
      <c r="AZ620" s="55"/>
      <c r="BA620" s="55"/>
      <c r="BB620" s="55"/>
      <c r="BC620" s="55"/>
      <c r="BD620" s="55"/>
      <c r="BE620" s="55"/>
      <c r="BF620" s="55"/>
      <c r="BG620" s="55"/>
      <c r="BH620" s="55"/>
      <c r="BI620" s="55"/>
      <c r="BJ620" s="55"/>
      <c r="BK620" s="55"/>
      <c r="BL620" s="55"/>
      <c r="BM620" s="55"/>
      <c r="BN620" s="55"/>
      <c r="BO620" s="55"/>
      <c r="BP620" s="55"/>
      <c r="BQ620" s="55"/>
      <c r="BR620" s="55"/>
      <c r="BS620" s="55"/>
      <c r="BT620" s="55"/>
      <c r="BU620" s="55"/>
      <c r="BV620" s="55"/>
      <c r="BW620" s="55"/>
      <c r="BX620" s="55"/>
      <c r="BY620" s="55"/>
      <c r="BZ620" s="55"/>
      <c r="CA620" s="55"/>
      <c r="CB620" s="55"/>
      <c r="CC620" s="55"/>
      <c r="CD620" s="55"/>
      <c r="CE620" s="55"/>
      <c r="CF620" s="55"/>
      <c r="CG620" s="55"/>
      <c r="CH620" s="55"/>
      <c r="CI620" s="55"/>
      <c r="CJ620" s="55"/>
      <c r="CK620" s="55"/>
      <c r="CL620" s="55"/>
      <c r="CM620" s="55"/>
      <c r="CN620" s="55"/>
      <c r="CO620" s="55"/>
      <c r="CP620" s="55"/>
      <c r="CQ620" s="55"/>
      <c r="CR620" s="55"/>
      <c r="CS620" s="55"/>
      <c r="CT620" s="55"/>
      <c r="CU620" s="55"/>
      <c r="CV620" s="55"/>
      <c r="CW620" s="55"/>
      <c r="CX620" s="55"/>
      <c r="CY620" s="55"/>
      <c r="CZ620" s="55"/>
      <c r="DA620" s="55"/>
      <c r="DB620" s="55"/>
      <c r="DC620" s="55"/>
      <c r="DD620" s="55"/>
      <c r="DE620" s="55"/>
      <c r="DF620" s="55"/>
      <c r="DG620" s="55"/>
      <c r="DH620" s="55"/>
      <c r="DI620" s="55"/>
      <c r="DJ620" s="55"/>
      <c r="DK620" s="55"/>
      <c r="DL620" s="55"/>
      <c r="DM620" s="55"/>
      <c r="DN620" s="55"/>
      <c r="DO620" s="55"/>
      <c r="DP620" s="55"/>
      <c r="DQ620" s="55"/>
      <c r="DR620" s="55"/>
      <c r="DS620" s="55"/>
      <c r="DT620" s="55"/>
      <c r="DU620" s="55"/>
      <c r="DV620" s="55"/>
      <c r="DW620" s="55"/>
      <c r="DX620" s="55"/>
      <c r="DY620" s="55"/>
      <c r="DZ620" s="55"/>
      <c r="EA620" s="55"/>
      <c r="EB620" s="55"/>
      <c r="EC620" s="55"/>
      <c r="ED620" s="55"/>
      <c r="EE620" s="55"/>
      <c r="EF620" s="55"/>
      <c r="EG620" s="55"/>
      <c r="EH620" s="55"/>
      <c r="EI620" s="55"/>
      <c r="EJ620" s="55"/>
      <c r="EK620" s="55"/>
      <c r="EL620" s="55"/>
      <c r="EM620" s="55"/>
      <c r="EN620" s="55"/>
      <c r="EO620" s="55"/>
      <c r="EP620" s="55"/>
      <c r="EQ620" s="55"/>
      <c r="ER620" s="55"/>
      <c r="ES620" s="55"/>
      <c r="ET620" s="55"/>
      <c r="EU620" s="55"/>
      <c r="EV620" s="55"/>
      <c r="EW620" s="55"/>
      <c r="EX620" s="55"/>
      <c r="EY620" s="55"/>
      <c r="EZ620" s="55"/>
      <c r="FA620" s="55"/>
      <c r="FB620" s="55"/>
      <c r="FC620" s="55"/>
      <c r="FD620" s="55"/>
      <c r="FE620" s="55"/>
      <c r="FF620" s="55"/>
      <c r="FG620" s="55"/>
      <c r="FH620" s="55"/>
      <c r="FI620" s="55"/>
      <c r="FJ620" s="55"/>
      <c r="FK620" s="55"/>
      <c r="FL620" s="55"/>
      <c r="FM620" s="55"/>
      <c r="FN620" s="55"/>
      <c r="FO620" s="55"/>
      <c r="FP620" s="55"/>
      <c r="FQ620" s="55"/>
      <c r="FR620" s="55"/>
      <c r="FS620" s="55"/>
      <c r="FT620" s="55"/>
      <c r="FU620" s="55"/>
      <c r="FV620" s="55"/>
      <c r="FW620" s="55"/>
      <c r="FX620" s="55"/>
      <c r="FY620" s="55"/>
      <c r="FZ620" s="55"/>
      <c r="GA620" s="55"/>
      <c r="GB620" s="55"/>
      <c r="GC620" s="55"/>
      <c r="GD620" s="55"/>
      <c r="GE620" s="55"/>
      <c r="GF620" s="55"/>
      <c r="GG620" s="55"/>
      <c r="GH620" s="55"/>
      <c r="GI620" s="55"/>
      <c r="GJ620" s="55"/>
      <c r="GK620" s="55"/>
      <c r="GL620" s="55"/>
      <c r="GM620" s="55"/>
      <c r="GN620" s="55"/>
      <c r="GO620" s="55"/>
      <c r="GP620" s="55"/>
      <c r="GQ620" s="55"/>
      <c r="GR620" s="55"/>
      <c r="GS620" s="55"/>
      <c r="GT620" s="55"/>
      <c r="GU620" s="55"/>
      <c r="GV620" s="55"/>
      <c r="GW620" s="55"/>
      <c r="GX620" s="55"/>
      <c r="GY620" s="55"/>
      <c r="GZ620" s="55"/>
      <c r="HA620" s="55"/>
      <c r="HB620" s="55"/>
      <c r="HC620" s="55"/>
      <c r="HD620" s="55"/>
      <c r="HE620" s="55"/>
      <c r="HF620" s="55"/>
      <c r="HG620" s="55"/>
      <c r="HH620" s="55"/>
      <c r="HI620" s="55"/>
      <c r="HJ620" s="55"/>
      <c r="HK620" s="55"/>
      <c r="HL620" s="55"/>
      <c r="HM620" s="55"/>
      <c r="HN620" s="55"/>
      <c r="HO620" s="55"/>
      <c r="HP620" s="55"/>
      <c r="HQ620" s="55"/>
      <c r="HR620" s="55"/>
      <c r="HS620" s="55"/>
      <c r="HT620" s="55"/>
      <c r="HU620" s="55"/>
      <c r="HV620" s="55"/>
      <c r="HW620" s="55"/>
      <c r="HX620" s="55"/>
      <c r="HY620" s="55"/>
      <c r="HZ620" s="55"/>
      <c r="IA620" s="55"/>
    </row>
    <row r="621" spans="1:235" ht="11.25">
      <c r="A621" s="1"/>
      <c r="B621" s="1"/>
      <c r="C621" s="1"/>
      <c r="D621" s="3"/>
      <c r="E621" s="3"/>
      <c r="F621" s="3"/>
      <c r="G621" s="3"/>
      <c r="H621" s="3"/>
      <c r="I621" s="3"/>
      <c r="J621" s="3"/>
      <c r="K621" s="3"/>
      <c r="L621" s="3"/>
      <c r="M621" s="3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5"/>
      <c r="AK621" s="55"/>
      <c r="AL621" s="55"/>
      <c r="AM621" s="55"/>
      <c r="AN621" s="55"/>
      <c r="AO621" s="55"/>
      <c r="AP621" s="55"/>
      <c r="AQ621" s="55"/>
      <c r="AR621" s="55"/>
      <c r="AS621" s="55"/>
      <c r="AT621" s="55"/>
      <c r="AU621" s="55"/>
      <c r="AV621" s="55"/>
      <c r="AW621" s="55"/>
      <c r="AX621" s="55"/>
      <c r="AY621" s="55"/>
      <c r="AZ621" s="55"/>
      <c r="BA621" s="55"/>
      <c r="BB621" s="55"/>
      <c r="BC621" s="55"/>
      <c r="BD621" s="55"/>
      <c r="BE621" s="55"/>
      <c r="BF621" s="55"/>
      <c r="BG621" s="55"/>
      <c r="BH621" s="55"/>
      <c r="BI621" s="55"/>
      <c r="BJ621" s="55"/>
      <c r="BK621" s="55"/>
      <c r="BL621" s="55"/>
      <c r="BM621" s="55"/>
      <c r="BN621" s="55"/>
      <c r="BO621" s="55"/>
      <c r="BP621" s="55"/>
      <c r="BQ621" s="55"/>
      <c r="BR621" s="55"/>
      <c r="BS621" s="55"/>
      <c r="BT621" s="55"/>
      <c r="BU621" s="55"/>
      <c r="BV621" s="55"/>
      <c r="BW621" s="55"/>
      <c r="BX621" s="55"/>
      <c r="BY621" s="55"/>
      <c r="BZ621" s="55"/>
      <c r="CA621" s="55"/>
      <c r="CB621" s="55"/>
      <c r="CC621" s="55"/>
      <c r="CD621" s="55"/>
      <c r="CE621" s="55"/>
      <c r="CF621" s="55"/>
      <c r="CG621" s="55"/>
      <c r="CH621" s="55"/>
      <c r="CI621" s="55"/>
      <c r="CJ621" s="55"/>
      <c r="CK621" s="55"/>
      <c r="CL621" s="55"/>
      <c r="CM621" s="55"/>
      <c r="CN621" s="55"/>
      <c r="CO621" s="55"/>
      <c r="CP621" s="55"/>
      <c r="CQ621" s="55"/>
      <c r="CR621" s="55"/>
      <c r="CS621" s="55"/>
      <c r="CT621" s="55"/>
      <c r="CU621" s="55"/>
      <c r="CV621" s="55"/>
      <c r="CW621" s="55"/>
      <c r="CX621" s="55"/>
      <c r="CY621" s="55"/>
      <c r="CZ621" s="55"/>
      <c r="DA621" s="55"/>
      <c r="DB621" s="55"/>
      <c r="DC621" s="55"/>
      <c r="DD621" s="55"/>
      <c r="DE621" s="55"/>
      <c r="DF621" s="55"/>
      <c r="DG621" s="55"/>
      <c r="DH621" s="55"/>
      <c r="DI621" s="55"/>
      <c r="DJ621" s="55"/>
      <c r="DK621" s="55"/>
      <c r="DL621" s="55"/>
      <c r="DM621" s="55"/>
      <c r="DN621" s="55"/>
      <c r="DO621" s="55"/>
      <c r="DP621" s="55"/>
      <c r="DQ621" s="55"/>
      <c r="DR621" s="55"/>
      <c r="DS621" s="55"/>
      <c r="DT621" s="55"/>
      <c r="DU621" s="55"/>
      <c r="DV621" s="55"/>
      <c r="DW621" s="55"/>
      <c r="DX621" s="55"/>
      <c r="DY621" s="55"/>
      <c r="DZ621" s="55"/>
      <c r="EA621" s="55"/>
      <c r="EB621" s="55"/>
      <c r="EC621" s="55"/>
      <c r="ED621" s="55"/>
      <c r="EE621" s="55"/>
      <c r="EF621" s="55"/>
      <c r="EG621" s="55"/>
      <c r="EH621" s="55"/>
      <c r="EI621" s="55"/>
      <c r="EJ621" s="55"/>
      <c r="EK621" s="55"/>
      <c r="EL621" s="55"/>
      <c r="EM621" s="55"/>
      <c r="EN621" s="55"/>
      <c r="EO621" s="55"/>
      <c r="EP621" s="55"/>
      <c r="EQ621" s="55"/>
      <c r="ER621" s="55"/>
      <c r="ES621" s="55"/>
      <c r="ET621" s="55"/>
      <c r="EU621" s="55"/>
      <c r="EV621" s="55"/>
      <c r="EW621" s="55"/>
      <c r="EX621" s="55"/>
      <c r="EY621" s="55"/>
      <c r="EZ621" s="55"/>
      <c r="FA621" s="55"/>
      <c r="FB621" s="55"/>
      <c r="FC621" s="55"/>
      <c r="FD621" s="55"/>
      <c r="FE621" s="55"/>
      <c r="FF621" s="55"/>
      <c r="FG621" s="55"/>
      <c r="FH621" s="55"/>
      <c r="FI621" s="55"/>
      <c r="FJ621" s="55"/>
      <c r="FK621" s="55"/>
      <c r="FL621" s="55"/>
      <c r="FM621" s="55"/>
      <c r="FN621" s="55"/>
      <c r="FO621" s="55"/>
      <c r="FP621" s="55"/>
      <c r="FQ621" s="55"/>
      <c r="FR621" s="55"/>
      <c r="FS621" s="55"/>
      <c r="FT621" s="55"/>
      <c r="FU621" s="55"/>
      <c r="FV621" s="55"/>
      <c r="FW621" s="55"/>
      <c r="FX621" s="55"/>
      <c r="FY621" s="55"/>
      <c r="FZ621" s="55"/>
      <c r="GA621" s="55"/>
      <c r="GB621" s="55"/>
      <c r="GC621" s="55"/>
      <c r="GD621" s="55"/>
      <c r="GE621" s="55"/>
      <c r="GF621" s="55"/>
      <c r="GG621" s="55"/>
      <c r="GH621" s="55"/>
      <c r="GI621" s="55"/>
      <c r="GJ621" s="55"/>
      <c r="GK621" s="55"/>
      <c r="GL621" s="55"/>
      <c r="GM621" s="55"/>
      <c r="GN621" s="55"/>
      <c r="GO621" s="55"/>
      <c r="GP621" s="55"/>
      <c r="GQ621" s="55"/>
      <c r="GR621" s="55"/>
      <c r="GS621" s="55"/>
      <c r="GT621" s="55"/>
      <c r="GU621" s="55"/>
      <c r="GV621" s="55"/>
      <c r="GW621" s="55"/>
      <c r="GX621" s="55"/>
      <c r="GY621" s="55"/>
      <c r="GZ621" s="55"/>
      <c r="HA621" s="55"/>
      <c r="HB621" s="55"/>
      <c r="HC621" s="55"/>
      <c r="HD621" s="55"/>
      <c r="HE621" s="55"/>
      <c r="HF621" s="55"/>
      <c r="HG621" s="55"/>
      <c r="HH621" s="55"/>
      <c r="HI621" s="55"/>
      <c r="HJ621" s="55"/>
      <c r="HK621" s="55"/>
      <c r="HL621" s="55"/>
      <c r="HM621" s="55"/>
      <c r="HN621" s="55"/>
      <c r="HO621" s="55"/>
      <c r="HP621" s="55"/>
      <c r="HQ621" s="55"/>
      <c r="HR621" s="55"/>
      <c r="HS621" s="55"/>
      <c r="HT621" s="55"/>
      <c r="HU621" s="55"/>
      <c r="HV621" s="55"/>
      <c r="HW621" s="55"/>
      <c r="HX621" s="55"/>
      <c r="HY621" s="55"/>
      <c r="HZ621" s="55"/>
      <c r="IA621" s="55"/>
    </row>
    <row r="622" spans="1:235" ht="11.25">
      <c r="A622" s="1"/>
      <c r="B622" s="1"/>
      <c r="C622" s="1"/>
      <c r="D622" s="3"/>
      <c r="E622" s="3"/>
      <c r="F622" s="3"/>
      <c r="G622" s="3"/>
      <c r="H622" s="3"/>
      <c r="I622" s="3"/>
      <c r="J622" s="3"/>
      <c r="K622" s="3"/>
      <c r="L622" s="3"/>
      <c r="M622" s="3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5"/>
      <c r="AK622" s="55"/>
      <c r="AL622" s="55"/>
      <c r="AM622" s="55"/>
      <c r="AN622" s="55"/>
      <c r="AO622" s="55"/>
      <c r="AP622" s="55"/>
      <c r="AQ622" s="55"/>
      <c r="AR622" s="55"/>
      <c r="AS622" s="55"/>
      <c r="AT622" s="55"/>
      <c r="AU622" s="55"/>
      <c r="AV622" s="55"/>
      <c r="AW622" s="55"/>
      <c r="AX622" s="55"/>
      <c r="AY622" s="55"/>
      <c r="AZ622" s="55"/>
      <c r="BA622" s="55"/>
      <c r="BB622" s="55"/>
      <c r="BC622" s="55"/>
      <c r="BD622" s="55"/>
      <c r="BE622" s="55"/>
      <c r="BF622" s="55"/>
      <c r="BG622" s="55"/>
      <c r="BH622" s="55"/>
      <c r="BI622" s="55"/>
      <c r="BJ622" s="55"/>
      <c r="BK622" s="55"/>
      <c r="BL622" s="55"/>
      <c r="BM622" s="55"/>
      <c r="BN622" s="55"/>
      <c r="BO622" s="55"/>
      <c r="BP622" s="55"/>
      <c r="BQ622" s="55"/>
      <c r="BR622" s="55"/>
      <c r="BS622" s="55"/>
      <c r="BT622" s="55"/>
      <c r="BU622" s="55"/>
      <c r="BV622" s="55"/>
      <c r="BW622" s="55"/>
      <c r="BX622" s="55"/>
      <c r="BY622" s="55"/>
      <c r="BZ622" s="55"/>
      <c r="CA622" s="55"/>
      <c r="CB622" s="55"/>
      <c r="CC622" s="55"/>
      <c r="CD622" s="55"/>
      <c r="CE622" s="55"/>
      <c r="CF622" s="55"/>
      <c r="CG622" s="55"/>
      <c r="CH622" s="55"/>
      <c r="CI622" s="55"/>
      <c r="CJ622" s="55"/>
      <c r="CK622" s="55"/>
      <c r="CL622" s="55"/>
      <c r="CM622" s="55"/>
      <c r="CN622" s="55"/>
      <c r="CO622" s="55"/>
      <c r="CP622" s="55"/>
      <c r="CQ622" s="55"/>
      <c r="CR622" s="55"/>
      <c r="CS622" s="55"/>
      <c r="CT622" s="55"/>
      <c r="CU622" s="55"/>
      <c r="CV622" s="55"/>
      <c r="CW622" s="55"/>
      <c r="CX622" s="55"/>
      <c r="CY622" s="55"/>
      <c r="CZ622" s="55"/>
      <c r="DA622" s="55"/>
      <c r="DB622" s="55"/>
      <c r="DC622" s="55"/>
      <c r="DD622" s="55"/>
      <c r="DE622" s="55"/>
      <c r="DF622" s="55"/>
      <c r="DG622" s="55"/>
      <c r="DH622" s="55"/>
      <c r="DI622" s="55"/>
      <c r="DJ622" s="55"/>
      <c r="DK622" s="55"/>
      <c r="DL622" s="55"/>
      <c r="DM622" s="55"/>
      <c r="DN622" s="55"/>
      <c r="DO622" s="55"/>
      <c r="DP622" s="55"/>
      <c r="DQ622" s="55"/>
      <c r="DR622" s="55"/>
      <c r="DS622" s="55"/>
      <c r="DT622" s="55"/>
      <c r="DU622" s="55"/>
      <c r="DV622" s="55"/>
      <c r="DW622" s="55"/>
      <c r="DX622" s="55"/>
      <c r="DY622" s="55"/>
      <c r="DZ622" s="55"/>
      <c r="EA622" s="55"/>
      <c r="EB622" s="55"/>
      <c r="EC622" s="55"/>
      <c r="ED622" s="55"/>
      <c r="EE622" s="55"/>
      <c r="EF622" s="55"/>
      <c r="EG622" s="55"/>
      <c r="EH622" s="55"/>
      <c r="EI622" s="55"/>
      <c r="EJ622" s="55"/>
      <c r="EK622" s="55"/>
      <c r="EL622" s="55"/>
      <c r="EM622" s="55"/>
      <c r="EN622" s="55"/>
      <c r="EO622" s="55"/>
      <c r="EP622" s="55"/>
      <c r="EQ622" s="55"/>
      <c r="ER622" s="55"/>
      <c r="ES622" s="55"/>
      <c r="ET622" s="55"/>
      <c r="EU622" s="55"/>
      <c r="EV622" s="55"/>
      <c r="EW622" s="55"/>
      <c r="EX622" s="55"/>
      <c r="EY622" s="55"/>
      <c r="EZ622" s="55"/>
      <c r="FA622" s="55"/>
      <c r="FB622" s="55"/>
      <c r="FC622" s="55"/>
      <c r="FD622" s="55"/>
      <c r="FE622" s="55"/>
      <c r="FF622" s="55"/>
      <c r="FG622" s="55"/>
      <c r="FH622" s="55"/>
      <c r="FI622" s="55"/>
      <c r="FJ622" s="55"/>
      <c r="FK622" s="55"/>
      <c r="FL622" s="55"/>
      <c r="FM622" s="55"/>
      <c r="FN622" s="55"/>
      <c r="FO622" s="55"/>
      <c r="FP622" s="55"/>
      <c r="FQ622" s="55"/>
      <c r="FR622" s="55"/>
      <c r="FS622" s="55"/>
      <c r="FT622" s="55"/>
      <c r="FU622" s="55"/>
      <c r="FV622" s="55"/>
      <c r="FW622" s="55"/>
      <c r="FX622" s="55"/>
      <c r="FY622" s="55"/>
      <c r="FZ622" s="55"/>
      <c r="GA622" s="55"/>
      <c r="GB622" s="55"/>
      <c r="GC622" s="55"/>
      <c r="GD622" s="55"/>
      <c r="GE622" s="55"/>
      <c r="GF622" s="55"/>
      <c r="GG622" s="55"/>
      <c r="GH622" s="55"/>
      <c r="GI622" s="55"/>
      <c r="GJ622" s="55"/>
      <c r="GK622" s="55"/>
      <c r="GL622" s="55"/>
      <c r="GM622" s="55"/>
      <c r="GN622" s="55"/>
      <c r="GO622" s="55"/>
      <c r="GP622" s="55"/>
      <c r="GQ622" s="55"/>
      <c r="GR622" s="55"/>
      <c r="GS622" s="55"/>
      <c r="GT622" s="55"/>
      <c r="GU622" s="55"/>
      <c r="GV622" s="55"/>
      <c r="GW622" s="55"/>
      <c r="GX622" s="55"/>
      <c r="GY622" s="55"/>
      <c r="GZ622" s="55"/>
      <c r="HA622" s="55"/>
      <c r="HB622" s="55"/>
      <c r="HC622" s="55"/>
      <c r="HD622" s="55"/>
      <c r="HE622" s="55"/>
      <c r="HF622" s="55"/>
      <c r="HG622" s="55"/>
      <c r="HH622" s="55"/>
      <c r="HI622" s="55"/>
      <c r="HJ622" s="55"/>
      <c r="HK622" s="55"/>
      <c r="HL622" s="55"/>
      <c r="HM622" s="55"/>
      <c r="HN622" s="55"/>
      <c r="HO622" s="55"/>
      <c r="HP622" s="55"/>
      <c r="HQ622" s="55"/>
      <c r="HR622" s="55"/>
      <c r="HS622" s="55"/>
      <c r="HT622" s="55"/>
      <c r="HU622" s="55"/>
      <c r="HV622" s="55"/>
      <c r="HW622" s="55"/>
      <c r="HX622" s="55"/>
      <c r="HY622" s="55"/>
      <c r="HZ622" s="55"/>
      <c r="IA622" s="55"/>
    </row>
    <row r="623" spans="1:235" ht="11.25">
      <c r="A623" s="1"/>
      <c r="B623" s="1"/>
      <c r="C623" s="1"/>
      <c r="D623" s="3"/>
      <c r="E623" s="3"/>
      <c r="F623" s="3"/>
      <c r="G623" s="3"/>
      <c r="H623" s="3"/>
      <c r="I623" s="3"/>
      <c r="J623" s="3"/>
      <c r="K623" s="3"/>
      <c r="L623" s="3"/>
      <c r="M623" s="3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5"/>
      <c r="AF623" s="55"/>
      <c r="AG623" s="55"/>
      <c r="AH623" s="55"/>
      <c r="AI623" s="55"/>
      <c r="AJ623" s="55"/>
      <c r="AK623" s="55"/>
      <c r="AL623" s="55"/>
      <c r="AM623" s="55"/>
      <c r="AN623" s="55"/>
      <c r="AO623" s="55"/>
      <c r="AP623" s="55"/>
      <c r="AQ623" s="55"/>
      <c r="AR623" s="55"/>
      <c r="AS623" s="55"/>
      <c r="AT623" s="55"/>
      <c r="AU623" s="55"/>
      <c r="AV623" s="55"/>
      <c r="AW623" s="55"/>
      <c r="AX623" s="55"/>
      <c r="AY623" s="55"/>
      <c r="AZ623" s="55"/>
      <c r="BA623" s="55"/>
      <c r="BB623" s="55"/>
      <c r="BC623" s="55"/>
      <c r="BD623" s="55"/>
      <c r="BE623" s="55"/>
      <c r="BF623" s="55"/>
      <c r="BG623" s="55"/>
      <c r="BH623" s="55"/>
      <c r="BI623" s="55"/>
      <c r="BJ623" s="55"/>
      <c r="BK623" s="55"/>
      <c r="BL623" s="55"/>
      <c r="BM623" s="55"/>
      <c r="BN623" s="55"/>
      <c r="BO623" s="55"/>
      <c r="BP623" s="55"/>
      <c r="BQ623" s="55"/>
      <c r="BR623" s="55"/>
      <c r="BS623" s="55"/>
      <c r="BT623" s="55"/>
      <c r="BU623" s="55"/>
      <c r="BV623" s="55"/>
      <c r="BW623" s="55"/>
      <c r="BX623" s="55"/>
      <c r="BY623" s="55"/>
      <c r="BZ623" s="55"/>
      <c r="CA623" s="55"/>
      <c r="CB623" s="55"/>
      <c r="CC623" s="55"/>
      <c r="CD623" s="55"/>
      <c r="CE623" s="55"/>
      <c r="CF623" s="55"/>
      <c r="CG623" s="55"/>
      <c r="CH623" s="55"/>
      <c r="CI623" s="55"/>
      <c r="CJ623" s="55"/>
      <c r="CK623" s="55"/>
      <c r="CL623" s="55"/>
      <c r="CM623" s="55"/>
      <c r="CN623" s="55"/>
      <c r="CO623" s="55"/>
      <c r="CP623" s="55"/>
      <c r="CQ623" s="55"/>
      <c r="CR623" s="55"/>
      <c r="CS623" s="55"/>
      <c r="CT623" s="55"/>
      <c r="CU623" s="55"/>
      <c r="CV623" s="55"/>
      <c r="CW623" s="55"/>
      <c r="CX623" s="55"/>
      <c r="CY623" s="55"/>
      <c r="CZ623" s="55"/>
      <c r="DA623" s="55"/>
      <c r="DB623" s="55"/>
      <c r="DC623" s="55"/>
      <c r="DD623" s="55"/>
      <c r="DE623" s="55"/>
      <c r="DF623" s="55"/>
      <c r="DG623" s="55"/>
      <c r="DH623" s="55"/>
      <c r="DI623" s="55"/>
      <c r="DJ623" s="55"/>
      <c r="DK623" s="55"/>
      <c r="DL623" s="55"/>
      <c r="DM623" s="55"/>
      <c r="DN623" s="55"/>
      <c r="DO623" s="55"/>
      <c r="DP623" s="55"/>
      <c r="DQ623" s="55"/>
      <c r="DR623" s="55"/>
      <c r="DS623" s="55"/>
      <c r="DT623" s="55"/>
      <c r="DU623" s="55"/>
      <c r="DV623" s="55"/>
      <c r="DW623" s="55"/>
      <c r="DX623" s="55"/>
      <c r="DY623" s="55"/>
      <c r="DZ623" s="55"/>
      <c r="EA623" s="55"/>
      <c r="EB623" s="55"/>
      <c r="EC623" s="55"/>
      <c r="ED623" s="55"/>
      <c r="EE623" s="55"/>
      <c r="EF623" s="55"/>
      <c r="EG623" s="55"/>
      <c r="EH623" s="55"/>
      <c r="EI623" s="55"/>
      <c r="EJ623" s="55"/>
      <c r="EK623" s="55"/>
      <c r="EL623" s="55"/>
      <c r="EM623" s="55"/>
      <c r="EN623" s="55"/>
      <c r="EO623" s="55"/>
      <c r="EP623" s="55"/>
      <c r="EQ623" s="55"/>
      <c r="ER623" s="55"/>
      <c r="ES623" s="55"/>
      <c r="ET623" s="55"/>
      <c r="EU623" s="55"/>
      <c r="EV623" s="55"/>
      <c r="EW623" s="55"/>
      <c r="EX623" s="55"/>
      <c r="EY623" s="55"/>
      <c r="EZ623" s="55"/>
      <c r="FA623" s="55"/>
      <c r="FB623" s="55"/>
      <c r="FC623" s="55"/>
      <c r="FD623" s="55"/>
      <c r="FE623" s="55"/>
      <c r="FF623" s="55"/>
      <c r="FG623" s="55"/>
      <c r="FH623" s="55"/>
      <c r="FI623" s="55"/>
      <c r="FJ623" s="55"/>
      <c r="FK623" s="55"/>
      <c r="FL623" s="55"/>
      <c r="FM623" s="55"/>
      <c r="FN623" s="55"/>
      <c r="FO623" s="55"/>
      <c r="FP623" s="55"/>
      <c r="FQ623" s="55"/>
      <c r="FR623" s="55"/>
      <c r="FS623" s="55"/>
      <c r="FT623" s="55"/>
      <c r="FU623" s="55"/>
      <c r="FV623" s="55"/>
      <c r="FW623" s="55"/>
      <c r="FX623" s="55"/>
      <c r="FY623" s="55"/>
      <c r="FZ623" s="55"/>
      <c r="GA623" s="55"/>
      <c r="GB623" s="55"/>
      <c r="GC623" s="55"/>
      <c r="GD623" s="55"/>
      <c r="GE623" s="55"/>
      <c r="GF623" s="55"/>
      <c r="GG623" s="55"/>
      <c r="GH623" s="55"/>
      <c r="GI623" s="55"/>
      <c r="GJ623" s="55"/>
      <c r="GK623" s="55"/>
      <c r="GL623" s="55"/>
      <c r="GM623" s="55"/>
      <c r="GN623" s="55"/>
      <c r="GO623" s="55"/>
      <c r="GP623" s="55"/>
      <c r="GQ623" s="55"/>
      <c r="GR623" s="55"/>
      <c r="GS623" s="55"/>
      <c r="GT623" s="55"/>
      <c r="GU623" s="55"/>
      <c r="GV623" s="55"/>
      <c r="GW623" s="55"/>
      <c r="GX623" s="55"/>
      <c r="GY623" s="55"/>
      <c r="GZ623" s="55"/>
      <c r="HA623" s="55"/>
      <c r="HB623" s="55"/>
      <c r="HC623" s="55"/>
      <c r="HD623" s="55"/>
      <c r="HE623" s="55"/>
      <c r="HF623" s="55"/>
      <c r="HG623" s="55"/>
      <c r="HH623" s="55"/>
      <c r="HI623" s="55"/>
      <c r="HJ623" s="55"/>
      <c r="HK623" s="55"/>
      <c r="HL623" s="55"/>
      <c r="HM623" s="55"/>
      <c r="HN623" s="55"/>
      <c r="HO623" s="55"/>
      <c r="HP623" s="55"/>
      <c r="HQ623" s="55"/>
      <c r="HR623" s="55"/>
      <c r="HS623" s="55"/>
      <c r="HT623" s="55"/>
      <c r="HU623" s="55"/>
      <c r="HV623" s="55"/>
      <c r="HW623" s="55"/>
      <c r="HX623" s="55"/>
      <c r="HY623" s="55"/>
      <c r="HZ623" s="55"/>
      <c r="IA623" s="55"/>
    </row>
    <row r="624" spans="1:235" ht="11.25">
      <c r="A624" s="1"/>
      <c r="B624" s="1"/>
      <c r="C624" s="1"/>
      <c r="D624" s="3"/>
      <c r="E624" s="3"/>
      <c r="F624" s="3"/>
      <c r="G624" s="3"/>
      <c r="H624" s="3"/>
      <c r="I624" s="3"/>
      <c r="J624" s="3"/>
      <c r="K624" s="3"/>
      <c r="L624" s="3"/>
      <c r="M624" s="3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5"/>
      <c r="AK624" s="55"/>
      <c r="AL624" s="55"/>
      <c r="AM624" s="55"/>
      <c r="AN624" s="55"/>
      <c r="AO624" s="55"/>
      <c r="AP624" s="55"/>
      <c r="AQ624" s="55"/>
      <c r="AR624" s="55"/>
      <c r="AS624" s="55"/>
      <c r="AT624" s="55"/>
      <c r="AU624" s="55"/>
      <c r="AV624" s="55"/>
      <c r="AW624" s="55"/>
      <c r="AX624" s="55"/>
      <c r="AY624" s="55"/>
      <c r="AZ624" s="55"/>
      <c r="BA624" s="55"/>
      <c r="BB624" s="55"/>
      <c r="BC624" s="55"/>
      <c r="BD624" s="55"/>
      <c r="BE624" s="55"/>
      <c r="BF624" s="55"/>
      <c r="BG624" s="55"/>
      <c r="BH624" s="55"/>
      <c r="BI624" s="55"/>
      <c r="BJ624" s="55"/>
      <c r="BK624" s="55"/>
      <c r="BL624" s="55"/>
      <c r="BM624" s="55"/>
      <c r="BN624" s="55"/>
      <c r="BO624" s="55"/>
      <c r="BP624" s="55"/>
      <c r="BQ624" s="55"/>
      <c r="BR624" s="55"/>
      <c r="BS624" s="55"/>
      <c r="BT624" s="55"/>
      <c r="BU624" s="55"/>
      <c r="BV624" s="55"/>
      <c r="BW624" s="55"/>
      <c r="BX624" s="55"/>
      <c r="BY624" s="55"/>
      <c r="BZ624" s="55"/>
      <c r="CA624" s="55"/>
      <c r="CB624" s="55"/>
      <c r="CC624" s="55"/>
      <c r="CD624" s="55"/>
      <c r="CE624" s="55"/>
      <c r="CF624" s="55"/>
      <c r="CG624" s="55"/>
      <c r="CH624" s="55"/>
      <c r="CI624" s="55"/>
      <c r="CJ624" s="55"/>
      <c r="CK624" s="55"/>
      <c r="CL624" s="55"/>
      <c r="CM624" s="55"/>
      <c r="CN624" s="55"/>
      <c r="CO624" s="55"/>
      <c r="CP624" s="55"/>
      <c r="CQ624" s="55"/>
      <c r="CR624" s="55"/>
      <c r="CS624" s="55"/>
      <c r="CT624" s="55"/>
      <c r="CU624" s="55"/>
      <c r="CV624" s="55"/>
      <c r="CW624" s="55"/>
      <c r="CX624" s="55"/>
      <c r="CY624" s="55"/>
      <c r="CZ624" s="55"/>
      <c r="DA624" s="55"/>
      <c r="DB624" s="55"/>
      <c r="DC624" s="55"/>
      <c r="DD624" s="55"/>
      <c r="DE624" s="55"/>
      <c r="DF624" s="55"/>
      <c r="DG624" s="55"/>
      <c r="DH624" s="55"/>
      <c r="DI624" s="55"/>
      <c r="DJ624" s="55"/>
      <c r="DK624" s="55"/>
      <c r="DL624" s="55"/>
      <c r="DM624" s="55"/>
      <c r="DN624" s="55"/>
      <c r="DO624" s="55"/>
      <c r="DP624" s="55"/>
      <c r="DQ624" s="55"/>
      <c r="DR624" s="55"/>
      <c r="DS624" s="55"/>
      <c r="DT624" s="55"/>
      <c r="DU624" s="55"/>
      <c r="DV624" s="55"/>
      <c r="DW624" s="55"/>
      <c r="DX624" s="55"/>
      <c r="DY624" s="55"/>
      <c r="DZ624" s="55"/>
      <c r="EA624" s="55"/>
      <c r="EB624" s="55"/>
      <c r="EC624" s="55"/>
      <c r="ED624" s="55"/>
      <c r="EE624" s="55"/>
      <c r="EF624" s="55"/>
      <c r="EG624" s="55"/>
      <c r="EH624" s="55"/>
      <c r="EI624" s="55"/>
      <c r="EJ624" s="55"/>
      <c r="EK624" s="55"/>
      <c r="EL624" s="55"/>
      <c r="EM624" s="55"/>
      <c r="EN624" s="55"/>
      <c r="EO624" s="55"/>
      <c r="EP624" s="55"/>
      <c r="EQ624" s="55"/>
      <c r="ER624" s="55"/>
      <c r="ES624" s="55"/>
      <c r="ET624" s="55"/>
      <c r="EU624" s="55"/>
      <c r="EV624" s="55"/>
      <c r="EW624" s="55"/>
      <c r="EX624" s="55"/>
      <c r="EY624" s="55"/>
      <c r="EZ624" s="55"/>
      <c r="FA624" s="55"/>
      <c r="FB624" s="55"/>
      <c r="FC624" s="55"/>
      <c r="FD624" s="55"/>
      <c r="FE624" s="55"/>
      <c r="FF624" s="55"/>
      <c r="FG624" s="55"/>
      <c r="FH624" s="55"/>
      <c r="FI624" s="55"/>
      <c r="FJ624" s="55"/>
      <c r="FK624" s="55"/>
      <c r="FL624" s="55"/>
      <c r="FM624" s="55"/>
      <c r="FN624" s="55"/>
      <c r="FO624" s="55"/>
      <c r="FP624" s="55"/>
      <c r="FQ624" s="55"/>
      <c r="FR624" s="55"/>
      <c r="FS624" s="55"/>
      <c r="FT624" s="55"/>
      <c r="FU624" s="55"/>
      <c r="FV624" s="55"/>
      <c r="FW624" s="55"/>
      <c r="FX624" s="55"/>
      <c r="FY624" s="55"/>
      <c r="FZ624" s="55"/>
      <c r="GA624" s="55"/>
      <c r="GB624" s="55"/>
      <c r="GC624" s="55"/>
      <c r="GD624" s="55"/>
      <c r="GE624" s="55"/>
      <c r="GF624" s="55"/>
      <c r="GG624" s="55"/>
      <c r="GH624" s="55"/>
      <c r="GI624" s="55"/>
      <c r="GJ624" s="55"/>
      <c r="GK624" s="55"/>
      <c r="GL624" s="55"/>
      <c r="GM624" s="55"/>
      <c r="GN624" s="55"/>
      <c r="GO624" s="55"/>
      <c r="GP624" s="55"/>
      <c r="GQ624" s="55"/>
      <c r="GR624" s="55"/>
      <c r="GS624" s="55"/>
      <c r="GT624" s="55"/>
      <c r="GU624" s="55"/>
      <c r="GV624" s="55"/>
      <c r="GW624" s="55"/>
      <c r="GX624" s="55"/>
      <c r="GY624" s="55"/>
      <c r="GZ624" s="55"/>
      <c r="HA624" s="55"/>
      <c r="HB624" s="55"/>
      <c r="HC624" s="55"/>
      <c r="HD624" s="55"/>
      <c r="HE624" s="55"/>
      <c r="HF624" s="55"/>
      <c r="HG624" s="55"/>
      <c r="HH624" s="55"/>
      <c r="HI624" s="55"/>
      <c r="HJ624" s="55"/>
      <c r="HK624" s="55"/>
      <c r="HL624" s="55"/>
      <c r="HM624" s="55"/>
      <c r="HN624" s="55"/>
      <c r="HO624" s="55"/>
      <c r="HP624" s="55"/>
      <c r="HQ624" s="55"/>
      <c r="HR624" s="55"/>
      <c r="HS624" s="55"/>
      <c r="HT624" s="55"/>
      <c r="HU624" s="55"/>
      <c r="HV624" s="55"/>
      <c r="HW624" s="55"/>
      <c r="HX624" s="55"/>
      <c r="HY624" s="55"/>
      <c r="HZ624" s="55"/>
      <c r="IA624" s="55"/>
    </row>
    <row r="625" spans="1:235" ht="11.25">
      <c r="A625" s="1"/>
      <c r="B625" s="1"/>
      <c r="C625" s="1"/>
      <c r="D625" s="3"/>
      <c r="E625" s="3"/>
      <c r="F625" s="3"/>
      <c r="G625" s="3"/>
      <c r="H625" s="3"/>
      <c r="I625" s="3"/>
      <c r="J625" s="3"/>
      <c r="K625" s="3"/>
      <c r="L625" s="3"/>
      <c r="M625" s="3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5"/>
      <c r="AK625" s="55"/>
      <c r="AL625" s="55"/>
      <c r="AM625" s="55"/>
      <c r="AN625" s="55"/>
      <c r="AO625" s="55"/>
      <c r="AP625" s="55"/>
      <c r="AQ625" s="55"/>
      <c r="AR625" s="55"/>
      <c r="AS625" s="55"/>
      <c r="AT625" s="55"/>
      <c r="AU625" s="55"/>
      <c r="AV625" s="55"/>
      <c r="AW625" s="55"/>
      <c r="AX625" s="55"/>
      <c r="AY625" s="55"/>
      <c r="AZ625" s="55"/>
      <c r="BA625" s="55"/>
      <c r="BB625" s="55"/>
      <c r="BC625" s="55"/>
      <c r="BD625" s="55"/>
      <c r="BE625" s="55"/>
      <c r="BF625" s="55"/>
      <c r="BG625" s="55"/>
      <c r="BH625" s="55"/>
      <c r="BI625" s="55"/>
      <c r="BJ625" s="55"/>
      <c r="BK625" s="55"/>
      <c r="BL625" s="55"/>
      <c r="BM625" s="55"/>
      <c r="BN625" s="55"/>
      <c r="BO625" s="55"/>
      <c r="BP625" s="55"/>
      <c r="BQ625" s="55"/>
      <c r="BR625" s="55"/>
      <c r="BS625" s="55"/>
      <c r="BT625" s="55"/>
      <c r="BU625" s="55"/>
      <c r="BV625" s="55"/>
      <c r="BW625" s="55"/>
      <c r="BX625" s="55"/>
      <c r="BY625" s="55"/>
      <c r="BZ625" s="55"/>
      <c r="CA625" s="55"/>
      <c r="CB625" s="55"/>
      <c r="CC625" s="55"/>
      <c r="CD625" s="55"/>
      <c r="CE625" s="55"/>
      <c r="CF625" s="55"/>
      <c r="CG625" s="55"/>
      <c r="CH625" s="55"/>
      <c r="CI625" s="55"/>
      <c r="CJ625" s="55"/>
      <c r="CK625" s="55"/>
      <c r="CL625" s="55"/>
      <c r="CM625" s="55"/>
      <c r="CN625" s="55"/>
      <c r="CO625" s="55"/>
      <c r="CP625" s="55"/>
      <c r="CQ625" s="55"/>
      <c r="CR625" s="55"/>
      <c r="CS625" s="55"/>
      <c r="CT625" s="55"/>
      <c r="CU625" s="55"/>
      <c r="CV625" s="55"/>
      <c r="CW625" s="55"/>
      <c r="CX625" s="55"/>
      <c r="CY625" s="55"/>
      <c r="CZ625" s="55"/>
      <c r="DA625" s="55"/>
      <c r="DB625" s="55"/>
      <c r="DC625" s="55"/>
      <c r="DD625" s="55"/>
      <c r="DE625" s="55"/>
      <c r="DF625" s="55"/>
      <c r="DG625" s="55"/>
      <c r="DH625" s="55"/>
      <c r="DI625" s="55"/>
      <c r="DJ625" s="55"/>
      <c r="DK625" s="55"/>
      <c r="DL625" s="55"/>
      <c r="DM625" s="55"/>
      <c r="DN625" s="55"/>
      <c r="DO625" s="55"/>
      <c r="DP625" s="55"/>
      <c r="DQ625" s="55"/>
      <c r="DR625" s="55"/>
      <c r="DS625" s="55"/>
      <c r="DT625" s="55"/>
      <c r="DU625" s="55"/>
      <c r="DV625" s="55"/>
      <c r="DW625" s="55"/>
      <c r="DX625" s="55"/>
      <c r="DY625" s="55"/>
      <c r="DZ625" s="55"/>
      <c r="EA625" s="55"/>
      <c r="EB625" s="55"/>
      <c r="EC625" s="55"/>
      <c r="ED625" s="55"/>
      <c r="EE625" s="55"/>
      <c r="EF625" s="55"/>
      <c r="EG625" s="55"/>
      <c r="EH625" s="55"/>
      <c r="EI625" s="55"/>
      <c r="EJ625" s="55"/>
      <c r="EK625" s="55"/>
      <c r="EL625" s="55"/>
      <c r="EM625" s="55"/>
      <c r="EN625" s="55"/>
      <c r="EO625" s="55"/>
      <c r="EP625" s="55"/>
      <c r="EQ625" s="55"/>
      <c r="ER625" s="55"/>
      <c r="ES625" s="55"/>
      <c r="ET625" s="55"/>
      <c r="EU625" s="55"/>
      <c r="EV625" s="55"/>
      <c r="EW625" s="55"/>
      <c r="EX625" s="55"/>
      <c r="EY625" s="55"/>
      <c r="EZ625" s="55"/>
      <c r="FA625" s="55"/>
      <c r="FB625" s="55"/>
      <c r="FC625" s="55"/>
      <c r="FD625" s="55"/>
      <c r="FE625" s="55"/>
      <c r="FF625" s="55"/>
      <c r="FG625" s="55"/>
      <c r="FH625" s="55"/>
      <c r="FI625" s="55"/>
      <c r="FJ625" s="55"/>
      <c r="FK625" s="55"/>
      <c r="FL625" s="55"/>
      <c r="FM625" s="55"/>
      <c r="FN625" s="55"/>
      <c r="FO625" s="55"/>
      <c r="FP625" s="55"/>
      <c r="FQ625" s="55"/>
      <c r="FR625" s="55"/>
      <c r="FS625" s="55"/>
      <c r="FT625" s="55"/>
      <c r="FU625" s="55"/>
      <c r="FV625" s="55"/>
      <c r="FW625" s="55"/>
      <c r="FX625" s="55"/>
      <c r="FY625" s="55"/>
      <c r="FZ625" s="55"/>
      <c r="GA625" s="55"/>
      <c r="GB625" s="55"/>
      <c r="GC625" s="55"/>
      <c r="GD625" s="55"/>
      <c r="GE625" s="55"/>
      <c r="GF625" s="55"/>
      <c r="GG625" s="55"/>
      <c r="GH625" s="55"/>
      <c r="GI625" s="55"/>
      <c r="GJ625" s="55"/>
      <c r="GK625" s="55"/>
      <c r="GL625" s="55"/>
      <c r="GM625" s="55"/>
      <c r="GN625" s="55"/>
      <c r="GO625" s="55"/>
      <c r="GP625" s="55"/>
      <c r="GQ625" s="55"/>
      <c r="GR625" s="55"/>
      <c r="GS625" s="55"/>
      <c r="GT625" s="55"/>
      <c r="GU625" s="55"/>
      <c r="GV625" s="55"/>
      <c r="GW625" s="55"/>
      <c r="GX625" s="55"/>
      <c r="GY625" s="55"/>
      <c r="GZ625" s="55"/>
      <c r="HA625" s="55"/>
      <c r="HB625" s="55"/>
      <c r="HC625" s="55"/>
      <c r="HD625" s="55"/>
      <c r="HE625" s="55"/>
      <c r="HF625" s="55"/>
      <c r="HG625" s="55"/>
      <c r="HH625" s="55"/>
      <c r="HI625" s="55"/>
      <c r="HJ625" s="55"/>
      <c r="HK625" s="55"/>
      <c r="HL625" s="55"/>
      <c r="HM625" s="55"/>
      <c r="HN625" s="55"/>
      <c r="HO625" s="55"/>
      <c r="HP625" s="55"/>
      <c r="HQ625" s="55"/>
      <c r="HR625" s="55"/>
      <c r="HS625" s="55"/>
      <c r="HT625" s="55"/>
      <c r="HU625" s="55"/>
      <c r="HV625" s="55"/>
      <c r="HW625" s="55"/>
      <c r="HX625" s="55"/>
      <c r="HY625" s="55"/>
      <c r="HZ625" s="55"/>
      <c r="IA625" s="55"/>
    </row>
    <row r="626" spans="1:235" ht="11.25">
      <c r="A626" s="1"/>
      <c r="B626" s="1"/>
      <c r="C626" s="1"/>
      <c r="D626" s="3"/>
      <c r="E626" s="3"/>
      <c r="F626" s="3"/>
      <c r="G626" s="3"/>
      <c r="H626" s="3"/>
      <c r="I626" s="3"/>
      <c r="J626" s="3"/>
      <c r="K626" s="3"/>
      <c r="L626" s="3"/>
      <c r="M626" s="3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5"/>
      <c r="AK626" s="55"/>
      <c r="AL626" s="55"/>
      <c r="AM626" s="55"/>
      <c r="AN626" s="55"/>
      <c r="AO626" s="55"/>
      <c r="AP626" s="55"/>
      <c r="AQ626" s="55"/>
      <c r="AR626" s="55"/>
      <c r="AS626" s="55"/>
      <c r="AT626" s="55"/>
      <c r="AU626" s="55"/>
      <c r="AV626" s="55"/>
      <c r="AW626" s="55"/>
      <c r="AX626" s="55"/>
      <c r="AY626" s="55"/>
      <c r="AZ626" s="55"/>
      <c r="BA626" s="55"/>
      <c r="BB626" s="55"/>
      <c r="BC626" s="55"/>
      <c r="BD626" s="55"/>
      <c r="BE626" s="55"/>
      <c r="BF626" s="55"/>
      <c r="BG626" s="55"/>
      <c r="BH626" s="55"/>
      <c r="BI626" s="55"/>
      <c r="BJ626" s="55"/>
      <c r="BK626" s="55"/>
      <c r="BL626" s="55"/>
      <c r="BM626" s="55"/>
      <c r="BN626" s="55"/>
      <c r="BO626" s="55"/>
      <c r="BP626" s="55"/>
      <c r="BQ626" s="55"/>
      <c r="BR626" s="55"/>
      <c r="BS626" s="55"/>
      <c r="BT626" s="55"/>
      <c r="BU626" s="55"/>
      <c r="BV626" s="55"/>
      <c r="BW626" s="55"/>
      <c r="BX626" s="55"/>
      <c r="BY626" s="55"/>
      <c r="BZ626" s="55"/>
      <c r="CA626" s="55"/>
      <c r="CB626" s="55"/>
      <c r="CC626" s="55"/>
      <c r="CD626" s="55"/>
      <c r="CE626" s="55"/>
      <c r="CF626" s="55"/>
      <c r="CG626" s="55"/>
      <c r="CH626" s="55"/>
      <c r="CI626" s="55"/>
      <c r="CJ626" s="55"/>
      <c r="CK626" s="55"/>
      <c r="CL626" s="55"/>
      <c r="CM626" s="55"/>
      <c r="CN626" s="55"/>
      <c r="CO626" s="55"/>
      <c r="CP626" s="55"/>
      <c r="CQ626" s="55"/>
      <c r="CR626" s="55"/>
      <c r="CS626" s="55"/>
      <c r="CT626" s="55"/>
      <c r="CU626" s="55"/>
      <c r="CV626" s="55"/>
      <c r="CW626" s="55"/>
      <c r="CX626" s="55"/>
      <c r="CY626" s="55"/>
      <c r="CZ626" s="55"/>
      <c r="DA626" s="55"/>
      <c r="DB626" s="55"/>
      <c r="DC626" s="55"/>
      <c r="DD626" s="55"/>
      <c r="DE626" s="55"/>
      <c r="DF626" s="55"/>
      <c r="DG626" s="55"/>
      <c r="DH626" s="55"/>
      <c r="DI626" s="55"/>
      <c r="DJ626" s="55"/>
      <c r="DK626" s="55"/>
      <c r="DL626" s="55"/>
      <c r="DM626" s="55"/>
      <c r="DN626" s="55"/>
      <c r="DO626" s="55"/>
      <c r="DP626" s="55"/>
      <c r="DQ626" s="55"/>
      <c r="DR626" s="55"/>
      <c r="DS626" s="55"/>
      <c r="DT626" s="55"/>
      <c r="DU626" s="55"/>
      <c r="DV626" s="55"/>
      <c r="DW626" s="55"/>
      <c r="DX626" s="55"/>
      <c r="DY626" s="55"/>
      <c r="DZ626" s="55"/>
      <c r="EA626" s="55"/>
      <c r="EB626" s="55"/>
      <c r="EC626" s="55"/>
      <c r="ED626" s="55"/>
      <c r="EE626" s="55"/>
      <c r="EF626" s="55"/>
      <c r="EG626" s="55"/>
      <c r="EH626" s="55"/>
      <c r="EI626" s="55"/>
      <c r="EJ626" s="55"/>
      <c r="EK626" s="55"/>
      <c r="EL626" s="55"/>
      <c r="EM626" s="55"/>
      <c r="EN626" s="55"/>
      <c r="EO626" s="55"/>
      <c r="EP626" s="55"/>
      <c r="EQ626" s="55"/>
      <c r="ER626" s="55"/>
      <c r="ES626" s="55"/>
      <c r="ET626" s="55"/>
      <c r="EU626" s="55"/>
      <c r="EV626" s="55"/>
      <c r="EW626" s="55"/>
      <c r="EX626" s="55"/>
      <c r="EY626" s="55"/>
      <c r="EZ626" s="55"/>
      <c r="FA626" s="55"/>
      <c r="FB626" s="55"/>
      <c r="FC626" s="55"/>
      <c r="FD626" s="55"/>
      <c r="FE626" s="55"/>
      <c r="FF626" s="55"/>
      <c r="FG626" s="55"/>
      <c r="FH626" s="55"/>
      <c r="FI626" s="55"/>
      <c r="FJ626" s="55"/>
      <c r="FK626" s="55"/>
      <c r="FL626" s="55"/>
      <c r="FM626" s="55"/>
      <c r="FN626" s="55"/>
      <c r="FO626" s="55"/>
      <c r="FP626" s="55"/>
      <c r="FQ626" s="55"/>
      <c r="FR626" s="55"/>
      <c r="FS626" s="55"/>
      <c r="FT626" s="55"/>
      <c r="FU626" s="55"/>
      <c r="FV626" s="55"/>
      <c r="FW626" s="55"/>
      <c r="FX626" s="55"/>
      <c r="FY626" s="55"/>
      <c r="FZ626" s="55"/>
      <c r="GA626" s="55"/>
      <c r="GB626" s="55"/>
      <c r="GC626" s="55"/>
      <c r="GD626" s="55"/>
      <c r="GE626" s="55"/>
      <c r="GF626" s="55"/>
      <c r="GG626" s="55"/>
      <c r="GH626" s="55"/>
      <c r="GI626" s="55"/>
      <c r="GJ626" s="55"/>
      <c r="GK626" s="55"/>
      <c r="GL626" s="55"/>
      <c r="GM626" s="55"/>
      <c r="GN626" s="55"/>
      <c r="GO626" s="55"/>
      <c r="GP626" s="55"/>
      <c r="GQ626" s="55"/>
      <c r="GR626" s="55"/>
      <c r="GS626" s="55"/>
      <c r="GT626" s="55"/>
      <c r="GU626" s="55"/>
      <c r="GV626" s="55"/>
      <c r="GW626" s="55"/>
      <c r="GX626" s="55"/>
      <c r="GY626" s="55"/>
      <c r="GZ626" s="55"/>
      <c r="HA626" s="55"/>
      <c r="HB626" s="55"/>
      <c r="HC626" s="55"/>
      <c r="HD626" s="55"/>
      <c r="HE626" s="55"/>
      <c r="HF626" s="55"/>
      <c r="HG626" s="55"/>
      <c r="HH626" s="55"/>
      <c r="HI626" s="55"/>
      <c r="HJ626" s="55"/>
      <c r="HK626" s="55"/>
      <c r="HL626" s="55"/>
      <c r="HM626" s="55"/>
      <c r="HN626" s="55"/>
      <c r="HO626" s="55"/>
      <c r="HP626" s="55"/>
      <c r="HQ626" s="55"/>
      <c r="HR626" s="55"/>
      <c r="HS626" s="55"/>
      <c r="HT626" s="55"/>
      <c r="HU626" s="55"/>
      <c r="HV626" s="55"/>
      <c r="HW626" s="55"/>
      <c r="HX626" s="55"/>
      <c r="HY626" s="55"/>
      <c r="HZ626" s="55"/>
      <c r="IA626" s="55"/>
    </row>
    <row r="627" spans="1:235" ht="11.25">
      <c r="A627" s="1"/>
      <c r="B627" s="1"/>
      <c r="C627" s="1"/>
      <c r="D627" s="3"/>
      <c r="E627" s="3"/>
      <c r="F627" s="3"/>
      <c r="G627" s="3"/>
      <c r="H627" s="3"/>
      <c r="I627" s="3"/>
      <c r="J627" s="3"/>
      <c r="K627" s="3"/>
      <c r="L627" s="3"/>
      <c r="M627" s="3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5"/>
      <c r="AK627" s="55"/>
      <c r="AL627" s="55"/>
      <c r="AM627" s="55"/>
      <c r="AN627" s="55"/>
      <c r="AO627" s="55"/>
      <c r="AP627" s="55"/>
      <c r="AQ627" s="55"/>
      <c r="AR627" s="55"/>
      <c r="AS627" s="55"/>
      <c r="AT627" s="55"/>
      <c r="AU627" s="55"/>
      <c r="AV627" s="55"/>
      <c r="AW627" s="55"/>
      <c r="AX627" s="55"/>
      <c r="AY627" s="55"/>
      <c r="AZ627" s="55"/>
      <c r="BA627" s="55"/>
      <c r="BB627" s="55"/>
      <c r="BC627" s="55"/>
      <c r="BD627" s="55"/>
      <c r="BE627" s="55"/>
      <c r="BF627" s="55"/>
      <c r="BG627" s="55"/>
      <c r="BH627" s="55"/>
      <c r="BI627" s="55"/>
      <c r="BJ627" s="55"/>
      <c r="BK627" s="55"/>
      <c r="BL627" s="55"/>
      <c r="BM627" s="55"/>
      <c r="BN627" s="55"/>
      <c r="BO627" s="55"/>
      <c r="BP627" s="55"/>
      <c r="BQ627" s="55"/>
      <c r="BR627" s="55"/>
      <c r="BS627" s="55"/>
      <c r="BT627" s="55"/>
      <c r="BU627" s="55"/>
      <c r="BV627" s="55"/>
      <c r="BW627" s="55"/>
      <c r="BX627" s="55"/>
      <c r="BY627" s="55"/>
      <c r="BZ627" s="55"/>
      <c r="CA627" s="55"/>
      <c r="CB627" s="55"/>
      <c r="CC627" s="55"/>
      <c r="CD627" s="55"/>
      <c r="CE627" s="55"/>
      <c r="CF627" s="55"/>
      <c r="CG627" s="55"/>
      <c r="CH627" s="55"/>
      <c r="CI627" s="55"/>
      <c r="CJ627" s="55"/>
      <c r="CK627" s="55"/>
      <c r="CL627" s="55"/>
      <c r="CM627" s="55"/>
      <c r="CN627" s="55"/>
      <c r="CO627" s="55"/>
      <c r="CP627" s="55"/>
      <c r="CQ627" s="55"/>
      <c r="CR627" s="55"/>
      <c r="CS627" s="55"/>
      <c r="CT627" s="55"/>
      <c r="CU627" s="55"/>
      <c r="CV627" s="55"/>
      <c r="CW627" s="55"/>
      <c r="CX627" s="55"/>
      <c r="CY627" s="55"/>
      <c r="CZ627" s="55"/>
      <c r="DA627" s="55"/>
      <c r="DB627" s="55"/>
      <c r="DC627" s="55"/>
      <c r="DD627" s="55"/>
      <c r="DE627" s="55"/>
      <c r="DF627" s="55"/>
      <c r="DG627" s="55"/>
      <c r="DH627" s="55"/>
      <c r="DI627" s="55"/>
      <c r="DJ627" s="55"/>
      <c r="DK627" s="55"/>
      <c r="DL627" s="55"/>
      <c r="DM627" s="55"/>
      <c r="DN627" s="55"/>
      <c r="DO627" s="55"/>
      <c r="DP627" s="55"/>
      <c r="DQ627" s="55"/>
      <c r="DR627" s="55"/>
      <c r="DS627" s="55"/>
      <c r="DT627" s="55"/>
      <c r="DU627" s="55"/>
      <c r="DV627" s="55"/>
      <c r="DW627" s="55"/>
      <c r="DX627" s="55"/>
      <c r="DY627" s="55"/>
      <c r="DZ627" s="55"/>
      <c r="EA627" s="55"/>
      <c r="EB627" s="55"/>
      <c r="EC627" s="55"/>
      <c r="ED627" s="55"/>
      <c r="EE627" s="55"/>
      <c r="EF627" s="55"/>
      <c r="EG627" s="55"/>
      <c r="EH627" s="55"/>
      <c r="EI627" s="55"/>
      <c r="EJ627" s="55"/>
      <c r="EK627" s="55"/>
      <c r="EL627" s="55"/>
      <c r="EM627" s="55"/>
      <c r="EN627" s="55"/>
      <c r="EO627" s="55"/>
      <c r="EP627" s="55"/>
      <c r="EQ627" s="55"/>
      <c r="ER627" s="55"/>
      <c r="ES627" s="55"/>
      <c r="ET627" s="55"/>
      <c r="EU627" s="55"/>
      <c r="EV627" s="55"/>
      <c r="EW627" s="55"/>
      <c r="EX627" s="55"/>
      <c r="EY627" s="55"/>
      <c r="EZ627" s="55"/>
      <c r="FA627" s="55"/>
      <c r="FB627" s="55"/>
      <c r="FC627" s="55"/>
      <c r="FD627" s="55"/>
      <c r="FE627" s="55"/>
      <c r="FF627" s="55"/>
      <c r="FG627" s="55"/>
      <c r="FH627" s="55"/>
      <c r="FI627" s="55"/>
      <c r="FJ627" s="55"/>
      <c r="FK627" s="55"/>
      <c r="FL627" s="55"/>
      <c r="FM627" s="55"/>
      <c r="FN627" s="55"/>
      <c r="FO627" s="55"/>
      <c r="FP627" s="55"/>
      <c r="FQ627" s="55"/>
      <c r="FR627" s="55"/>
      <c r="FS627" s="55"/>
      <c r="FT627" s="55"/>
      <c r="FU627" s="55"/>
      <c r="FV627" s="55"/>
      <c r="FW627" s="55"/>
      <c r="FX627" s="55"/>
      <c r="FY627" s="55"/>
      <c r="FZ627" s="55"/>
      <c r="GA627" s="55"/>
      <c r="GB627" s="55"/>
      <c r="GC627" s="55"/>
      <c r="GD627" s="55"/>
      <c r="GE627" s="55"/>
      <c r="GF627" s="55"/>
      <c r="GG627" s="55"/>
      <c r="GH627" s="55"/>
      <c r="GI627" s="55"/>
      <c r="GJ627" s="55"/>
      <c r="GK627" s="55"/>
      <c r="GL627" s="55"/>
      <c r="GM627" s="55"/>
      <c r="GN627" s="55"/>
      <c r="GO627" s="55"/>
      <c r="GP627" s="55"/>
      <c r="GQ627" s="55"/>
      <c r="GR627" s="55"/>
      <c r="GS627" s="55"/>
      <c r="GT627" s="55"/>
      <c r="GU627" s="55"/>
      <c r="GV627" s="55"/>
      <c r="GW627" s="55"/>
      <c r="GX627" s="55"/>
      <c r="GY627" s="55"/>
      <c r="GZ627" s="55"/>
      <c r="HA627" s="55"/>
      <c r="HB627" s="55"/>
      <c r="HC627" s="55"/>
      <c r="HD627" s="55"/>
      <c r="HE627" s="55"/>
      <c r="HF627" s="55"/>
      <c r="HG627" s="55"/>
      <c r="HH627" s="55"/>
      <c r="HI627" s="55"/>
      <c r="HJ627" s="55"/>
      <c r="HK627" s="55"/>
      <c r="HL627" s="55"/>
      <c r="HM627" s="55"/>
      <c r="HN627" s="55"/>
      <c r="HO627" s="55"/>
      <c r="HP627" s="55"/>
      <c r="HQ627" s="55"/>
      <c r="HR627" s="55"/>
      <c r="HS627" s="55"/>
      <c r="HT627" s="55"/>
      <c r="HU627" s="55"/>
      <c r="HV627" s="55"/>
      <c r="HW627" s="55"/>
      <c r="HX627" s="55"/>
      <c r="HY627" s="55"/>
      <c r="HZ627" s="55"/>
      <c r="IA627" s="55"/>
    </row>
    <row r="628" spans="1:235" ht="11.25">
      <c r="A628" s="1"/>
      <c r="B628" s="1"/>
      <c r="C628" s="1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106"/>
      <c r="O628" s="106"/>
      <c r="P628" s="106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5"/>
      <c r="AK628" s="55"/>
      <c r="AL628" s="55"/>
      <c r="AM628" s="55"/>
      <c r="AN628" s="55"/>
      <c r="AO628" s="55"/>
      <c r="AP628" s="55"/>
      <c r="AQ628" s="55"/>
      <c r="AR628" s="55"/>
      <c r="AS628" s="55"/>
      <c r="AT628" s="55"/>
      <c r="AU628" s="55"/>
      <c r="AV628" s="55"/>
      <c r="AW628" s="55"/>
      <c r="AX628" s="55"/>
      <c r="AY628" s="55"/>
      <c r="AZ628" s="55"/>
      <c r="BA628" s="55"/>
      <c r="BB628" s="55"/>
      <c r="BC628" s="55"/>
      <c r="BD628" s="55"/>
      <c r="BE628" s="55"/>
      <c r="BF628" s="55"/>
      <c r="BG628" s="55"/>
      <c r="BH628" s="55"/>
      <c r="BI628" s="55"/>
      <c r="BJ628" s="55"/>
      <c r="BK628" s="55"/>
      <c r="BL628" s="55"/>
      <c r="BM628" s="55"/>
      <c r="BN628" s="55"/>
      <c r="BO628" s="55"/>
      <c r="BP628" s="55"/>
      <c r="BQ628" s="55"/>
      <c r="BR628" s="55"/>
      <c r="BS628" s="55"/>
      <c r="BT628" s="55"/>
      <c r="BU628" s="55"/>
      <c r="BV628" s="55"/>
      <c r="BW628" s="55"/>
      <c r="BX628" s="55"/>
      <c r="BY628" s="55"/>
      <c r="BZ628" s="55"/>
      <c r="CA628" s="55"/>
      <c r="CB628" s="55"/>
      <c r="CC628" s="55"/>
      <c r="CD628" s="55"/>
      <c r="CE628" s="55"/>
      <c r="CF628" s="55"/>
      <c r="CG628" s="55"/>
      <c r="CH628" s="55"/>
      <c r="CI628" s="55"/>
      <c r="CJ628" s="55"/>
      <c r="CK628" s="55"/>
      <c r="CL628" s="55"/>
      <c r="CM628" s="55"/>
      <c r="CN628" s="55"/>
      <c r="CO628" s="55"/>
      <c r="CP628" s="55"/>
      <c r="CQ628" s="55"/>
      <c r="CR628" s="55"/>
      <c r="CS628" s="55"/>
      <c r="CT628" s="55"/>
      <c r="CU628" s="55"/>
      <c r="CV628" s="55"/>
      <c r="CW628" s="55"/>
      <c r="CX628" s="55"/>
      <c r="CY628" s="55"/>
      <c r="CZ628" s="55"/>
      <c r="DA628" s="55"/>
      <c r="DB628" s="55"/>
      <c r="DC628" s="55"/>
      <c r="DD628" s="55"/>
      <c r="DE628" s="55"/>
      <c r="DF628" s="55"/>
      <c r="DG628" s="55"/>
      <c r="DH628" s="55"/>
      <c r="DI628" s="55"/>
      <c r="DJ628" s="55"/>
      <c r="DK628" s="55"/>
      <c r="DL628" s="55"/>
      <c r="DM628" s="55"/>
      <c r="DN628" s="55"/>
      <c r="DO628" s="55"/>
      <c r="DP628" s="55"/>
      <c r="DQ628" s="55"/>
      <c r="DR628" s="55"/>
      <c r="DS628" s="55"/>
      <c r="DT628" s="55"/>
      <c r="DU628" s="55"/>
      <c r="DV628" s="55"/>
      <c r="DW628" s="55"/>
      <c r="DX628" s="55"/>
      <c r="DY628" s="55"/>
      <c r="DZ628" s="55"/>
      <c r="EA628" s="55"/>
      <c r="EB628" s="55"/>
      <c r="EC628" s="55"/>
      <c r="ED628" s="55"/>
      <c r="EE628" s="55"/>
      <c r="EF628" s="55"/>
      <c r="EG628" s="55"/>
      <c r="EH628" s="55"/>
      <c r="EI628" s="55"/>
      <c r="EJ628" s="55"/>
      <c r="EK628" s="55"/>
      <c r="EL628" s="55"/>
      <c r="EM628" s="55"/>
      <c r="EN628" s="55"/>
      <c r="EO628" s="55"/>
      <c r="EP628" s="55"/>
      <c r="EQ628" s="55"/>
      <c r="ER628" s="55"/>
      <c r="ES628" s="55"/>
      <c r="ET628" s="55"/>
      <c r="EU628" s="55"/>
      <c r="EV628" s="55"/>
      <c r="EW628" s="55"/>
      <c r="EX628" s="55"/>
      <c r="EY628" s="55"/>
      <c r="EZ628" s="55"/>
      <c r="FA628" s="55"/>
      <c r="FB628" s="55"/>
      <c r="FC628" s="55"/>
      <c r="FD628" s="55"/>
      <c r="FE628" s="55"/>
      <c r="FF628" s="55"/>
      <c r="FG628" s="55"/>
      <c r="FH628" s="55"/>
      <c r="FI628" s="55"/>
      <c r="FJ628" s="55"/>
      <c r="FK628" s="55"/>
      <c r="FL628" s="55"/>
      <c r="FM628" s="55"/>
      <c r="FN628" s="55"/>
      <c r="FO628" s="55"/>
      <c r="FP628" s="55"/>
      <c r="FQ628" s="55"/>
      <c r="FR628" s="55"/>
      <c r="FS628" s="55"/>
      <c r="FT628" s="55"/>
      <c r="FU628" s="55"/>
      <c r="FV628" s="55"/>
      <c r="FW628" s="55"/>
      <c r="FX628" s="55"/>
      <c r="FY628" s="55"/>
      <c r="FZ628" s="55"/>
      <c r="GA628" s="55"/>
      <c r="GB628" s="55"/>
      <c r="GC628" s="55"/>
      <c r="GD628" s="55"/>
      <c r="GE628" s="55"/>
      <c r="GF628" s="55"/>
      <c r="GG628" s="55"/>
      <c r="GH628" s="55"/>
      <c r="GI628" s="55"/>
      <c r="GJ628" s="55"/>
      <c r="GK628" s="55"/>
      <c r="GL628" s="55"/>
      <c r="GM628" s="55"/>
      <c r="GN628" s="55"/>
      <c r="GO628" s="55"/>
      <c r="GP628" s="55"/>
      <c r="GQ628" s="55"/>
      <c r="GR628" s="55"/>
      <c r="GS628" s="55"/>
      <c r="GT628" s="55"/>
      <c r="GU628" s="55"/>
      <c r="GV628" s="55"/>
      <c r="GW628" s="55"/>
      <c r="GX628" s="55"/>
      <c r="GY628" s="55"/>
      <c r="GZ628" s="55"/>
      <c r="HA628" s="55"/>
      <c r="HB628" s="55"/>
      <c r="HC628" s="55"/>
      <c r="HD628" s="55"/>
      <c r="HE628" s="55"/>
      <c r="HF628" s="55"/>
      <c r="HG628" s="55"/>
      <c r="HH628" s="55"/>
      <c r="HI628" s="55"/>
      <c r="HJ628" s="55"/>
      <c r="HK628" s="55"/>
      <c r="HL628" s="55"/>
      <c r="HM628" s="55"/>
      <c r="HN628" s="55"/>
      <c r="HO628" s="55"/>
      <c r="HP628" s="55"/>
      <c r="HQ628" s="55"/>
      <c r="HR628" s="55"/>
      <c r="HS628" s="55"/>
      <c r="HT628" s="55"/>
      <c r="HU628" s="55"/>
      <c r="HV628" s="55"/>
      <c r="HW628" s="55"/>
      <c r="HX628" s="55"/>
      <c r="HY628" s="55"/>
      <c r="HZ628" s="55"/>
      <c r="IA628" s="55"/>
    </row>
    <row r="629" spans="1:235" ht="11.25">
      <c r="A629" s="1"/>
      <c r="B629" s="1"/>
      <c r="C629" s="1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106"/>
      <c r="O629" s="106"/>
      <c r="P629" s="106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5"/>
      <c r="AK629" s="55"/>
      <c r="AL629" s="55"/>
      <c r="AM629" s="55"/>
      <c r="AN629" s="55"/>
      <c r="AO629" s="55"/>
      <c r="AP629" s="55"/>
      <c r="AQ629" s="55"/>
      <c r="AR629" s="55"/>
      <c r="AS629" s="55"/>
      <c r="AT629" s="55"/>
      <c r="AU629" s="55"/>
      <c r="AV629" s="55"/>
      <c r="AW629" s="55"/>
      <c r="AX629" s="55"/>
      <c r="AY629" s="55"/>
      <c r="AZ629" s="55"/>
      <c r="BA629" s="55"/>
      <c r="BB629" s="55"/>
      <c r="BC629" s="55"/>
      <c r="BD629" s="55"/>
      <c r="BE629" s="55"/>
      <c r="BF629" s="55"/>
      <c r="BG629" s="55"/>
      <c r="BH629" s="55"/>
      <c r="BI629" s="55"/>
      <c r="BJ629" s="55"/>
      <c r="BK629" s="55"/>
      <c r="BL629" s="55"/>
      <c r="BM629" s="55"/>
      <c r="BN629" s="55"/>
      <c r="BO629" s="55"/>
      <c r="BP629" s="55"/>
      <c r="BQ629" s="55"/>
      <c r="BR629" s="55"/>
      <c r="BS629" s="55"/>
      <c r="BT629" s="55"/>
      <c r="BU629" s="55"/>
      <c r="BV629" s="55"/>
      <c r="BW629" s="55"/>
      <c r="BX629" s="55"/>
      <c r="BY629" s="55"/>
      <c r="BZ629" s="55"/>
      <c r="CA629" s="55"/>
      <c r="CB629" s="55"/>
      <c r="CC629" s="55"/>
      <c r="CD629" s="55"/>
      <c r="CE629" s="55"/>
      <c r="CF629" s="55"/>
      <c r="CG629" s="55"/>
      <c r="CH629" s="55"/>
      <c r="CI629" s="55"/>
      <c r="CJ629" s="55"/>
      <c r="CK629" s="55"/>
      <c r="CL629" s="55"/>
      <c r="CM629" s="55"/>
      <c r="CN629" s="55"/>
      <c r="CO629" s="55"/>
      <c r="CP629" s="55"/>
      <c r="CQ629" s="55"/>
      <c r="CR629" s="55"/>
      <c r="CS629" s="55"/>
      <c r="CT629" s="55"/>
      <c r="CU629" s="55"/>
      <c r="CV629" s="55"/>
      <c r="CW629" s="55"/>
      <c r="CX629" s="55"/>
      <c r="CY629" s="55"/>
      <c r="CZ629" s="55"/>
      <c r="DA629" s="55"/>
      <c r="DB629" s="55"/>
      <c r="DC629" s="55"/>
      <c r="DD629" s="55"/>
      <c r="DE629" s="55"/>
      <c r="DF629" s="55"/>
      <c r="DG629" s="55"/>
      <c r="DH629" s="55"/>
      <c r="DI629" s="55"/>
      <c r="DJ629" s="55"/>
      <c r="DK629" s="55"/>
      <c r="DL629" s="55"/>
      <c r="DM629" s="55"/>
      <c r="DN629" s="55"/>
      <c r="DO629" s="55"/>
      <c r="DP629" s="55"/>
      <c r="DQ629" s="55"/>
      <c r="DR629" s="55"/>
      <c r="DS629" s="55"/>
      <c r="DT629" s="55"/>
      <c r="DU629" s="55"/>
      <c r="DV629" s="55"/>
      <c r="DW629" s="55"/>
      <c r="DX629" s="55"/>
      <c r="DY629" s="55"/>
      <c r="DZ629" s="55"/>
      <c r="EA629" s="55"/>
      <c r="EB629" s="55"/>
      <c r="EC629" s="55"/>
      <c r="ED629" s="55"/>
      <c r="EE629" s="55"/>
      <c r="EF629" s="55"/>
      <c r="EG629" s="55"/>
      <c r="EH629" s="55"/>
      <c r="EI629" s="55"/>
      <c r="EJ629" s="55"/>
      <c r="EK629" s="55"/>
      <c r="EL629" s="55"/>
      <c r="EM629" s="55"/>
      <c r="EN629" s="55"/>
      <c r="EO629" s="55"/>
      <c r="EP629" s="55"/>
      <c r="EQ629" s="55"/>
      <c r="ER629" s="55"/>
      <c r="ES629" s="55"/>
      <c r="ET629" s="55"/>
      <c r="EU629" s="55"/>
      <c r="EV629" s="55"/>
      <c r="EW629" s="55"/>
      <c r="EX629" s="55"/>
      <c r="EY629" s="55"/>
      <c r="EZ629" s="55"/>
      <c r="FA629" s="55"/>
      <c r="FB629" s="55"/>
      <c r="FC629" s="55"/>
      <c r="FD629" s="55"/>
      <c r="FE629" s="55"/>
      <c r="FF629" s="55"/>
      <c r="FG629" s="55"/>
      <c r="FH629" s="55"/>
      <c r="FI629" s="55"/>
      <c r="FJ629" s="55"/>
      <c r="FK629" s="55"/>
      <c r="FL629" s="55"/>
      <c r="FM629" s="55"/>
      <c r="FN629" s="55"/>
      <c r="FO629" s="55"/>
      <c r="FP629" s="55"/>
      <c r="FQ629" s="55"/>
      <c r="FR629" s="55"/>
      <c r="FS629" s="55"/>
      <c r="FT629" s="55"/>
      <c r="FU629" s="55"/>
      <c r="FV629" s="55"/>
      <c r="FW629" s="55"/>
      <c r="FX629" s="55"/>
      <c r="FY629" s="55"/>
      <c r="FZ629" s="55"/>
      <c r="GA629" s="55"/>
      <c r="GB629" s="55"/>
      <c r="GC629" s="55"/>
      <c r="GD629" s="55"/>
      <c r="GE629" s="55"/>
      <c r="GF629" s="55"/>
      <c r="GG629" s="55"/>
      <c r="GH629" s="55"/>
      <c r="GI629" s="55"/>
      <c r="GJ629" s="55"/>
      <c r="GK629" s="55"/>
      <c r="GL629" s="55"/>
      <c r="GM629" s="55"/>
      <c r="GN629" s="55"/>
      <c r="GO629" s="55"/>
      <c r="GP629" s="55"/>
      <c r="GQ629" s="55"/>
      <c r="GR629" s="55"/>
      <c r="GS629" s="55"/>
      <c r="GT629" s="55"/>
      <c r="GU629" s="55"/>
      <c r="GV629" s="55"/>
      <c r="GW629" s="55"/>
      <c r="GX629" s="55"/>
      <c r="GY629" s="55"/>
      <c r="GZ629" s="55"/>
      <c r="HA629" s="55"/>
      <c r="HB629" s="55"/>
      <c r="HC629" s="55"/>
      <c r="HD629" s="55"/>
      <c r="HE629" s="55"/>
      <c r="HF629" s="55"/>
      <c r="HG629" s="55"/>
      <c r="HH629" s="55"/>
      <c r="HI629" s="55"/>
      <c r="HJ629" s="55"/>
      <c r="HK629" s="55"/>
      <c r="HL629" s="55"/>
      <c r="HM629" s="55"/>
      <c r="HN629" s="55"/>
      <c r="HO629" s="55"/>
      <c r="HP629" s="55"/>
      <c r="HQ629" s="55"/>
      <c r="HR629" s="55"/>
      <c r="HS629" s="55"/>
      <c r="HT629" s="55"/>
      <c r="HU629" s="55"/>
      <c r="HV629" s="55"/>
      <c r="HW629" s="55"/>
      <c r="HX629" s="55"/>
      <c r="HY629" s="55"/>
      <c r="HZ629" s="55"/>
      <c r="IA629" s="55"/>
    </row>
    <row r="630" spans="1:235" ht="11.25">
      <c r="A630" s="1"/>
      <c r="B630" s="1"/>
      <c r="C630" s="1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106"/>
      <c r="O630" s="106"/>
      <c r="P630" s="106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5"/>
      <c r="AK630" s="55"/>
      <c r="AL630" s="55"/>
      <c r="AM630" s="55"/>
      <c r="AN630" s="55"/>
      <c r="AO630" s="55"/>
      <c r="AP630" s="55"/>
      <c r="AQ630" s="55"/>
      <c r="AR630" s="55"/>
      <c r="AS630" s="55"/>
      <c r="AT630" s="55"/>
      <c r="AU630" s="55"/>
      <c r="AV630" s="55"/>
      <c r="AW630" s="55"/>
      <c r="AX630" s="55"/>
      <c r="AY630" s="55"/>
      <c r="AZ630" s="55"/>
      <c r="BA630" s="55"/>
      <c r="BB630" s="55"/>
      <c r="BC630" s="55"/>
      <c r="BD630" s="55"/>
      <c r="BE630" s="55"/>
      <c r="BF630" s="55"/>
      <c r="BG630" s="55"/>
      <c r="BH630" s="55"/>
      <c r="BI630" s="55"/>
      <c r="BJ630" s="55"/>
      <c r="BK630" s="55"/>
      <c r="BL630" s="55"/>
      <c r="BM630" s="55"/>
      <c r="BN630" s="55"/>
      <c r="BO630" s="55"/>
      <c r="BP630" s="55"/>
      <c r="BQ630" s="55"/>
      <c r="BR630" s="55"/>
      <c r="BS630" s="55"/>
      <c r="BT630" s="55"/>
      <c r="BU630" s="55"/>
      <c r="BV630" s="55"/>
      <c r="BW630" s="55"/>
      <c r="BX630" s="55"/>
      <c r="BY630" s="55"/>
      <c r="BZ630" s="55"/>
      <c r="CA630" s="55"/>
      <c r="CB630" s="55"/>
      <c r="CC630" s="55"/>
      <c r="CD630" s="55"/>
      <c r="CE630" s="55"/>
      <c r="CF630" s="55"/>
      <c r="CG630" s="55"/>
      <c r="CH630" s="55"/>
      <c r="CI630" s="55"/>
      <c r="CJ630" s="55"/>
      <c r="CK630" s="55"/>
      <c r="CL630" s="55"/>
      <c r="CM630" s="55"/>
      <c r="CN630" s="55"/>
      <c r="CO630" s="55"/>
      <c r="CP630" s="55"/>
      <c r="CQ630" s="55"/>
      <c r="CR630" s="55"/>
      <c r="CS630" s="55"/>
      <c r="CT630" s="55"/>
      <c r="CU630" s="55"/>
      <c r="CV630" s="55"/>
      <c r="CW630" s="55"/>
      <c r="CX630" s="55"/>
      <c r="CY630" s="55"/>
      <c r="CZ630" s="55"/>
      <c r="DA630" s="55"/>
      <c r="DB630" s="55"/>
      <c r="DC630" s="55"/>
      <c r="DD630" s="55"/>
      <c r="DE630" s="55"/>
      <c r="DF630" s="55"/>
      <c r="DG630" s="55"/>
      <c r="DH630" s="55"/>
      <c r="DI630" s="55"/>
      <c r="DJ630" s="55"/>
      <c r="DK630" s="55"/>
      <c r="DL630" s="55"/>
      <c r="DM630" s="55"/>
      <c r="DN630" s="55"/>
      <c r="DO630" s="55"/>
      <c r="DP630" s="55"/>
      <c r="DQ630" s="55"/>
      <c r="DR630" s="55"/>
      <c r="DS630" s="55"/>
      <c r="DT630" s="55"/>
      <c r="DU630" s="55"/>
      <c r="DV630" s="55"/>
      <c r="DW630" s="55"/>
      <c r="DX630" s="55"/>
      <c r="DY630" s="55"/>
      <c r="DZ630" s="55"/>
      <c r="EA630" s="55"/>
      <c r="EB630" s="55"/>
      <c r="EC630" s="55"/>
      <c r="ED630" s="55"/>
      <c r="EE630" s="55"/>
      <c r="EF630" s="55"/>
      <c r="EG630" s="55"/>
      <c r="EH630" s="55"/>
      <c r="EI630" s="55"/>
      <c r="EJ630" s="55"/>
      <c r="EK630" s="55"/>
      <c r="EL630" s="55"/>
      <c r="EM630" s="55"/>
      <c r="EN630" s="55"/>
      <c r="EO630" s="55"/>
      <c r="EP630" s="55"/>
      <c r="EQ630" s="55"/>
      <c r="ER630" s="55"/>
      <c r="ES630" s="55"/>
      <c r="ET630" s="55"/>
      <c r="EU630" s="55"/>
      <c r="EV630" s="55"/>
      <c r="EW630" s="55"/>
      <c r="EX630" s="55"/>
      <c r="EY630" s="55"/>
      <c r="EZ630" s="55"/>
      <c r="FA630" s="55"/>
      <c r="FB630" s="55"/>
      <c r="FC630" s="55"/>
      <c r="FD630" s="55"/>
      <c r="FE630" s="55"/>
      <c r="FF630" s="55"/>
      <c r="FG630" s="55"/>
      <c r="FH630" s="55"/>
      <c r="FI630" s="55"/>
      <c r="FJ630" s="55"/>
      <c r="FK630" s="55"/>
      <c r="FL630" s="55"/>
      <c r="FM630" s="55"/>
      <c r="FN630" s="55"/>
      <c r="FO630" s="55"/>
      <c r="FP630" s="55"/>
      <c r="FQ630" s="55"/>
      <c r="FR630" s="55"/>
      <c r="FS630" s="55"/>
      <c r="FT630" s="55"/>
      <c r="FU630" s="55"/>
      <c r="FV630" s="55"/>
      <c r="FW630" s="55"/>
      <c r="FX630" s="55"/>
      <c r="FY630" s="55"/>
      <c r="FZ630" s="55"/>
      <c r="GA630" s="55"/>
      <c r="GB630" s="55"/>
      <c r="GC630" s="55"/>
      <c r="GD630" s="55"/>
      <c r="GE630" s="55"/>
      <c r="GF630" s="55"/>
      <c r="GG630" s="55"/>
      <c r="GH630" s="55"/>
      <c r="GI630" s="55"/>
      <c r="GJ630" s="55"/>
      <c r="GK630" s="55"/>
      <c r="GL630" s="55"/>
      <c r="GM630" s="55"/>
      <c r="GN630" s="55"/>
      <c r="GO630" s="55"/>
      <c r="GP630" s="55"/>
      <c r="GQ630" s="55"/>
      <c r="GR630" s="55"/>
      <c r="GS630" s="55"/>
      <c r="GT630" s="55"/>
      <c r="GU630" s="55"/>
      <c r="GV630" s="55"/>
      <c r="GW630" s="55"/>
      <c r="GX630" s="55"/>
      <c r="GY630" s="55"/>
      <c r="GZ630" s="55"/>
      <c r="HA630" s="55"/>
      <c r="HB630" s="55"/>
      <c r="HC630" s="55"/>
      <c r="HD630" s="55"/>
      <c r="HE630" s="55"/>
      <c r="HF630" s="55"/>
      <c r="HG630" s="55"/>
      <c r="HH630" s="55"/>
      <c r="HI630" s="55"/>
      <c r="HJ630" s="55"/>
      <c r="HK630" s="55"/>
      <c r="HL630" s="55"/>
      <c r="HM630" s="55"/>
      <c r="HN630" s="55"/>
      <c r="HO630" s="55"/>
      <c r="HP630" s="55"/>
      <c r="HQ630" s="55"/>
      <c r="HR630" s="55"/>
      <c r="HS630" s="55"/>
      <c r="HT630" s="55"/>
      <c r="HU630" s="55"/>
      <c r="HV630" s="55"/>
      <c r="HW630" s="55"/>
      <c r="HX630" s="55"/>
      <c r="HY630" s="55"/>
      <c r="HZ630" s="55"/>
      <c r="IA630" s="55"/>
    </row>
    <row r="631" spans="1:235" ht="11.25">
      <c r="A631" s="1"/>
      <c r="B631" s="1"/>
      <c r="C631" s="1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106"/>
      <c r="O631" s="106"/>
      <c r="P631" s="106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5"/>
      <c r="AK631" s="55"/>
      <c r="AL631" s="55"/>
      <c r="AM631" s="55"/>
      <c r="AN631" s="55"/>
      <c r="AO631" s="55"/>
      <c r="AP631" s="55"/>
      <c r="AQ631" s="55"/>
      <c r="AR631" s="55"/>
      <c r="AS631" s="55"/>
      <c r="AT631" s="55"/>
      <c r="AU631" s="55"/>
      <c r="AV631" s="55"/>
      <c r="AW631" s="55"/>
      <c r="AX631" s="55"/>
      <c r="AY631" s="55"/>
      <c r="AZ631" s="55"/>
      <c r="BA631" s="55"/>
      <c r="BB631" s="55"/>
      <c r="BC631" s="55"/>
      <c r="BD631" s="55"/>
      <c r="BE631" s="55"/>
      <c r="BF631" s="55"/>
      <c r="BG631" s="55"/>
      <c r="BH631" s="55"/>
      <c r="BI631" s="55"/>
      <c r="BJ631" s="55"/>
      <c r="BK631" s="55"/>
      <c r="BL631" s="55"/>
      <c r="BM631" s="55"/>
      <c r="BN631" s="55"/>
      <c r="BO631" s="55"/>
      <c r="BP631" s="55"/>
      <c r="BQ631" s="55"/>
      <c r="BR631" s="55"/>
      <c r="BS631" s="55"/>
      <c r="BT631" s="55"/>
      <c r="BU631" s="55"/>
      <c r="BV631" s="55"/>
      <c r="BW631" s="55"/>
      <c r="BX631" s="55"/>
      <c r="BY631" s="55"/>
      <c r="BZ631" s="55"/>
      <c r="CA631" s="55"/>
      <c r="CB631" s="55"/>
      <c r="CC631" s="55"/>
      <c r="CD631" s="55"/>
      <c r="CE631" s="55"/>
      <c r="CF631" s="55"/>
      <c r="CG631" s="55"/>
      <c r="CH631" s="55"/>
      <c r="CI631" s="55"/>
      <c r="CJ631" s="55"/>
      <c r="CK631" s="55"/>
      <c r="CL631" s="55"/>
      <c r="CM631" s="55"/>
      <c r="CN631" s="55"/>
      <c r="CO631" s="55"/>
      <c r="CP631" s="55"/>
      <c r="CQ631" s="55"/>
      <c r="CR631" s="55"/>
      <c r="CS631" s="55"/>
      <c r="CT631" s="55"/>
      <c r="CU631" s="55"/>
      <c r="CV631" s="55"/>
      <c r="CW631" s="55"/>
      <c r="CX631" s="55"/>
      <c r="CY631" s="55"/>
      <c r="CZ631" s="55"/>
      <c r="DA631" s="55"/>
      <c r="DB631" s="55"/>
      <c r="DC631" s="55"/>
      <c r="DD631" s="55"/>
      <c r="DE631" s="55"/>
      <c r="DF631" s="55"/>
      <c r="DG631" s="55"/>
      <c r="DH631" s="55"/>
      <c r="DI631" s="55"/>
      <c r="DJ631" s="55"/>
      <c r="DK631" s="55"/>
      <c r="DL631" s="55"/>
      <c r="DM631" s="55"/>
      <c r="DN631" s="55"/>
      <c r="DO631" s="55"/>
      <c r="DP631" s="55"/>
      <c r="DQ631" s="55"/>
      <c r="DR631" s="55"/>
      <c r="DS631" s="55"/>
      <c r="DT631" s="55"/>
      <c r="DU631" s="55"/>
      <c r="DV631" s="55"/>
      <c r="DW631" s="55"/>
      <c r="DX631" s="55"/>
      <c r="DY631" s="55"/>
      <c r="DZ631" s="55"/>
      <c r="EA631" s="55"/>
      <c r="EB631" s="55"/>
      <c r="EC631" s="55"/>
      <c r="ED631" s="55"/>
      <c r="EE631" s="55"/>
      <c r="EF631" s="55"/>
      <c r="EG631" s="55"/>
      <c r="EH631" s="55"/>
      <c r="EI631" s="55"/>
      <c r="EJ631" s="55"/>
      <c r="EK631" s="55"/>
      <c r="EL631" s="55"/>
      <c r="EM631" s="55"/>
      <c r="EN631" s="55"/>
      <c r="EO631" s="55"/>
      <c r="EP631" s="55"/>
      <c r="EQ631" s="55"/>
      <c r="ER631" s="55"/>
      <c r="ES631" s="55"/>
      <c r="ET631" s="55"/>
      <c r="EU631" s="55"/>
      <c r="EV631" s="55"/>
      <c r="EW631" s="55"/>
      <c r="EX631" s="55"/>
      <c r="EY631" s="55"/>
      <c r="EZ631" s="55"/>
      <c r="FA631" s="55"/>
      <c r="FB631" s="55"/>
      <c r="FC631" s="55"/>
      <c r="FD631" s="55"/>
      <c r="FE631" s="55"/>
      <c r="FF631" s="55"/>
      <c r="FG631" s="55"/>
      <c r="FH631" s="55"/>
      <c r="FI631" s="55"/>
      <c r="FJ631" s="55"/>
      <c r="FK631" s="55"/>
      <c r="FL631" s="55"/>
      <c r="FM631" s="55"/>
      <c r="FN631" s="55"/>
      <c r="FO631" s="55"/>
      <c r="FP631" s="55"/>
      <c r="FQ631" s="55"/>
      <c r="FR631" s="55"/>
      <c r="FS631" s="55"/>
      <c r="FT631" s="55"/>
      <c r="FU631" s="55"/>
      <c r="FV631" s="55"/>
      <c r="FW631" s="55"/>
      <c r="FX631" s="55"/>
      <c r="FY631" s="55"/>
      <c r="FZ631" s="55"/>
      <c r="GA631" s="55"/>
      <c r="GB631" s="55"/>
      <c r="GC631" s="55"/>
      <c r="GD631" s="55"/>
      <c r="GE631" s="55"/>
      <c r="GF631" s="55"/>
      <c r="GG631" s="55"/>
      <c r="GH631" s="55"/>
      <c r="GI631" s="55"/>
      <c r="GJ631" s="55"/>
      <c r="GK631" s="55"/>
      <c r="GL631" s="55"/>
      <c r="GM631" s="55"/>
      <c r="GN631" s="55"/>
      <c r="GO631" s="55"/>
      <c r="GP631" s="55"/>
      <c r="GQ631" s="55"/>
      <c r="GR631" s="55"/>
      <c r="GS631" s="55"/>
      <c r="GT631" s="55"/>
      <c r="GU631" s="55"/>
      <c r="GV631" s="55"/>
      <c r="GW631" s="55"/>
      <c r="GX631" s="55"/>
      <c r="GY631" s="55"/>
      <c r="GZ631" s="55"/>
      <c r="HA631" s="55"/>
      <c r="HB631" s="55"/>
      <c r="HC631" s="55"/>
      <c r="HD631" s="55"/>
      <c r="HE631" s="55"/>
      <c r="HF631" s="55"/>
      <c r="HG631" s="55"/>
      <c r="HH631" s="55"/>
      <c r="HI631" s="55"/>
      <c r="HJ631" s="55"/>
      <c r="HK631" s="55"/>
      <c r="HL631" s="55"/>
      <c r="HM631" s="55"/>
      <c r="HN631" s="55"/>
      <c r="HO631" s="55"/>
      <c r="HP631" s="55"/>
      <c r="HQ631" s="55"/>
      <c r="HR631" s="55"/>
      <c r="HS631" s="55"/>
      <c r="HT631" s="55"/>
      <c r="HU631" s="55"/>
      <c r="HV631" s="55"/>
      <c r="HW631" s="55"/>
      <c r="HX631" s="55"/>
      <c r="HY631" s="55"/>
      <c r="HZ631" s="55"/>
      <c r="IA631" s="55"/>
    </row>
    <row r="632" spans="1:235" ht="11.25">
      <c r="A632" s="1"/>
      <c r="B632" s="1"/>
      <c r="C632" s="1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106"/>
      <c r="O632" s="106"/>
      <c r="P632" s="106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  <c r="AH632" s="55"/>
      <c r="AI632" s="55"/>
      <c r="AJ632" s="55"/>
      <c r="AK632" s="55"/>
      <c r="AL632" s="55"/>
      <c r="AM632" s="55"/>
      <c r="AN632" s="55"/>
      <c r="AO632" s="55"/>
      <c r="AP632" s="55"/>
      <c r="AQ632" s="55"/>
      <c r="AR632" s="55"/>
      <c r="AS632" s="55"/>
      <c r="AT632" s="55"/>
      <c r="AU632" s="55"/>
      <c r="AV632" s="55"/>
      <c r="AW632" s="55"/>
      <c r="AX632" s="55"/>
      <c r="AY632" s="55"/>
      <c r="AZ632" s="55"/>
      <c r="BA632" s="55"/>
      <c r="BB632" s="55"/>
      <c r="BC632" s="55"/>
      <c r="BD632" s="55"/>
      <c r="BE632" s="55"/>
      <c r="BF632" s="55"/>
      <c r="BG632" s="55"/>
      <c r="BH632" s="55"/>
      <c r="BI632" s="55"/>
      <c r="BJ632" s="55"/>
      <c r="BK632" s="55"/>
      <c r="BL632" s="55"/>
      <c r="BM632" s="55"/>
      <c r="BN632" s="55"/>
      <c r="BO632" s="55"/>
      <c r="BP632" s="55"/>
      <c r="BQ632" s="55"/>
      <c r="BR632" s="55"/>
      <c r="BS632" s="55"/>
      <c r="BT632" s="55"/>
      <c r="BU632" s="55"/>
      <c r="BV632" s="55"/>
      <c r="BW632" s="55"/>
      <c r="BX632" s="55"/>
      <c r="BY632" s="55"/>
      <c r="BZ632" s="55"/>
      <c r="CA632" s="55"/>
      <c r="CB632" s="55"/>
      <c r="CC632" s="55"/>
      <c r="CD632" s="55"/>
      <c r="CE632" s="55"/>
      <c r="CF632" s="55"/>
      <c r="CG632" s="55"/>
      <c r="CH632" s="55"/>
      <c r="CI632" s="55"/>
      <c r="CJ632" s="55"/>
      <c r="CK632" s="55"/>
      <c r="CL632" s="55"/>
      <c r="CM632" s="55"/>
      <c r="CN632" s="55"/>
      <c r="CO632" s="55"/>
      <c r="CP632" s="55"/>
      <c r="CQ632" s="55"/>
      <c r="CR632" s="55"/>
      <c r="CS632" s="55"/>
      <c r="CT632" s="55"/>
      <c r="CU632" s="55"/>
      <c r="CV632" s="55"/>
      <c r="CW632" s="55"/>
      <c r="CX632" s="55"/>
      <c r="CY632" s="55"/>
      <c r="CZ632" s="55"/>
      <c r="DA632" s="55"/>
      <c r="DB632" s="55"/>
      <c r="DC632" s="55"/>
      <c r="DD632" s="55"/>
      <c r="DE632" s="55"/>
      <c r="DF632" s="55"/>
      <c r="DG632" s="55"/>
      <c r="DH632" s="55"/>
      <c r="DI632" s="55"/>
      <c r="DJ632" s="55"/>
      <c r="DK632" s="55"/>
      <c r="DL632" s="55"/>
      <c r="DM632" s="55"/>
      <c r="DN632" s="55"/>
      <c r="DO632" s="55"/>
      <c r="DP632" s="55"/>
      <c r="DQ632" s="55"/>
      <c r="DR632" s="55"/>
      <c r="DS632" s="55"/>
      <c r="DT632" s="55"/>
      <c r="DU632" s="55"/>
      <c r="DV632" s="55"/>
      <c r="DW632" s="55"/>
      <c r="DX632" s="55"/>
      <c r="DY632" s="55"/>
      <c r="DZ632" s="55"/>
      <c r="EA632" s="55"/>
      <c r="EB632" s="55"/>
      <c r="EC632" s="55"/>
      <c r="ED632" s="55"/>
      <c r="EE632" s="55"/>
      <c r="EF632" s="55"/>
      <c r="EG632" s="55"/>
      <c r="EH632" s="55"/>
      <c r="EI632" s="55"/>
      <c r="EJ632" s="55"/>
      <c r="EK632" s="55"/>
      <c r="EL632" s="55"/>
      <c r="EM632" s="55"/>
      <c r="EN632" s="55"/>
      <c r="EO632" s="55"/>
      <c r="EP632" s="55"/>
      <c r="EQ632" s="55"/>
      <c r="ER632" s="55"/>
      <c r="ES632" s="55"/>
      <c r="ET632" s="55"/>
      <c r="EU632" s="55"/>
      <c r="EV632" s="55"/>
      <c r="EW632" s="55"/>
      <c r="EX632" s="55"/>
      <c r="EY632" s="55"/>
      <c r="EZ632" s="55"/>
      <c r="FA632" s="55"/>
      <c r="FB632" s="55"/>
      <c r="FC632" s="55"/>
      <c r="FD632" s="55"/>
      <c r="FE632" s="55"/>
      <c r="FF632" s="55"/>
      <c r="FG632" s="55"/>
      <c r="FH632" s="55"/>
      <c r="FI632" s="55"/>
      <c r="FJ632" s="55"/>
      <c r="FK632" s="55"/>
      <c r="FL632" s="55"/>
      <c r="FM632" s="55"/>
      <c r="FN632" s="55"/>
      <c r="FO632" s="55"/>
      <c r="FP632" s="55"/>
      <c r="FQ632" s="55"/>
      <c r="FR632" s="55"/>
      <c r="FS632" s="55"/>
      <c r="FT632" s="55"/>
      <c r="FU632" s="55"/>
      <c r="FV632" s="55"/>
      <c r="FW632" s="55"/>
      <c r="FX632" s="55"/>
      <c r="FY632" s="55"/>
      <c r="FZ632" s="55"/>
      <c r="GA632" s="55"/>
      <c r="GB632" s="55"/>
      <c r="GC632" s="55"/>
      <c r="GD632" s="55"/>
      <c r="GE632" s="55"/>
      <c r="GF632" s="55"/>
      <c r="GG632" s="55"/>
      <c r="GH632" s="55"/>
      <c r="GI632" s="55"/>
      <c r="GJ632" s="55"/>
      <c r="GK632" s="55"/>
      <c r="GL632" s="55"/>
      <c r="GM632" s="55"/>
      <c r="GN632" s="55"/>
      <c r="GO632" s="55"/>
      <c r="GP632" s="55"/>
      <c r="GQ632" s="55"/>
      <c r="GR632" s="55"/>
      <c r="GS632" s="55"/>
      <c r="GT632" s="55"/>
      <c r="GU632" s="55"/>
      <c r="GV632" s="55"/>
      <c r="GW632" s="55"/>
      <c r="GX632" s="55"/>
      <c r="GY632" s="55"/>
      <c r="GZ632" s="55"/>
      <c r="HA632" s="55"/>
      <c r="HB632" s="55"/>
      <c r="HC632" s="55"/>
      <c r="HD632" s="55"/>
      <c r="HE632" s="55"/>
      <c r="HF632" s="55"/>
      <c r="HG632" s="55"/>
      <c r="HH632" s="55"/>
      <c r="HI632" s="55"/>
      <c r="HJ632" s="55"/>
      <c r="HK632" s="55"/>
      <c r="HL632" s="55"/>
      <c r="HM632" s="55"/>
      <c r="HN632" s="55"/>
      <c r="HO632" s="55"/>
      <c r="HP632" s="55"/>
      <c r="HQ632" s="55"/>
      <c r="HR632" s="55"/>
      <c r="HS632" s="55"/>
      <c r="HT632" s="55"/>
      <c r="HU632" s="55"/>
      <c r="HV632" s="55"/>
      <c r="HW632" s="55"/>
      <c r="HX632" s="55"/>
      <c r="HY632" s="55"/>
      <c r="HZ632" s="55"/>
      <c r="IA632" s="55"/>
    </row>
    <row r="633" spans="1:235" ht="11.25">
      <c r="A633" s="1"/>
      <c r="B633" s="1"/>
      <c r="C633" s="1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106"/>
      <c r="O633" s="106"/>
      <c r="P633" s="106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5"/>
      <c r="AK633" s="55"/>
      <c r="AL633" s="55"/>
      <c r="AM633" s="55"/>
      <c r="AN633" s="55"/>
      <c r="AO633" s="55"/>
      <c r="AP633" s="55"/>
      <c r="AQ633" s="55"/>
      <c r="AR633" s="55"/>
      <c r="AS633" s="55"/>
      <c r="AT633" s="55"/>
      <c r="AU633" s="55"/>
      <c r="AV633" s="55"/>
      <c r="AW633" s="55"/>
      <c r="AX633" s="55"/>
      <c r="AY633" s="55"/>
      <c r="AZ633" s="55"/>
      <c r="BA633" s="55"/>
      <c r="BB633" s="55"/>
      <c r="BC633" s="55"/>
      <c r="BD633" s="55"/>
      <c r="BE633" s="55"/>
      <c r="BF633" s="55"/>
      <c r="BG633" s="55"/>
      <c r="BH633" s="55"/>
      <c r="BI633" s="55"/>
      <c r="BJ633" s="55"/>
      <c r="BK633" s="55"/>
      <c r="BL633" s="55"/>
      <c r="BM633" s="55"/>
      <c r="BN633" s="55"/>
      <c r="BO633" s="55"/>
      <c r="BP633" s="55"/>
      <c r="BQ633" s="55"/>
      <c r="BR633" s="55"/>
      <c r="BS633" s="55"/>
      <c r="BT633" s="55"/>
      <c r="BU633" s="55"/>
      <c r="BV633" s="55"/>
      <c r="BW633" s="55"/>
      <c r="BX633" s="55"/>
      <c r="BY633" s="55"/>
      <c r="BZ633" s="55"/>
      <c r="CA633" s="55"/>
      <c r="CB633" s="55"/>
      <c r="CC633" s="55"/>
      <c r="CD633" s="55"/>
      <c r="CE633" s="55"/>
      <c r="CF633" s="55"/>
      <c r="CG633" s="55"/>
      <c r="CH633" s="55"/>
      <c r="CI633" s="55"/>
      <c r="CJ633" s="55"/>
      <c r="CK633" s="55"/>
      <c r="CL633" s="55"/>
      <c r="CM633" s="55"/>
      <c r="CN633" s="55"/>
      <c r="CO633" s="55"/>
      <c r="CP633" s="55"/>
      <c r="CQ633" s="55"/>
      <c r="CR633" s="55"/>
      <c r="CS633" s="55"/>
      <c r="CT633" s="55"/>
      <c r="CU633" s="55"/>
      <c r="CV633" s="55"/>
      <c r="CW633" s="55"/>
      <c r="CX633" s="55"/>
      <c r="CY633" s="55"/>
      <c r="CZ633" s="55"/>
      <c r="DA633" s="55"/>
      <c r="DB633" s="55"/>
      <c r="DC633" s="55"/>
      <c r="DD633" s="55"/>
      <c r="DE633" s="55"/>
      <c r="DF633" s="55"/>
      <c r="DG633" s="55"/>
      <c r="DH633" s="55"/>
      <c r="DI633" s="55"/>
      <c r="DJ633" s="55"/>
      <c r="DK633" s="55"/>
      <c r="DL633" s="55"/>
      <c r="DM633" s="55"/>
      <c r="DN633" s="55"/>
      <c r="DO633" s="55"/>
      <c r="DP633" s="55"/>
      <c r="DQ633" s="55"/>
      <c r="DR633" s="55"/>
      <c r="DS633" s="55"/>
      <c r="DT633" s="55"/>
      <c r="DU633" s="55"/>
      <c r="DV633" s="55"/>
      <c r="DW633" s="55"/>
      <c r="DX633" s="55"/>
      <c r="DY633" s="55"/>
      <c r="DZ633" s="55"/>
      <c r="EA633" s="55"/>
      <c r="EB633" s="55"/>
      <c r="EC633" s="55"/>
      <c r="ED633" s="55"/>
      <c r="EE633" s="55"/>
      <c r="EF633" s="55"/>
      <c r="EG633" s="55"/>
      <c r="EH633" s="55"/>
      <c r="EI633" s="55"/>
      <c r="EJ633" s="55"/>
      <c r="EK633" s="55"/>
      <c r="EL633" s="55"/>
      <c r="EM633" s="55"/>
      <c r="EN633" s="55"/>
      <c r="EO633" s="55"/>
      <c r="EP633" s="55"/>
      <c r="EQ633" s="55"/>
      <c r="ER633" s="55"/>
      <c r="ES633" s="55"/>
      <c r="ET633" s="55"/>
      <c r="EU633" s="55"/>
      <c r="EV633" s="55"/>
      <c r="EW633" s="55"/>
      <c r="EX633" s="55"/>
      <c r="EY633" s="55"/>
      <c r="EZ633" s="55"/>
      <c r="FA633" s="55"/>
      <c r="FB633" s="55"/>
      <c r="FC633" s="55"/>
      <c r="FD633" s="55"/>
      <c r="FE633" s="55"/>
      <c r="FF633" s="55"/>
      <c r="FG633" s="55"/>
      <c r="FH633" s="55"/>
      <c r="FI633" s="55"/>
      <c r="FJ633" s="55"/>
      <c r="FK633" s="55"/>
      <c r="FL633" s="55"/>
      <c r="FM633" s="55"/>
      <c r="FN633" s="55"/>
      <c r="FO633" s="55"/>
      <c r="FP633" s="55"/>
      <c r="FQ633" s="55"/>
      <c r="FR633" s="55"/>
      <c r="FS633" s="55"/>
      <c r="FT633" s="55"/>
      <c r="FU633" s="55"/>
      <c r="FV633" s="55"/>
      <c r="FW633" s="55"/>
      <c r="FX633" s="55"/>
      <c r="FY633" s="55"/>
      <c r="FZ633" s="55"/>
      <c r="GA633" s="55"/>
      <c r="GB633" s="55"/>
      <c r="GC633" s="55"/>
      <c r="GD633" s="55"/>
      <c r="GE633" s="55"/>
      <c r="GF633" s="55"/>
      <c r="GG633" s="55"/>
      <c r="GH633" s="55"/>
      <c r="GI633" s="55"/>
      <c r="GJ633" s="55"/>
      <c r="GK633" s="55"/>
      <c r="GL633" s="55"/>
      <c r="GM633" s="55"/>
      <c r="GN633" s="55"/>
      <c r="GO633" s="55"/>
      <c r="GP633" s="55"/>
      <c r="GQ633" s="55"/>
      <c r="GR633" s="55"/>
      <c r="GS633" s="55"/>
      <c r="GT633" s="55"/>
      <c r="GU633" s="55"/>
      <c r="GV633" s="55"/>
      <c r="GW633" s="55"/>
      <c r="GX633" s="55"/>
      <c r="GY633" s="55"/>
      <c r="GZ633" s="55"/>
      <c r="HA633" s="55"/>
      <c r="HB633" s="55"/>
      <c r="HC633" s="55"/>
      <c r="HD633" s="55"/>
      <c r="HE633" s="55"/>
      <c r="HF633" s="55"/>
      <c r="HG633" s="55"/>
      <c r="HH633" s="55"/>
      <c r="HI633" s="55"/>
      <c r="HJ633" s="55"/>
      <c r="HK633" s="55"/>
      <c r="HL633" s="55"/>
      <c r="HM633" s="55"/>
      <c r="HN633" s="55"/>
      <c r="HO633" s="55"/>
      <c r="HP633" s="55"/>
      <c r="HQ633" s="55"/>
      <c r="HR633" s="55"/>
      <c r="HS633" s="55"/>
      <c r="HT633" s="55"/>
      <c r="HU633" s="55"/>
      <c r="HV633" s="55"/>
      <c r="HW633" s="55"/>
      <c r="HX633" s="55"/>
      <c r="HY633" s="55"/>
      <c r="HZ633" s="55"/>
      <c r="IA633" s="55"/>
    </row>
    <row r="634" spans="1:235" ht="11.25">
      <c r="A634" s="1"/>
      <c r="B634" s="1"/>
      <c r="C634" s="1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106"/>
      <c r="O634" s="106"/>
      <c r="P634" s="106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5"/>
      <c r="AK634" s="55"/>
      <c r="AL634" s="55"/>
      <c r="AM634" s="55"/>
      <c r="AN634" s="55"/>
      <c r="AO634" s="55"/>
      <c r="AP634" s="55"/>
      <c r="AQ634" s="55"/>
      <c r="AR634" s="55"/>
      <c r="AS634" s="55"/>
      <c r="AT634" s="55"/>
      <c r="AU634" s="55"/>
      <c r="AV634" s="55"/>
      <c r="AW634" s="55"/>
      <c r="AX634" s="55"/>
      <c r="AY634" s="55"/>
      <c r="AZ634" s="55"/>
      <c r="BA634" s="55"/>
      <c r="BB634" s="55"/>
      <c r="BC634" s="55"/>
      <c r="BD634" s="55"/>
      <c r="BE634" s="55"/>
      <c r="BF634" s="55"/>
      <c r="BG634" s="55"/>
      <c r="BH634" s="55"/>
      <c r="BI634" s="55"/>
      <c r="BJ634" s="55"/>
      <c r="BK634" s="55"/>
      <c r="BL634" s="55"/>
      <c r="BM634" s="55"/>
      <c r="BN634" s="55"/>
      <c r="BO634" s="55"/>
      <c r="BP634" s="55"/>
      <c r="BQ634" s="55"/>
      <c r="BR634" s="55"/>
      <c r="BS634" s="55"/>
      <c r="BT634" s="55"/>
      <c r="BU634" s="55"/>
      <c r="BV634" s="55"/>
      <c r="BW634" s="55"/>
      <c r="BX634" s="55"/>
      <c r="BY634" s="55"/>
      <c r="BZ634" s="55"/>
      <c r="CA634" s="55"/>
      <c r="CB634" s="55"/>
      <c r="CC634" s="55"/>
      <c r="CD634" s="55"/>
      <c r="CE634" s="55"/>
      <c r="CF634" s="55"/>
      <c r="CG634" s="55"/>
      <c r="CH634" s="55"/>
      <c r="CI634" s="55"/>
      <c r="CJ634" s="55"/>
      <c r="CK634" s="55"/>
      <c r="CL634" s="55"/>
      <c r="CM634" s="55"/>
      <c r="CN634" s="55"/>
      <c r="CO634" s="55"/>
      <c r="CP634" s="55"/>
      <c r="CQ634" s="55"/>
      <c r="CR634" s="55"/>
      <c r="CS634" s="55"/>
      <c r="CT634" s="55"/>
      <c r="CU634" s="55"/>
      <c r="CV634" s="55"/>
      <c r="CW634" s="55"/>
      <c r="CX634" s="55"/>
      <c r="CY634" s="55"/>
      <c r="CZ634" s="55"/>
      <c r="DA634" s="55"/>
      <c r="DB634" s="55"/>
      <c r="DC634" s="55"/>
      <c r="DD634" s="55"/>
      <c r="DE634" s="55"/>
      <c r="DF634" s="55"/>
      <c r="DG634" s="55"/>
      <c r="DH634" s="55"/>
      <c r="DI634" s="55"/>
      <c r="DJ634" s="55"/>
      <c r="DK634" s="55"/>
      <c r="DL634" s="55"/>
      <c r="DM634" s="55"/>
      <c r="DN634" s="55"/>
      <c r="DO634" s="55"/>
      <c r="DP634" s="55"/>
      <c r="DQ634" s="55"/>
      <c r="DR634" s="55"/>
      <c r="DS634" s="55"/>
      <c r="DT634" s="55"/>
      <c r="DU634" s="55"/>
      <c r="DV634" s="55"/>
      <c r="DW634" s="55"/>
      <c r="DX634" s="55"/>
      <c r="DY634" s="55"/>
      <c r="DZ634" s="55"/>
      <c r="EA634" s="55"/>
      <c r="EB634" s="55"/>
      <c r="EC634" s="55"/>
      <c r="ED634" s="55"/>
      <c r="EE634" s="55"/>
      <c r="EF634" s="55"/>
      <c r="EG634" s="55"/>
      <c r="EH634" s="55"/>
      <c r="EI634" s="55"/>
      <c r="EJ634" s="55"/>
      <c r="EK634" s="55"/>
      <c r="EL634" s="55"/>
      <c r="EM634" s="55"/>
      <c r="EN634" s="55"/>
      <c r="EO634" s="55"/>
      <c r="EP634" s="55"/>
      <c r="EQ634" s="55"/>
      <c r="ER634" s="55"/>
      <c r="ES634" s="55"/>
      <c r="ET634" s="55"/>
      <c r="EU634" s="55"/>
      <c r="EV634" s="55"/>
      <c r="EW634" s="55"/>
      <c r="EX634" s="55"/>
      <c r="EY634" s="55"/>
      <c r="EZ634" s="55"/>
      <c r="FA634" s="55"/>
      <c r="FB634" s="55"/>
      <c r="FC634" s="55"/>
      <c r="FD634" s="55"/>
      <c r="FE634" s="55"/>
      <c r="FF634" s="55"/>
      <c r="FG634" s="55"/>
      <c r="FH634" s="55"/>
      <c r="FI634" s="55"/>
      <c r="FJ634" s="55"/>
      <c r="FK634" s="55"/>
      <c r="FL634" s="55"/>
      <c r="FM634" s="55"/>
      <c r="FN634" s="55"/>
      <c r="FO634" s="55"/>
      <c r="FP634" s="55"/>
      <c r="FQ634" s="55"/>
      <c r="FR634" s="55"/>
      <c r="FS634" s="55"/>
      <c r="FT634" s="55"/>
      <c r="FU634" s="55"/>
      <c r="FV634" s="55"/>
      <c r="FW634" s="55"/>
      <c r="FX634" s="55"/>
      <c r="FY634" s="55"/>
      <c r="FZ634" s="55"/>
      <c r="GA634" s="55"/>
      <c r="GB634" s="55"/>
      <c r="GC634" s="55"/>
      <c r="GD634" s="55"/>
      <c r="GE634" s="55"/>
      <c r="GF634" s="55"/>
      <c r="GG634" s="55"/>
      <c r="GH634" s="55"/>
      <c r="GI634" s="55"/>
      <c r="GJ634" s="55"/>
      <c r="GK634" s="55"/>
      <c r="GL634" s="55"/>
      <c r="GM634" s="55"/>
      <c r="GN634" s="55"/>
      <c r="GO634" s="55"/>
      <c r="GP634" s="55"/>
      <c r="GQ634" s="55"/>
      <c r="GR634" s="55"/>
      <c r="GS634" s="55"/>
      <c r="GT634" s="55"/>
      <c r="GU634" s="55"/>
      <c r="GV634" s="55"/>
      <c r="GW634" s="55"/>
      <c r="GX634" s="55"/>
      <c r="GY634" s="55"/>
      <c r="GZ634" s="55"/>
      <c r="HA634" s="55"/>
      <c r="HB634" s="55"/>
      <c r="HC634" s="55"/>
      <c r="HD634" s="55"/>
      <c r="HE634" s="55"/>
      <c r="HF634" s="55"/>
      <c r="HG634" s="55"/>
      <c r="HH634" s="55"/>
      <c r="HI634" s="55"/>
      <c r="HJ634" s="55"/>
      <c r="HK634" s="55"/>
      <c r="HL634" s="55"/>
      <c r="HM634" s="55"/>
      <c r="HN634" s="55"/>
      <c r="HO634" s="55"/>
      <c r="HP634" s="55"/>
      <c r="HQ634" s="55"/>
      <c r="HR634" s="55"/>
      <c r="HS634" s="55"/>
      <c r="HT634" s="55"/>
      <c r="HU634" s="55"/>
      <c r="HV634" s="55"/>
      <c r="HW634" s="55"/>
      <c r="HX634" s="55"/>
      <c r="HY634" s="55"/>
      <c r="HZ634" s="55"/>
      <c r="IA634" s="55"/>
    </row>
    <row r="635" spans="1:235" ht="11.25">
      <c r="A635" s="1"/>
      <c r="B635" s="1"/>
      <c r="C635" s="1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106"/>
      <c r="O635" s="106"/>
      <c r="P635" s="106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5"/>
      <c r="AK635" s="55"/>
      <c r="AL635" s="55"/>
      <c r="AM635" s="55"/>
      <c r="AN635" s="55"/>
      <c r="AO635" s="55"/>
      <c r="AP635" s="55"/>
      <c r="AQ635" s="55"/>
      <c r="AR635" s="55"/>
      <c r="AS635" s="55"/>
      <c r="AT635" s="55"/>
      <c r="AU635" s="55"/>
      <c r="AV635" s="55"/>
      <c r="AW635" s="55"/>
      <c r="AX635" s="55"/>
      <c r="AY635" s="55"/>
      <c r="AZ635" s="55"/>
      <c r="BA635" s="55"/>
      <c r="BB635" s="55"/>
      <c r="BC635" s="55"/>
      <c r="BD635" s="55"/>
      <c r="BE635" s="55"/>
      <c r="BF635" s="55"/>
      <c r="BG635" s="55"/>
      <c r="BH635" s="55"/>
      <c r="BI635" s="55"/>
      <c r="BJ635" s="55"/>
      <c r="BK635" s="55"/>
      <c r="BL635" s="55"/>
      <c r="BM635" s="55"/>
      <c r="BN635" s="55"/>
      <c r="BO635" s="55"/>
      <c r="BP635" s="55"/>
      <c r="BQ635" s="55"/>
      <c r="BR635" s="55"/>
      <c r="BS635" s="55"/>
      <c r="BT635" s="55"/>
      <c r="BU635" s="55"/>
      <c r="BV635" s="55"/>
      <c r="BW635" s="55"/>
      <c r="BX635" s="55"/>
      <c r="BY635" s="55"/>
      <c r="BZ635" s="55"/>
      <c r="CA635" s="55"/>
      <c r="CB635" s="55"/>
      <c r="CC635" s="55"/>
      <c r="CD635" s="55"/>
      <c r="CE635" s="55"/>
      <c r="CF635" s="55"/>
      <c r="CG635" s="55"/>
      <c r="CH635" s="55"/>
      <c r="CI635" s="55"/>
      <c r="CJ635" s="55"/>
      <c r="CK635" s="55"/>
      <c r="CL635" s="55"/>
      <c r="CM635" s="55"/>
      <c r="CN635" s="55"/>
      <c r="CO635" s="55"/>
      <c r="CP635" s="55"/>
      <c r="CQ635" s="55"/>
      <c r="CR635" s="55"/>
      <c r="CS635" s="55"/>
      <c r="CT635" s="55"/>
      <c r="CU635" s="55"/>
      <c r="CV635" s="55"/>
      <c r="CW635" s="55"/>
      <c r="CX635" s="55"/>
      <c r="CY635" s="55"/>
      <c r="CZ635" s="55"/>
      <c r="DA635" s="55"/>
      <c r="DB635" s="55"/>
      <c r="DC635" s="55"/>
      <c r="DD635" s="55"/>
      <c r="DE635" s="55"/>
      <c r="DF635" s="55"/>
      <c r="DG635" s="55"/>
      <c r="DH635" s="55"/>
      <c r="DI635" s="55"/>
      <c r="DJ635" s="55"/>
      <c r="DK635" s="55"/>
      <c r="DL635" s="55"/>
      <c r="DM635" s="55"/>
      <c r="DN635" s="55"/>
      <c r="DO635" s="55"/>
      <c r="DP635" s="55"/>
      <c r="DQ635" s="55"/>
      <c r="DR635" s="55"/>
      <c r="DS635" s="55"/>
      <c r="DT635" s="55"/>
      <c r="DU635" s="55"/>
      <c r="DV635" s="55"/>
      <c r="DW635" s="55"/>
      <c r="DX635" s="55"/>
      <c r="DY635" s="55"/>
      <c r="DZ635" s="55"/>
      <c r="EA635" s="55"/>
      <c r="EB635" s="55"/>
      <c r="EC635" s="55"/>
      <c r="ED635" s="55"/>
      <c r="EE635" s="55"/>
      <c r="EF635" s="55"/>
      <c r="EG635" s="55"/>
      <c r="EH635" s="55"/>
      <c r="EI635" s="55"/>
      <c r="EJ635" s="55"/>
      <c r="EK635" s="55"/>
      <c r="EL635" s="55"/>
      <c r="EM635" s="55"/>
      <c r="EN635" s="55"/>
      <c r="EO635" s="55"/>
      <c r="EP635" s="55"/>
      <c r="EQ635" s="55"/>
      <c r="ER635" s="55"/>
      <c r="ES635" s="55"/>
      <c r="ET635" s="55"/>
      <c r="EU635" s="55"/>
      <c r="EV635" s="55"/>
      <c r="EW635" s="55"/>
      <c r="EX635" s="55"/>
      <c r="EY635" s="55"/>
      <c r="EZ635" s="55"/>
      <c r="FA635" s="55"/>
      <c r="FB635" s="55"/>
      <c r="FC635" s="55"/>
      <c r="FD635" s="55"/>
      <c r="FE635" s="55"/>
      <c r="FF635" s="55"/>
      <c r="FG635" s="55"/>
      <c r="FH635" s="55"/>
      <c r="FI635" s="55"/>
      <c r="FJ635" s="55"/>
      <c r="FK635" s="55"/>
      <c r="FL635" s="55"/>
      <c r="FM635" s="55"/>
      <c r="FN635" s="55"/>
      <c r="FO635" s="55"/>
      <c r="FP635" s="55"/>
      <c r="FQ635" s="55"/>
      <c r="FR635" s="55"/>
      <c r="FS635" s="55"/>
      <c r="FT635" s="55"/>
      <c r="FU635" s="55"/>
      <c r="FV635" s="55"/>
      <c r="FW635" s="55"/>
      <c r="FX635" s="55"/>
      <c r="FY635" s="55"/>
      <c r="FZ635" s="55"/>
      <c r="GA635" s="55"/>
      <c r="GB635" s="55"/>
      <c r="GC635" s="55"/>
      <c r="GD635" s="55"/>
      <c r="GE635" s="55"/>
      <c r="GF635" s="55"/>
      <c r="GG635" s="55"/>
      <c r="GH635" s="55"/>
      <c r="GI635" s="55"/>
      <c r="GJ635" s="55"/>
      <c r="GK635" s="55"/>
      <c r="GL635" s="55"/>
      <c r="GM635" s="55"/>
      <c r="GN635" s="55"/>
      <c r="GO635" s="55"/>
      <c r="GP635" s="55"/>
      <c r="GQ635" s="55"/>
      <c r="GR635" s="55"/>
      <c r="GS635" s="55"/>
      <c r="GT635" s="55"/>
      <c r="GU635" s="55"/>
      <c r="GV635" s="55"/>
      <c r="GW635" s="55"/>
      <c r="GX635" s="55"/>
      <c r="GY635" s="55"/>
      <c r="GZ635" s="55"/>
      <c r="HA635" s="55"/>
      <c r="HB635" s="55"/>
      <c r="HC635" s="55"/>
      <c r="HD635" s="55"/>
      <c r="HE635" s="55"/>
      <c r="HF635" s="55"/>
      <c r="HG635" s="55"/>
      <c r="HH635" s="55"/>
      <c r="HI635" s="55"/>
      <c r="HJ635" s="55"/>
      <c r="HK635" s="55"/>
      <c r="HL635" s="55"/>
      <c r="HM635" s="55"/>
      <c r="HN635" s="55"/>
      <c r="HO635" s="55"/>
      <c r="HP635" s="55"/>
      <c r="HQ635" s="55"/>
      <c r="HR635" s="55"/>
      <c r="HS635" s="55"/>
      <c r="HT635" s="55"/>
      <c r="HU635" s="55"/>
      <c r="HV635" s="55"/>
      <c r="HW635" s="55"/>
      <c r="HX635" s="55"/>
      <c r="HY635" s="55"/>
      <c r="HZ635" s="55"/>
      <c r="IA635" s="55"/>
    </row>
    <row r="636" spans="1:235" ht="11.25">
      <c r="A636" s="1"/>
      <c r="B636" s="1"/>
      <c r="C636" s="1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106"/>
      <c r="O636" s="106"/>
      <c r="P636" s="106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5"/>
      <c r="AK636" s="55"/>
      <c r="AL636" s="55"/>
      <c r="AM636" s="55"/>
      <c r="AN636" s="55"/>
      <c r="AO636" s="55"/>
      <c r="AP636" s="55"/>
      <c r="AQ636" s="55"/>
      <c r="AR636" s="55"/>
      <c r="AS636" s="55"/>
      <c r="AT636" s="55"/>
      <c r="AU636" s="55"/>
      <c r="AV636" s="55"/>
      <c r="AW636" s="55"/>
      <c r="AX636" s="55"/>
      <c r="AY636" s="55"/>
      <c r="AZ636" s="55"/>
      <c r="BA636" s="55"/>
      <c r="BB636" s="55"/>
      <c r="BC636" s="55"/>
      <c r="BD636" s="55"/>
      <c r="BE636" s="55"/>
      <c r="BF636" s="55"/>
      <c r="BG636" s="55"/>
      <c r="BH636" s="55"/>
      <c r="BI636" s="55"/>
      <c r="BJ636" s="55"/>
      <c r="BK636" s="55"/>
      <c r="BL636" s="55"/>
      <c r="BM636" s="55"/>
      <c r="BN636" s="55"/>
      <c r="BO636" s="55"/>
      <c r="BP636" s="55"/>
      <c r="BQ636" s="55"/>
      <c r="BR636" s="55"/>
      <c r="BS636" s="55"/>
      <c r="BT636" s="55"/>
      <c r="BU636" s="55"/>
      <c r="BV636" s="55"/>
      <c r="BW636" s="55"/>
      <c r="BX636" s="55"/>
      <c r="BY636" s="55"/>
      <c r="BZ636" s="55"/>
      <c r="CA636" s="55"/>
      <c r="CB636" s="55"/>
      <c r="CC636" s="55"/>
      <c r="CD636" s="55"/>
      <c r="CE636" s="55"/>
      <c r="CF636" s="55"/>
      <c r="CG636" s="55"/>
      <c r="CH636" s="55"/>
      <c r="CI636" s="55"/>
      <c r="CJ636" s="55"/>
      <c r="CK636" s="55"/>
      <c r="CL636" s="55"/>
      <c r="CM636" s="55"/>
      <c r="CN636" s="55"/>
      <c r="CO636" s="55"/>
      <c r="CP636" s="55"/>
      <c r="CQ636" s="55"/>
      <c r="CR636" s="55"/>
      <c r="CS636" s="55"/>
      <c r="CT636" s="55"/>
      <c r="CU636" s="55"/>
      <c r="CV636" s="55"/>
      <c r="CW636" s="55"/>
      <c r="CX636" s="55"/>
      <c r="CY636" s="55"/>
      <c r="CZ636" s="55"/>
      <c r="DA636" s="55"/>
      <c r="DB636" s="55"/>
      <c r="DC636" s="55"/>
      <c r="DD636" s="55"/>
      <c r="DE636" s="55"/>
      <c r="DF636" s="55"/>
      <c r="DG636" s="55"/>
      <c r="DH636" s="55"/>
      <c r="DI636" s="55"/>
      <c r="DJ636" s="55"/>
      <c r="DK636" s="55"/>
      <c r="DL636" s="55"/>
      <c r="DM636" s="55"/>
      <c r="DN636" s="55"/>
      <c r="DO636" s="55"/>
      <c r="DP636" s="55"/>
      <c r="DQ636" s="55"/>
      <c r="DR636" s="55"/>
      <c r="DS636" s="55"/>
      <c r="DT636" s="55"/>
      <c r="DU636" s="55"/>
      <c r="DV636" s="55"/>
      <c r="DW636" s="55"/>
      <c r="DX636" s="55"/>
      <c r="DY636" s="55"/>
      <c r="DZ636" s="55"/>
      <c r="EA636" s="55"/>
      <c r="EB636" s="55"/>
      <c r="EC636" s="55"/>
      <c r="ED636" s="55"/>
      <c r="EE636" s="55"/>
      <c r="EF636" s="55"/>
      <c r="EG636" s="55"/>
      <c r="EH636" s="55"/>
      <c r="EI636" s="55"/>
      <c r="EJ636" s="55"/>
      <c r="EK636" s="55"/>
      <c r="EL636" s="55"/>
      <c r="EM636" s="55"/>
      <c r="EN636" s="55"/>
      <c r="EO636" s="55"/>
      <c r="EP636" s="55"/>
      <c r="EQ636" s="55"/>
      <c r="ER636" s="55"/>
      <c r="ES636" s="55"/>
      <c r="ET636" s="55"/>
      <c r="EU636" s="55"/>
      <c r="EV636" s="55"/>
      <c r="EW636" s="55"/>
      <c r="EX636" s="55"/>
      <c r="EY636" s="55"/>
      <c r="EZ636" s="55"/>
      <c r="FA636" s="55"/>
      <c r="FB636" s="55"/>
      <c r="FC636" s="55"/>
      <c r="FD636" s="55"/>
      <c r="FE636" s="55"/>
      <c r="FF636" s="55"/>
      <c r="FG636" s="55"/>
      <c r="FH636" s="55"/>
      <c r="FI636" s="55"/>
      <c r="FJ636" s="55"/>
      <c r="FK636" s="55"/>
      <c r="FL636" s="55"/>
      <c r="FM636" s="55"/>
      <c r="FN636" s="55"/>
      <c r="FO636" s="55"/>
      <c r="FP636" s="55"/>
      <c r="FQ636" s="55"/>
      <c r="FR636" s="55"/>
      <c r="FS636" s="55"/>
      <c r="FT636" s="55"/>
      <c r="FU636" s="55"/>
      <c r="FV636" s="55"/>
      <c r="FW636" s="55"/>
      <c r="FX636" s="55"/>
      <c r="FY636" s="55"/>
      <c r="FZ636" s="55"/>
      <c r="GA636" s="55"/>
      <c r="GB636" s="55"/>
      <c r="GC636" s="55"/>
      <c r="GD636" s="55"/>
      <c r="GE636" s="55"/>
      <c r="GF636" s="55"/>
      <c r="GG636" s="55"/>
      <c r="GH636" s="55"/>
      <c r="GI636" s="55"/>
      <c r="GJ636" s="55"/>
      <c r="GK636" s="55"/>
      <c r="GL636" s="55"/>
      <c r="GM636" s="55"/>
      <c r="GN636" s="55"/>
      <c r="GO636" s="55"/>
      <c r="GP636" s="55"/>
      <c r="GQ636" s="55"/>
      <c r="GR636" s="55"/>
      <c r="GS636" s="55"/>
      <c r="GT636" s="55"/>
      <c r="GU636" s="55"/>
      <c r="GV636" s="55"/>
      <c r="GW636" s="55"/>
      <c r="GX636" s="55"/>
      <c r="GY636" s="55"/>
      <c r="GZ636" s="55"/>
      <c r="HA636" s="55"/>
      <c r="HB636" s="55"/>
      <c r="HC636" s="55"/>
      <c r="HD636" s="55"/>
      <c r="HE636" s="55"/>
      <c r="HF636" s="55"/>
      <c r="HG636" s="55"/>
      <c r="HH636" s="55"/>
      <c r="HI636" s="55"/>
      <c r="HJ636" s="55"/>
      <c r="HK636" s="55"/>
      <c r="HL636" s="55"/>
      <c r="HM636" s="55"/>
      <c r="HN636" s="55"/>
      <c r="HO636" s="55"/>
      <c r="HP636" s="55"/>
      <c r="HQ636" s="55"/>
      <c r="HR636" s="55"/>
      <c r="HS636" s="55"/>
      <c r="HT636" s="55"/>
      <c r="HU636" s="55"/>
      <c r="HV636" s="55"/>
      <c r="HW636" s="55"/>
      <c r="HX636" s="55"/>
      <c r="HY636" s="55"/>
      <c r="HZ636" s="55"/>
      <c r="IA636" s="55"/>
    </row>
    <row r="637" spans="1:235" ht="11.25">
      <c r="A637" s="1"/>
      <c r="B637" s="1"/>
      <c r="C637" s="1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106"/>
      <c r="O637" s="106"/>
      <c r="P637" s="106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5"/>
      <c r="AK637" s="55"/>
      <c r="AL637" s="55"/>
      <c r="AM637" s="55"/>
      <c r="AN637" s="55"/>
      <c r="AO637" s="55"/>
      <c r="AP637" s="55"/>
      <c r="AQ637" s="55"/>
      <c r="AR637" s="55"/>
      <c r="AS637" s="55"/>
      <c r="AT637" s="55"/>
      <c r="AU637" s="55"/>
      <c r="AV637" s="55"/>
      <c r="AW637" s="55"/>
      <c r="AX637" s="55"/>
      <c r="AY637" s="55"/>
      <c r="AZ637" s="55"/>
      <c r="BA637" s="55"/>
      <c r="BB637" s="55"/>
      <c r="BC637" s="55"/>
      <c r="BD637" s="55"/>
      <c r="BE637" s="55"/>
      <c r="BF637" s="55"/>
      <c r="BG637" s="55"/>
      <c r="BH637" s="55"/>
      <c r="BI637" s="55"/>
      <c r="BJ637" s="55"/>
      <c r="BK637" s="55"/>
      <c r="BL637" s="55"/>
      <c r="BM637" s="55"/>
      <c r="BN637" s="55"/>
      <c r="BO637" s="55"/>
      <c r="BP637" s="55"/>
      <c r="BQ637" s="55"/>
      <c r="BR637" s="55"/>
      <c r="BS637" s="55"/>
      <c r="BT637" s="55"/>
      <c r="BU637" s="55"/>
      <c r="BV637" s="55"/>
      <c r="BW637" s="55"/>
      <c r="BX637" s="55"/>
      <c r="BY637" s="55"/>
      <c r="BZ637" s="55"/>
      <c r="CA637" s="55"/>
      <c r="CB637" s="55"/>
      <c r="CC637" s="55"/>
      <c r="CD637" s="55"/>
      <c r="CE637" s="55"/>
      <c r="CF637" s="55"/>
      <c r="CG637" s="55"/>
      <c r="CH637" s="55"/>
      <c r="CI637" s="55"/>
      <c r="CJ637" s="55"/>
      <c r="CK637" s="55"/>
      <c r="CL637" s="55"/>
      <c r="CM637" s="55"/>
      <c r="CN637" s="55"/>
      <c r="CO637" s="55"/>
      <c r="CP637" s="55"/>
      <c r="CQ637" s="55"/>
      <c r="CR637" s="55"/>
      <c r="CS637" s="55"/>
      <c r="CT637" s="55"/>
      <c r="CU637" s="55"/>
      <c r="CV637" s="55"/>
      <c r="CW637" s="55"/>
      <c r="CX637" s="55"/>
      <c r="CY637" s="55"/>
      <c r="CZ637" s="55"/>
      <c r="DA637" s="55"/>
      <c r="DB637" s="55"/>
      <c r="DC637" s="55"/>
      <c r="DD637" s="55"/>
      <c r="DE637" s="55"/>
      <c r="DF637" s="55"/>
      <c r="DG637" s="55"/>
      <c r="DH637" s="55"/>
      <c r="DI637" s="55"/>
      <c r="DJ637" s="55"/>
      <c r="DK637" s="55"/>
      <c r="DL637" s="55"/>
      <c r="DM637" s="55"/>
      <c r="DN637" s="55"/>
      <c r="DO637" s="55"/>
      <c r="DP637" s="55"/>
      <c r="DQ637" s="55"/>
      <c r="DR637" s="55"/>
      <c r="DS637" s="55"/>
      <c r="DT637" s="55"/>
      <c r="DU637" s="55"/>
      <c r="DV637" s="55"/>
      <c r="DW637" s="55"/>
      <c r="DX637" s="55"/>
      <c r="DY637" s="55"/>
      <c r="DZ637" s="55"/>
      <c r="EA637" s="55"/>
      <c r="EB637" s="55"/>
      <c r="EC637" s="55"/>
      <c r="ED637" s="55"/>
      <c r="EE637" s="55"/>
      <c r="EF637" s="55"/>
      <c r="EG637" s="55"/>
      <c r="EH637" s="55"/>
      <c r="EI637" s="55"/>
      <c r="EJ637" s="55"/>
      <c r="EK637" s="55"/>
      <c r="EL637" s="55"/>
      <c r="EM637" s="55"/>
      <c r="EN637" s="55"/>
      <c r="EO637" s="55"/>
      <c r="EP637" s="55"/>
      <c r="EQ637" s="55"/>
      <c r="ER637" s="55"/>
      <c r="ES637" s="55"/>
      <c r="ET637" s="55"/>
      <c r="EU637" s="55"/>
      <c r="EV637" s="55"/>
      <c r="EW637" s="55"/>
      <c r="EX637" s="55"/>
      <c r="EY637" s="55"/>
      <c r="EZ637" s="55"/>
      <c r="FA637" s="55"/>
      <c r="FB637" s="55"/>
      <c r="FC637" s="55"/>
      <c r="FD637" s="55"/>
      <c r="FE637" s="55"/>
      <c r="FF637" s="55"/>
      <c r="FG637" s="55"/>
      <c r="FH637" s="55"/>
      <c r="FI637" s="55"/>
      <c r="FJ637" s="55"/>
      <c r="FK637" s="55"/>
      <c r="FL637" s="55"/>
      <c r="FM637" s="55"/>
      <c r="FN637" s="55"/>
      <c r="FO637" s="55"/>
      <c r="FP637" s="55"/>
      <c r="FQ637" s="55"/>
      <c r="FR637" s="55"/>
      <c r="FS637" s="55"/>
      <c r="FT637" s="55"/>
      <c r="FU637" s="55"/>
      <c r="FV637" s="55"/>
      <c r="FW637" s="55"/>
      <c r="FX637" s="55"/>
      <c r="FY637" s="55"/>
      <c r="FZ637" s="55"/>
      <c r="GA637" s="55"/>
      <c r="GB637" s="55"/>
      <c r="GC637" s="55"/>
      <c r="GD637" s="55"/>
      <c r="GE637" s="55"/>
      <c r="GF637" s="55"/>
      <c r="GG637" s="55"/>
      <c r="GH637" s="55"/>
      <c r="GI637" s="55"/>
      <c r="GJ637" s="55"/>
      <c r="GK637" s="55"/>
      <c r="GL637" s="55"/>
      <c r="GM637" s="55"/>
      <c r="GN637" s="55"/>
      <c r="GO637" s="55"/>
      <c r="GP637" s="55"/>
      <c r="GQ637" s="55"/>
      <c r="GR637" s="55"/>
      <c r="GS637" s="55"/>
      <c r="GT637" s="55"/>
      <c r="GU637" s="55"/>
      <c r="GV637" s="55"/>
      <c r="GW637" s="55"/>
      <c r="GX637" s="55"/>
      <c r="GY637" s="55"/>
      <c r="GZ637" s="55"/>
      <c r="HA637" s="55"/>
      <c r="HB637" s="55"/>
      <c r="HC637" s="55"/>
      <c r="HD637" s="55"/>
      <c r="HE637" s="55"/>
      <c r="HF637" s="55"/>
      <c r="HG637" s="55"/>
      <c r="HH637" s="55"/>
      <c r="HI637" s="55"/>
      <c r="HJ637" s="55"/>
      <c r="HK637" s="55"/>
      <c r="HL637" s="55"/>
      <c r="HM637" s="55"/>
      <c r="HN637" s="55"/>
      <c r="HO637" s="55"/>
      <c r="HP637" s="55"/>
      <c r="HQ637" s="55"/>
      <c r="HR637" s="55"/>
      <c r="HS637" s="55"/>
      <c r="HT637" s="55"/>
      <c r="HU637" s="55"/>
      <c r="HV637" s="55"/>
      <c r="HW637" s="55"/>
      <c r="HX637" s="55"/>
      <c r="HY637" s="55"/>
      <c r="HZ637" s="55"/>
      <c r="IA637" s="55"/>
    </row>
    <row r="638" spans="1:235" ht="11.25">
      <c r="A638" s="1"/>
      <c r="B638" s="1"/>
      <c r="C638" s="1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106"/>
      <c r="O638" s="106"/>
      <c r="P638" s="106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5"/>
      <c r="AK638" s="55"/>
      <c r="AL638" s="55"/>
      <c r="AM638" s="55"/>
      <c r="AN638" s="55"/>
      <c r="AO638" s="55"/>
      <c r="AP638" s="55"/>
      <c r="AQ638" s="55"/>
      <c r="AR638" s="55"/>
      <c r="AS638" s="55"/>
      <c r="AT638" s="55"/>
      <c r="AU638" s="55"/>
      <c r="AV638" s="55"/>
      <c r="AW638" s="55"/>
      <c r="AX638" s="55"/>
      <c r="AY638" s="55"/>
      <c r="AZ638" s="55"/>
      <c r="BA638" s="55"/>
      <c r="BB638" s="55"/>
      <c r="BC638" s="55"/>
      <c r="BD638" s="55"/>
      <c r="BE638" s="55"/>
      <c r="BF638" s="55"/>
      <c r="BG638" s="55"/>
      <c r="BH638" s="55"/>
      <c r="BI638" s="55"/>
      <c r="BJ638" s="55"/>
      <c r="BK638" s="55"/>
      <c r="BL638" s="55"/>
      <c r="BM638" s="55"/>
      <c r="BN638" s="55"/>
      <c r="BO638" s="55"/>
      <c r="BP638" s="55"/>
      <c r="BQ638" s="55"/>
      <c r="BR638" s="55"/>
      <c r="BS638" s="55"/>
      <c r="BT638" s="55"/>
      <c r="BU638" s="55"/>
      <c r="BV638" s="55"/>
      <c r="BW638" s="55"/>
      <c r="BX638" s="55"/>
      <c r="BY638" s="55"/>
      <c r="BZ638" s="55"/>
      <c r="CA638" s="55"/>
      <c r="CB638" s="55"/>
      <c r="CC638" s="55"/>
      <c r="CD638" s="55"/>
      <c r="CE638" s="55"/>
      <c r="CF638" s="55"/>
      <c r="CG638" s="55"/>
      <c r="CH638" s="55"/>
      <c r="CI638" s="55"/>
      <c r="CJ638" s="55"/>
      <c r="CK638" s="55"/>
      <c r="CL638" s="55"/>
      <c r="CM638" s="55"/>
      <c r="CN638" s="55"/>
      <c r="CO638" s="55"/>
      <c r="CP638" s="55"/>
      <c r="CQ638" s="55"/>
      <c r="CR638" s="55"/>
      <c r="CS638" s="55"/>
      <c r="CT638" s="55"/>
      <c r="CU638" s="55"/>
      <c r="CV638" s="55"/>
      <c r="CW638" s="55"/>
      <c r="CX638" s="55"/>
      <c r="CY638" s="55"/>
      <c r="CZ638" s="55"/>
      <c r="DA638" s="55"/>
      <c r="DB638" s="55"/>
      <c r="DC638" s="55"/>
      <c r="DD638" s="55"/>
      <c r="DE638" s="55"/>
      <c r="DF638" s="55"/>
      <c r="DG638" s="55"/>
      <c r="DH638" s="55"/>
      <c r="DI638" s="55"/>
      <c r="DJ638" s="55"/>
      <c r="DK638" s="55"/>
      <c r="DL638" s="55"/>
      <c r="DM638" s="55"/>
      <c r="DN638" s="55"/>
      <c r="DO638" s="55"/>
      <c r="DP638" s="55"/>
      <c r="DQ638" s="55"/>
      <c r="DR638" s="55"/>
      <c r="DS638" s="55"/>
      <c r="DT638" s="55"/>
      <c r="DU638" s="55"/>
      <c r="DV638" s="55"/>
      <c r="DW638" s="55"/>
      <c r="DX638" s="55"/>
      <c r="DY638" s="55"/>
      <c r="DZ638" s="55"/>
      <c r="EA638" s="55"/>
      <c r="EB638" s="55"/>
      <c r="EC638" s="55"/>
      <c r="ED638" s="55"/>
      <c r="EE638" s="55"/>
      <c r="EF638" s="55"/>
      <c r="EG638" s="55"/>
      <c r="EH638" s="55"/>
      <c r="EI638" s="55"/>
      <c r="EJ638" s="55"/>
      <c r="EK638" s="55"/>
      <c r="EL638" s="55"/>
      <c r="EM638" s="55"/>
      <c r="EN638" s="55"/>
      <c r="EO638" s="55"/>
      <c r="EP638" s="55"/>
      <c r="EQ638" s="55"/>
      <c r="ER638" s="55"/>
      <c r="ES638" s="55"/>
      <c r="ET638" s="55"/>
      <c r="EU638" s="55"/>
      <c r="EV638" s="55"/>
      <c r="EW638" s="55"/>
      <c r="EX638" s="55"/>
      <c r="EY638" s="55"/>
      <c r="EZ638" s="55"/>
      <c r="FA638" s="55"/>
      <c r="FB638" s="55"/>
      <c r="FC638" s="55"/>
      <c r="FD638" s="55"/>
      <c r="FE638" s="55"/>
      <c r="FF638" s="55"/>
      <c r="FG638" s="55"/>
      <c r="FH638" s="55"/>
      <c r="FI638" s="55"/>
      <c r="FJ638" s="55"/>
      <c r="FK638" s="55"/>
      <c r="FL638" s="55"/>
      <c r="FM638" s="55"/>
      <c r="FN638" s="55"/>
      <c r="FO638" s="55"/>
      <c r="FP638" s="55"/>
      <c r="FQ638" s="55"/>
      <c r="FR638" s="55"/>
      <c r="FS638" s="55"/>
      <c r="FT638" s="55"/>
      <c r="FU638" s="55"/>
      <c r="FV638" s="55"/>
      <c r="FW638" s="55"/>
      <c r="FX638" s="55"/>
      <c r="FY638" s="55"/>
      <c r="FZ638" s="55"/>
      <c r="GA638" s="55"/>
      <c r="GB638" s="55"/>
      <c r="GC638" s="55"/>
      <c r="GD638" s="55"/>
      <c r="GE638" s="55"/>
      <c r="GF638" s="55"/>
      <c r="GG638" s="55"/>
      <c r="GH638" s="55"/>
      <c r="GI638" s="55"/>
      <c r="GJ638" s="55"/>
      <c r="GK638" s="55"/>
      <c r="GL638" s="55"/>
      <c r="GM638" s="55"/>
      <c r="GN638" s="55"/>
      <c r="GO638" s="55"/>
      <c r="GP638" s="55"/>
      <c r="GQ638" s="55"/>
      <c r="GR638" s="55"/>
      <c r="GS638" s="55"/>
      <c r="GT638" s="55"/>
      <c r="GU638" s="55"/>
      <c r="GV638" s="55"/>
      <c r="GW638" s="55"/>
      <c r="GX638" s="55"/>
      <c r="GY638" s="55"/>
      <c r="GZ638" s="55"/>
      <c r="HA638" s="55"/>
      <c r="HB638" s="55"/>
      <c r="HC638" s="55"/>
      <c r="HD638" s="55"/>
      <c r="HE638" s="55"/>
      <c r="HF638" s="55"/>
      <c r="HG638" s="55"/>
      <c r="HH638" s="55"/>
      <c r="HI638" s="55"/>
      <c r="HJ638" s="55"/>
      <c r="HK638" s="55"/>
      <c r="HL638" s="55"/>
      <c r="HM638" s="55"/>
      <c r="HN638" s="55"/>
      <c r="HO638" s="55"/>
      <c r="HP638" s="55"/>
      <c r="HQ638" s="55"/>
      <c r="HR638" s="55"/>
      <c r="HS638" s="55"/>
      <c r="HT638" s="55"/>
      <c r="HU638" s="55"/>
      <c r="HV638" s="55"/>
      <c r="HW638" s="55"/>
      <c r="HX638" s="55"/>
      <c r="HY638" s="55"/>
      <c r="HZ638" s="55"/>
      <c r="IA638" s="55"/>
    </row>
    <row r="639" spans="1:235" ht="11.25">
      <c r="A639" s="1"/>
      <c r="B639" s="1"/>
      <c r="C639" s="1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106"/>
      <c r="O639" s="106"/>
      <c r="P639" s="106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5"/>
      <c r="AK639" s="55"/>
      <c r="AL639" s="55"/>
      <c r="AM639" s="55"/>
      <c r="AN639" s="55"/>
      <c r="AO639" s="55"/>
      <c r="AP639" s="55"/>
      <c r="AQ639" s="55"/>
      <c r="AR639" s="55"/>
      <c r="AS639" s="55"/>
      <c r="AT639" s="55"/>
      <c r="AU639" s="55"/>
      <c r="AV639" s="55"/>
      <c r="AW639" s="55"/>
      <c r="AX639" s="55"/>
      <c r="AY639" s="55"/>
      <c r="AZ639" s="55"/>
      <c r="BA639" s="55"/>
      <c r="BB639" s="55"/>
      <c r="BC639" s="55"/>
      <c r="BD639" s="55"/>
      <c r="BE639" s="55"/>
      <c r="BF639" s="55"/>
      <c r="BG639" s="55"/>
      <c r="BH639" s="55"/>
      <c r="BI639" s="55"/>
      <c r="BJ639" s="55"/>
      <c r="BK639" s="55"/>
      <c r="BL639" s="55"/>
      <c r="BM639" s="55"/>
      <c r="BN639" s="55"/>
      <c r="BO639" s="55"/>
      <c r="BP639" s="55"/>
      <c r="BQ639" s="55"/>
      <c r="BR639" s="55"/>
      <c r="BS639" s="55"/>
      <c r="BT639" s="55"/>
      <c r="BU639" s="55"/>
      <c r="BV639" s="55"/>
      <c r="BW639" s="55"/>
      <c r="BX639" s="55"/>
      <c r="BY639" s="55"/>
      <c r="BZ639" s="55"/>
      <c r="CA639" s="55"/>
      <c r="CB639" s="55"/>
      <c r="CC639" s="55"/>
      <c r="CD639" s="55"/>
      <c r="CE639" s="55"/>
      <c r="CF639" s="55"/>
      <c r="CG639" s="55"/>
      <c r="CH639" s="55"/>
      <c r="CI639" s="55"/>
      <c r="CJ639" s="55"/>
      <c r="CK639" s="55"/>
      <c r="CL639" s="55"/>
      <c r="CM639" s="55"/>
      <c r="CN639" s="55"/>
      <c r="CO639" s="55"/>
      <c r="CP639" s="55"/>
      <c r="CQ639" s="55"/>
      <c r="CR639" s="55"/>
      <c r="CS639" s="55"/>
      <c r="CT639" s="55"/>
      <c r="CU639" s="55"/>
      <c r="CV639" s="55"/>
      <c r="CW639" s="55"/>
      <c r="CX639" s="55"/>
      <c r="CY639" s="55"/>
      <c r="CZ639" s="55"/>
      <c r="DA639" s="55"/>
      <c r="DB639" s="55"/>
      <c r="DC639" s="55"/>
      <c r="DD639" s="55"/>
      <c r="DE639" s="55"/>
      <c r="DF639" s="55"/>
      <c r="DG639" s="55"/>
      <c r="DH639" s="55"/>
      <c r="DI639" s="55"/>
      <c r="DJ639" s="55"/>
      <c r="DK639" s="55"/>
      <c r="DL639" s="55"/>
      <c r="DM639" s="55"/>
      <c r="DN639" s="55"/>
      <c r="DO639" s="55"/>
      <c r="DP639" s="55"/>
      <c r="DQ639" s="55"/>
      <c r="DR639" s="55"/>
      <c r="DS639" s="55"/>
      <c r="DT639" s="55"/>
      <c r="DU639" s="55"/>
      <c r="DV639" s="55"/>
      <c r="DW639" s="55"/>
      <c r="DX639" s="55"/>
      <c r="DY639" s="55"/>
      <c r="DZ639" s="55"/>
      <c r="EA639" s="55"/>
      <c r="EB639" s="55"/>
      <c r="EC639" s="55"/>
      <c r="ED639" s="55"/>
      <c r="EE639" s="55"/>
      <c r="EF639" s="55"/>
      <c r="EG639" s="55"/>
      <c r="EH639" s="55"/>
      <c r="EI639" s="55"/>
      <c r="EJ639" s="55"/>
      <c r="EK639" s="55"/>
      <c r="EL639" s="55"/>
      <c r="EM639" s="55"/>
      <c r="EN639" s="55"/>
      <c r="EO639" s="55"/>
      <c r="EP639" s="55"/>
      <c r="EQ639" s="55"/>
      <c r="ER639" s="55"/>
      <c r="ES639" s="55"/>
      <c r="ET639" s="55"/>
      <c r="EU639" s="55"/>
      <c r="EV639" s="55"/>
      <c r="EW639" s="55"/>
      <c r="EX639" s="55"/>
      <c r="EY639" s="55"/>
      <c r="EZ639" s="55"/>
      <c r="FA639" s="55"/>
      <c r="FB639" s="55"/>
      <c r="FC639" s="55"/>
      <c r="FD639" s="55"/>
      <c r="FE639" s="55"/>
      <c r="FF639" s="55"/>
      <c r="FG639" s="55"/>
      <c r="FH639" s="55"/>
      <c r="FI639" s="55"/>
      <c r="FJ639" s="55"/>
      <c r="FK639" s="55"/>
      <c r="FL639" s="55"/>
      <c r="FM639" s="55"/>
      <c r="FN639" s="55"/>
      <c r="FO639" s="55"/>
      <c r="FP639" s="55"/>
      <c r="FQ639" s="55"/>
      <c r="FR639" s="55"/>
      <c r="FS639" s="55"/>
      <c r="FT639" s="55"/>
      <c r="FU639" s="55"/>
      <c r="FV639" s="55"/>
      <c r="FW639" s="55"/>
      <c r="FX639" s="55"/>
      <c r="FY639" s="55"/>
      <c r="FZ639" s="55"/>
      <c r="GA639" s="55"/>
      <c r="GB639" s="55"/>
      <c r="GC639" s="55"/>
      <c r="GD639" s="55"/>
      <c r="GE639" s="55"/>
      <c r="GF639" s="55"/>
      <c r="GG639" s="55"/>
      <c r="GH639" s="55"/>
      <c r="GI639" s="55"/>
      <c r="GJ639" s="55"/>
      <c r="GK639" s="55"/>
      <c r="GL639" s="55"/>
      <c r="GM639" s="55"/>
      <c r="GN639" s="55"/>
      <c r="GO639" s="55"/>
      <c r="GP639" s="55"/>
      <c r="GQ639" s="55"/>
      <c r="GR639" s="55"/>
      <c r="GS639" s="55"/>
      <c r="GT639" s="55"/>
      <c r="GU639" s="55"/>
      <c r="GV639" s="55"/>
      <c r="GW639" s="55"/>
      <c r="GX639" s="55"/>
      <c r="GY639" s="55"/>
      <c r="GZ639" s="55"/>
      <c r="HA639" s="55"/>
      <c r="HB639" s="55"/>
      <c r="HC639" s="55"/>
      <c r="HD639" s="55"/>
      <c r="HE639" s="55"/>
      <c r="HF639" s="55"/>
      <c r="HG639" s="55"/>
      <c r="HH639" s="55"/>
      <c r="HI639" s="55"/>
      <c r="HJ639" s="55"/>
      <c r="HK639" s="55"/>
      <c r="HL639" s="55"/>
      <c r="HM639" s="55"/>
      <c r="HN639" s="55"/>
      <c r="HO639" s="55"/>
      <c r="HP639" s="55"/>
      <c r="HQ639" s="55"/>
      <c r="HR639" s="55"/>
      <c r="HS639" s="55"/>
      <c r="HT639" s="55"/>
      <c r="HU639" s="55"/>
      <c r="HV639" s="55"/>
      <c r="HW639" s="55"/>
      <c r="HX639" s="55"/>
      <c r="HY639" s="55"/>
      <c r="HZ639" s="55"/>
      <c r="IA639" s="55"/>
    </row>
    <row r="640" spans="1:235" ht="11.25">
      <c r="A640" s="1"/>
      <c r="B640" s="1"/>
      <c r="C640" s="1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106"/>
      <c r="O640" s="106"/>
      <c r="P640" s="106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  <c r="AI640" s="55"/>
      <c r="AJ640" s="55"/>
      <c r="AK640" s="55"/>
      <c r="AL640" s="55"/>
      <c r="AM640" s="55"/>
      <c r="AN640" s="55"/>
      <c r="AO640" s="55"/>
      <c r="AP640" s="55"/>
      <c r="AQ640" s="55"/>
      <c r="AR640" s="55"/>
      <c r="AS640" s="55"/>
      <c r="AT640" s="55"/>
      <c r="AU640" s="55"/>
      <c r="AV640" s="55"/>
      <c r="AW640" s="55"/>
      <c r="AX640" s="55"/>
      <c r="AY640" s="55"/>
      <c r="AZ640" s="55"/>
      <c r="BA640" s="55"/>
      <c r="BB640" s="55"/>
      <c r="BC640" s="55"/>
      <c r="BD640" s="55"/>
      <c r="BE640" s="55"/>
      <c r="BF640" s="55"/>
      <c r="BG640" s="55"/>
      <c r="BH640" s="55"/>
      <c r="BI640" s="55"/>
      <c r="BJ640" s="55"/>
      <c r="BK640" s="55"/>
      <c r="BL640" s="55"/>
      <c r="BM640" s="55"/>
      <c r="BN640" s="55"/>
      <c r="BO640" s="55"/>
      <c r="BP640" s="55"/>
      <c r="BQ640" s="55"/>
      <c r="BR640" s="55"/>
      <c r="BS640" s="55"/>
      <c r="BT640" s="55"/>
      <c r="BU640" s="55"/>
      <c r="BV640" s="55"/>
      <c r="BW640" s="55"/>
      <c r="BX640" s="55"/>
      <c r="BY640" s="55"/>
      <c r="BZ640" s="55"/>
      <c r="CA640" s="55"/>
      <c r="CB640" s="55"/>
      <c r="CC640" s="55"/>
      <c r="CD640" s="55"/>
      <c r="CE640" s="55"/>
      <c r="CF640" s="55"/>
      <c r="CG640" s="55"/>
      <c r="CH640" s="55"/>
      <c r="CI640" s="55"/>
      <c r="CJ640" s="55"/>
      <c r="CK640" s="55"/>
      <c r="CL640" s="55"/>
      <c r="CM640" s="55"/>
      <c r="CN640" s="55"/>
      <c r="CO640" s="55"/>
      <c r="CP640" s="55"/>
      <c r="CQ640" s="55"/>
      <c r="CR640" s="55"/>
      <c r="CS640" s="55"/>
      <c r="CT640" s="55"/>
      <c r="CU640" s="55"/>
      <c r="CV640" s="55"/>
      <c r="CW640" s="55"/>
      <c r="CX640" s="55"/>
      <c r="CY640" s="55"/>
      <c r="CZ640" s="55"/>
      <c r="DA640" s="55"/>
      <c r="DB640" s="55"/>
      <c r="DC640" s="55"/>
      <c r="DD640" s="55"/>
      <c r="DE640" s="55"/>
      <c r="DF640" s="55"/>
      <c r="DG640" s="55"/>
      <c r="DH640" s="55"/>
      <c r="DI640" s="55"/>
      <c r="DJ640" s="55"/>
      <c r="DK640" s="55"/>
      <c r="DL640" s="55"/>
      <c r="DM640" s="55"/>
      <c r="DN640" s="55"/>
      <c r="DO640" s="55"/>
      <c r="DP640" s="55"/>
      <c r="DQ640" s="55"/>
      <c r="DR640" s="55"/>
      <c r="DS640" s="55"/>
      <c r="DT640" s="55"/>
      <c r="DU640" s="55"/>
      <c r="DV640" s="55"/>
      <c r="DW640" s="55"/>
      <c r="DX640" s="55"/>
      <c r="DY640" s="55"/>
      <c r="DZ640" s="55"/>
      <c r="EA640" s="55"/>
      <c r="EB640" s="55"/>
      <c r="EC640" s="55"/>
      <c r="ED640" s="55"/>
      <c r="EE640" s="55"/>
      <c r="EF640" s="55"/>
      <c r="EG640" s="55"/>
      <c r="EH640" s="55"/>
      <c r="EI640" s="55"/>
      <c r="EJ640" s="55"/>
      <c r="EK640" s="55"/>
      <c r="EL640" s="55"/>
      <c r="EM640" s="55"/>
      <c r="EN640" s="55"/>
      <c r="EO640" s="55"/>
      <c r="EP640" s="55"/>
      <c r="EQ640" s="55"/>
      <c r="ER640" s="55"/>
      <c r="ES640" s="55"/>
      <c r="ET640" s="55"/>
      <c r="EU640" s="55"/>
      <c r="EV640" s="55"/>
      <c r="EW640" s="55"/>
      <c r="EX640" s="55"/>
      <c r="EY640" s="55"/>
      <c r="EZ640" s="55"/>
      <c r="FA640" s="55"/>
      <c r="FB640" s="55"/>
      <c r="FC640" s="55"/>
      <c r="FD640" s="55"/>
      <c r="FE640" s="55"/>
      <c r="FF640" s="55"/>
      <c r="FG640" s="55"/>
      <c r="FH640" s="55"/>
      <c r="FI640" s="55"/>
      <c r="FJ640" s="55"/>
      <c r="FK640" s="55"/>
      <c r="FL640" s="55"/>
      <c r="FM640" s="55"/>
      <c r="FN640" s="55"/>
      <c r="FO640" s="55"/>
      <c r="FP640" s="55"/>
      <c r="FQ640" s="55"/>
      <c r="FR640" s="55"/>
      <c r="FS640" s="55"/>
      <c r="FT640" s="55"/>
      <c r="FU640" s="55"/>
      <c r="FV640" s="55"/>
      <c r="FW640" s="55"/>
      <c r="FX640" s="55"/>
      <c r="FY640" s="55"/>
      <c r="FZ640" s="55"/>
      <c r="GA640" s="55"/>
      <c r="GB640" s="55"/>
      <c r="GC640" s="55"/>
      <c r="GD640" s="55"/>
      <c r="GE640" s="55"/>
      <c r="GF640" s="55"/>
      <c r="GG640" s="55"/>
      <c r="GH640" s="55"/>
      <c r="GI640" s="55"/>
      <c r="GJ640" s="55"/>
      <c r="GK640" s="55"/>
      <c r="GL640" s="55"/>
      <c r="GM640" s="55"/>
      <c r="GN640" s="55"/>
      <c r="GO640" s="55"/>
      <c r="GP640" s="55"/>
      <c r="GQ640" s="55"/>
      <c r="GR640" s="55"/>
      <c r="GS640" s="55"/>
      <c r="GT640" s="55"/>
      <c r="GU640" s="55"/>
      <c r="GV640" s="55"/>
      <c r="GW640" s="55"/>
      <c r="GX640" s="55"/>
      <c r="GY640" s="55"/>
      <c r="GZ640" s="55"/>
      <c r="HA640" s="55"/>
      <c r="HB640" s="55"/>
      <c r="HC640" s="55"/>
      <c r="HD640" s="55"/>
      <c r="HE640" s="55"/>
      <c r="HF640" s="55"/>
      <c r="HG640" s="55"/>
      <c r="HH640" s="55"/>
      <c r="HI640" s="55"/>
      <c r="HJ640" s="55"/>
      <c r="HK640" s="55"/>
      <c r="HL640" s="55"/>
      <c r="HM640" s="55"/>
      <c r="HN640" s="55"/>
      <c r="HO640" s="55"/>
      <c r="HP640" s="55"/>
      <c r="HQ640" s="55"/>
      <c r="HR640" s="55"/>
      <c r="HS640" s="55"/>
      <c r="HT640" s="55"/>
      <c r="HU640" s="55"/>
      <c r="HV640" s="55"/>
      <c r="HW640" s="55"/>
      <c r="HX640" s="55"/>
      <c r="HY640" s="55"/>
      <c r="HZ640" s="55"/>
      <c r="IA640" s="55"/>
    </row>
    <row r="641" spans="1:235" ht="11.25">
      <c r="A641" s="1"/>
      <c r="B641" s="1"/>
      <c r="C641" s="1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106"/>
      <c r="O641" s="106"/>
      <c r="P641" s="106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5"/>
      <c r="AK641" s="55"/>
      <c r="AL641" s="55"/>
      <c r="AM641" s="55"/>
      <c r="AN641" s="55"/>
      <c r="AO641" s="55"/>
      <c r="AP641" s="55"/>
      <c r="AQ641" s="55"/>
      <c r="AR641" s="55"/>
      <c r="AS641" s="55"/>
      <c r="AT641" s="55"/>
      <c r="AU641" s="55"/>
      <c r="AV641" s="55"/>
      <c r="AW641" s="55"/>
      <c r="AX641" s="55"/>
      <c r="AY641" s="55"/>
      <c r="AZ641" s="55"/>
      <c r="BA641" s="55"/>
      <c r="BB641" s="55"/>
      <c r="BC641" s="55"/>
      <c r="BD641" s="55"/>
      <c r="BE641" s="55"/>
      <c r="BF641" s="55"/>
      <c r="BG641" s="55"/>
      <c r="BH641" s="55"/>
      <c r="BI641" s="55"/>
      <c r="BJ641" s="55"/>
      <c r="BK641" s="55"/>
      <c r="BL641" s="55"/>
      <c r="BM641" s="55"/>
      <c r="BN641" s="55"/>
      <c r="BO641" s="55"/>
      <c r="BP641" s="55"/>
      <c r="BQ641" s="55"/>
      <c r="BR641" s="55"/>
      <c r="BS641" s="55"/>
      <c r="BT641" s="55"/>
      <c r="BU641" s="55"/>
      <c r="BV641" s="55"/>
      <c r="BW641" s="55"/>
      <c r="BX641" s="55"/>
      <c r="BY641" s="55"/>
      <c r="BZ641" s="55"/>
      <c r="CA641" s="55"/>
      <c r="CB641" s="55"/>
      <c r="CC641" s="55"/>
      <c r="CD641" s="55"/>
      <c r="CE641" s="55"/>
      <c r="CF641" s="55"/>
      <c r="CG641" s="55"/>
      <c r="CH641" s="55"/>
      <c r="CI641" s="55"/>
      <c r="CJ641" s="55"/>
      <c r="CK641" s="55"/>
      <c r="CL641" s="55"/>
      <c r="CM641" s="55"/>
      <c r="CN641" s="55"/>
      <c r="CO641" s="55"/>
      <c r="CP641" s="55"/>
      <c r="CQ641" s="55"/>
      <c r="CR641" s="55"/>
      <c r="CS641" s="55"/>
      <c r="CT641" s="55"/>
      <c r="CU641" s="55"/>
      <c r="CV641" s="55"/>
      <c r="CW641" s="55"/>
      <c r="CX641" s="55"/>
      <c r="CY641" s="55"/>
      <c r="CZ641" s="55"/>
      <c r="DA641" s="55"/>
      <c r="DB641" s="55"/>
      <c r="DC641" s="55"/>
      <c r="DD641" s="55"/>
      <c r="DE641" s="55"/>
      <c r="DF641" s="55"/>
      <c r="DG641" s="55"/>
      <c r="DH641" s="55"/>
      <c r="DI641" s="55"/>
      <c r="DJ641" s="55"/>
      <c r="DK641" s="55"/>
      <c r="DL641" s="55"/>
      <c r="DM641" s="55"/>
      <c r="DN641" s="55"/>
      <c r="DO641" s="55"/>
      <c r="DP641" s="55"/>
      <c r="DQ641" s="55"/>
      <c r="DR641" s="55"/>
      <c r="DS641" s="55"/>
      <c r="DT641" s="55"/>
      <c r="DU641" s="55"/>
      <c r="DV641" s="55"/>
      <c r="DW641" s="55"/>
      <c r="DX641" s="55"/>
      <c r="DY641" s="55"/>
      <c r="DZ641" s="55"/>
      <c r="EA641" s="55"/>
      <c r="EB641" s="55"/>
      <c r="EC641" s="55"/>
      <c r="ED641" s="55"/>
      <c r="EE641" s="55"/>
      <c r="EF641" s="55"/>
      <c r="EG641" s="55"/>
      <c r="EH641" s="55"/>
      <c r="EI641" s="55"/>
      <c r="EJ641" s="55"/>
      <c r="EK641" s="55"/>
      <c r="EL641" s="55"/>
      <c r="EM641" s="55"/>
      <c r="EN641" s="55"/>
      <c r="EO641" s="55"/>
      <c r="EP641" s="55"/>
      <c r="EQ641" s="55"/>
      <c r="ER641" s="55"/>
      <c r="ES641" s="55"/>
      <c r="ET641" s="55"/>
      <c r="EU641" s="55"/>
      <c r="EV641" s="55"/>
      <c r="EW641" s="55"/>
      <c r="EX641" s="55"/>
      <c r="EY641" s="55"/>
      <c r="EZ641" s="55"/>
      <c r="FA641" s="55"/>
      <c r="FB641" s="55"/>
      <c r="FC641" s="55"/>
      <c r="FD641" s="55"/>
      <c r="FE641" s="55"/>
      <c r="FF641" s="55"/>
      <c r="FG641" s="55"/>
      <c r="FH641" s="55"/>
      <c r="FI641" s="55"/>
      <c r="FJ641" s="55"/>
      <c r="FK641" s="55"/>
      <c r="FL641" s="55"/>
      <c r="FM641" s="55"/>
      <c r="FN641" s="55"/>
      <c r="FO641" s="55"/>
      <c r="FP641" s="55"/>
      <c r="FQ641" s="55"/>
      <c r="FR641" s="55"/>
      <c r="FS641" s="55"/>
      <c r="FT641" s="55"/>
      <c r="FU641" s="55"/>
      <c r="FV641" s="55"/>
      <c r="FW641" s="55"/>
      <c r="FX641" s="55"/>
      <c r="FY641" s="55"/>
      <c r="FZ641" s="55"/>
      <c r="GA641" s="55"/>
      <c r="GB641" s="55"/>
      <c r="GC641" s="55"/>
      <c r="GD641" s="55"/>
      <c r="GE641" s="55"/>
      <c r="GF641" s="55"/>
      <c r="GG641" s="55"/>
      <c r="GH641" s="55"/>
      <c r="GI641" s="55"/>
      <c r="GJ641" s="55"/>
      <c r="GK641" s="55"/>
      <c r="GL641" s="55"/>
      <c r="GM641" s="55"/>
      <c r="GN641" s="55"/>
      <c r="GO641" s="55"/>
      <c r="GP641" s="55"/>
      <c r="GQ641" s="55"/>
      <c r="GR641" s="55"/>
      <c r="GS641" s="55"/>
      <c r="GT641" s="55"/>
      <c r="GU641" s="55"/>
      <c r="GV641" s="55"/>
      <c r="GW641" s="55"/>
      <c r="GX641" s="55"/>
      <c r="GY641" s="55"/>
      <c r="GZ641" s="55"/>
      <c r="HA641" s="55"/>
      <c r="HB641" s="55"/>
      <c r="HC641" s="55"/>
      <c r="HD641" s="55"/>
      <c r="HE641" s="55"/>
      <c r="HF641" s="55"/>
      <c r="HG641" s="55"/>
      <c r="HH641" s="55"/>
      <c r="HI641" s="55"/>
      <c r="HJ641" s="55"/>
      <c r="HK641" s="55"/>
      <c r="HL641" s="55"/>
      <c r="HM641" s="55"/>
      <c r="HN641" s="55"/>
      <c r="HO641" s="55"/>
      <c r="HP641" s="55"/>
      <c r="HQ641" s="55"/>
      <c r="HR641" s="55"/>
      <c r="HS641" s="55"/>
      <c r="HT641" s="55"/>
      <c r="HU641" s="55"/>
      <c r="HV641" s="55"/>
      <c r="HW641" s="55"/>
      <c r="HX641" s="55"/>
      <c r="HY641" s="55"/>
      <c r="HZ641" s="55"/>
      <c r="IA641" s="55"/>
    </row>
    <row r="642" spans="1:235" ht="11.25">
      <c r="A642" s="1"/>
      <c r="B642" s="1"/>
      <c r="C642" s="1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106"/>
      <c r="O642" s="106"/>
      <c r="P642" s="106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5"/>
      <c r="AK642" s="55"/>
      <c r="AL642" s="55"/>
      <c r="AM642" s="55"/>
      <c r="AN642" s="55"/>
      <c r="AO642" s="55"/>
      <c r="AP642" s="55"/>
      <c r="AQ642" s="55"/>
      <c r="AR642" s="55"/>
      <c r="AS642" s="55"/>
      <c r="AT642" s="55"/>
      <c r="AU642" s="55"/>
      <c r="AV642" s="55"/>
      <c r="AW642" s="55"/>
      <c r="AX642" s="55"/>
      <c r="AY642" s="55"/>
      <c r="AZ642" s="55"/>
      <c r="BA642" s="55"/>
      <c r="BB642" s="55"/>
      <c r="BC642" s="55"/>
      <c r="BD642" s="55"/>
      <c r="BE642" s="55"/>
      <c r="BF642" s="55"/>
      <c r="BG642" s="55"/>
      <c r="BH642" s="55"/>
      <c r="BI642" s="55"/>
      <c r="BJ642" s="55"/>
      <c r="BK642" s="55"/>
      <c r="BL642" s="55"/>
      <c r="BM642" s="55"/>
      <c r="BN642" s="55"/>
      <c r="BO642" s="55"/>
      <c r="BP642" s="55"/>
      <c r="BQ642" s="55"/>
      <c r="BR642" s="55"/>
      <c r="BS642" s="55"/>
      <c r="BT642" s="55"/>
      <c r="BU642" s="55"/>
      <c r="BV642" s="55"/>
      <c r="BW642" s="55"/>
      <c r="BX642" s="55"/>
      <c r="BY642" s="55"/>
      <c r="BZ642" s="55"/>
      <c r="CA642" s="55"/>
      <c r="CB642" s="55"/>
      <c r="CC642" s="55"/>
      <c r="CD642" s="55"/>
      <c r="CE642" s="55"/>
      <c r="CF642" s="55"/>
      <c r="CG642" s="55"/>
      <c r="CH642" s="55"/>
      <c r="CI642" s="55"/>
      <c r="CJ642" s="55"/>
      <c r="CK642" s="55"/>
      <c r="CL642" s="55"/>
      <c r="CM642" s="55"/>
      <c r="CN642" s="55"/>
      <c r="CO642" s="55"/>
      <c r="CP642" s="55"/>
      <c r="CQ642" s="55"/>
      <c r="CR642" s="55"/>
      <c r="CS642" s="55"/>
      <c r="CT642" s="55"/>
      <c r="CU642" s="55"/>
      <c r="CV642" s="55"/>
      <c r="CW642" s="55"/>
      <c r="CX642" s="55"/>
      <c r="CY642" s="55"/>
      <c r="CZ642" s="55"/>
      <c r="DA642" s="55"/>
      <c r="DB642" s="55"/>
      <c r="DC642" s="55"/>
      <c r="DD642" s="55"/>
      <c r="DE642" s="55"/>
      <c r="DF642" s="55"/>
      <c r="DG642" s="55"/>
      <c r="DH642" s="55"/>
      <c r="DI642" s="55"/>
      <c r="DJ642" s="55"/>
      <c r="DK642" s="55"/>
      <c r="DL642" s="55"/>
      <c r="DM642" s="55"/>
      <c r="DN642" s="55"/>
      <c r="DO642" s="55"/>
      <c r="DP642" s="55"/>
      <c r="DQ642" s="55"/>
      <c r="DR642" s="55"/>
      <c r="DS642" s="55"/>
      <c r="DT642" s="55"/>
      <c r="DU642" s="55"/>
      <c r="DV642" s="55"/>
      <c r="DW642" s="55"/>
      <c r="DX642" s="55"/>
      <c r="DY642" s="55"/>
      <c r="DZ642" s="55"/>
      <c r="EA642" s="55"/>
      <c r="EB642" s="55"/>
      <c r="EC642" s="55"/>
      <c r="ED642" s="55"/>
      <c r="EE642" s="55"/>
      <c r="EF642" s="55"/>
      <c r="EG642" s="55"/>
      <c r="EH642" s="55"/>
      <c r="EI642" s="55"/>
      <c r="EJ642" s="55"/>
      <c r="EK642" s="55"/>
      <c r="EL642" s="55"/>
      <c r="EM642" s="55"/>
      <c r="EN642" s="55"/>
      <c r="EO642" s="55"/>
      <c r="EP642" s="55"/>
      <c r="EQ642" s="55"/>
      <c r="ER642" s="55"/>
      <c r="ES642" s="55"/>
      <c r="ET642" s="55"/>
      <c r="EU642" s="55"/>
      <c r="EV642" s="55"/>
      <c r="EW642" s="55"/>
      <c r="EX642" s="55"/>
      <c r="EY642" s="55"/>
      <c r="EZ642" s="55"/>
      <c r="FA642" s="55"/>
      <c r="FB642" s="55"/>
      <c r="FC642" s="55"/>
      <c r="FD642" s="55"/>
      <c r="FE642" s="55"/>
      <c r="FF642" s="55"/>
      <c r="FG642" s="55"/>
      <c r="FH642" s="55"/>
      <c r="FI642" s="55"/>
      <c r="FJ642" s="55"/>
      <c r="FK642" s="55"/>
      <c r="FL642" s="55"/>
      <c r="FM642" s="55"/>
      <c r="FN642" s="55"/>
      <c r="FO642" s="55"/>
      <c r="FP642" s="55"/>
      <c r="FQ642" s="55"/>
      <c r="FR642" s="55"/>
      <c r="FS642" s="55"/>
      <c r="FT642" s="55"/>
      <c r="FU642" s="55"/>
      <c r="FV642" s="55"/>
      <c r="FW642" s="55"/>
      <c r="FX642" s="55"/>
      <c r="FY642" s="55"/>
      <c r="FZ642" s="55"/>
      <c r="GA642" s="55"/>
      <c r="GB642" s="55"/>
      <c r="GC642" s="55"/>
      <c r="GD642" s="55"/>
      <c r="GE642" s="55"/>
      <c r="GF642" s="55"/>
      <c r="GG642" s="55"/>
      <c r="GH642" s="55"/>
      <c r="GI642" s="55"/>
      <c r="GJ642" s="55"/>
      <c r="GK642" s="55"/>
      <c r="GL642" s="55"/>
      <c r="GM642" s="55"/>
      <c r="GN642" s="55"/>
      <c r="GO642" s="55"/>
      <c r="GP642" s="55"/>
      <c r="GQ642" s="55"/>
      <c r="GR642" s="55"/>
      <c r="GS642" s="55"/>
      <c r="GT642" s="55"/>
      <c r="GU642" s="55"/>
      <c r="GV642" s="55"/>
      <c r="GW642" s="55"/>
      <c r="GX642" s="55"/>
      <c r="GY642" s="55"/>
      <c r="GZ642" s="55"/>
      <c r="HA642" s="55"/>
      <c r="HB642" s="55"/>
      <c r="HC642" s="55"/>
      <c r="HD642" s="55"/>
      <c r="HE642" s="55"/>
      <c r="HF642" s="55"/>
      <c r="HG642" s="55"/>
      <c r="HH642" s="55"/>
      <c r="HI642" s="55"/>
      <c r="HJ642" s="55"/>
      <c r="HK642" s="55"/>
      <c r="HL642" s="55"/>
      <c r="HM642" s="55"/>
      <c r="HN642" s="55"/>
      <c r="HO642" s="55"/>
      <c r="HP642" s="55"/>
      <c r="HQ642" s="55"/>
      <c r="HR642" s="55"/>
      <c r="HS642" s="55"/>
      <c r="HT642" s="55"/>
      <c r="HU642" s="55"/>
      <c r="HV642" s="55"/>
      <c r="HW642" s="55"/>
      <c r="HX642" s="55"/>
      <c r="HY642" s="55"/>
      <c r="HZ642" s="55"/>
      <c r="IA642" s="55"/>
    </row>
    <row r="643" spans="1:235" ht="11.25">
      <c r="A643" s="1"/>
      <c r="B643" s="1"/>
      <c r="C643" s="1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106"/>
      <c r="O643" s="106"/>
      <c r="P643" s="106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5"/>
      <c r="AK643" s="55"/>
      <c r="AL643" s="55"/>
      <c r="AM643" s="55"/>
      <c r="AN643" s="55"/>
      <c r="AO643" s="55"/>
      <c r="AP643" s="55"/>
      <c r="AQ643" s="55"/>
      <c r="AR643" s="55"/>
      <c r="AS643" s="55"/>
      <c r="AT643" s="55"/>
      <c r="AU643" s="55"/>
      <c r="AV643" s="55"/>
      <c r="AW643" s="55"/>
      <c r="AX643" s="55"/>
      <c r="AY643" s="55"/>
      <c r="AZ643" s="55"/>
      <c r="BA643" s="55"/>
      <c r="BB643" s="55"/>
      <c r="BC643" s="55"/>
      <c r="BD643" s="55"/>
      <c r="BE643" s="55"/>
      <c r="BF643" s="55"/>
      <c r="BG643" s="55"/>
      <c r="BH643" s="55"/>
      <c r="BI643" s="55"/>
      <c r="BJ643" s="55"/>
      <c r="BK643" s="55"/>
      <c r="BL643" s="55"/>
      <c r="BM643" s="55"/>
      <c r="BN643" s="55"/>
      <c r="BO643" s="55"/>
      <c r="BP643" s="55"/>
      <c r="BQ643" s="55"/>
      <c r="BR643" s="55"/>
      <c r="BS643" s="55"/>
      <c r="BT643" s="55"/>
      <c r="BU643" s="55"/>
      <c r="BV643" s="55"/>
      <c r="BW643" s="55"/>
      <c r="BX643" s="55"/>
      <c r="BY643" s="55"/>
      <c r="BZ643" s="55"/>
      <c r="CA643" s="55"/>
      <c r="CB643" s="55"/>
      <c r="CC643" s="55"/>
      <c r="CD643" s="55"/>
      <c r="CE643" s="55"/>
      <c r="CF643" s="55"/>
      <c r="CG643" s="55"/>
      <c r="CH643" s="55"/>
      <c r="CI643" s="55"/>
      <c r="CJ643" s="55"/>
      <c r="CK643" s="55"/>
      <c r="CL643" s="55"/>
      <c r="CM643" s="55"/>
      <c r="CN643" s="55"/>
      <c r="CO643" s="55"/>
      <c r="CP643" s="55"/>
      <c r="CQ643" s="55"/>
      <c r="CR643" s="55"/>
      <c r="CS643" s="55"/>
      <c r="CT643" s="55"/>
      <c r="CU643" s="55"/>
      <c r="CV643" s="55"/>
      <c r="CW643" s="55"/>
      <c r="CX643" s="55"/>
      <c r="CY643" s="55"/>
      <c r="CZ643" s="55"/>
      <c r="DA643" s="55"/>
      <c r="DB643" s="55"/>
      <c r="DC643" s="55"/>
      <c r="DD643" s="55"/>
      <c r="DE643" s="55"/>
      <c r="DF643" s="55"/>
      <c r="DG643" s="55"/>
      <c r="DH643" s="55"/>
      <c r="DI643" s="55"/>
      <c r="DJ643" s="55"/>
      <c r="DK643" s="55"/>
      <c r="DL643" s="55"/>
      <c r="DM643" s="55"/>
      <c r="DN643" s="55"/>
      <c r="DO643" s="55"/>
      <c r="DP643" s="55"/>
      <c r="DQ643" s="55"/>
      <c r="DR643" s="55"/>
      <c r="DS643" s="55"/>
      <c r="DT643" s="55"/>
      <c r="DU643" s="55"/>
      <c r="DV643" s="55"/>
      <c r="DW643" s="55"/>
      <c r="DX643" s="55"/>
      <c r="DY643" s="55"/>
      <c r="DZ643" s="55"/>
      <c r="EA643" s="55"/>
      <c r="EB643" s="55"/>
      <c r="EC643" s="55"/>
      <c r="ED643" s="55"/>
      <c r="EE643" s="55"/>
      <c r="EF643" s="55"/>
      <c r="EG643" s="55"/>
      <c r="EH643" s="55"/>
      <c r="EI643" s="55"/>
      <c r="EJ643" s="55"/>
      <c r="EK643" s="55"/>
      <c r="EL643" s="55"/>
      <c r="EM643" s="55"/>
      <c r="EN643" s="55"/>
      <c r="EO643" s="55"/>
      <c r="EP643" s="55"/>
      <c r="EQ643" s="55"/>
      <c r="ER643" s="55"/>
      <c r="ES643" s="55"/>
      <c r="ET643" s="55"/>
      <c r="EU643" s="55"/>
      <c r="EV643" s="55"/>
      <c r="EW643" s="55"/>
      <c r="EX643" s="55"/>
      <c r="EY643" s="55"/>
      <c r="EZ643" s="55"/>
      <c r="FA643" s="55"/>
      <c r="FB643" s="55"/>
      <c r="FC643" s="55"/>
      <c r="FD643" s="55"/>
      <c r="FE643" s="55"/>
      <c r="FF643" s="55"/>
      <c r="FG643" s="55"/>
      <c r="FH643" s="55"/>
      <c r="FI643" s="55"/>
      <c r="FJ643" s="55"/>
      <c r="FK643" s="55"/>
      <c r="FL643" s="55"/>
      <c r="FM643" s="55"/>
      <c r="FN643" s="55"/>
      <c r="FO643" s="55"/>
      <c r="FP643" s="55"/>
      <c r="FQ643" s="55"/>
      <c r="FR643" s="55"/>
      <c r="FS643" s="55"/>
      <c r="FT643" s="55"/>
      <c r="FU643" s="55"/>
      <c r="FV643" s="55"/>
      <c r="FW643" s="55"/>
      <c r="FX643" s="55"/>
      <c r="FY643" s="55"/>
      <c r="FZ643" s="55"/>
      <c r="GA643" s="55"/>
      <c r="GB643" s="55"/>
      <c r="GC643" s="55"/>
      <c r="GD643" s="55"/>
      <c r="GE643" s="55"/>
      <c r="GF643" s="55"/>
      <c r="GG643" s="55"/>
      <c r="GH643" s="55"/>
      <c r="GI643" s="55"/>
      <c r="GJ643" s="55"/>
      <c r="GK643" s="55"/>
      <c r="GL643" s="55"/>
      <c r="GM643" s="55"/>
      <c r="GN643" s="55"/>
      <c r="GO643" s="55"/>
      <c r="GP643" s="55"/>
      <c r="GQ643" s="55"/>
      <c r="GR643" s="55"/>
      <c r="GS643" s="55"/>
      <c r="GT643" s="55"/>
      <c r="GU643" s="55"/>
      <c r="GV643" s="55"/>
      <c r="GW643" s="55"/>
      <c r="GX643" s="55"/>
      <c r="GY643" s="55"/>
      <c r="GZ643" s="55"/>
      <c r="HA643" s="55"/>
      <c r="HB643" s="55"/>
      <c r="HC643" s="55"/>
      <c r="HD643" s="55"/>
      <c r="HE643" s="55"/>
      <c r="HF643" s="55"/>
      <c r="HG643" s="55"/>
      <c r="HH643" s="55"/>
      <c r="HI643" s="55"/>
      <c r="HJ643" s="55"/>
      <c r="HK643" s="55"/>
      <c r="HL643" s="55"/>
      <c r="HM643" s="55"/>
      <c r="HN643" s="55"/>
      <c r="HO643" s="55"/>
      <c r="HP643" s="55"/>
      <c r="HQ643" s="55"/>
      <c r="HR643" s="55"/>
      <c r="HS643" s="55"/>
      <c r="HT643" s="55"/>
      <c r="HU643" s="55"/>
      <c r="HV643" s="55"/>
      <c r="HW643" s="55"/>
      <c r="HX643" s="55"/>
      <c r="HY643" s="55"/>
      <c r="HZ643" s="55"/>
      <c r="IA643" s="55"/>
    </row>
    <row r="644" spans="1:235" ht="11.25">
      <c r="A644" s="1"/>
      <c r="B644" s="1"/>
      <c r="C644" s="1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106"/>
      <c r="O644" s="106"/>
      <c r="P644" s="106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5"/>
      <c r="AF644" s="55"/>
      <c r="AG644" s="55"/>
      <c r="AH644" s="55"/>
      <c r="AI644" s="55"/>
      <c r="AJ644" s="55"/>
      <c r="AK644" s="55"/>
      <c r="AL644" s="55"/>
      <c r="AM644" s="55"/>
      <c r="AN644" s="55"/>
      <c r="AO644" s="55"/>
      <c r="AP644" s="55"/>
      <c r="AQ644" s="55"/>
      <c r="AR644" s="55"/>
      <c r="AS644" s="55"/>
      <c r="AT644" s="55"/>
      <c r="AU644" s="55"/>
      <c r="AV644" s="55"/>
      <c r="AW644" s="55"/>
      <c r="AX644" s="55"/>
      <c r="AY644" s="55"/>
      <c r="AZ644" s="55"/>
      <c r="BA644" s="55"/>
      <c r="BB644" s="55"/>
      <c r="BC644" s="55"/>
      <c r="BD644" s="55"/>
      <c r="BE644" s="55"/>
      <c r="BF644" s="55"/>
      <c r="BG644" s="55"/>
      <c r="BH644" s="55"/>
      <c r="BI644" s="55"/>
      <c r="BJ644" s="55"/>
      <c r="BK644" s="55"/>
      <c r="BL644" s="55"/>
      <c r="BM644" s="55"/>
      <c r="BN644" s="55"/>
      <c r="BO644" s="55"/>
      <c r="BP644" s="55"/>
      <c r="BQ644" s="55"/>
      <c r="BR644" s="55"/>
      <c r="BS644" s="55"/>
      <c r="BT644" s="55"/>
      <c r="BU644" s="55"/>
      <c r="BV644" s="55"/>
      <c r="BW644" s="55"/>
      <c r="BX644" s="55"/>
      <c r="BY644" s="55"/>
      <c r="BZ644" s="55"/>
      <c r="CA644" s="55"/>
      <c r="CB644" s="55"/>
      <c r="CC644" s="55"/>
      <c r="CD644" s="55"/>
      <c r="CE644" s="55"/>
      <c r="CF644" s="55"/>
      <c r="CG644" s="55"/>
      <c r="CH644" s="55"/>
      <c r="CI644" s="55"/>
      <c r="CJ644" s="55"/>
      <c r="CK644" s="55"/>
      <c r="CL644" s="55"/>
      <c r="CM644" s="55"/>
      <c r="CN644" s="55"/>
      <c r="CO644" s="55"/>
      <c r="CP644" s="55"/>
      <c r="CQ644" s="55"/>
      <c r="CR644" s="55"/>
      <c r="CS644" s="55"/>
      <c r="CT644" s="55"/>
      <c r="CU644" s="55"/>
      <c r="CV644" s="55"/>
      <c r="CW644" s="55"/>
      <c r="CX644" s="55"/>
      <c r="CY644" s="55"/>
      <c r="CZ644" s="55"/>
      <c r="DA644" s="55"/>
      <c r="DB644" s="55"/>
      <c r="DC644" s="55"/>
      <c r="DD644" s="55"/>
      <c r="DE644" s="55"/>
      <c r="DF644" s="55"/>
      <c r="DG644" s="55"/>
      <c r="DH644" s="55"/>
      <c r="DI644" s="55"/>
      <c r="DJ644" s="55"/>
      <c r="DK644" s="55"/>
      <c r="DL644" s="55"/>
      <c r="DM644" s="55"/>
      <c r="DN644" s="55"/>
      <c r="DO644" s="55"/>
      <c r="DP644" s="55"/>
      <c r="DQ644" s="55"/>
      <c r="DR644" s="55"/>
      <c r="DS644" s="55"/>
      <c r="DT644" s="55"/>
      <c r="DU644" s="55"/>
      <c r="DV644" s="55"/>
      <c r="DW644" s="55"/>
      <c r="DX644" s="55"/>
      <c r="DY644" s="55"/>
      <c r="DZ644" s="55"/>
      <c r="EA644" s="55"/>
      <c r="EB644" s="55"/>
      <c r="EC644" s="55"/>
      <c r="ED644" s="55"/>
      <c r="EE644" s="55"/>
      <c r="EF644" s="55"/>
      <c r="EG644" s="55"/>
      <c r="EH644" s="55"/>
      <c r="EI644" s="55"/>
      <c r="EJ644" s="55"/>
      <c r="EK644" s="55"/>
      <c r="EL644" s="55"/>
      <c r="EM644" s="55"/>
      <c r="EN644" s="55"/>
      <c r="EO644" s="55"/>
      <c r="EP644" s="55"/>
      <c r="EQ644" s="55"/>
      <c r="ER644" s="55"/>
      <c r="ES644" s="55"/>
      <c r="ET644" s="55"/>
      <c r="EU644" s="55"/>
      <c r="EV644" s="55"/>
      <c r="EW644" s="55"/>
      <c r="EX644" s="55"/>
      <c r="EY644" s="55"/>
      <c r="EZ644" s="55"/>
      <c r="FA644" s="55"/>
      <c r="FB644" s="55"/>
      <c r="FC644" s="55"/>
      <c r="FD644" s="55"/>
      <c r="FE644" s="55"/>
      <c r="FF644" s="55"/>
      <c r="FG644" s="55"/>
      <c r="FH644" s="55"/>
      <c r="FI644" s="55"/>
      <c r="FJ644" s="55"/>
      <c r="FK644" s="55"/>
      <c r="FL644" s="55"/>
      <c r="FM644" s="55"/>
      <c r="FN644" s="55"/>
      <c r="FO644" s="55"/>
      <c r="FP644" s="55"/>
      <c r="FQ644" s="55"/>
      <c r="FR644" s="55"/>
      <c r="FS644" s="55"/>
      <c r="FT644" s="55"/>
      <c r="FU644" s="55"/>
      <c r="FV644" s="55"/>
      <c r="FW644" s="55"/>
      <c r="FX644" s="55"/>
      <c r="FY644" s="55"/>
      <c r="FZ644" s="55"/>
      <c r="GA644" s="55"/>
      <c r="GB644" s="55"/>
      <c r="GC644" s="55"/>
      <c r="GD644" s="55"/>
      <c r="GE644" s="55"/>
      <c r="GF644" s="55"/>
      <c r="GG644" s="55"/>
      <c r="GH644" s="55"/>
      <c r="GI644" s="55"/>
      <c r="GJ644" s="55"/>
      <c r="GK644" s="55"/>
      <c r="GL644" s="55"/>
      <c r="GM644" s="55"/>
      <c r="GN644" s="55"/>
      <c r="GO644" s="55"/>
      <c r="GP644" s="55"/>
      <c r="GQ644" s="55"/>
      <c r="GR644" s="55"/>
      <c r="GS644" s="55"/>
      <c r="GT644" s="55"/>
      <c r="GU644" s="55"/>
      <c r="GV644" s="55"/>
      <c r="GW644" s="55"/>
      <c r="GX644" s="55"/>
      <c r="GY644" s="55"/>
      <c r="GZ644" s="55"/>
      <c r="HA644" s="55"/>
      <c r="HB644" s="55"/>
      <c r="HC644" s="55"/>
      <c r="HD644" s="55"/>
      <c r="HE644" s="55"/>
      <c r="HF644" s="55"/>
      <c r="HG644" s="55"/>
      <c r="HH644" s="55"/>
      <c r="HI644" s="55"/>
      <c r="HJ644" s="55"/>
      <c r="HK644" s="55"/>
      <c r="HL644" s="55"/>
      <c r="HM644" s="55"/>
      <c r="HN644" s="55"/>
      <c r="HO644" s="55"/>
      <c r="HP644" s="55"/>
      <c r="HQ644" s="55"/>
      <c r="HR644" s="55"/>
      <c r="HS644" s="55"/>
      <c r="HT644" s="55"/>
      <c r="HU644" s="55"/>
      <c r="HV644" s="55"/>
      <c r="HW644" s="55"/>
      <c r="HX644" s="55"/>
      <c r="HY644" s="55"/>
      <c r="HZ644" s="55"/>
      <c r="IA644" s="55"/>
    </row>
    <row r="645" spans="1:235" ht="11.25">
      <c r="A645" s="1"/>
      <c r="B645" s="1"/>
      <c r="C645" s="1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106"/>
      <c r="O645" s="106"/>
      <c r="P645" s="106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5"/>
      <c r="AK645" s="55"/>
      <c r="AL645" s="55"/>
      <c r="AM645" s="55"/>
      <c r="AN645" s="55"/>
      <c r="AO645" s="55"/>
      <c r="AP645" s="55"/>
      <c r="AQ645" s="55"/>
      <c r="AR645" s="55"/>
      <c r="AS645" s="55"/>
      <c r="AT645" s="55"/>
      <c r="AU645" s="55"/>
      <c r="AV645" s="55"/>
      <c r="AW645" s="55"/>
      <c r="AX645" s="55"/>
      <c r="AY645" s="55"/>
      <c r="AZ645" s="55"/>
      <c r="BA645" s="55"/>
      <c r="BB645" s="55"/>
      <c r="BC645" s="55"/>
      <c r="BD645" s="55"/>
      <c r="BE645" s="55"/>
      <c r="BF645" s="55"/>
      <c r="BG645" s="55"/>
      <c r="BH645" s="55"/>
      <c r="BI645" s="55"/>
      <c r="BJ645" s="55"/>
      <c r="BK645" s="55"/>
      <c r="BL645" s="55"/>
      <c r="BM645" s="55"/>
      <c r="BN645" s="55"/>
      <c r="BO645" s="55"/>
      <c r="BP645" s="55"/>
      <c r="BQ645" s="55"/>
      <c r="BR645" s="55"/>
      <c r="BS645" s="55"/>
      <c r="BT645" s="55"/>
      <c r="BU645" s="55"/>
      <c r="BV645" s="55"/>
      <c r="BW645" s="55"/>
      <c r="BX645" s="55"/>
      <c r="BY645" s="55"/>
      <c r="BZ645" s="55"/>
      <c r="CA645" s="55"/>
      <c r="CB645" s="55"/>
      <c r="CC645" s="55"/>
      <c r="CD645" s="55"/>
      <c r="CE645" s="55"/>
      <c r="CF645" s="55"/>
      <c r="CG645" s="55"/>
      <c r="CH645" s="55"/>
      <c r="CI645" s="55"/>
      <c r="CJ645" s="55"/>
      <c r="CK645" s="55"/>
      <c r="CL645" s="55"/>
      <c r="CM645" s="55"/>
      <c r="CN645" s="55"/>
      <c r="CO645" s="55"/>
      <c r="CP645" s="55"/>
      <c r="CQ645" s="55"/>
      <c r="CR645" s="55"/>
      <c r="CS645" s="55"/>
      <c r="CT645" s="55"/>
      <c r="CU645" s="55"/>
      <c r="CV645" s="55"/>
      <c r="CW645" s="55"/>
      <c r="CX645" s="55"/>
      <c r="CY645" s="55"/>
      <c r="CZ645" s="55"/>
      <c r="DA645" s="55"/>
      <c r="DB645" s="55"/>
      <c r="DC645" s="55"/>
      <c r="DD645" s="55"/>
      <c r="DE645" s="55"/>
      <c r="DF645" s="55"/>
      <c r="DG645" s="55"/>
      <c r="DH645" s="55"/>
      <c r="DI645" s="55"/>
      <c r="DJ645" s="55"/>
      <c r="DK645" s="55"/>
      <c r="DL645" s="55"/>
      <c r="DM645" s="55"/>
      <c r="DN645" s="55"/>
      <c r="DO645" s="55"/>
      <c r="DP645" s="55"/>
      <c r="DQ645" s="55"/>
      <c r="DR645" s="55"/>
      <c r="DS645" s="55"/>
      <c r="DT645" s="55"/>
      <c r="DU645" s="55"/>
      <c r="DV645" s="55"/>
      <c r="DW645" s="55"/>
      <c r="DX645" s="55"/>
      <c r="DY645" s="55"/>
      <c r="DZ645" s="55"/>
      <c r="EA645" s="55"/>
      <c r="EB645" s="55"/>
      <c r="EC645" s="55"/>
      <c r="ED645" s="55"/>
      <c r="EE645" s="55"/>
      <c r="EF645" s="55"/>
      <c r="EG645" s="55"/>
      <c r="EH645" s="55"/>
      <c r="EI645" s="55"/>
      <c r="EJ645" s="55"/>
      <c r="EK645" s="55"/>
      <c r="EL645" s="55"/>
      <c r="EM645" s="55"/>
      <c r="EN645" s="55"/>
      <c r="EO645" s="55"/>
      <c r="EP645" s="55"/>
      <c r="EQ645" s="55"/>
      <c r="ER645" s="55"/>
      <c r="ES645" s="55"/>
      <c r="ET645" s="55"/>
      <c r="EU645" s="55"/>
      <c r="EV645" s="55"/>
      <c r="EW645" s="55"/>
      <c r="EX645" s="55"/>
      <c r="EY645" s="55"/>
      <c r="EZ645" s="55"/>
      <c r="FA645" s="55"/>
      <c r="FB645" s="55"/>
      <c r="FC645" s="55"/>
      <c r="FD645" s="55"/>
      <c r="FE645" s="55"/>
      <c r="FF645" s="55"/>
      <c r="FG645" s="55"/>
      <c r="FH645" s="55"/>
      <c r="FI645" s="55"/>
      <c r="FJ645" s="55"/>
      <c r="FK645" s="55"/>
      <c r="FL645" s="55"/>
      <c r="FM645" s="55"/>
      <c r="FN645" s="55"/>
      <c r="FO645" s="55"/>
      <c r="FP645" s="55"/>
      <c r="FQ645" s="55"/>
      <c r="FR645" s="55"/>
      <c r="FS645" s="55"/>
      <c r="FT645" s="55"/>
      <c r="FU645" s="55"/>
      <c r="FV645" s="55"/>
      <c r="FW645" s="55"/>
      <c r="FX645" s="55"/>
      <c r="FY645" s="55"/>
      <c r="FZ645" s="55"/>
      <c r="GA645" s="55"/>
      <c r="GB645" s="55"/>
      <c r="GC645" s="55"/>
      <c r="GD645" s="55"/>
      <c r="GE645" s="55"/>
      <c r="GF645" s="55"/>
      <c r="GG645" s="55"/>
      <c r="GH645" s="55"/>
      <c r="GI645" s="55"/>
      <c r="GJ645" s="55"/>
      <c r="GK645" s="55"/>
      <c r="GL645" s="55"/>
      <c r="GM645" s="55"/>
      <c r="GN645" s="55"/>
      <c r="GO645" s="55"/>
      <c r="GP645" s="55"/>
      <c r="GQ645" s="55"/>
      <c r="GR645" s="55"/>
      <c r="GS645" s="55"/>
      <c r="GT645" s="55"/>
      <c r="GU645" s="55"/>
      <c r="GV645" s="55"/>
      <c r="GW645" s="55"/>
      <c r="GX645" s="55"/>
      <c r="GY645" s="55"/>
      <c r="GZ645" s="55"/>
      <c r="HA645" s="55"/>
      <c r="HB645" s="55"/>
      <c r="HC645" s="55"/>
      <c r="HD645" s="55"/>
      <c r="HE645" s="55"/>
      <c r="HF645" s="55"/>
      <c r="HG645" s="55"/>
      <c r="HH645" s="55"/>
      <c r="HI645" s="55"/>
      <c r="HJ645" s="55"/>
      <c r="HK645" s="55"/>
      <c r="HL645" s="55"/>
      <c r="HM645" s="55"/>
      <c r="HN645" s="55"/>
      <c r="HO645" s="55"/>
      <c r="HP645" s="55"/>
      <c r="HQ645" s="55"/>
      <c r="HR645" s="55"/>
      <c r="HS645" s="55"/>
      <c r="HT645" s="55"/>
      <c r="HU645" s="55"/>
      <c r="HV645" s="55"/>
      <c r="HW645" s="55"/>
      <c r="HX645" s="55"/>
      <c r="HY645" s="55"/>
      <c r="HZ645" s="55"/>
      <c r="IA645" s="55"/>
    </row>
    <row r="646" spans="1:235" ht="11.25">
      <c r="A646" s="1"/>
      <c r="B646" s="1"/>
      <c r="C646" s="1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106"/>
      <c r="O646" s="106"/>
      <c r="P646" s="106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5"/>
      <c r="AK646" s="55"/>
      <c r="AL646" s="55"/>
      <c r="AM646" s="55"/>
      <c r="AN646" s="55"/>
      <c r="AO646" s="55"/>
      <c r="AP646" s="55"/>
      <c r="AQ646" s="55"/>
      <c r="AR646" s="55"/>
      <c r="AS646" s="55"/>
      <c r="AT646" s="55"/>
      <c r="AU646" s="55"/>
      <c r="AV646" s="55"/>
      <c r="AW646" s="55"/>
      <c r="AX646" s="55"/>
      <c r="AY646" s="55"/>
      <c r="AZ646" s="55"/>
      <c r="BA646" s="55"/>
      <c r="BB646" s="55"/>
      <c r="BC646" s="55"/>
      <c r="BD646" s="55"/>
      <c r="BE646" s="55"/>
      <c r="BF646" s="55"/>
      <c r="BG646" s="55"/>
      <c r="BH646" s="55"/>
      <c r="BI646" s="55"/>
      <c r="BJ646" s="55"/>
      <c r="BK646" s="55"/>
      <c r="BL646" s="55"/>
      <c r="BM646" s="55"/>
      <c r="BN646" s="55"/>
      <c r="BO646" s="55"/>
      <c r="BP646" s="55"/>
      <c r="BQ646" s="55"/>
      <c r="BR646" s="55"/>
      <c r="BS646" s="55"/>
      <c r="BT646" s="55"/>
      <c r="BU646" s="55"/>
      <c r="BV646" s="55"/>
      <c r="BW646" s="55"/>
      <c r="BX646" s="55"/>
      <c r="BY646" s="55"/>
      <c r="BZ646" s="55"/>
      <c r="CA646" s="55"/>
      <c r="CB646" s="55"/>
      <c r="CC646" s="55"/>
      <c r="CD646" s="55"/>
      <c r="CE646" s="55"/>
      <c r="CF646" s="55"/>
      <c r="CG646" s="55"/>
      <c r="CH646" s="55"/>
      <c r="CI646" s="55"/>
      <c r="CJ646" s="55"/>
      <c r="CK646" s="55"/>
      <c r="CL646" s="55"/>
      <c r="CM646" s="55"/>
      <c r="CN646" s="55"/>
      <c r="CO646" s="55"/>
      <c r="CP646" s="55"/>
      <c r="CQ646" s="55"/>
      <c r="CR646" s="55"/>
      <c r="CS646" s="55"/>
      <c r="CT646" s="55"/>
      <c r="CU646" s="55"/>
      <c r="CV646" s="55"/>
      <c r="CW646" s="55"/>
      <c r="CX646" s="55"/>
      <c r="CY646" s="55"/>
      <c r="CZ646" s="55"/>
      <c r="DA646" s="55"/>
      <c r="DB646" s="55"/>
      <c r="DC646" s="55"/>
      <c r="DD646" s="55"/>
      <c r="DE646" s="55"/>
      <c r="DF646" s="55"/>
      <c r="DG646" s="55"/>
      <c r="DH646" s="55"/>
      <c r="DI646" s="55"/>
      <c r="DJ646" s="55"/>
      <c r="DK646" s="55"/>
      <c r="DL646" s="55"/>
      <c r="DM646" s="55"/>
      <c r="DN646" s="55"/>
      <c r="DO646" s="55"/>
      <c r="DP646" s="55"/>
      <c r="DQ646" s="55"/>
      <c r="DR646" s="55"/>
      <c r="DS646" s="55"/>
      <c r="DT646" s="55"/>
      <c r="DU646" s="55"/>
      <c r="DV646" s="55"/>
      <c r="DW646" s="55"/>
      <c r="DX646" s="55"/>
      <c r="DY646" s="55"/>
      <c r="DZ646" s="55"/>
      <c r="EA646" s="55"/>
      <c r="EB646" s="55"/>
      <c r="EC646" s="55"/>
      <c r="ED646" s="55"/>
      <c r="EE646" s="55"/>
      <c r="EF646" s="55"/>
      <c r="EG646" s="55"/>
      <c r="EH646" s="55"/>
      <c r="EI646" s="55"/>
      <c r="EJ646" s="55"/>
      <c r="EK646" s="55"/>
      <c r="EL646" s="55"/>
      <c r="EM646" s="55"/>
      <c r="EN646" s="55"/>
      <c r="EO646" s="55"/>
      <c r="EP646" s="55"/>
      <c r="EQ646" s="55"/>
      <c r="ER646" s="55"/>
      <c r="ES646" s="55"/>
      <c r="ET646" s="55"/>
      <c r="EU646" s="55"/>
      <c r="EV646" s="55"/>
      <c r="EW646" s="55"/>
      <c r="EX646" s="55"/>
      <c r="EY646" s="55"/>
      <c r="EZ646" s="55"/>
      <c r="FA646" s="55"/>
      <c r="FB646" s="55"/>
      <c r="FC646" s="55"/>
      <c r="FD646" s="55"/>
      <c r="FE646" s="55"/>
      <c r="FF646" s="55"/>
      <c r="FG646" s="55"/>
      <c r="FH646" s="55"/>
      <c r="FI646" s="55"/>
      <c r="FJ646" s="55"/>
      <c r="FK646" s="55"/>
      <c r="FL646" s="55"/>
      <c r="FM646" s="55"/>
      <c r="FN646" s="55"/>
      <c r="FO646" s="55"/>
      <c r="FP646" s="55"/>
      <c r="FQ646" s="55"/>
      <c r="FR646" s="55"/>
      <c r="FS646" s="55"/>
      <c r="FT646" s="55"/>
      <c r="FU646" s="55"/>
      <c r="FV646" s="55"/>
      <c r="FW646" s="55"/>
      <c r="FX646" s="55"/>
      <c r="FY646" s="55"/>
      <c r="FZ646" s="55"/>
      <c r="GA646" s="55"/>
      <c r="GB646" s="55"/>
      <c r="GC646" s="55"/>
      <c r="GD646" s="55"/>
      <c r="GE646" s="55"/>
      <c r="GF646" s="55"/>
      <c r="GG646" s="55"/>
      <c r="GH646" s="55"/>
      <c r="GI646" s="55"/>
      <c r="GJ646" s="55"/>
      <c r="GK646" s="55"/>
      <c r="GL646" s="55"/>
      <c r="GM646" s="55"/>
      <c r="GN646" s="55"/>
      <c r="GO646" s="55"/>
      <c r="GP646" s="55"/>
      <c r="GQ646" s="55"/>
      <c r="GR646" s="55"/>
      <c r="GS646" s="55"/>
      <c r="GT646" s="55"/>
      <c r="GU646" s="55"/>
      <c r="GV646" s="55"/>
      <c r="GW646" s="55"/>
      <c r="GX646" s="55"/>
      <c r="GY646" s="55"/>
      <c r="GZ646" s="55"/>
      <c r="HA646" s="55"/>
      <c r="HB646" s="55"/>
      <c r="HC646" s="55"/>
      <c r="HD646" s="55"/>
      <c r="HE646" s="55"/>
      <c r="HF646" s="55"/>
      <c r="HG646" s="55"/>
      <c r="HH646" s="55"/>
      <c r="HI646" s="55"/>
      <c r="HJ646" s="55"/>
      <c r="HK646" s="55"/>
      <c r="HL646" s="55"/>
      <c r="HM646" s="55"/>
      <c r="HN646" s="55"/>
      <c r="HO646" s="55"/>
      <c r="HP646" s="55"/>
      <c r="HQ646" s="55"/>
      <c r="HR646" s="55"/>
      <c r="HS646" s="55"/>
      <c r="HT646" s="55"/>
      <c r="HU646" s="55"/>
      <c r="HV646" s="55"/>
      <c r="HW646" s="55"/>
      <c r="HX646" s="55"/>
      <c r="HY646" s="55"/>
      <c r="HZ646" s="55"/>
      <c r="IA646" s="55"/>
    </row>
    <row r="647" spans="1:235" ht="11.25">
      <c r="A647" s="1"/>
      <c r="B647" s="1"/>
      <c r="C647" s="1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106"/>
      <c r="O647" s="106"/>
      <c r="P647" s="106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5"/>
      <c r="AK647" s="55"/>
      <c r="AL647" s="55"/>
      <c r="AM647" s="55"/>
      <c r="AN647" s="55"/>
      <c r="AO647" s="55"/>
      <c r="AP647" s="55"/>
      <c r="AQ647" s="55"/>
      <c r="AR647" s="55"/>
      <c r="AS647" s="55"/>
      <c r="AT647" s="55"/>
      <c r="AU647" s="55"/>
      <c r="AV647" s="55"/>
      <c r="AW647" s="55"/>
      <c r="AX647" s="55"/>
      <c r="AY647" s="55"/>
      <c r="AZ647" s="55"/>
      <c r="BA647" s="55"/>
      <c r="BB647" s="55"/>
      <c r="BC647" s="55"/>
      <c r="BD647" s="55"/>
      <c r="BE647" s="55"/>
      <c r="BF647" s="55"/>
      <c r="BG647" s="55"/>
      <c r="BH647" s="55"/>
      <c r="BI647" s="55"/>
      <c r="BJ647" s="55"/>
      <c r="BK647" s="55"/>
      <c r="BL647" s="55"/>
      <c r="BM647" s="55"/>
      <c r="BN647" s="55"/>
      <c r="BO647" s="55"/>
      <c r="BP647" s="55"/>
      <c r="BQ647" s="55"/>
      <c r="BR647" s="55"/>
      <c r="BS647" s="55"/>
      <c r="BT647" s="55"/>
      <c r="BU647" s="55"/>
      <c r="BV647" s="55"/>
      <c r="BW647" s="55"/>
      <c r="BX647" s="55"/>
      <c r="BY647" s="55"/>
      <c r="BZ647" s="55"/>
      <c r="CA647" s="55"/>
      <c r="CB647" s="55"/>
      <c r="CC647" s="55"/>
      <c r="CD647" s="55"/>
      <c r="CE647" s="55"/>
      <c r="CF647" s="55"/>
      <c r="CG647" s="55"/>
      <c r="CH647" s="55"/>
      <c r="CI647" s="55"/>
      <c r="CJ647" s="55"/>
      <c r="CK647" s="55"/>
      <c r="CL647" s="55"/>
      <c r="CM647" s="55"/>
      <c r="CN647" s="55"/>
      <c r="CO647" s="55"/>
      <c r="CP647" s="55"/>
      <c r="CQ647" s="55"/>
      <c r="CR647" s="55"/>
      <c r="CS647" s="55"/>
      <c r="CT647" s="55"/>
      <c r="CU647" s="55"/>
      <c r="CV647" s="55"/>
      <c r="CW647" s="55"/>
      <c r="CX647" s="55"/>
      <c r="CY647" s="55"/>
      <c r="CZ647" s="55"/>
      <c r="DA647" s="55"/>
      <c r="DB647" s="55"/>
      <c r="DC647" s="55"/>
      <c r="DD647" s="55"/>
      <c r="DE647" s="55"/>
      <c r="DF647" s="55"/>
      <c r="DG647" s="55"/>
      <c r="DH647" s="55"/>
      <c r="DI647" s="55"/>
      <c r="DJ647" s="55"/>
      <c r="DK647" s="55"/>
      <c r="DL647" s="55"/>
      <c r="DM647" s="55"/>
      <c r="DN647" s="55"/>
      <c r="DO647" s="55"/>
      <c r="DP647" s="55"/>
      <c r="DQ647" s="55"/>
      <c r="DR647" s="55"/>
      <c r="DS647" s="55"/>
      <c r="DT647" s="55"/>
      <c r="DU647" s="55"/>
      <c r="DV647" s="55"/>
      <c r="DW647" s="55"/>
      <c r="DX647" s="55"/>
      <c r="DY647" s="55"/>
      <c r="DZ647" s="55"/>
      <c r="EA647" s="55"/>
      <c r="EB647" s="55"/>
      <c r="EC647" s="55"/>
      <c r="ED647" s="55"/>
      <c r="EE647" s="55"/>
      <c r="EF647" s="55"/>
      <c r="EG647" s="55"/>
      <c r="EH647" s="55"/>
      <c r="EI647" s="55"/>
      <c r="EJ647" s="55"/>
      <c r="EK647" s="55"/>
      <c r="EL647" s="55"/>
      <c r="EM647" s="55"/>
      <c r="EN647" s="55"/>
      <c r="EO647" s="55"/>
      <c r="EP647" s="55"/>
      <c r="EQ647" s="55"/>
      <c r="ER647" s="55"/>
      <c r="ES647" s="55"/>
      <c r="ET647" s="55"/>
      <c r="EU647" s="55"/>
      <c r="EV647" s="55"/>
      <c r="EW647" s="55"/>
      <c r="EX647" s="55"/>
      <c r="EY647" s="55"/>
      <c r="EZ647" s="55"/>
      <c r="FA647" s="55"/>
      <c r="FB647" s="55"/>
      <c r="FC647" s="55"/>
      <c r="FD647" s="55"/>
      <c r="FE647" s="55"/>
      <c r="FF647" s="55"/>
      <c r="FG647" s="55"/>
      <c r="FH647" s="55"/>
      <c r="FI647" s="55"/>
      <c r="FJ647" s="55"/>
      <c r="FK647" s="55"/>
      <c r="FL647" s="55"/>
      <c r="FM647" s="55"/>
      <c r="FN647" s="55"/>
      <c r="FO647" s="55"/>
      <c r="FP647" s="55"/>
      <c r="FQ647" s="55"/>
      <c r="FR647" s="55"/>
      <c r="FS647" s="55"/>
      <c r="FT647" s="55"/>
      <c r="FU647" s="55"/>
      <c r="FV647" s="55"/>
      <c r="FW647" s="55"/>
      <c r="FX647" s="55"/>
      <c r="FY647" s="55"/>
      <c r="FZ647" s="55"/>
      <c r="GA647" s="55"/>
      <c r="GB647" s="55"/>
      <c r="GC647" s="55"/>
      <c r="GD647" s="55"/>
      <c r="GE647" s="55"/>
      <c r="GF647" s="55"/>
      <c r="GG647" s="55"/>
      <c r="GH647" s="55"/>
      <c r="GI647" s="55"/>
      <c r="GJ647" s="55"/>
      <c r="GK647" s="55"/>
      <c r="GL647" s="55"/>
      <c r="GM647" s="55"/>
      <c r="GN647" s="55"/>
      <c r="GO647" s="55"/>
      <c r="GP647" s="55"/>
      <c r="GQ647" s="55"/>
      <c r="GR647" s="55"/>
      <c r="GS647" s="55"/>
      <c r="GT647" s="55"/>
      <c r="GU647" s="55"/>
      <c r="GV647" s="55"/>
      <c r="GW647" s="55"/>
      <c r="GX647" s="55"/>
      <c r="GY647" s="55"/>
      <c r="GZ647" s="55"/>
      <c r="HA647" s="55"/>
      <c r="HB647" s="55"/>
      <c r="HC647" s="55"/>
      <c r="HD647" s="55"/>
      <c r="HE647" s="55"/>
      <c r="HF647" s="55"/>
      <c r="HG647" s="55"/>
      <c r="HH647" s="55"/>
      <c r="HI647" s="55"/>
      <c r="HJ647" s="55"/>
      <c r="HK647" s="55"/>
      <c r="HL647" s="55"/>
      <c r="HM647" s="55"/>
      <c r="HN647" s="55"/>
      <c r="HO647" s="55"/>
      <c r="HP647" s="55"/>
      <c r="HQ647" s="55"/>
      <c r="HR647" s="55"/>
      <c r="HS647" s="55"/>
      <c r="HT647" s="55"/>
      <c r="HU647" s="55"/>
      <c r="HV647" s="55"/>
      <c r="HW647" s="55"/>
      <c r="HX647" s="55"/>
      <c r="HY647" s="55"/>
      <c r="HZ647" s="55"/>
      <c r="IA647" s="55"/>
    </row>
    <row r="648" spans="1:235" ht="11.25">
      <c r="A648" s="1"/>
      <c r="B648" s="1"/>
      <c r="C648" s="1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106"/>
      <c r="O648" s="106"/>
      <c r="P648" s="106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  <c r="AK648" s="55"/>
      <c r="AL648" s="55"/>
      <c r="AM648" s="55"/>
      <c r="AN648" s="55"/>
      <c r="AO648" s="55"/>
      <c r="AP648" s="55"/>
      <c r="AQ648" s="55"/>
      <c r="AR648" s="55"/>
      <c r="AS648" s="55"/>
      <c r="AT648" s="55"/>
      <c r="AU648" s="55"/>
      <c r="AV648" s="55"/>
      <c r="AW648" s="55"/>
      <c r="AX648" s="55"/>
      <c r="AY648" s="55"/>
      <c r="AZ648" s="55"/>
      <c r="BA648" s="55"/>
      <c r="BB648" s="55"/>
      <c r="BC648" s="55"/>
      <c r="BD648" s="55"/>
      <c r="BE648" s="55"/>
      <c r="BF648" s="55"/>
      <c r="BG648" s="55"/>
      <c r="BH648" s="55"/>
      <c r="BI648" s="55"/>
      <c r="BJ648" s="55"/>
      <c r="BK648" s="55"/>
      <c r="BL648" s="55"/>
      <c r="BM648" s="55"/>
      <c r="BN648" s="55"/>
      <c r="BO648" s="55"/>
      <c r="BP648" s="55"/>
      <c r="BQ648" s="55"/>
      <c r="BR648" s="55"/>
      <c r="BS648" s="55"/>
      <c r="BT648" s="55"/>
      <c r="BU648" s="55"/>
      <c r="BV648" s="55"/>
      <c r="BW648" s="55"/>
      <c r="BX648" s="55"/>
      <c r="BY648" s="55"/>
      <c r="BZ648" s="55"/>
      <c r="CA648" s="55"/>
      <c r="CB648" s="55"/>
      <c r="CC648" s="55"/>
      <c r="CD648" s="55"/>
      <c r="CE648" s="55"/>
      <c r="CF648" s="55"/>
      <c r="CG648" s="55"/>
      <c r="CH648" s="55"/>
      <c r="CI648" s="55"/>
      <c r="CJ648" s="55"/>
      <c r="CK648" s="55"/>
      <c r="CL648" s="55"/>
      <c r="CM648" s="55"/>
      <c r="CN648" s="55"/>
      <c r="CO648" s="55"/>
      <c r="CP648" s="55"/>
      <c r="CQ648" s="55"/>
      <c r="CR648" s="55"/>
      <c r="CS648" s="55"/>
      <c r="CT648" s="55"/>
      <c r="CU648" s="55"/>
      <c r="CV648" s="55"/>
      <c r="CW648" s="55"/>
      <c r="CX648" s="55"/>
      <c r="CY648" s="55"/>
      <c r="CZ648" s="55"/>
      <c r="DA648" s="55"/>
      <c r="DB648" s="55"/>
      <c r="DC648" s="55"/>
      <c r="DD648" s="55"/>
      <c r="DE648" s="55"/>
      <c r="DF648" s="55"/>
      <c r="DG648" s="55"/>
      <c r="DH648" s="55"/>
      <c r="DI648" s="55"/>
      <c r="DJ648" s="55"/>
      <c r="DK648" s="55"/>
      <c r="DL648" s="55"/>
      <c r="DM648" s="55"/>
      <c r="DN648" s="55"/>
      <c r="DO648" s="55"/>
      <c r="DP648" s="55"/>
      <c r="DQ648" s="55"/>
      <c r="DR648" s="55"/>
      <c r="DS648" s="55"/>
      <c r="DT648" s="55"/>
      <c r="DU648" s="55"/>
      <c r="DV648" s="55"/>
      <c r="DW648" s="55"/>
      <c r="DX648" s="55"/>
      <c r="DY648" s="55"/>
      <c r="DZ648" s="55"/>
      <c r="EA648" s="55"/>
      <c r="EB648" s="55"/>
      <c r="EC648" s="55"/>
      <c r="ED648" s="55"/>
      <c r="EE648" s="55"/>
      <c r="EF648" s="55"/>
      <c r="EG648" s="55"/>
      <c r="EH648" s="55"/>
      <c r="EI648" s="55"/>
      <c r="EJ648" s="55"/>
      <c r="EK648" s="55"/>
      <c r="EL648" s="55"/>
      <c r="EM648" s="55"/>
      <c r="EN648" s="55"/>
      <c r="EO648" s="55"/>
      <c r="EP648" s="55"/>
      <c r="EQ648" s="55"/>
      <c r="ER648" s="55"/>
      <c r="ES648" s="55"/>
      <c r="ET648" s="55"/>
      <c r="EU648" s="55"/>
      <c r="EV648" s="55"/>
      <c r="EW648" s="55"/>
      <c r="EX648" s="55"/>
      <c r="EY648" s="55"/>
      <c r="EZ648" s="55"/>
      <c r="FA648" s="55"/>
      <c r="FB648" s="55"/>
      <c r="FC648" s="55"/>
      <c r="FD648" s="55"/>
      <c r="FE648" s="55"/>
      <c r="FF648" s="55"/>
      <c r="FG648" s="55"/>
      <c r="FH648" s="55"/>
      <c r="FI648" s="55"/>
      <c r="FJ648" s="55"/>
      <c r="FK648" s="55"/>
      <c r="FL648" s="55"/>
      <c r="FM648" s="55"/>
      <c r="FN648" s="55"/>
      <c r="FO648" s="55"/>
      <c r="FP648" s="55"/>
      <c r="FQ648" s="55"/>
      <c r="FR648" s="55"/>
      <c r="FS648" s="55"/>
      <c r="FT648" s="55"/>
      <c r="FU648" s="55"/>
      <c r="FV648" s="55"/>
      <c r="FW648" s="55"/>
      <c r="FX648" s="55"/>
      <c r="FY648" s="55"/>
      <c r="FZ648" s="55"/>
      <c r="GA648" s="55"/>
      <c r="GB648" s="55"/>
      <c r="GC648" s="55"/>
      <c r="GD648" s="55"/>
      <c r="GE648" s="55"/>
      <c r="GF648" s="55"/>
      <c r="GG648" s="55"/>
      <c r="GH648" s="55"/>
      <c r="GI648" s="55"/>
      <c r="GJ648" s="55"/>
      <c r="GK648" s="55"/>
      <c r="GL648" s="55"/>
      <c r="GM648" s="55"/>
      <c r="GN648" s="55"/>
      <c r="GO648" s="55"/>
      <c r="GP648" s="55"/>
      <c r="GQ648" s="55"/>
      <c r="GR648" s="55"/>
      <c r="GS648" s="55"/>
      <c r="GT648" s="55"/>
      <c r="GU648" s="55"/>
      <c r="GV648" s="55"/>
      <c r="GW648" s="55"/>
      <c r="GX648" s="55"/>
      <c r="GY648" s="55"/>
      <c r="GZ648" s="55"/>
      <c r="HA648" s="55"/>
      <c r="HB648" s="55"/>
      <c r="HC648" s="55"/>
      <c r="HD648" s="55"/>
      <c r="HE648" s="55"/>
      <c r="HF648" s="55"/>
      <c r="HG648" s="55"/>
      <c r="HH648" s="55"/>
      <c r="HI648" s="55"/>
      <c r="HJ648" s="55"/>
      <c r="HK648" s="55"/>
      <c r="HL648" s="55"/>
      <c r="HM648" s="55"/>
      <c r="HN648" s="55"/>
      <c r="HO648" s="55"/>
      <c r="HP648" s="55"/>
      <c r="HQ648" s="55"/>
      <c r="HR648" s="55"/>
      <c r="HS648" s="55"/>
      <c r="HT648" s="55"/>
      <c r="HU648" s="55"/>
      <c r="HV648" s="55"/>
      <c r="HW648" s="55"/>
      <c r="HX648" s="55"/>
      <c r="HY648" s="55"/>
      <c r="HZ648" s="55"/>
      <c r="IA648" s="55"/>
    </row>
    <row r="649" spans="1:235" ht="11.25">
      <c r="A649" s="1"/>
      <c r="B649" s="1"/>
      <c r="C649" s="1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106"/>
      <c r="O649" s="106"/>
      <c r="P649" s="106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5"/>
      <c r="AK649" s="55"/>
      <c r="AL649" s="55"/>
      <c r="AM649" s="55"/>
      <c r="AN649" s="55"/>
      <c r="AO649" s="55"/>
      <c r="AP649" s="55"/>
      <c r="AQ649" s="55"/>
      <c r="AR649" s="55"/>
      <c r="AS649" s="55"/>
      <c r="AT649" s="55"/>
      <c r="AU649" s="55"/>
      <c r="AV649" s="55"/>
      <c r="AW649" s="55"/>
      <c r="AX649" s="55"/>
      <c r="AY649" s="55"/>
      <c r="AZ649" s="55"/>
      <c r="BA649" s="55"/>
      <c r="BB649" s="55"/>
      <c r="BC649" s="55"/>
      <c r="BD649" s="55"/>
      <c r="BE649" s="55"/>
      <c r="BF649" s="55"/>
      <c r="BG649" s="55"/>
      <c r="BH649" s="55"/>
      <c r="BI649" s="55"/>
      <c r="BJ649" s="55"/>
      <c r="BK649" s="55"/>
      <c r="BL649" s="55"/>
      <c r="BM649" s="55"/>
      <c r="BN649" s="55"/>
      <c r="BO649" s="55"/>
      <c r="BP649" s="55"/>
      <c r="BQ649" s="55"/>
      <c r="BR649" s="55"/>
      <c r="BS649" s="55"/>
      <c r="BT649" s="55"/>
      <c r="BU649" s="55"/>
      <c r="BV649" s="55"/>
      <c r="BW649" s="55"/>
      <c r="BX649" s="55"/>
      <c r="BY649" s="55"/>
      <c r="BZ649" s="55"/>
      <c r="CA649" s="55"/>
      <c r="CB649" s="55"/>
      <c r="CC649" s="55"/>
      <c r="CD649" s="55"/>
      <c r="CE649" s="55"/>
      <c r="CF649" s="55"/>
      <c r="CG649" s="55"/>
      <c r="CH649" s="55"/>
      <c r="CI649" s="55"/>
      <c r="CJ649" s="55"/>
      <c r="CK649" s="55"/>
      <c r="CL649" s="55"/>
      <c r="CM649" s="55"/>
      <c r="CN649" s="55"/>
      <c r="CO649" s="55"/>
      <c r="CP649" s="55"/>
      <c r="CQ649" s="55"/>
      <c r="CR649" s="55"/>
      <c r="CS649" s="55"/>
      <c r="CT649" s="55"/>
      <c r="CU649" s="55"/>
      <c r="CV649" s="55"/>
      <c r="CW649" s="55"/>
      <c r="CX649" s="55"/>
      <c r="CY649" s="55"/>
      <c r="CZ649" s="55"/>
      <c r="DA649" s="55"/>
      <c r="DB649" s="55"/>
      <c r="DC649" s="55"/>
      <c r="DD649" s="55"/>
      <c r="DE649" s="55"/>
      <c r="DF649" s="55"/>
      <c r="DG649" s="55"/>
      <c r="DH649" s="55"/>
      <c r="DI649" s="55"/>
      <c r="DJ649" s="55"/>
      <c r="DK649" s="55"/>
      <c r="DL649" s="55"/>
      <c r="DM649" s="55"/>
      <c r="DN649" s="55"/>
      <c r="DO649" s="55"/>
      <c r="DP649" s="55"/>
      <c r="DQ649" s="55"/>
      <c r="DR649" s="55"/>
      <c r="DS649" s="55"/>
      <c r="DT649" s="55"/>
      <c r="DU649" s="55"/>
      <c r="DV649" s="55"/>
      <c r="DW649" s="55"/>
      <c r="DX649" s="55"/>
      <c r="DY649" s="55"/>
      <c r="DZ649" s="55"/>
      <c r="EA649" s="55"/>
      <c r="EB649" s="55"/>
      <c r="EC649" s="55"/>
      <c r="ED649" s="55"/>
      <c r="EE649" s="55"/>
      <c r="EF649" s="55"/>
      <c r="EG649" s="55"/>
      <c r="EH649" s="55"/>
      <c r="EI649" s="55"/>
      <c r="EJ649" s="55"/>
      <c r="EK649" s="55"/>
      <c r="EL649" s="55"/>
      <c r="EM649" s="55"/>
      <c r="EN649" s="55"/>
      <c r="EO649" s="55"/>
      <c r="EP649" s="55"/>
      <c r="EQ649" s="55"/>
      <c r="ER649" s="55"/>
      <c r="ES649" s="55"/>
      <c r="ET649" s="55"/>
      <c r="EU649" s="55"/>
      <c r="EV649" s="55"/>
      <c r="EW649" s="55"/>
      <c r="EX649" s="55"/>
      <c r="EY649" s="55"/>
      <c r="EZ649" s="55"/>
      <c r="FA649" s="55"/>
      <c r="FB649" s="55"/>
      <c r="FC649" s="55"/>
      <c r="FD649" s="55"/>
      <c r="FE649" s="55"/>
      <c r="FF649" s="55"/>
      <c r="FG649" s="55"/>
      <c r="FH649" s="55"/>
      <c r="FI649" s="55"/>
      <c r="FJ649" s="55"/>
      <c r="FK649" s="55"/>
      <c r="FL649" s="55"/>
      <c r="FM649" s="55"/>
      <c r="FN649" s="55"/>
      <c r="FO649" s="55"/>
      <c r="FP649" s="55"/>
      <c r="FQ649" s="55"/>
      <c r="FR649" s="55"/>
      <c r="FS649" s="55"/>
      <c r="FT649" s="55"/>
      <c r="FU649" s="55"/>
      <c r="FV649" s="55"/>
      <c r="FW649" s="55"/>
      <c r="FX649" s="55"/>
      <c r="FY649" s="55"/>
      <c r="FZ649" s="55"/>
      <c r="GA649" s="55"/>
      <c r="GB649" s="55"/>
      <c r="GC649" s="55"/>
      <c r="GD649" s="55"/>
      <c r="GE649" s="55"/>
      <c r="GF649" s="55"/>
      <c r="GG649" s="55"/>
      <c r="GH649" s="55"/>
      <c r="GI649" s="55"/>
      <c r="GJ649" s="55"/>
      <c r="GK649" s="55"/>
      <c r="GL649" s="55"/>
      <c r="GM649" s="55"/>
      <c r="GN649" s="55"/>
      <c r="GO649" s="55"/>
      <c r="GP649" s="55"/>
      <c r="GQ649" s="55"/>
      <c r="GR649" s="55"/>
      <c r="GS649" s="55"/>
      <c r="GT649" s="55"/>
      <c r="GU649" s="55"/>
      <c r="GV649" s="55"/>
      <c r="GW649" s="55"/>
      <c r="GX649" s="55"/>
      <c r="GY649" s="55"/>
      <c r="GZ649" s="55"/>
      <c r="HA649" s="55"/>
      <c r="HB649" s="55"/>
      <c r="HC649" s="55"/>
      <c r="HD649" s="55"/>
      <c r="HE649" s="55"/>
      <c r="HF649" s="55"/>
      <c r="HG649" s="55"/>
      <c r="HH649" s="55"/>
      <c r="HI649" s="55"/>
      <c r="HJ649" s="55"/>
      <c r="HK649" s="55"/>
      <c r="HL649" s="55"/>
      <c r="HM649" s="55"/>
      <c r="HN649" s="55"/>
      <c r="HO649" s="55"/>
      <c r="HP649" s="55"/>
      <c r="HQ649" s="55"/>
      <c r="HR649" s="55"/>
      <c r="HS649" s="55"/>
      <c r="HT649" s="55"/>
      <c r="HU649" s="55"/>
      <c r="HV649" s="55"/>
      <c r="HW649" s="55"/>
      <c r="HX649" s="55"/>
      <c r="HY649" s="55"/>
      <c r="HZ649" s="55"/>
      <c r="IA649" s="55"/>
    </row>
    <row r="650" spans="1:235" ht="11.25">
      <c r="A650" s="1"/>
      <c r="B650" s="1"/>
      <c r="C650" s="1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106"/>
      <c r="O650" s="106"/>
      <c r="P650" s="106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55"/>
      <c r="AN650" s="55"/>
      <c r="AO650" s="55"/>
      <c r="AP650" s="55"/>
      <c r="AQ650" s="55"/>
      <c r="AR650" s="55"/>
      <c r="AS650" s="55"/>
      <c r="AT650" s="55"/>
      <c r="AU650" s="55"/>
      <c r="AV650" s="55"/>
      <c r="AW650" s="55"/>
      <c r="AX650" s="55"/>
      <c r="AY650" s="55"/>
      <c r="AZ650" s="55"/>
      <c r="BA650" s="55"/>
      <c r="BB650" s="55"/>
      <c r="BC650" s="55"/>
      <c r="BD650" s="55"/>
      <c r="BE650" s="55"/>
      <c r="BF650" s="55"/>
      <c r="BG650" s="55"/>
      <c r="BH650" s="55"/>
      <c r="BI650" s="55"/>
      <c r="BJ650" s="55"/>
      <c r="BK650" s="55"/>
      <c r="BL650" s="55"/>
      <c r="BM650" s="55"/>
      <c r="BN650" s="55"/>
      <c r="BO650" s="55"/>
      <c r="BP650" s="55"/>
      <c r="BQ650" s="55"/>
      <c r="BR650" s="55"/>
      <c r="BS650" s="55"/>
      <c r="BT650" s="55"/>
      <c r="BU650" s="55"/>
      <c r="BV650" s="55"/>
      <c r="BW650" s="55"/>
      <c r="BX650" s="55"/>
      <c r="BY650" s="55"/>
      <c r="BZ650" s="55"/>
      <c r="CA650" s="55"/>
      <c r="CB650" s="55"/>
      <c r="CC650" s="55"/>
      <c r="CD650" s="55"/>
      <c r="CE650" s="55"/>
      <c r="CF650" s="55"/>
      <c r="CG650" s="55"/>
      <c r="CH650" s="55"/>
      <c r="CI650" s="55"/>
      <c r="CJ650" s="55"/>
      <c r="CK650" s="55"/>
      <c r="CL650" s="55"/>
      <c r="CM650" s="55"/>
      <c r="CN650" s="55"/>
      <c r="CO650" s="55"/>
      <c r="CP650" s="55"/>
      <c r="CQ650" s="55"/>
      <c r="CR650" s="55"/>
      <c r="CS650" s="55"/>
      <c r="CT650" s="55"/>
      <c r="CU650" s="55"/>
      <c r="CV650" s="55"/>
      <c r="CW650" s="55"/>
      <c r="CX650" s="55"/>
      <c r="CY650" s="55"/>
      <c r="CZ650" s="55"/>
      <c r="DA650" s="55"/>
      <c r="DB650" s="55"/>
      <c r="DC650" s="55"/>
      <c r="DD650" s="55"/>
      <c r="DE650" s="55"/>
      <c r="DF650" s="55"/>
      <c r="DG650" s="55"/>
      <c r="DH650" s="55"/>
      <c r="DI650" s="55"/>
      <c r="DJ650" s="55"/>
      <c r="DK650" s="55"/>
      <c r="DL650" s="55"/>
      <c r="DM650" s="55"/>
      <c r="DN650" s="55"/>
      <c r="DO650" s="55"/>
      <c r="DP650" s="55"/>
      <c r="DQ650" s="55"/>
      <c r="DR650" s="55"/>
      <c r="DS650" s="55"/>
      <c r="DT650" s="55"/>
      <c r="DU650" s="55"/>
      <c r="DV650" s="55"/>
      <c r="DW650" s="55"/>
      <c r="DX650" s="55"/>
      <c r="DY650" s="55"/>
      <c r="DZ650" s="55"/>
      <c r="EA650" s="55"/>
      <c r="EB650" s="55"/>
      <c r="EC650" s="55"/>
      <c r="ED650" s="55"/>
      <c r="EE650" s="55"/>
      <c r="EF650" s="55"/>
      <c r="EG650" s="55"/>
      <c r="EH650" s="55"/>
      <c r="EI650" s="55"/>
      <c r="EJ650" s="55"/>
      <c r="EK650" s="55"/>
      <c r="EL650" s="55"/>
      <c r="EM650" s="55"/>
      <c r="EN650" s="55"/>
      <c r="EO650" s="55"/>
      <c r="EP650" s="55"/>
      <c r="EQ650" s="55"/>
      <c r="ER650" s="55"/>
      <c r="ES650" s="55"/>
      <c r="ET650" s="55"/>
      <c r="EU650" s="55"/>
      <c r="EV650" s="55"/>
      <c r="EW650" s="55"/>
      <c r="EX650" s="55"/>
      <c r="EY650" s="55"/>
      <c r="EZ650" s="55"/>
      <c r="FA650" s="55"/>
      <c r="FB650" s="55"/>
      <c r="FC650" s="55"/>
      <c r="FD650" s="55"/>
      <c r="FE650" s="55"/>
      <c r="FF650" s="55"/>
      <c r="FG650" s="55"/>
      <c r="FH650" s="55"/>
      <c r="FI650" s="55"/>
      <c r="FJ650" s="55"/>
      <c r="FK650" s="55"/>
      <c r="FL650" s="55"/>
      <c r="FM650" s="55"/>
      <c r="FN650" s="55"/>
      <c r="FO650" s="55"/>
      <c r="FP650" s="55"/>
      <c r="FQ650" s="55"/>
      <c r="FR650" s="55"/>
      <c r="FS650" s="55"/>
      <c r="FT650" s="55"/>
      <c r="FU650" s="55"/>
      <c r="FV650" s="55"/>
      <c r="FW650" s="55"/>
      <c r="FX650" s="55"/>
      <c r="FY650" s="55"/>
      <c r="FZ650" s="55"/>
      <c r="GA650" s="55"/>
      <c r="GB650" s="55"/>
      <c r="GC650" s="55"/>
      <c r="GD650" s="55"/>
      <c r="GE650" s="55"/>
      <c r="GF650" s="55"/>
      <c r="GG650" s="55"/>
      <c r="GH650" s="55"/>
      <c r="GI650" s="55"/>
      <c r="GJ650" s="55"/>
      <c r="GK650" s="55"/>
      <c r="GL650" s="55"/>
      <c r="GM650" s="55"/>
      <c r="GN650" s="55"/>
      <c r="GO650" s="55"/>
      <c r="GP650" s="55"/>
      <c r="GQ650" s="55"/>
      <c r="GR650" s="55"/>
      <c r="GS650" s="55"/>
      <c r="GT650" s="55"/>
      <c r="GU650" s="55"/>
      <c r="GV650" s="55"/>
      <c r="GW650" s="55"/>
      <c r="GX650" s="55"/>
      <c r="GY650" s="55"/>
      <c r="GZ650" s="55"/>
      <c r="HA650" s="55"/>
      <c r="HB650" s="55"/>
      <c r="HC650" s="55"/>
      <c r="HD650" s="55"/>
      <c r="HE650" s="55"/>
      <c r="HF650" s="55"/>
      <c r="HG650" s="55"/>
      <c r="HH650" s="55"/>
      <c r="HI650" s="55"/>
      <c r="HJ650" s="55"/>
      <c r="HK650" s="55"/>
      <c r="HL650" s="55"/>
      <c r="HM650" s="55"/>
      <c r="HN650" s="55"/>
      <c r="HO650" s="55"/>
      <c r="HP650" s="55"/>
      <c r="HQ650" s="55"/>
      <c r="HR650" s="55"/>
      <c r="HS650" s="55"/>
      <c r="HT650" s="55"/>
      <c r="HU650" s="55"/>
      <c r="HV650" s="55"/>
      <c r="HW650" s="55"/>
      <c r="HX650" s="55"/>
      <c r="HY650" s="55"/>
      <c r="HZ650" s="55"/>
      <c r="IA650" s="55"/>
    </row>
    <row r="651" spans="1:235" ht="11.25">
      <c r="A651" s="1"/>
      <c r="B651" s="1"/>
      <c r="C651" s="1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106"/>
      <c r="O651" s="106"/>
      <c r="P651" s="106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5"/>
      <c r="AK651" s="55"/>
      <c r="AL651" s="55"/>
      <c r="AM651" s="55"/>
      <c r="AN651" s="55"/>
      <c r="AO651" s="55"/>
      <c r="AP651" s="55"/>
      <c r="AQ651" s="55"/>
      <c r="AR651" s="55"/>
      <c r="AS651" s="55"/>
      <c r="AT651" s="55"/>
      <c r="AU651" s="55"/>
      <c r="AV651" s="55"/>
      <c r="AW651" s="55"/>
      <c r="AX651" s="55"/>
      <c r="AY651" s="55"/>
      <c r="AZ651" s="55"/>
      <c r="BA651" s="55"/>
      <c r="BB651" s="55"/>
      <c r="BC651" s="55"/>
      <c r="BD651" s="55"/>
      <c r="BE651" s="55"/>
      <c r="BF651" s="55"/>
      <c r="BG651" s="55"/>
      <c r="BH651" s="55"/>
      <c r="BI651" s="55"/>
      <c r="BJ651" s="55"/>
      <c r="BK651" s="55"/>
      <c r="BL651" s="55"/>
      <c r="BM651" s="55"/>
      <c r="BN651" s="55"/>
      <c r="BO651" s="55"/>
      <c r="BP651" s="55"/>
      <c r="BQ651" s="55"/>
      <c r="BR651" s="55"/>
      <c r="BS651" s="55"/>
      <c r="BT651" s="55"/>
      <c r="BU651" s="55"/>
      <c r="BV651" s="55"/>
      <c r="BW651" s="55"/>
      <c r="BX651" s="55"/>
      <c r="BY651" s="55"/>
      <c r="BZ651" s="55"/>
      <c r="CA651" s="55"/>
      <c r="CB651" s="55"/>
      <c r="CC651" s="55"/>
      <c r="CD651" s="55"/>
      <c r="CE651" s="55"/>
      <c r="CF651" s="55"/>
      <c r="CG651" s="55"/>
      <c r="CH651" s="55"/>
      <c r="CI651" s="55"/>
      <c r="CJ651" s="55"/>
      <c r="CK651" s="55"/>
      <c r="CL651" s="55"/>
      <c r="CM651" s="55"/>
      <c r="CN651" s="55"/>
      <c r="CO651" s="55"/>
      <c r="CP651" s="55"/>
      <c r="CQ651" s="55"/>
      <c r="CR651" s="55"/>
      <c r="CS651" s="55"/>
      <c r="CT651" s="55"/>
      <c r="CU651" s="55"/>
      <c r="CV651" s="55"/>
      <c r="CW651" s="55"/>
      <c r="CX651" s="55"/>
      <c r="CY651" s="55"/>
      <c r="CZ651" s="55"/>
      <c r="DA651" s="55"/>
      <c r="DB651" s="55"/>
      <c r="DC651" s="55"/>
      <c r="DD651" s="55"/>
      <c r="DE651" s="55"/>
      <c r="DF651" s="55"/>
      <c r="DG651" s="55"/>
      <c r="DH651" s="55"/>
      <c r="DI651" s="55"/>
      <c r="DJ651" s="55"/>
      <c r="DK651" s="55"/>
      <c r="DL651" s="55"/>
      <c r="DM651" s="55"/>
      <c r="DN651" s="55"/>
      <c r="DO651" s="55"/>
      <c r="DP651" s="55"/>
      <c r="DQ651" s="55"/>
      <c r="DR651" s="55"/>
      <c r="DS651" s="55"/>
      <c r="DT651" s="55"/>
      <c r="DU651" s="55"/>
      <c r="DV651" s="55"/>
      <c r="DW651" s="55"/>
      <c r="DX651" s="55"/>
      <c r="DY651" s="55"/>
      <c r="DZ651" s="55"/>
      <c r="EA651" s="55"/>
      <c r="EB651" s="55"/>
      <c r="EC651" s="55"/>
      <c r="ED651" s="55"/>
      <c r="EE651" s="55"/>
      <c r="EF651" s="55"/>
      <c r="EG651" s="55"/>
      <c r="EH651" s="55"/>
      <c r="EI651" s="55"/>
      <c r="EJ651" s="55"/>
      <c r="EK651" s="55"/>
      <c r="EL651" s="55"/>
      <c r="EM651" s="55"/>
      <c r="EN651" s="55"/>
      <c r="EO651" s="55"/>
      <c r="EP651" s="55"/>
      <c r="EQ651" s="55"/>
      <c r="ER651" s="55"/>
      <c r="ES651" s="55"/>
      <c r="ET651" s="55"/>
      <c r="EU651" s="55"/>
      <c r="EV651" s="55"/>
      <c r="EW651" s="55"/>
      <c r="EX651" s="55"/>
      <c r="EY651" s="55"/>
      <c r="EZ651" s="55"/>
      <c r="FA651" s="55"/>
      <c r="FB651" s="55"/>
      <c r="FC651" s="55"/>
      <c r="FD651" s="55"/>
      <c r="FE651" s="55"/>
      <c r="FF651" s="55"/>
      <c r="FG651" s="55"/>
      <c r="FH651" s="55"/>
      <c r="FI651" s="55"/>
      <c r="FJ651" s="55"/>
      <c r="FK651" s="55"/>
      <c r="FL651" s="55"/>
      <c r="FM651" s="55"/>
      <c r="FN651" s="55"/>
      <c r="FO651" s="55"/>
      <c r="FP651" s="55"/>
      <c r="FQ651" s="55"/>
      <c r="FR651" s="55"/>
      <c r="FS651" s="55"/>
      <c r="FT651" s="55"/>
      <c r="FU651" s="55"/>
      <c r="FV651" s="55"/>
      <c r="FW651" s="55"/>
      <c r="FX651" s="55"/>
      <c r="FY651" s="55"/>
      <c r="FZ651" s="55"/>
      <c r="GA651" s="55"/>
      <c r="GB651" s="55"/>
      <c r="GC651" s="55"/>
      <c r="GD651" s="55"/>
      <c r="GE651" s="55"/>
      <c r="GF651" s="55"/>
      <c r="GG651" s="55"/>
      <c r="GH651" s="55"/>
      <c r="GI651" s="55"/>
      <c r="GJ651" s="55"/>
      <c r="GK651" s="55"/>
      <c r="GL651" s="55"/>
      <c r="GM651" s="55"/>
      <c r="GN651" s="55"/>
      <c r="GO651" s="55"/>
      <c r="GP651" s="55"/>
      <c r="GQ651" s="55"/>
      <c r="GR651" s="55"/>
      <c r="GS651" s="55"/>
      <c r="GT651" s="55"/>
      <c r="GU651" s="55"/>
      <c r="GV651" s="55"/>
      <c r="GW651" s="55"/>
      <c r="GX651" s="55"/>
      <c r="GY651" s="55"/>
      <c r="GZ651" s="55"/>
      <c r="HA651" s="55"/>
      <c r="HB651" s="55"/>
      <c r="HC651" s="55"/>
      <c r="HD651" s="55"/>
      <c r="HE651" s="55"/>
      <c r="HF651" s="55"/>
      <c r="HG651" s="55"/>
      <c r="HH651" s="55"/>
      <c r="HI651" s="55"/>
      <c r="HJ651" s="55"/>
      <c r="HK651" s="55"/>
      <c r="HL651" s="55"/>
      <c r="HM651" s="55"/>
      <c r="HN651" s="55"/>
      <c r="HO651" s="55"/>
      <c r="HP651" s="55"/>
      <c r="HQ651" s="55"/>
      <c r="HR651" s="55"/>
      <c r="HS651" s="55"/>
      <c r="HT651" s="55"/>
      <c r="HU651" s="55"/>
      <c r="HV651" s="55"/>
      <c r="HW651" s="55"/>
      <c r="HX651" s="55"/>
      <c r="HY651" s="55"/>
      <c r="HZ651" s="55"/>
      <c r="IA651" s="55"/>
    </row>
    <row r="652" spans="1:235" ht="11.25">
      <c r="A652" s="1"/>
      <c r="B652" s="1"/>
      <c r="C652" s="1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106"/>
      <c r="O652" s="106"/>
      <c r="P652" s="106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5"/>
      <c r="AK652" s="55"/>
      <c r="AL652" s="55"/>
      <c r="AM652" s="55"/>
      <c r="AN652" s="55"/>
      <c r="AO652" s="55"/>
      <c r="AP652" s="55"/>
      <c r="AQ652" s="55"/>
      <c r="AR652" s="55"/>
      <c r="AS652" s="55"/>
      <c r="AT652" s="55"/>
      <c r="AU652" s="55"/>
      <c r="AV652" s="55"/>
      <c r="AW652" s="55"/>
      <c r="AX652" s="55"/>
      <c r="AY652" s="55"/>
      <c r="AZ652" s="55"/>
      <c r="BA652" s="55"/>
      <c r="BB652" s="55"/>
      <c r="BC652" s="55"/>
      <c r="BD652" s="55"/>
      <c r="BE652" s="55"/>
      <c r="BF652" s="55"/>
      <c r="BG652" s="55"/>
      <c r="BH652" s="55"/>
      <c r="BI652" s="55"/>
      <c r="BJ652" s="55"/>
      <c r="BK652" s="55"/>
      <c r="BL652" s="55"/>
      <c r="BM652" s="55"/>
      <c r="BN652" s="55"/>
      <c r="BO652" s="55"/>
      <c r="BP652" s="55"/>
      <c r="BQ652" s="55"/>
      <c r="BR652" s="55"/>
      <c r="BS652" s="55"/>
      <c r="BT652" s="55"/>
      <c r="BU652" s="55"/>
      <c r="BV652" s="55"/>
      <c r="BW652" s="55"/>
      <c r="BX652" s="55"/>
      <c r="BY652" s="55"/>
      <c r="BZ652" s="55"/>
      <c r="CA652" s="55"/>
      <c r="CB652" s="55"/>
      <c r="CC652" s="55"/>
      <c r="CD652" s="55"/>
      <c r="CE652" s="55"/>
      <c r="CF652" s="55"/>
      <c r="CG652" s="55"/>
      <c r="CH652" s="55"/>
      <c r="CI652" s="55"/>
      <c r="CJ652" s="55"/>
      <c r="CK652" s="55"/>
      <c r="CL652" s="55"/>
      <c r="CM652" s="55"/>
      <c r="CN652" s="55"/>
      <c r="CO652" s="55"/>
      <c r="CP652" s="55"/>
      <c r="CQ652" s="55"/>
      <c r="CR652" s="55"/>
      <c r="CS652" s="55"/>
      <c r="CT652" s="55"/>
      <c r="CU652" s="55"/>
      <c r="CV652" s="55"/>
      <c r="CW652" s="55"/>
      <c r="CX652" s="55"/>
      <c r="CY652" s="55"/>
      <c r="CZ652" s="55"/>
      <c r="DA652" s="55"/>
      <c r="DB652" s="55"/>
      <c r="DC652" s="55"/>
      <c r="DD652" s="55"/>
      <c r="DE652" s="55"/>
      <c r="DF652" s="55"/>
      <c r="DG652" s="55"/>
      <c r="DH652" s="55"/>
      <c r="DI652" s="55"/>
      <c r="DJ652" s="55"/>
      <c r="DK652" s="55"/>
      <c r="DL652" s="55"/>
      <c r="DM652" s="55"/>
      <c r="DN652" s="55"/>
      <c r="DO652" s="55"/>
      <c r="DP652" s="55"/>
      <c r="DQ652" s="55"/>
      <c r="DR652" s="55"/>
      <c r="DS652" s="55"/>
      <c r="DT652" s="55"/>
      <c r="DU652" s="55"/>
      <c r="DV652" s="55"/>
      <c r="DW652" s="55"/>
      <c r="DX652" s="55"/>
      <c r="DY652" s="55"/>
      <c r="DZ652" s="55"/>
      <c r="EA652" s="55"/>
      <c r="EB652" s="55"/>
      <c r="EC652" s="55"/>
      <c r="ED652" s="55"/>
      <c r="EE652" s="55"/>
      <c r="EF652" s="55"/>
      <c r="EG652" s="55"/>
      <c r="EH652" s="55"/>
      <c r="EI652" s="55"/>
      <c r="EJ652" s="55"/>
      <c r="EK652" s="55"/>
      <c r="EL652" s="55"/>
      <c r="EM652" s="55"/>
      <c r="EN652" s="55"/>
      <c r="EO652" s="55"/>
      <c r="EP652" s="55"/>
      <c r="EQ652" s="55"/>
      <c r="ER652" s="55"/>
      <c r="ES652" s="55"/>
      <c r="ET652" s="55"/>
      <c r="EU652" s="55"/>
      <c r="EV652" s="55"/>
      <c r="EW652" s="55"/>
      <c r="EX652" s="55"/>
      <c r="EY652" s="55"/>
      <c r="EZ652" s="55"/>
      <c r="FA652" s="55"/>
      <c r="FB652" s="55"/>
      <c r="FC652" s="55"/>
      <c r="FD652" s="55"/>
      <c r="FE652" s="55"/>
      <c r="FF652" s="55"/>
      <c r="FG652" s="55"/>
      <c r="FH652" s="55"/>
      <c r="FI652" s="55"/>
      <c r="FJ652" s="55"/>
      <c r="FK652" s="55"/>
      <c r="FL652" s="55"/>
      <c r="FM652" s="55"/>
      <c r="FN652" s="55"/>
      <c r="FO652" s="55"/>
      <c r="FP652" s="55"/>
      <c r="FQ652" s="55"/>
      <c r="FR652" s="55"/>
      <c r="FS652" s="55"/>
      <c r="FT652" s="55"/>
      <c r="FU652" s="55"/>
      <c r="FV652" s="55"/>
      <c r="FW652" s="55"/>
      <c r="FX652" s="55"/>
      <c r="FY652" s="55"/>
      <c r="FZ652" s="55"/>
      <c r="GA652" s="55"/>
      <c r="GB652" s="55"/>
      <c r="GC652" s="55"/>
      <c r="GD652" s="55"/>
      <c r="GE652" s="55"/>
      <c r="GF652" s="55"/>
      <c r="GG652" s="55"/>
      <c r="GH652" s="55"/>
      <c r="GI652" s="55"/>
      <c r="GJ652" s="55"/>
      <c r="GK652" s="55"/>
      <c r="GL652" s="55"/>
      <c r="GM652" s="55"/>
      <c r="GN652" s="55"/>
      <c r="GO652" s="55"/>
      <c r="GP652" s="55"/>
      <c r="GQ652" s="55"/>
      <c r="GR652" s="55"/>
      <c r="GS652" s="55"/>
      <c r="GT652" s="55"/>
      <c r="GU652" s="55"/>
      <c r="GV652" s="55"/>
      <c r="GW652" s="55"/>
      <c r="GX652" s="55"/>
      <c r="GY652" s="55"/>
      <c r="GZ652" s="55"/>
      <c r="HA652" s="55"/>
      <c r="HB652" s="55"/>
      <c r="HC652" s="55"/>
      <c r="HD652" s="55"/>
      <c r="HE652" s="55"/>
      <c r="HF652" s="55"/>
      <c r="HG652" s="55"/>
      <c r="HH652" s="55"/>
      <c r="HI652" s="55"/>
      <c r="HJ652" s="55"/>
      <c r="HK652" s="55"/>
      <c r="HL652" s="55"/>
      <c r="HM652" s="55"/>
      <c r="HN652" s="55"/>
      <c r="HO652" s="55"/>
      <c r="HP652" s="55"/>
      <c r="HQ652" s="55"/>
      <c r="HR652" s="55"/>
      <c r="HS652" s="55"/>
      <c r="HT652" s="55"/>
      <c r="HU652" s="55"/>
      <c r="HV652" s="55"/>
      <c r="HW652" s="55"/>
      <c r="HX652" s="55"/>
      <c r="HY652" s="55"/>
      <c r="HZ652" s="55"/>
      <c r="IA652" s="55"/>
    </row>
    <row r="653" spans="1:235" ht="11.25">
      <c r="A653" s="1"/>
      <c r="B653" s="1"/>
      <c r="C653" s="1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106"/>
      <c r="O653" s="106"/>
      <c r="P653" s="106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5"/>
      <c r="AK653" s="55"/>
      <c r="AL653" s="55"/>
      <c r="AM653" s="55"/>
      <c r="AN653" s="55"/>
      <c r="AO653" s="55"/>
      <c r="AP653" s="55"/>
      <c r="AQ653" s="55"/>
      <c r="AR653" s="55"/>
      <c r="AS653" s="55"/>
      <c r="AT653" s="55"/>
      <c r="AU653" s="55"/>
      <c r="AV653" s="55"/>
      <c r="AW653" s="55"/>
      <c r="AX653" s="55"/>
      <c r="AY653" s="55"/>
      <c r="AZ653" s="55"/>
      <c r="BA653" s="55"/>
      <c r="BB653" s="55"/>
      <c r="BC653" s="55"/>
      <c r="BD653" s="55"/>
      <c r="BE653" s="55"/>
      <c r="BF653" s="55"/>
      <c r="BG653" s="55"/>
      <c r="BH653" s="55"/>
      <c r="BI653" s="55"/>
      <c r="BJ653" s="55"/>
      <c r="BK653" s="55"/>
      <c r="BL653" s="55"/>
      <c r="BM653" s="55"/>
      <c r="BN653" s="55"/>
      <c r="BO653" s="55"/>
      <c r="BP653" s="55"/>
      <c r="BQ653" s="55"/>
      <c r="BR653" s="55"/>
      <c r="BS653" s="55"/>
      <c r="BT653" s="55"/>
      <c r="BU653" s="55"/>
      <c r="BV653" s="55"/>
      <c r="BW653" s="55"/>
      <c r="BX653" s="55"/>
      <c r="BY653" s="55"/>
      <c r="BZ653" s="55"/>
      <c r="CA653" s="55"/>
      <c r="CB653" s="55"/>
      <c r="CC653" s="55"/>
      <c r="CD653" s="55"/>
      <c r="CE653" s="55"/>
      <c r="CF653" s="55"/>
      <c r="CG653" s="55"/>
      <c r="CH653" s="55"/>
      <c r="CI653" s="55"/>
      <c r="CJ653" s="55"/>
      <c r="CK653" s="55"/>
      <c r="CL653" s="55"/>
      <c r="CM653" s="55"/>
      <c r="CN653" s="55"/>
      <c r="CO653" s="55"/>
      <c r="CP653" s="55"/>
      <c r="CQ653" s="55"/>
      <c r="CR653" s="55"/>
      <c r="CS653" s="55"/>
      <c r="CT653" s="55"/>
      <c r="CU653" s="55"/>
      <c r="CV653" s="55"/>
      <c r="CW653" s="55"/>
      <c r="CX653" s="55"/>
      <c r="CY653" s="55"/>
      <c r="CZ653" s="55"/>
      <c r="DA653" s="55"/>
      <c r="DB653" s="55"/>
      <c r="DC653" s="55"/>
      <c r="DD653" s="55"/>
      <c r="DE653" s="55"/>
      <c r="DF653" s="55"/>
      <c r="DG653" s="55"/>
      <c r="DH653" s="55"/>
      <c r="DI653" s="55"/>
      <c r="DJ653" s="55"/>
      <c r="DK653" s="55"/>
      <c r="DL653" s="55"/>
      <c r="DM653" s="55"/>
      <c r="DN653" s="55"/>
      <c r="DO653" s="55"/>
      <c r="DP653" s="55"/>
      <c r="DQ653" s="55"/>
      <c r="DR653" s="55"/>
      <c r="DS653" s="55"/>
      <c r="DT653" s="55"/>
      <c r="DU653" s="55"/>
      <c r="DV653" s="55"/>
      <c r="DW653" s="55"/>
      <c r="DX653" s="55"/>
      <c r="DY653" s="55"/>
      <c r="DZ653" s="55"/>
      <c r="EA653" s="55"/>
      <c r="EB653" s="55"/>
      <c r="EC653" s="55"/>
      <c r="ED653" s="55"/>
      <c r="EE653" s="55"/>
      <c r="EF653" s="55"/>
      <c r="EG653" s="55"/>
      <c r="EH653" s="55"/>
      <c r="EI653" s="55"/>
      <c r="EJ653" s="55"/>
      <c r="EK653" s="55"/>
      <c r="EL653" s="55"/>
      <c r="EM653" s="55"/>
      <c r="EN653" s="55"/>
      <c r="EO653" s="55"/>
      <c r="EP653" s="55"/>
      <c r="EQ653" s="55"/>
      <c r="ER653" s="55"/>
      <c r="ES653" s="55"/>
      <c r="ET653" s="55"/>
      <c r="EU653" s="55"/>
      <c r="EV653" s="55"/>
      <c r="EW653" s="55"/>
      <c r="EX653" s="55"/>
      <c r="EY653" s="55"/>
      <c r="EZ653" s="55"/>
      <c r="FA653" s="55"/>
      <c r="FB653" s="55"/>
      <c r="FC653" s="55"/>
      <c r="FD653" s="55"/>
      <c r="FE653" s="55"/>
      <c r="FF653" s="55"/>
      <c r="FG653" s="55"/>
      <c r="FH653" s="55"/>
      <c r="FI653" s="55"/>
      <c r="FJ653" s="55"/>
      <c r="FK653" s="55"/>
      <c r="FL653" s="55"/>
      <c r="FM653" s="55"/>
      <c r="FN653" s="55"/>
      <c r="FO653" s="55"/>
      <c r="FP653" s="55"/>
      <c r="FQ653" s="55"/>
      <c r="FR653" s="55"/>
      <c r="FS653" s="55"/>
      <c r="FT653" s="55"/>
      <c r="FU653" s="55"/>
      <c r="FV653" s="55"/>
      <c r="FW653" s="55"/>
      <c r="FX653" s="55"/>
      <c r="FY653" s="55"/>
      <c r="FZ653" s="55"/>
      <c r="GA653" s="55"/>
      <c r="GB653" s="55"/>
      <c r="GC653" s="55"/>
      <c r="GD653" s="55"/>
      <c r="GE653" s="55"/>
      <c r="GF653" s="55"/>
      <c r="GG653" s="55"/>
      <c r="GH653" s="55"/>
      <c r="GI653" s="55"/>
      <c r="GJ653" s="55"/>
      <c r="GK653" s="55"/>
      <c r="GL653" s="55"/>
      <c r="GM653" s="55"/>
      <c r="GN653" s="55"/>
      <c r="GO653" s="55"/>
      <c r="GP653" s="55"/>
      <c r="GQ653" s="55"/>
      <c r="GR653" s="55"/>
      <c r="GS653" s="55"/>
      <c r="GT653" s="55"/>
      <c r="GU653" s="55"/>
      <c r="GV653" s="55"/>
      <c r="GW653" s="55"/>
      <c r="GX653" s="55"/>
      <c r="GY653" s="55"/>
      <c r="GZ653" s="55"/>
      <c r="HA653" s="55"/>
      <c r="HB653" s="55"/>
      <c r="HC653" s="55"/>
      <c r="HD653" s="55"/>
      <c r="HE653" s="55"/>
      <c r="HF653" s="55"/>
      <c r="HG653" s="55"/>
      <c r="HH653" s="55"/>
      <c r="HI653" s="55"/>
      <c r="HJ653" s="55"/>
      <c r="HK653" s="55"/>
      <c r="HL653" s="55"/>
      <c r="HM653" s="55"/>
      <c r="HN653" s="55"/>
      <c r="HO653" s="55"/>
      <c r="HP653" s="55"/>
      <c r="HQ653" s="55"/>
      <c r="HR653" s="55"/>
      <c r="HS653" s="55"/>
      <c r="HT653" s="55"/>
      <c r="HU653" s="55"/>
      <c r="HV653" s="55"/>
      <c r="HW653" s="55"/>
      <c r="HX653" s="55"/>
      <c r="HY653" s="55"/>
      <c r="HZ653" s="55"/>
      <c r="IA653" s="55"/>
    </row>
    <row r="654" spans="1:235" ht="11.25">
      <c r="A654" s="1"/>
      <c r="B654" s="1"/>
      <c r="C654" s="1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106"/>
      <c r="O654" s="106"/>
      <c r="P654" s="106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5"/>
      <c r="AK654" s="55"/>
      <c r="AL654" s="55"/>
      <c r="AM654" s="55"/>
      <c r="AN654" s="55"/>
      <c r="AO654" s="55"/>
      <c r="AP654" s="55"/>
      <c r="AQ654" s="55"/>
      <c r="AR654" s="55"/>
      <c r="AS654" s="55"/>
      <c r="AT654" s="55"/>
      <c r="AU654" s="55"/>
      <c r="AV654" s="55"/>
      <c r="AW654" s="55"/>
      <c r="AX654" s="55"/>
      <c r="AY654" s="55"/>
      <c r="AZ654" s="55"/>
      <c r="BA654" s="55"/>
      <c r="BB654" s="55"/>
      <c r="BC654" s="55"/>
      <c r="BD654" s="55"/>
      <c r="BE654" s="55"/>
      <c r="BF654" s="55"/>
      <c r="BG654" s="55"/>
      <c r="BH654" s="55"/>
      <c r="BI654" s="55"/>
      <c r="BJ654" s="55"/>
      <c r="BK654" s="55"/>
      <c r="BL654" s="55"/>
      <c r="BM654" s="55"/>
      <c r="BN654" s="55"/>
      <c r="BO654" s="55"/>
      <c r="BP654" s="55"/>
      <c r="BQ654" s="55"/>
      <c r="BR654" s="55"/>
      <c r="BS654" s="55"/>
      <c r="BT654" s="55"/>
      <c r="BU654" s="55"/>
      <c r="BV654" s="55"/>
      <c r="BW654" s="55"/>
      <c r="BX654" s="55"/>
      <c r="BY654" s="55"/>
      <c r="BZ654" s="55"/>
      <c r="CA654" s="55"/>
      <c r="CB654" s="55"/>
      <c r="CC654" s="55"/>
      <c r="CD654" s="55"/>
      <c r="CE654" s="55"/>
      <c r="CF654" s="55"/>
      <c r="CG654" s="55"/>
      <c r="CH654" s="55"/>
      <c r="CI654" s="55"/>
      <c r="CJ654" s="55"/>
      <c r="CK654" s="55"/>
      <c r="CL654" s="55"/>
      <c r="CM654" s="55"/>
      <c r="CN654" s="55"/>
      <c r="CO654" s="55"/>
      <c r="CP654" s="55"/>
      <c r="CQ654" s="55"/>
      <c r="CR654" s="55"/>
      <c r="CS654" s="55"/>
      <c r="CT654" s="55"/>
      <c r="CU654" s="55"/>
      <c r="CV654" s="55"/>
      <c r="CW654" s="55"/>
      <c r="CX654" s="55"/>
      <c r="CY654" s="55"/>
      <c r="CZ654" s="55"/>
      <c r="DA654" s="55"/>
      <c r="DB654" s="55"/>
      <c r="DC654" s="55"/>
      <c r="DD654" s="55"/>
      <c r="DE654" s="55"/>
      <c r="DF654" s="55"/>
      <c r="DG654" s="55"/>
      <c r="DH654" s="55"/>
      <c r="DI654" s="55"/>
      <c r="DJ654" s="55"/>
      <c r="DK654" s="55"/>
      <c r="DL654" s="55"/>
      <c r="DM654" s="55"/>
      <c r="DN654" s="55"/>
      <c r="DO654" s="55"/>
      <c r="DP654" s="55"/>
      <c r="DQ654" s="55"/>
      <c r="DR654" s="55"/>
      <c r="DS654" s="55"/>
      <c r="DT654" s="55"/>
      <c r="DU654" s="55"/>
      <c r="DV654" s="55"/>
      <c r="DW654" s="55"/>
      <c r="DX654" s="55"/>
      <c r="DY654" s="55"/>
      <c r="DZ654" s="55"/>
      <c r="EA654" s="55"/>
      <c r="EB654" s="55"/>
      <c r="EC654" s="55"/>
      <c r="ED654" s="55"/>
      <c r="EE654" s="55"/>
      <c r="EF654" s="55"/>
      <c r="EG654" s="55"/>
      <c r="EH654" s="55"/>
      <c r="EI654" s="55"/>
      <c r="EJ654" s="55"/>
      <c r="EK654" s="55"/>
      <c r="EL654" s="55"/>
      <c r="EM654" s="55"/>
      <c r="EN654" s="55"/>
      <c r="EO654" s="55"/>
      <c r="EP654" s="55"/>
      <c r="EQ654" s="55"/>
      <c r="ER654" s="55"/>
      <c r="ES654" s="55"/>
      <c r="ET654" s="55"/>
      <c r="EU654" s="55"/>
      <c r="EV654" s="55"/>
      <c r="EW654" s="55"/>
      <c r="EX654" s="55"/>
      <c r="EY654" s="55"/>
      <c r="EZ654" s="55"/>
      <c r="FA654" s="55"/>
      <c r="FB654" s="55"/>
      <c r="FC654" s="55"/>
      <c r="FD654" s="55"/>
      <c r="FE654" s="55"/>
      <c r="FF654" s="55"/>
      <c r="FG654" s="55"/>
      <c r="FH654" s="55"/>
      <c r="FI654" s="55"/>
      <c r="FJ654" s="55"/>
      <c r="FK654" s="55"/>
      <c r="FL654" s="55"/>
      <c r="FM654" s="55"/>
      <c r="FN654" s="55"/>
      <c r="FO654" s="55"/>
      <c r="FP654" s="55"/>
      <c r="FQ654" s="55"/>
      <c r="FR654" s="55"/>
      <c r="FS654" s="55"/>
      <c r="FT654" s="55"/>
      <c r="FU654" s="55"/>
      <c r="FV654" s="55"/>
      <c r="FW654" s="55"/>
      <c r="FX654" s="55"/>
      <c r="FY654" s="55"/>
      <c r="FZ654" s="55"/>
      <c r="GA654" s="55"/>
      <c r="GB654" s="55"/>
      <c r="GC654" s="55"/>
      <c r="GD654" s="55"/>
      <c r="GE654" s="55"/>
      <c r="GF654" s="55"/>
      <c r="GG654" s="55"/>
      <c r="GH654" s="55"/>
      <c r="GI654" s="55"/>
      <c r="GJ654" s="55"/>
      <c r="GK654" s="55"/>
      <c r="GL654" s="55"/>
      <c r="GM654" s="55"/>
      <c r="GN654" s="55"/>
      <c r="GO654" s="55"/>
      <c r="GP654" s="55"/>
      <c r="GQ654" s="55"/>
      <c r="GR654" s="55"/>
      <c r="GS654" s="55"/>
      <c r="GT654" s="55"/>
      <c r="GU654" s="55"/>
      <c r="GV654" s="55"/>
      <c r="GW654" s="55"/>
      <c r="GX654" s="55"/>
      <c r="GY654" s="55"/>
      <c r="GZ654" s="55"/>
      <c r="HA654" s="55"/>
      <c r="HB654" s="55"/>
      <c r="HC654" s="55"/>
      <c r="HD654" s="55"/>
      <c r="HE654" s="55"/>
      <c r="HF654" s="55"/>
      <c r="HG654" s="55"/>
      <c r="HH654" s="55"/>
      <c r="HI654" s="55"/>
      <c r="HJ654" s="55"/>
      <c r="HK654" s="55"/>
      <c r="HL654" s="55"/>
      <c r="HM654" s="55"/>
      <c r="HN654" s="55"/>
      <c r="HO654" s="55"/>
      <c r="HP654" s="55"/>
      <c r="HQ654" s="55"/>
      <c r="HR654" s="55"/>
      <c r="HS654" s="55"/>
      <c r="HT654" s="55"/>
      <c r="HU654" s="55"/>
      <c r="HV654" s="55"/>
      <c r="HW654" s="55"/>
      <c r="HX654" s="55"/>
      <c r="HY654" s="55"/>
      <c r="HZ654" s="55"/>
      <c r="IA654" s="55"/>
    </row>
    <row r="655" spans="1:235" ht="11.25">
      <c r="A655" s="1"/>
      <c r="B655" s="1"/>
      <c r="C655" s="1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106"/>
      <c r="O655" s="106"/>
      <c r="P655" s="106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5"/>
      <c r="AK655" s="55"/>
      <c r="AL655" s="55"/>
      <c r="AM655" s="55"/>
      <c r="AN655" s="55"/>
      <c r="AO655" s="55"/>
      <c r="AP655" s="55"/>
      <c r="AQ655" s="55"/>
      <c r="AR655" s="55"/>
      <c r="AS655" s="55"/>
      <c r="AT655" s="55"/>
      <c r="AU655" s="55"/>
      <c r="AV655" s="55"/>
      <c r="AW655" s="55"/>
      <c r="AX655" s="55"/>
      <c r="AY655" s="55"/>
      <c r="AZ655" s="55"/>
      <c r="BA655" s="55"/>
      <c r="BB655" s="55"/>
      <c r="BC655" s="55"/>
      <c r="BD655" s="55"/>
      <c r="BE655" s="55"/>
      <c r="BF655" s="55"/>
      <c r="BG655" s="55"/>
      <c r="BH655" s="55"/>
      <c r="BI655" s="55"/>
      <c r="BJ655" s="55"/>
      <c r="BK655" s="55"/>
      <c r="BL655" s="55"/>
      <c r="BM655" s="55"/>
      <c r="BN655" s="55"/>
      <c r="BO655" s="55"/>
      <c r="BP655" s="55"/>
      <c r="BQ655" s="55"/>
      <c r="BR655" s="55"/>
      <c r="BS655" s="55"/>
      <c r="BT655" s="55"/>
      <c r="BU655" s="55"/>
      <c r="BV655" s="55"/>
      <c r="BW655" s="55"/>
      <c r="BX655" s="55"/>
      <c r="BY655" s="55"/>
      <c r="BZ655" s="55"/>
      <c r="CA655" s="55"/>
      <c r="CB655" s="55"/>
      <c r="CC655" s="55"/>
      <c r="CD655" s="55"/>
      <c r="CE655" s="55"/>
      <c r="CF655" s="55"/>
      <c r="CG655" s="55"/>
      <c r="CH655" s="55"/>
      <c r="CI655" s="55"/>
      <c r="CJ655" s="55"/>
      <c r="CK655" s="55"/>
      <c r="CL655" s="55"/>
      <c r="CM655" s="55"/>
      <c r="CN655" s="55"/>
      <c r="CO655" s="55"/>
      <c r="CP655" s="55"/>
      <c r="CQ655" s="55"/>
      <c r="CR655" s="55"/>
      <c r="CS655" s="55"/>
      <c r="CT655" s="55"/>
      <c r="CU655" s="55"/>
      <c r="CV655" s="55"/>
      <c r="CW655" s="55"/>
      <c r="CX655" s="55"/>
      <c r="CY655" s="55"/>
      <c r="CZ655" s="55"/>
      <c r="DA655" s="55"/>
      <c r="DB655" s="55"/>
      <c r="DC655" s="55"/>
      <c r="DD655" s="55"/>
      <c r="DE655" s="55"/>
      <c r="DF655" s="55"/>
      <c r="DG655" s="55"/>
      <c r="DH655" s="55"/>
      <c r="DI655" s="55"/>
      <c r="DJ655" s="55"/>
      <c r="DK655" s="55"/>
      <c r="DL655" s="55"/>
      <c r="DM655" s="55"/>
      <c r="DN655" s="55"/>
      <c r="DO655" s="55"/>
      <c r="DP655" s="55"/>
      <c r="DQ655" s="55"/>
      <c r="DR655" s="55"/>
      <c r="DS655" s="55"/>
      <c r="DT655" s="55"/>
      <c r="DU655" s="55"/>
      <c r="DV655" s="55"/>
      <c r="DW655" s="55"/>
      <c r="DX655" s="55"/>
      <c r="DY655" s="55"/>
      <c r="DZ655" s="55"/>
      <c r="EA655" s="55"/>
      <c r="EB655" s="55"/>
      <c r="EC655" s="55"/>
      <c r="ED655" s="55"/>
      <c r="EE655" s="55"/>
      <c r="EF655" s="55"/>
      <c r="EG655" s="55"/>
      <c r="EH655" s="55"/>
      <c r="EI655" s="55"/>
      <c r="EJ655" s="55"/>
      <c r="EK655" s="55"/>
      <c r="EL655" s="55"/>
      <c r="EM655" s="55"/>
      <c r="EN655" s="55"/>
      <c r="EO655" s="55"/>
      <c r="EP655" s="55"/>
      <c r="EQ655" s="55"/>
      <c r="ER655" s="55"/>
      <c r="ES655" s="55"/>
      <c r="ET655" s="55"/>
      <c r="EU655" s="55"/>
      <c r="EV655" s="55"/>
      <c r="EW655" s="55"/>
      <c r="EX655" s="55"/>
      <c r="EY655" s="55"/>
      <c r="EZ655" s="55"/>
      <c r="FA655" s="55"/>
      <c r="FB655" s="55"/>
      <c r="FC655" s="55"/>
      <c r="FD655" s="55"/>
      <c r="FE655" s="55"/>
      <c r="FF655" s="55"/>
      <c r="FG655" s="55"/>
      <c r="FH655" s="55"/>
      <c r="FI655" s="55"/>
      <c r="FJ655" s="55"/>
      <c r="FK655" s="55"/>
      <c r="FL655" s="55"/>
      <c r="FM655" s="55"/>
      <c r="FN655" s="55"/>
      <c r="FO655" s="55"/>
      <c r="FP655" s="55"/>
      <c r="FQ655" s="55"/>
      <c r="FR655" s="55"/>
      <c r="FS655" s="55"/>
      <c r="FT655" s="55"/>
      <c r="FU655" s="55"/>
      <c r="FV655" s="55"/>
      <c r="FW655" s="55"/>
      <c r="FX655" s="55"/>
      <c r="FY655" s="55"/>
      <c r="FZ655" s="55"/>
      <c r="GA655" s="55"/>
      <c r="GB655" s="55"/>
      <c r="GC655" s="55"/>
      <c r="GD655" s="55"/>
      <c r="GE655" s="55"/>
      <c r="GF655" s="55"/>
      <c r="GG655" s="55"/>
      <c r="GH655" s="55"/>
      <c r="GI655" s="55"/>
      <c r="GJ655" s="55"/>
      <c r="GK655" s="55"/>
      <c r="GL655" s="55"/>
      <c r="GM655" s="55"/>
      <c r="GN655" s="55"/>
      <c r="GO655" s="55"/>
      <c r="GP655" s="55"/>
      <c r="GQ655" s="55"/>
      <c r="GR655" s="55"/>
      <c r="GS655" s="55"/>
      <c r="GT655" s="55"/>
      <c r="GU655" s="55"/>
      <c r="GV655" s="55"/>
      <c r="GW655" s="55"/>
      <c r="GX655" s="55"/>
      <c r="GY655" s="55"/>
      <c r="GZ655" s="55"/>
      <c r="HA655" s="55"/>
      <c r="HB655" s="55"/>
      <c r="HC655" s="55"/>
      <c r="HD655" s="55"/>
      <c r="HE655" s="55"/>
      <c r="HF655" s="55"/>
      <c r="HG655" s="55"/>
      <c r="HH655" s="55"/>
      <c r="HI655" s="55"/>
      <c r="HJ655" s="55"/>
      <c r="HK655" s="55"/>
      <c r="HL655" s="55"/>
      <c r="HM655" s="55"/>
      <c r="HN655" s="55"/>
      <c r="HO655" s="55"/>
      <c r="HP655" s="55"/>
      <c r="HQ655" s="55"/>
      <c r="HR655" s="55"/>
      <c r="HS655" s="55"/>
      <c r="HT655" s="55"/>
      <c r="HU655" s="55"/>
      <c r="HV655" s="55"/>
      <c r="HW655" s="55"/>
      <c r="HX655" s="55"/>
      <c r="HY655" s="55"/>
      <c r="HZ655" s="55"/>
      <c r="IA655" s="55"/>
    </row>
    <row r="656" spans="1:235" ht="11.25">
      <c r="A656" s="1"/>
      <c r="B656" s="1"/>
      <c r="C656" s="1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106"/>
      <c r="O656" s="106"/>
      <c r="P656" s="106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5"/>
      <c r="AK656" s="55"/>
      <c r="AL656" s="55"/>
      <c r="AM656" s="55"/>
      <c r="AN656" s="55"/>
      <c r="AO656" s="55"/>
      <c r="AP656" s="55"/>
      <c r="AQ656" s="55"/>
      <c r="AR656" s="55"/>
      <c r="AS656" s="55"/>
      <c r="AT656" s="55"/>
      <c r="AU656" s="55"/>
      <c r="AV656" s="55"/>
      <c r="AW656" s="55"/>
      <c r="AX656" s="55"/>
      <c r="AY656" s="55"/>
      <c r="AZ656" s="55"/>
      <c r="BA656" s="55"/>
      <c r="BB656" s="55"/>
      <c r="BC656" s="55"/>
      <c r="BD656" s="55"/>
      <c r="BE656" s="55"/>
      <c r="BF656" s="55"/>
      <c r="BG656" s="55"/>
      <c r="BH656" s="55"/>
      <c r="BI656" s="55"/>
      <c r="BJ656" s="55"/>
      <c r="BK656" s="55"/>
      <c r="BL656" s="55"/>
      <c r="BM656" s="55"/>
      <c r="BN656" s="55"/>
      <c r="BO656" s="55"/>
      <c r="BP656" s="55"/>
      <c r="BQ656" s="55"/>
      <c r="BR656" s="55"/>
      <c r="BS656" s="55"/>
      <c r="BT656" s="55"/>
      <c r="BU656" s="55"/>
      <c r="BV656" s="55"/>
      <c r="BW656" s="55"/>
      <c r="BX656" s="55"/>
      <c r="BY656" s="55"/>
      <c r="BZ656" s="55"/>
      <c r="CA656" s="55"/>
      <c r="CB656" s="55"/>
      <c r="CC656" s="55"/>
      <c r="CD656" s="55"/>
      <c r="CE656" s="55"/>
      <c r="CF656" s="55"/>
      <c r="CG656" s="55"/>
      <c r="CH656" s="55"/>
      <c r="CI656" s="55"/>
      <c r="CJ656" s="55"/>
      <c r="CK656" s="55"/>
      <c r="CL656" s="55"/>
      <c r="CM656" s="55"/>
      <c r="CN656" s="55"/>
      <c r="CO656" s="55"/>
      <c r="CP656" s="55"/>
      <c r="CQ656" s="55"/>
      <c r="CR656" s="55"/>
      <c r="CS656" s="55"/>
      <c r="CT656" s="55"/>
      <c r="CU656" s="55"/>
      <c r="CV656" s="55"/>
      <c r="CW656" s="55"/>
      <c r="CX656" s="55"/>
      <c r="CY656" s="55"/>
      <c r="CZ656" s="55"/>
      <c r="DA656" s="55"/>
      <c r="DB656" s="55"/>
      <c r="DC656" s="55"/>
      <c r="DD656" s="55"/>
      <c r="DE656" s="55"/>
      <c r="DF656" s="55"/>
      <c r="DG656" s="55"/>
      <c r="DH656" s="55"/>
      <c r="DI656" s="55"/>
      <c r="DJ656" s="55"/>
      <c r="DK656" s="55"/>
      <c r="DL656" s="55"/>
      <c r="DM656" s="55"/>
      <c r="DN656" s="55"/>
      <c r="DO656" s="55"/>
      <c r="DP656" s="55"/>
      <c r="DQ656" s="55"/>
      <c r="DR656" s="55"/>
      <c r="DS656" s="55"/>
      <c r="DT656" s="55"/>
      <c r="DU656" s="55"/>
      <c r="DV656" s="55"/>
      <c r="DW656" s="55"/>
      <c r="DX656" s="55"/>
      <c r="DY656" s="55"/>
      <c r="DZ656" s="55"/>
      <c r="EA656" s="55"/>
      <c r="EB656" s="55"/>
      <c r="EC656" s="55"/>
      <c r="ED656" s="55"/>
      <c r="EE656" s="55"/>
      <c r="EF656" s="55"/>
      <c r="EG656" s="55"/>
      <c r="EH656" s="55"/>
      <c r="EI656" s="55"/>
      <c r="EJ656" s="55"/>
      <c r="EK656" s="55"/>
      <c r="EL656" s="55"/>
      <c r="EM656" s="55"/>
      <c r="EN656" s="55"/>
      <c r="EO656" s="55"/>
      <c r="EP656" s="55"/>
      <c r="EQ656" s="55"/>
      <c r="ER656" s="55"/>
      <c r="ES656" s="55"/>
      <c r="ET656" s="55"/>
      <c r="EU656" s="55"/>
      <c r="EV656" s="55"/>
      <c r="EW656" s="55"/>
      <c r="EX656" s="55"/>
      <c r="EY656" s="55"/>
      <c r="EZ656" s="55"/>
      <c r="FA656" s="55"/>
      <c r="FB656" s="55"/>
      <c r="FC656" s="55"/>
      <c r="FD656" s="55"/>
      <c r="FE656" s="55"/>
      <c r="FF656" s="55"/>
      <c r="FG656" s="55"/>
      <c r="FH656" s="55"/>
      <c r="FI656" s="55"/>
      <c r="FJ656" s="55"/>
      <c r="FK656" s="55"/>
      <c r="FL656" s="55"/>
      <c r="FM656" s="55"/>
      <c r="FN656" s="55"/>
      <c r="FO656" s="55"/>
      <c r="FP656" s="55"/>
      <c r="FQ656" s="55"/>
      <c r="FR656" s="55"/>
      <c r="FS656" s="55"/>
      <c r="FT656" s="55"/>
      <c r="FU656" s="55"/>
      <c r="FV656" s="55"/>
      <c r="FW656" s="55"/>
      <c r="FX656" s="55"/>
      <c r="FY656" s="55"/>
      <c r="FZ656" s="55"/>
      <c r="GA656" s="55"/>
      <c r="GB656" s="55"/>
      <c r="GC656" s="55"/>
      <c r="GD656" s="55"/>
      <c r="GE656" s="55"/>
      <c r="GF656" s="55"/>
      <c r="GG656" s="55"/>
      <c r="GH656" s="55"/>
      <c r="GI656" s="55"/>
      <c r="GJ656" s="55"/>
      <c r="GK656" s="55"/>
      <c r="GL656" s="55"/>
      <c r="GM656" s="55"/>
      <c r="GN656" s="55"/>
      <c r="GO656" s="55"/>
      <c r="GP656" s="55"/>
      <c r="GQ656" s="55"/>
      <c r="GR656" s="55"/>
      <c r="GS656" s="55"/>
      <c r="GT656" s="55"/>
      <c r="GU656" s="55"/>
      <c r="GV656" s="55"/>
      <c r="GW656" s="55"/>
      <c r="GX656" s="55"/>
      <c r="GY656" s="55"/>
      <c r="GZ656" s="55"/>
      <c r="HA656" s="55"/>
      <c r="HB656" s="55"/>
      <c r="HC656" s="55"/>
      <c r="HD656" s="55"/>
      <c r="HE656" s="55"/>
      <c r="HF656" s="55"/>
      <c r="HG656" s="55"/>
      <c r="HH656" s="55"/>
      <c r="HI656" s="55"/>
      <c r="HJ656" s="55"/>
      <c r="HK656" s="55"/>
      <c r="HL656" s="55"/>
      <c r="HM656" s="55"/>
      <c r="HN656" s="55"/>
      <c r="HO656" s="55"/>
      <c r="HP656" s="55"/>
      <c r="HQ656" s="55"/>
      <c r="HR656" s="55"/>
      <c r="HS656" s="55"/>
      <c r="HT656" s="55"/>
      <c r="HU656" s="55"/>
      <c r="HV656" s="55"/>
      <c r="HW656" s="55"/>
      <c r="HX656" s="55"/>
      <c r="HY656" s="55"/>
      <c r="HZ656" s="55"/>
      <c r="IA656" s="55"/>
    </row>
    <row r="657" spans="1:235" ht="11.25">
      <c r="A657" s="1"/>
      <c r="B657" s="1"/>
      <c r="C657" s="1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106"/>
      <c r="O657" s="106"/>
      <c r="P657" s="106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5"/>
      <c r="AK657" s="55"/>
      <c r="AL657" s="55"/>
      <c r="AM657" s="55"/>
      <c r="AN657" s="55"/>
      <c r="AO657" s="55"/>
      <c r="AP657" s="55"/>
      <c r="AQ657" s="55"/>
      <c r="AR657" s="55"/>
      <c r="AS657" s="55"/>
      <c r="AT657" s="55"/>
      <c r="AU657" s="55"/>
      <c r="AV657" s="55"/>
      <c r="AW657" s="55"/>
      <c r="AX657" s="55"/>
      <c r="AY657" s="55"/>
      <c r="AZ657" s="55"/>
      <c r="BA657" s="55"/>
      <c r="BB657" s="55"/>
      <c r="BC657" s="55"/>
      <c r="BD657" s="55"/>
      <c r="BE657" s="55"/>
      <c r="BF657" s="55"/>
      <c r="BG657" s="55"/>
      <c r="BH657" s="55"/>
      <c r="BI657" s="55"/>
      <c r="BJ657" s="55"/>
      <c r="BK657" s="55"/>
      <c r="BL657" s="55"/>
      <c r="BM657" s="55"/>
      <c r="BN657" s="55"/>
      <c r="BO657" s="55"/>
      <c r="BP657" s="55"/>
      <c r="BQ657" s="55"/>
      <c r="BR657" s="55"/>
      <c r="BS657" s="55"/>
      <c r="BT657" s="55"/>
      <c r="BU657" s="55"/>
      <c r="BV657" s="55"/>
      <c r="BW657" s="55"/>
      <c r="BX657" s="55"/>
      <c r="BY657" s="55"/>
      <c r="BZ657" s="55"/>
      <c r="CA657" s="55"/>
      <c r="CB657" s="55"/>
      <c r="CC657" s="55"/>
      <c r="CD657" s="55"/>
      <c r="CE657" s="55"/>
      <c r="CF657" s="55"/>
      <c r="CG657" s="55"/>
      <c r="CH657" s="55"/>
      <c r="CI657" s="55"/>
      <c r="CJ657" s="55"/>
      <c r="CK657" s="55"/>
      <c r="CL657" s="55"/>
      <c r="CM657" s="55"/>
      <c r="CN657" s="55"/>
      <c r="CO657" s="55"/>
      <c r="CP657" s="55"/>
      <c r="CQ657" s="55"/>
      <c r="CR657" s="55"/>
      <c r="CS657" s="55"/>
      <c r="CT657" s="55"/>
      <c r="CU657" s="55"/>
      <c r="CV657" s="55"/>
      <c r="CW657" s="55"/>
      <c r="CX657" s="55"/>
      <c r="CY657" s="55"/>
      <c r="CZ657" s="55"/>
      <c r="DA657" s="55"/>
      <c r="DB657" s="55"/>
      <c r="DC657" s="55"/>
      <c r="DD657" s="55"/>
      <c r="DE657" s="55"/>
      <c r="DF657" s="55"/>
      <c r="DG657" s="55"/>
      <c r="DH657" s="55"/>
      <c r="DI657" s="55"/>
      <c r="DJ657" s="55"/>
      <c r="DK657" s="55"/>
      <c r="DL657" s="55"/>
      <c r="DM657" s="55"/>
      <c r="DN657" s="55"/>
      <c r="DO657" s="55"/>
      <c r="DP657" s="55"/>
      <c r="DQ657" s="55"/>
      <c r="DR657" s="55"/>
      <c r="DS657" s="55"/>
      <c r="DT657" s="55"/>
      <c r="DU657" s="55"/>
      <c r="DV657" s="55"/>
      <c r="DW657" s="55"/>
      <c r="DX657" s="55"/>
      <c r="DY657" s="55"/>
      <c r="DZ657" s="55"/>
      <c r="EA657" s="55"/>
      <c r="EB657" s="55"/>
      <c r="EC657" s="55"/>
      <c r="ED657" s="55"/>
      <c r="EE657" s="55"/>
      <c r="EF657" s="55"/>
      <c r="EG657" s="55"/>
      <c r="EH657" s="55"/>
      <c r="EI657" s="55"/>
      <c r="EJ657" s="55"/>
      <c r="EK657" s="55"/>
      <c r="EL657" s="55"/>
      <c r="EM657" s="55"/>
      <c r="EN657" s="55"/>
      <c r="EO657" s="55"/>
      <c r="EP657" s="55"/>
      <c r="EQ657" s="55"/>
      <c r="ER657" s="55"/>
      <c r="ES657" s="55"/>
      <c r="ET657" s="55"/>
      <c r="EU657" s="55"/>
      <c r="EV657" s="55"/>
      <c r="EW657" s="55"/>
      <c r="EX657" s="55"/>
      <c r="EY657" s="55"/>
      <c r="EZ657" s="55"/>
      <c r="FA657" s="55"/>
      <c r="FB657" s="55"/>
      <c r="FC657" s="55"/>
      <c r="FD657" s="55"/>
      <c r="FE657" s="55"/>
      <c r="FF657" s="55"/>
      <c r="FG657" s="55"/>
      <c r="FH657" s="55"/>
      <c r="FI657" s="55"/>
      <c r="FJ657" s="55"/>
      <c r="FK657" s="55"/>
      <c r="FL657" s="55"/>
      <c r="FM657" s="55"/>
      <c r="FN657" s="55"/>
      <c r="FO657" s="55"/>
      <c r="FP657" s="55"/>
      <c r="FQ657" s="55"/>
      <c r="FR657" s="55"/>
      <c r="FS657" s="55"/>
      <c r="FT657" s="55"/>
      <c r="FU657" s="55"/>
      <c r="FV657" s="55"/>
      <c r="FW657" s="55"/>
      <c r="FX657" s="55"/>
      <c r="FY657" s="55"/>
      <c r="FZ657" s="55"/>
      <c r="GA657" s="55"/>
      <c r="GB657" s="55"/>
      <c r="GC657" s="55"/>
      <c r="GD657" s="55"/>
      <c r="GE657" s="55"/>
      <c r="GF657" s="55"/>
      <c r="GG657" s="55"/>
      <c r="GH657" s="55"/>
      <c r="GI657" s="55"/>
      <c r="GJ657" s="55"/>
      <c r="GK657" s="55"/>
      <c r="GL657" s="55"/>
      <c r="GM657" s="55"/>
      <c r="GN657" s="55"/>
      <c r="GO657" s="55"/>
      <c r="GP657" s="55"/>
      <c r="GQ657" s="55"/>
      <c r="GR657" s="55"/>
      <c r="GS657" s="55"/>
      <c r="GT657" s="55"/>
      <c r="GU657" s="55"/>
      <c r="GV657" s="55"/>
      <c r="GW657" s="55"/>
      <c r="GX657" s="55"/>
      <c r="GY657" s="55"/>
      <c r="GZ657" s="55"/>
      <c r="HA657" s="55"/>
      <c r="HB657" s="55"/>
      <c r="HC657" s="55"/>
      <c r="HD657" s="55"/>
      <c r="HE657" s="55"/>
      <c r="HF657" s="55"/>
      <c r="HG657" s="55"/>
      <c r="HH657" s="55"/>
      <c r="HI657" s="55"/>
      <c r="HJ657" s="55"/>
      <c r="HK657" s="55"/>
      <c r="HL657" s="55"/>
      <c r="HM657" s="55"/>
      <c r="HN657" s="55"/>
      <c r="HO657" s="55"/>
      <c r="HP657" s="55"/>
      <c r="HQ657" s="55"/>
      <c r="HR657" s="55"/>
      <c r="HS657" s="55"/>
      <c r="HT657" s="55"/>
      <c r="HU657" s="55"/>
      <c r="HV657" s="55"/>
      <c r="HW657" s="55"/>
      <c r="HX657" s="55"/>
      <c r="HY657" s="55"/>
      <c r="HZ657" s="55"/>
      <c r="IA657" s="55"/>
    </row>
    <row r="658" spans="1:235" ht="11.25">
      <c r="A658" s="1"/>
      <c r="B658" s="1"/>
      <c r="C658" s="1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106"/>
      <c r="O658" s="106"/>
      <c r="P658" s="106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5"/>
      <c r="AK658" s="55"/>
      <c r="AL658" s="55"/>
      <c r="AM658" s="55"/>
      <c r="AN658" s="55"/>
      <c r="AO658" s="55"/>
      <c r="AP658" s="55"/>
      <c r="AQ658" s="55"/>
      <c r="AR658" s="55"/>
      <c r="AS658" s="55"/>
      <c r="AT658" s="55"/>
      <c r="AU658" s="55"/>
      <c r="AV658" s="55"/>
      <c r="AW658" s="55"/>
      <c r="AX658" s="55"/>
      <c r="AY658" s="55"/>
      <c r="AZ658" s="55"/>
      <c r="BA658" s="55"/>
      <c r="BB658" s="55"/>
      <c r="BC658" s="55"/>
      <c r="BD658" s="55"/>
      <c r="BE658" s="55"/>
      <c r="BF658" s="55"/>
      <c r="BG658" s="55"/>
      <c r="BH658" s="55"/>
      <c r="BI658" s="55"/>
      <c r="BJ658" s="55"/>
      <c r="BK658" s="55"/>
      <c r="BL658" s="55"/>
      <c r="BM658" s="55"/>
      <c r="BN658" s="55"/>
      <c r="BO658" s="55"/>
      <c r="BP658" s="55"/>
      <c r="BQ658" s="55"/>
      <c r="BR658" s="55"/>
      <c r="BS658" s="55"/>
      <c r="BT658" s="55"/>
      <c r="BU658" s="55"/>
      <c r="BV658" s="55"/>
      <c r="BW658" s="55"/>
      <c r="BX658" s="55"/>
      <c r="BY658" s="55"/>
      <c r="BZ658" s="55"/>
      <c r="CA658" s="55"/>
      <c r="CB658" s="55"/>
      <c r="CC658" s="55"/>
      <c r="CD658" s="55"/>
      <c r="CE658" s="55"/>
      <c r="CF658" s="55"/>
      <c r="CG658" s="55"/>
      <c r="CH658" s="55"/>
      <c r="CI658" s="55"/>
      <c r="CJ658" s="55"/>
      <c r="CK658" s="55"/>
      <c r="CL658" s="55"/>
      <c r="CM658" s="55"/>
      <c r="CN658" s="55"/>
      <c r="CO658" s="55"/>
      <c r="CP658" s="55"/>
      <c r="CQ658" s="55"/>
      <c r="CR658" s="55"/>
      <c r="CS658" s="55"/>
      <c r="CT658" s="55"/>
      <c r="CU658" s="55"/>
      <c r="CV658" s="55"/>
      <c r="CW658" s="55"/>
      <c r="CX658" s="55"/>
      <c r="CY658" s="55"/>
      <c r="CZ658" s="55"/>
      <c r="DA658" s="55"/>
      <c r="DB658" s="55"/>
      <c r="DC658" s="55"/>
      <c r="DD658" s="55"/>
      <c r="DE658" s="55"/>
      <c r="DF658" s="55"/>
      <c r="DG658" s="55"/>
      <c r="DH658" s="55"/>
      <c r="DI658" s="55"/>
      <c r="DJ658" s="55"/>
      <c r="DK658" s="55"/>
      <c r="DL658" s="55"/>
      <c r="DM658" s="55"/>
      <c r="DN658" s="55"/>
      <c r="DO658" s="55"/>
      <c r="DP658" s="55"/>
      <c r="DQ658" s="55"/>
      <c r="DR658" s="55"/>
      <c r="DS658" s="55"/>
      <c r="DT658" s="55"/>
      <c r="DU658" s="55"/>
      <c r="DV658" s="55"/>
      <c r="DW658" s="55"/>
      <c r="DX658" s="55"/>
      <c r="DY658" s="55"/>
      <c r="DZ658" s="55"/>
      <c r="EA658" s="55"/>
      <c r="EB658" s="55"/>
      <c r="EC658" s="55"/>
      <c r="ED658" s="55"/>
      <c r="EE658" s="55"/>
      <c r="EF658" s="55"/>
      <c r="EG658" s="55"/>
      <c r="EH658" s="55"/>
      <c r="EI658" s="55"/>
      <c r="EJ658" s="55"/>
      <c r="EK658" s="55"/>
      <c r="EL658" s="55"/>
      <c r="EM658" s="55"/>
      <c r="EN658" s="55"/>
      <c r="EO658" s="55"/>
      <c r="EP658" s="55"/>
      <c r="EQ658" s="55"/>
      <c r="ER658" s="55"/>
      <c r="ES658" s="55"/>
      <c r="ET658" s="55"/>
      <c r="EU658" s="55"/>
      <c r="EV658" s="55"/>
      <c r="EW658" s="55"/>
      <c r="EX658" s="55"/>
      <c r="EY658" s="55"/>
      <c r="EZ658" s="55"/>
      <c r="FA658" s="55"/>
      <c r="FB658" s="55"/>
      <c r="FC658" s="55"/>
      <c r="FD658" s="55"/>
      <c r="FE658" s="55"/>
      <c r="FF658" s="55"/>
      <c r="FG658" s="55"/>
      <c r="FH658" s="55"/>
      <c r="FI658" s="55"/>
      <c r="FJ658" s="55"/>
      <c r="FK658" s="55"/>
      <c r="FL658" s="55"/>
      <c r="FM658" s="55"/>
      <c r="FN658" s="55"/>
      <c r="FO658" s="55"/>
      <c r="FP658" s="55"/>
      <c r="FQ658" s="55"/>
      <c r="FR658" s="55"/>
      <c r="FS658" s="55"/>
      <c r="FT658" s="55"/>
      <c r="FU658" s="55"/>
      <c r="FV658" s="55"/>
      <c r="FW658" s="55"/>
      <c r="FX658" s="55"/>
      <c r="FY658" s="55"/>
      <c r="FZ658" s="55"/>
      <c r="GA658" s="55"/>
      <c r="GB658" s="55"/>
      <c r="GC658" s="55"/>
      <c r="GD658" s="55"/>
      <c r="GE658" s="55"/>
      <c r="GF658" s="55"/>
      <c r="GG658" s="55"/>
      <c r="GH658" s="55"/>
      <c r="GI658" s="55"/>
      <c r="GJ658" s="55"/>
      <c r="GK658" s="55"/>
      <c r="GL658" s="55"/>
      <c r="GM658" s="55"/>
      <c r="GN658" s="55"/>
      <c r="GO658" s="55"/>
      <c r="GP658" s="55"/>
      <c r="GQ658" s="55"/>
      <c r="GR658" s="55"/>
      <c r="GS658" s="55"/>
      <c r="GT658" s="55"/>
      <c r="GU658" s="55"/>
      <c r="GV658" s="55"/>
      <c r="GW658" s="55"/>
      <c r="GX658" s="55"/>
      <c r="GY658" s="55"/>
      <c r="GZ658" s="55"/>
      <c r="HA658" s="55"/>
      <c r="HB658" s="55"/>
      <c r="HC658" s="55"/>
      <c r="HD658" s="55"/>
      <c r="HE658" s="55"/>
      <c r="HF658" s="55"/>
      <c r="HG658" s="55"/>
      <c r="HH658" s="55"/>
      <c r="HI658" s="55"/>
      <c r="HJ658" s="55"/>
      <c r="HK658" s="55"/>
      <c r="HL658" s="55"/>
      <c r="HM658" s="55"/>
      <c r="HN658" s="55"/>
      <c r="HO658" s="55"/>
      <c r="HP658" s="55"/>
      <c r="HQ658" s="55"/>
      <c r="HR658" s="55"/>
      <c r="HS658" s="55"/>
      <c r="HT658" s="55"/>
      <c r="HU658" s="55"/>
      <c r="HV658" s="55"/>
      <c r="HW658" s="55"/>
      <c r="HX658" s="55"/>
      <c r="HY658" s="55"/>
      <c r="HZ658" s="55"/>
      <c r="IA658" s="55"/>
    </row>
    <row r="659" spans="1:235" ht="11.25">
      <c r="A659" s="1"/>
      <c r="B659" s="1"/>
      <c r="C659" s="1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106"/>
      <c r="O659" s="106"/>
      <c r="P659" s="106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5"/>
      <c r="AK659" s="55"/>
      <c r="AL659" s="55"/>
      <c r="AM659" s="55"/>
      <c r="AN659" s="55"/>
      <c r="AO659" s="55"/>
      <c r="AP659" s="55"/>
      <c r="AQ659" s="55"/>
      <c r="AR659" s="55"/>
      <c r="AS659" s="55"/>
      <c r="AT659" s="55"/>
      <c r="AU659" s="55"/>
      <c r="AV659" s="55"/>
      <c r="AW659" s="55"/>
      <c r="AX659" s="55"/>
      <c r="AY659" s="55"/>
      <c r="AZ659" s="55"/>
      <c r="BA659" s="55"/>
      <c r="BB659" s="55"/>
      <c r="BC659" s="55"/>
      <c r="BD659" s="55"/>
      <c r="BE659" s="55"/>
      <c r="BF659" s="55"/>
      <c r="BG659" s="55"/>
      <c r="BH659" s="55"/>
      <c r="BI659" s="55"/>
      <c r="BJ659" s="55"/>
      <c r="BK659" s="55"/>
      <c r="BL659" s="55"/>
      <c r="BM659" s="55"/>
      <c r="BN659" s="55"/>
      <c r="BO659" s="55"/>
      <c r="BP659" s="55"/>
      <c r="BQ659" s="55"/>
      <c r="BR659" s="55"/>
      <c r="BS659" s="55"/>
      <c r="BT659" s="55"/>
      <c r="BU659" s="55"/>
      <c r="BV659" s="55"/>
      <c r="BW659" s="55"/>
      <c r="BX659" s="55"/>
      <c r="BY659" s="55"/>
      <c r="BZ659" s="55"/>
      <c r="CA659" s="55"/>
      <c r="CB659" s="55"/>
      <c r="CC659" s="55"/>
      <c r="CD659" s="55"/>
      <c r="CE659" s="55"/>
      <c r="CF659" s="55"/>
      <c r="CG659" s="55"/>
      <c r="CH659" s="55"/>
      <c r="CI659" s="55"/>
      <c r="CJ659" s="55"/>
      <c r="CK659" s="55"/>
      <c r="CL659" s="55"/>
      <c r="CM659" s="55"/>
      <c r="CN659" s="55"/>
      <c r="CO659" s="55"/>
      <c r="CP659" s="55"/>
      <c r="CQ659" s="55"/>
      <c r="CR659" s="55"/>
      <c r="CS659" s="55"/>
      <c r="CT659" s="55"/>
      <c r="CU659" s="55"/>
      <c r="CV659" s="55"/>
      <c r="CW659" s="55"/>
      <c r="CX659" s="55"/>
      <c r="CY659" s="55"/>
      <c r="CZ659" s="55"/>
      <c r="DA659" s="55"/>
      <c r="DB659" s="55"/>
      <c r="DC659" s="55"/>
      <c r="DD659" s="55"/>
      <c r="DE659" s="55"/>
      <c r="DF659" s="55"/>
      <c r="DG659" s="55"/>
      <c r="DH659" s="55"/>
      <c r="DI659" s="55"/>
      <c r="DJ659" s="55"/>
      <c r="DK659" s="55"/>
      <c r="DL659" s="55"/>
      <c r="DM659" s="55"/>
      <c r="DN659" s="55"/>
      <c r="DO659" s="55"/>
      <c r="DP659" s="55"/>
      <c r="DQ659" s="55"/>
      <c r="DR659" s="55"/>
      <c r="DS659" s="55"/>
      <c r="DT659" s="55"/>
      <c r="DU659" s="55"/>
      <c r="DV659" s="55"/>
      <c r="DW659" s="55"/>
      <c r="DX659" s="55"/>
      <c r="DY659" s="55"/>
      <c r="DZ659" s="55"/>
      <c r="EA659" s="55"/>
      <c r="EB659" s="55"/>
      <c r="EC659" s="55"/>
      <c r="ED659" s="55"/>
      <c r="EE659" s="55"/>
      <c r="EF659" s="55"/>
      <c r="EG659" s="55"/>
      <c r="EH659" s="55"/>
      <c r="EI659" s="55"/>
      <c r="EJ659" s="55"/>
      <c r="EK659" s="55"/>
      <c r="EL659" s="55"/>
      <c r="EM659" s="55"/>
      <c r="EN659" s="55"/>
      <c r="EO659" s="55"/>
      <c r="EP659" s="55"/>
      <c r="EQ659" s="55"/>
      <c r="ER659" s="55"/>
      <c r="ES659" s="55"/>
      <c r="ET659" s="55"/>
      <c r="EU659" s="55"/>
      <c r="EV659" s="55"/>
      <c r="EW659" s="55"/>
      <c r="EX659" s="55"/>
      <c r="EY659" s="55"/>
      <c r="EZ659" s="55"/>
      <c r="FA659" s="55"/>
      <c r="FB659" s="55"/>
      <c r="FC659" s="55"/>
      <c r="FD659" s="55"/>
      <c r="FE659" s="55"/>
      <c r="FF659" s="55"/>
      <c r="FG659" s="55"/>
      <c r="FH659" s="55"/>
      <c r="FI659" s="55"/>
      <c r="FJ659" s="55"/>
      <c r="FK659" s="55"/>
      <c r="FL659" s="55"/>
      <c r="FM659" s="55"/>
      <c r="FN659" s="55"/>
      <c r="FO659" s="55"/>
      <c r="FP659" s="55"/>
      <c r="FQ659" s="55"/>
      <c r="FR659" s="55"/>
      <c r="FS659" s="55"/>
      <c r="FT659" s="55"/>
      <c r="FU659" s="55"/>
      <c r="FV659" s="55"/>
      <c r="FW659" s="55"/>
      <c r="FX659" s="55"/>
      <c r="FY659" s="55"/>
      <c r="FZ659" s="55"/>
      <c r="GA659" s="55"/>
      <c r="GB659" s="55"/>
      <c r="GC659" s="55"/>
      <c r="GD659" s="55"/>
      <c r="GE659" s="55"/>
      <c r="GF659" s="55"/>
      <c r="GG659" s="55"/>
      <c r="GH659" s="55"/>
      <c r="GI659" s="55"/>
      <c r="GJ659" s="55"/>
      <c r="GK659" s="55"/>
      <c r="GL659" s="55"/>
      <c r="GM659" s="55"/>
      <c r="GN659" s="55"/>
      <c r="GO659" s="55"/>
      <c r="GP659" s="55"/>
      <c r="GQ659" s="55"/>
      <c r="GR659" s="55"/>
      <c r="GS659" s="55"/>
      <c r="GT659" s="55"/>
      <c r="GU659" s="55"/>
      <c r="GV659" s="55"/>
      <c r="GW659" s="55"/>
      <c r="GX659" s="55"/>
      <c r="GY659" s="55"/>
      <c r="GZ659" s="55"/>
      <c r="HA659" s="55"/>
      <c r="HB659" s="55"/>
      <c r="HC659" s="55"/>
      <c r="HD659" s="55"/>
      <c r="HE659" s="55"/>
      <c r="HF659" s="55"/>
      <c r="HG659" s="55"/>
      <c r="HH659" s="55"/>
      <c r="HI659" s="55"/>
      <c r="HJ659" s="55"/>
      <c r="HK659" s="55"/>
      <c r="HL659" s="55"/>
      <c r="HM659" s="55"/>
      <c r="HN659" s="55"/>
      <c r="HO659" s="55"/>
      <c r="HP659" s="55"/>
      <c r="HQ659" s="55"/>
      <c r="HR659" s="55"/>
      <c r="HS659" s="55"/>
      <c r="HT659" s="55"/>
      <c r="HU659" s="55"/>
      <c r="HV659" s="55"/>
      <c r="HW659" s="55"/>
      <c r="HX659" s="55"/>
      <c r="HY659" s="55"/>
      <c r="HZ659" s="55"/>
      <c r="IA659" s="55"/>
    </row>
    <row r="660" spans="1:235" ht="11.25">
      <c r="A660" s="1"/>
      <c r="B660" s="1"/>
      <c r="C660" s="1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106"/>
      <c r="O660" s="106"/>
      <c r="P660" s="106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5"/>
      <c r="AK660" s="55"/>
      <c r="AL660" s="55"/>
      <c r="AM660" s="55"/>
      <c r="AN660" s="55"/>
      <c r="AO660" s="55"/>
      <c r="AP660" s="55"/>
      <c r="AQ660" s="55"/>
      <c r="AR660" s="55"/>
      <c r="AS660" s="55"/>
      <c r="AT660" s="55"/>
      <c r="AU660" s="55"/>
      <c r="AV660" s="55"/>
      <c r="AW660" s="55"/>
      <c r="AX660" s="55"/>
      <c r="AY660" s="55"/>
      <c r="AZ660" s="55"/>
      <c r="BA660" s="55"/>
      <c r="BB660" s="55"/>
      <c r="BC660" s="55"/>
      <c r="BD660" s="55"/>
      <c r="BE660" s="55"/>
      <c r="BF660" s="55"/>
      <c r="BG660" s="55"/>
      <c r="BH660" s="55"/>
      <c r="BI660" s="55"/>
      <c r="BJ660" s="55"/>
      <c r="BK660" s="55"/>
      <c r="BL660" s="55"/>
      <c r="BM660" s="55"/>
      <c r="BN660" s="55"/>
      <c r="BO660" s="55"/>
      <c r="BP660" s="55"/>
      <c r="BQ660" s="55"/>
      <c r="BR660" s="55"/>
      <c r="BS660" s="55"/>
      <c r="BT660" s="55"/>
      <c r="BU660" s="55"/>
      <c r="BV660" s="55"/>
      <c r="BW660" s="55"/>
      <c r="BX660" s="55"/>
      <c r="BY660" s="55"/>
      <c r="BZ660" s="55"/>
      <c r="CA660" s="55"/>
      <c r="CB660" s="55"/>
      <c r="CC660" s="55"/>
      <c r="CD660" s="55"/>
      <c r="CE660" s="55"/>
      <c r="CF660" s="55"/>
      <c r="CG660" s="55"/>
      <c r="CH660" s="55"/>
      <c r="CI660" s="55"/>
      <c r="CJ660" s="55"/>
      <c r="CK660" s="55"/>
      <c r="CL660" s="55"/>
      <c r="CM660" s="55"/>
      <c r="CN660" s="55"/>
      <c r="CO660" s="55"/>
      <c r="CP660" s="55"/>
      <c r="CQ660" s="55"/>
      <c r="CR660" s="55"/>
      <c r="CS660" s="55"/>
      <c r="CT660" s="55"/>
      <c r="CU660" s="55"/>
      <c r="CV660" s="55"/>
      <c r="CW660" s="55"/>
      <c r="CX660" s="55"/>
      <c r="CY660" s="55"/>
      <c r="CZ660" s="55"/>
      <c r="DA660" s="55"/>
      <c r="DB660" s="55"/>
      <c r="DC660" s="55"/>
      <c r="DD660" s="55"/>
      <c r="DE660" s="55"/>
      <c r="DF660" s="55"/>
      <c r="DG660" s="55"/>
      <c r="DH660" s="55"/>
      <c r="DI660" s="55"/>
      <c r="DJ660" s="55"/>
      <c r="DK660" s="55"/>
      <c r="DL660" s="55"/>
      <c r="DM660" s="55"/>
      <c r="DN660" s="55"/>
      <c r="DO660" s="55"/>
      <c r="DP660" s="55"/>
      <c r="DQ660" s="55"/>
      <c r="DR660" s="55"/>
      <c r="DS660" s="55"/>
      <c r="DT660" s="55"/>
      <c r="DU660" s="55"/>
      <c r="DV660" s="55"/>
      <c r="DW660" s="55"/>
      <c r="DX660" s="55"/>
      <c r="DY660" s="55"/>
      <c r="DZ660" s="55"/>
      <c r="EA660" s="55"/>
      <c r="EB660" s="55"/>
      <c r="EC660" s="55"/>
      <c r="ED660" s="55"/>
      <c r="EE660" s="55"/>
      <c r="EF660" s="55"/>
      <c r="EG660" s="55"/>
      <c r="EH660" s="55"/>
      <c r="EI660" s="55"/>
      <c r="EJ660" s="55"/>
      <c r="EK660" s="55"/>
      <c r="EL660" s="55"/>
      <c r="EM660" s="55"/>
      <c r="EN660" s="55"/>
      <c r="EO660" s="55"/>
      <c r="EP660" s="55"/>
      <c r="EQ660" s="55"/>
      <c r="ER660" s="55"/>
      <c r="ES660" s="55"/>
      <c r="ET660" s="55"/>
      <c r="EU660" s="55"/>
      <c r="EV660" s="55"/>
      <c r="EW660" s="55"/>
      <c r="EX660" s="55"/>
      <c r="EY660" s="55"/>
      <c r="EZ660" s="55"/>
      <c r="FA660" s="55"/>
      <c r="FB660" s="55"/>
      <c r="FC660" s="55"/>
      <c r="FD660" s="55"/>
      <c r="FE660" s="55"/>
      <c r="FF660" s="55"/>
      <c r="FG660" s="55"/>
      <c r="FH660" s="55"/>
      <c r="FI660" s="55"/>
      <c r="FJ660" s="55"/>
      <c r="FK660" s="55"/>
      <c r="FL660" s="55"/>
      <c r="FM660" s="55"/>
      <c r="FN660" s="55"/>
      <c r="FO660" s="55"/>
      <c r="FP660" s="55"/>
      <c r="FQ660" s="55"/>
      <c r="FR660" s="55"/>
      <c r="FS660" s="55"/>
      <c r="FT660" s="55"/>
      <c r="FU660" s="55"/>
      <c r="FV660" s="55"/>
      <c r="FW660" s="55"/>
      <c r="FX660" s="55"/>
      <c r="FY660" s="55"/>
      <c r="FZ660" s="55"/>
      <c r="GA660" s="55"/>
      <c r="GB660" s="55"/>
      <c r="GC660" s="55"/>
      <c r="GD660" s="55"/>
      <c r="GE660" s="55"/>
      <c r="GF660" s="55"/>
      <c r="GG660" s="55"/>
      <c r="GH660" s="55"/>
      <c r="GI660" s="55"/>
      <c r="GJ660" s="55"/>
      <c r="GK660" s="55"/>
      <c r="GL660" s="55"/>
      <c r="GM660" s="55"/>
      <c r="GN660" s="55"/>
      <c r="GO660" s="55"/>
      <c r="GP660" s="55"/>
      <c r="GQ660" s="55"/>
      <c r="GR660" s="55"/>
      <c r="GS660" s="55"/>
      <c r="GT660" s="55"/>
      <c r="GU660" s="55"/>
      <c r="GV660" s="55"/>
      <c r="GW660" s="55"/>
      <c r="GX660" s="55"/>
      <c r="GY660" s="55"/>
      <c r="GZ660" s="55"/>
      <c r="HA660" s="55"/>
      <c r="HB660" s="55"/>
      <c r="HC660" s="55"/>
      <c r="HD660" s="55"/>
      <c r="HE660" s="55"/>
      <c r="HF660" s="55"/>
      <c r="HG660" s="55"/>
      <c r="HH660" s="55"/>
      <c r="HI660" s="55"/>
      <c r="HJ660" s="55"/>
      <c r="HK660" s="55"/>
      <c r="HL660" s="55"/>
      <c r="HM660" s="55"/>
      <c r="HN660" s="55"/>
      <c r="HO660" s="55"/>
      <c r="HP660" s="55"/>
      <c r="HQ660" s="55"/>
      <c r="HR660" s="55"/>
      <c r="HS660" s="55"/>
      <c r="HT660" s="55"/>
      <c r="HU660" s="55"/>
      <c r="HV660" s="55"/>
      <c r="HW660" s="55"/>
      <c r="HX660" s="55"/>
      <c r="HY660" s="55"/>
      <c r="HZ660" s="55"/>
      <c r="IA660" s="55"/>
    </row>
    <row r="661" spans="1:235" ht="11.25">
      <c r="A661" s="1"/>
      <c r="B661" s="1"/>
      <c r="C661" s="1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106"/>
      <c r="O661" s="106"/>
      <c r="P661" s="106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5"/>
      <c r="AK661" s="55"/>
      <c r="AL661" s="55"/>
      <c r="AM661" s="55"/>
      <c r="AN661" s="55"/>
      <c r="AO661" s="55"/>
      <c r="AP661" s="55"/>
      <c r="AQ661" s="55"/>
      <c r="AR661" s="55"/>
      <c r="AS661" s="55"/>
      <c r="AT661" s="55"/>
      <c r="AU661" s="55"/>
      <c r="AV661" s="55"/>
      <c r="AW661" s="55"/>
      <c r="AX661" s="55"/>
      <c r="AY661" s="55"/>
      <c r="AZ661" s="55"/>
      <c r="BA661" s="55"/>
      <c r="BB661" s="55"/>
      <c r="BC661" s="55"/>
      <c r="BD661" s="55"/>
      <c r="BE661" s="55"/>
      <c r="BF661" s="55"/>
      <c r="BG661" s="55"/>
      <c r="BH661" s="55"/>
      <c r="BI661" s="55"/>
      <c r="BJ661" s="55"/>
      <c r="BK661" s="55"/>
      <c r="BL661" s="55"/>
      <c r="BM661" s="55"/>
      <c r="BN661" s="55"/>
      <c r="BO661" s="55"/>
      <c r="BP661" s="55"/>
      <c r="BQ661" s="55"/>
      <c r="BR661" s="55"/>
      <c r="BS661" s="55"/>
      <c r="BT661" s="55"/>
      <c r="BU661" s="55"/>
      <c r="BV661" s="55"/>
      <c r="BW661" s="55"/>
      <c r="BX661" s="55"/>
      <c r="BY661" s="55"/>
      <c r="BZ661" s="55"/>
      <c r="CA661" s="55"/>
      <c r="CB661" s="55"/>
      <c r="CC661" s="55"/>
      <c r="CD661" s="55"/>
      <c r="CE661" s="55"/>
      <c r="CF661" s="55"/>
      <c r="CG661" s="55"/>
      <c r="CH661" s="55"/>
      <c r="CI661" s="55"/>
      <c r="CJ661" s="55"/>
      <c r="CK661" s="55"/>
      <c r="CL661" s="55"/>
      <c r="CM661" s="55"/>
      <c r="CN661" s="55"/>
      <c r="CO661" s="55"/>
      <c r="CP661" s="55"/>
      <c r="CQ661" s="55"/>
      <c r="CR661" s="55"/>
      <c r="CS661" s="55"/>
      <c r="CT661" s="55"/>
      <c r="CU661" s="55"/>
      <c r="CV661" s="55"/>
      <c r="CW661" s="55"/>
      <c r="CX661" s="55"/>
      <c r="CY661" s="55"/>
      <c r="CZ661" s="55"/>
      <c r="DA661" s="55"/>
      <c r="DB661" s="55"/>
      <c r="DC661" s="55"/>
      <c r="DD661" s="55"/>
      <c r="DE661" s="55"/>
      <c r="DF661" s="55"/>
      <c r="DG661" s="55"/>
      <c r="DH661" s="55"/>
      <c r="DI661" s="55"/>
      <c r="DJ661" s="55"/>
      <c r="DK661" s="55"/>
      <c r="DL661" s="55"/>
      <c r="DM661" s="55"/>
      <c r="DN661" s="55"/>
      <c r="DO661" s="55"/>
      <c r="DP661" s="55"/>
      <c r="DQ661" s="55"/>
      <c r="DR661" s="55"/>
      <c r="DS661" s="55"/>
      <c r="DT661" s="55"/>
      <c r="DU661" s="55"/>
      <c r="DV661" s="55"/>
      <c r="DW661" s="55"/>
      <c r="DX661" s="55"/>
      <c r="DY661" s="55"/>
      <c r="DZ661" s="55"/>
      <c r="EA661" s="55"/>
      <c r="EB661" s="55"/>
      <c r="EC661" s="55"/>
      <c r="ED661" s="55"/>
      <c r="EE661" s="55"/>
      <c r="EF661" s="55"/>
      <c r="EG661" s="55"/>
      <c r="EH661" s="55"/>
      <c r="EI661" s="55"/>
      <c r="EJ661" s="55"/>
      <c r="EK661" s="55"/>
      <c r="EL661" s="55"/>
      <c r="EM661" s="55"/>
      <c r="EN661" s="55"/>
      <c r="EO661" s="55"/>
      <c r="EP661" s="55"/>
      <c r="EQ661" s="55"/>
      <c r="ER661" s="55"/>
      <c r="ES661" s="55"/>
      <c r="ET661" s="55"/>
      <c r="EU661" s="55"/>
      <c r="EV661" s="55"/>
      <c r="EW661" s="55"/>
      <c r="EX661" s="55"/>
      <c r="EY661" s="55"/>
      <c r="EZ661" s="55"/>
      <c r="FA661" s="55"/>
      <c r="FB661" s="55"/>
      <c r="FC661" s="55"/>
      <c r="FD661" s="55"/>
      <c r="FE661" s="55"/>
      <c r="FF661" s="55"/>
      <c r="FG661" s="55"/>
      <c r="FH661" s="55"/>
      <c r="FI661" s="55"/>
      <c r="FJ661" s="55"/>
      <c r="FK661" s="55"/>
      <c r="FL661" s="55"/>
      <c r="FM661" s="55"/>
      <c r="FN661" s="55"/>
      <c r="FO661" s="55"/>
      <c r="FP661" s="55"/>
      <c r="FQ661" s="55"/>
      <c r="FR661" s="55"/>
      <c r="FS661" s="55"/>
      <c r="FT661" s="55"/>
      <c r="FU661" s="55"/>
      <c r="FV661" s="55"/>
      <c r="FW661" s="55"/>
      <c r="FX661" s="55"/>
      <c r="FY661" s="55"/>
      <c r="FZ661" s="55"/>
      <c r="GA661" s="55"/>
      <c r="GB661" s="55"/>
      <c r="GC661" s="55"/>
      <c r="GD661" s="55"/>
      <c r="GE661" s="55"/>
      <c r="GF661" s="55"/>
      <c r="GG661" s="55"/>
      <c r="GH661" s="55"/>
      <c r="GI661" s="55"/>
      <c r="GJ661" s="55"/>
      <c r="GK661" s="55"/>
      <c r="GL661" s="55"/>
      <c r="GM661" s="55"/>
      <c r="GN661" s="55"/>
      <c r="GO661" s="55"/>
      <c r="GP661" s="55"/>
      <c r="GQ661" s="55"/>
      <c r="GR661" s="55"/>
      <c r="GS661" s="55"/>
      <c r="GT661" s="55"/>
      <c r="GU661" s="55"/>
      <c r="GV661" s="55"/>
      <c r="GW661" s="55"/>
      <c r="GX661" s="55"/>
      <c r="GY661" s="55"/>
      <c r="GZ661" s="55"/>
      <c r="HA661" s="55"/>
      <c r="HB661" s="55"/>
      <c r="HC661" s="55"/>
      <c r="HD661" s="55"/>
      <c r="HE661" s="55"/>
      <c r="HF661" s="55"/>
      <c r="HG661" s="55"/>
      <c r="HH661" s="55"/>
      <c r="HI661" s="55"/>
      <c r="HJ661" s="55"/>
      <c r="HK661" s="55"/>
      <c r="HL661" s="55"/>
      <c r="HM661" s="55"/>
      <c r="HN661" s="55"/>
      <c r="HO661" s="55"/>
      <c r="HP661" s="55"/>
      <c r="HQ661" s="55"/>
      <c r="HR661" s="55"/>
      <c r="HS661" s="55"/>
      <c r="HT661" s="55"/>
      <c r="HU661" s="55"/>
      <c r="HV661" s="55"/>
      <c r="HW661" s="55"/>
      <c r="HX661" s="55"/>
      <c r="HY661" s="55"/>
      <c r="HZ661" s="55"/>
      <c r="IA661" s="55"/>
    </row>
    <row r="662" spans="1:235" ht="11.25">
      <c r="A662" s="1"/>
      <c r="B662" s="1"/>
      <c r="C662" s="1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106"/>
      <c r="O662" s="106"/>
      <c r="P662" s="106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5"/>
      <c r="AK662" s="55"/>
      <c r="AL662" s="55"/>
      <c r="AM662" s="55"/>
      <c r="AN662" s="55"/>
      <c r="AO662" s="55"/>
      <c r="AP662" s="55"/>
      <c r="AQ662" s="55"/>
      <c r="AR662" s="55"/>
      <c r="AS662" s="55"/>
      <c r="AT662" s="55"/>
      <c r="AU662" s="55"/>
      <c r="AV662" s="55"/>
      <c r="AW662" s="55"/>
      <c r="AX662" s="55"/>
      <c r="AY662" s="55"/>
      <c r="AZ662" s="55"/>
      <c r="BA662" s="55"/>
      <c r="BB662" s="55"/>
      <c r="BC662" s="55"/>
      <c r="BD662" s="55"/>
      <c r="BE662" s="55"/>
      <c r="BF662" s="55"/>
      <c r="BG662" s="55"/>
      <c r="BH662" s="55"/>
      <c r="BI662" s="55"/>
      <c r="BJ662" s="55"/>
      <c r="BK662" s="55"/>
      <c r="BL662" s="55"/>
      <c r="BM662" s="55"/>
      <c r="BN662" s="55"/>
      <c r="BO662" s="55"/>
      <c r="BP662" s="55"/>
      <c r="BQ662" s="55"/>
      <c r="BR662" s="55"/>
      <c r="BS662" s="55"/>
      <c r="BT662" s="55"/>
      <c r="BU662" s="55"/>
      <c r="BV662" s="55"/>
      <c r="BW662" s="55"/>
      <c r="BX662" s="55"/>
      <c r="BY662" s="55"/>
      <c r="BZ662" s="55"/>
      <c r="CA662" s="55"/>
      <c r="CB662" s="55"/>
      <c r="CC662" s="55"/>
      <c r="CD662" s="55"/>
      <c r="CE662" s="55"/>
      <c r="CF662" s="55"/>
      <c r="CG662" s="55"/>
      <c r="CH662" s="55"/>
      <c r="CI662" s="55"/>
      <c r="CJ662" s="55"/>
      <c r="CK662" s="55"/>
      <c r="CL662" s="55"/>
      <c r="CM662" s="55"/>
      <c r="CN662" s="55"/>
      <c r="CO662" s="55"/>
      <c r="CP662" s="55"/>
      <c r="CQ662" s="55"/>
      <c r="CR662" s="55"/>
      <c r="CS662" s="55"/>
      <c r="CT662" s="55"/>
      <c r="CU662" s="55"/>
      <c r="CV662" s="55"/>
      <c r="CW662" s="55"/>
      <c r="CX662" s="55"/>
      <c r="CY662" s="55"/>
      <c r="CZ662" s="55"/>
      <c r="DA662" s="55"/>
      <c r="DB662" s="55"/>
      <c r="DC662" s="55"/>
      <c r="DD662" s="55"/>
      <c r="DE662" s="55"/>
      <c r="DF662" s="55"/>
      <c r="DG662" s="55"/>
      <c r="DH662" s="55"/>
      <c r="DI662" s="55"/>
      <c r="DJ662" s="55"/>
      <c r="DK662" s="55"/>
      <c r="DL662" s="55"/>
      <c r="DM662" s="55"/>
      <c r="DN662" s="55"/>
      <c r="DO662" s="55"/>
      <c r="DP662" s="55"/>
      <c r="DQ662" s="55"/>
      <c r="DR662" s="55"/>
      <c r="DS662" s="55"/>
      <c r="DT662" s="55"/>
      <c r="DU662" s="55"/>
      <c r="DV662" s="55"/>
      <c r="DW662" s="55"/>
      <c r="DX662" s="55"/>
      <c r="DY662" s="55"/>
      <c r="DZ662" s="55"/>
      <c r="EA662" s="55"/>
      <c r="EB662" s="55"/>
      <c r="EC662" s="55"/>
      <c r="ED662" s="55"/>
      <c r="EE662" s="55"/>
      <c r="EF662" s="55"/>
      <c r="EG662" s="55"/>
      <c r="EH662" s="55"/>
      <c r="EI662" s="55"/>
      <c r="EJ662" s="55"/>
      <c r="EK662" s="55"/>
      <c r="EL662" s="55"/>
      <c r="EM662" s="55"/>
      <c r="EN662" s="55"/>
      <c r="EO662" s="55"/>
      <c r="EP662" s="55"/>
      <c r="EQ662" s="55"/>
      <c r="ER662" s="55"/>
      <c r="ES662" s="55"/>
      <c r="ET662" s="55"/>
      <c r="EU662" s="55"/>
      <c r="EV662" s="55"/>
      <c r="EW662" s="55"/>
      <c r="EX662" s="55"/>
      <c r="EY662" s="55"/>
      <c r="EZ662" s="55"/>
      <c r="FA662" s="55"/>
      <c r="FB662" s="55"/>
      <c r="FC662" s="55"/>
      <c r="FD662" s="55"/>
      <c r="FE662" s="55"/>
      <c r="FF662" s="55"/>
      <c r="FG662" s="55"/>
      <c r="FH662" s="55"/>
      <c r="FI662" s="55"/>
      <c r="FJ662" s="55"/>
      <c r="FK662" s="55"/>
      <c r="FL662" s="55"/>
      <c r="FM662" s="55"/>
      <c r="FN662" s="55"/>
      <c r="FO662" s="55"/>
      <c r="FP662" s="55"/>
      <c r="FQ662" s="55"/>
      <c r="FR662" s="55"/>
      <c r="FS662" s="55"/>
      <c r="FT662" s="55"/>
      <c r="FU662" s="55"/>
      <c r="FV662" s="55"/>
      <c r="FW662" s="55"/>
      <c r="FX662" s="55"/>
      <c r="FY662" s="55"/>
      <c r="FZ662" s="55"/>
      <c r="GA662" s="55"/>
      <c r="GB662" s="55"/>
      <c r="GC662" s="55"/>
      <c r="GD662" s="55"/>
      <c r="GE662" s="55"/>
      <c r="GF662" s="55"/>
      <c r="GG662" s="55"/>
      <c r="GH662" s="55"/>
      <c r="GI662" s="55"/>
      <c r="GJ662" s="55"/>
      <c r="GK662" s="55"/>
      <c r="GL662" s="55"/>
      <c r="GM662" s="55"/>
      <c r="GN662" s="55"/>
      <c r="GO662" s="55"/>
      <c r="GP662" s="55"/>
      <c r="GQ662" s="55"/>
      <c r="GR662" s="55"/>
      <c r="GS662" s="55"/>
      <c r="GT662" s="55"/>
      <c r="GU662" s="55"/>
      <c r="GV662" s="55"/>
      <c r="GW662" s="55"/>
      <c r="GX662" s="55"/>
      <c r="GY662" s="55"/>
      <c r="GZ662" s="55"/>
      <c r="HA662" s="55"/>
      <c r="HB662" s="55"/>
      <c r="HC662" s="55"/>
      <c r="HD662" s="55"/>
      <c r="HE662" s="55"/>
      <c r="HF662" s="55"/>
      <c r="HG662" s="55"/>
      <c r="HH662" s="55"/>
      <c r="HI662" s="55"/>
      <c r="HJ662" s="55"/>
      <c r="HK662" s="55"/>
      <c r="HL662" s="55"/>
      <c r="HM662" s="55"/>
      <c r="HN662" s="55"/>
      <c r="HO662" s="55"/>
      <c r="HP662" s="55"/>
      <c r="HQ662" s="55"/>
      <c r="HR662" s="55"/>
      <c r="HS662" s="55"/>
      <c r="HT662" s="55"/>
      <c r="HU662" s="55"/>
      <c r="HV662" s="55"/>
      <c r="HW662" s="55"/>
      <c r="HX662" s="55"/>
      <c r="HY662" s="55"/>
      <c r="HZ662" s="55"/>
      <c r="IA662" s="55"/>
    </row>
    <row r="663" spans="1:235" ht="11.25">
      <c r="A663" s="1"/>
      <c r="B663" s="1"/>
      <c r="C663" s="1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106"/>
      <c r="O663" s="106"/>
      <c r="P663" s="106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5"/>
      <c r="AK663" s="55"/>
      <c r="AL663" s="55"/>
      <c r="AM663" s="55"/>
      <c r="AN663" s="55"/>
      <c r="AO663" s="55"/>
      <c r="AP663" s="55"/>
      <c r="AQ663" s="55"/>
      <c r="AR663" s="55"/>
      <c r="AS663" s="55"/>
      <c r="AT663" s="55"/>
      <c r="AU663" s="55"/>
      <c r="AV663" s="55"/>
      <c r="AW663" s="55"/>
      <c r="AX663" s="55"/>
      <c r="AY663" s="55"/>
      <c r="AZ663" s="55"/>
      <c r="BA663" s="55"/>
      <c r="BB663" s="55"/>
      <c r="BC663" s="55"/>
      <c r="BD663" s="55"/>
      <c r="BE663" s="55"/>
      <c r="BF663" s="55"/>
      <c r="BG663" s="55"/>
      <c r="BH663" s="55"/>
      <c r="BI663" s="55"/>
      <c r="BJ663" s="55"/>
      <c r="BK663" s="55"/>
      <c r="BL663" s="55"/>
      <c r="BM663" s="55"/>
      <c r="BN663" s="55"/>
      <c r="BO663" s="55"/>
      <c r="BP663" s="55"/>
      <c r="BQ663" s="55"/>
      <c r="BR663" s="55"/>
      <c r="BS663" s="55"/>
      <c r="BT663" s="55"/>
      <c r="BU663" s="55"/>
      <c r="BV663" s="55"/>
      <c r="BW663" s="55"/>
      <c r="BX663" s="55"/>
      <c r="BY663" s="55"/>
      <c r="BZ663" s="55"/>
      <c r="CA663" s="55"/>
      <c r="CB663" s="55"/>
      <c r="CC663" s="55"/>
      <c r="CD663" s="55"/>
      <c r="CE663" s="55"/>
      <c r="CF663" s="55"/>
      <c r="CG663" s="55"/>
      <c r="CH663" s="55"/>
      <c r="CI663" s="55"/>
      <c r="CJ663" s="55"/>
      <c r="CK663" s="55"/>
      <c r="CL663" s="55"/>
      <c r="CM663" s="55"/>
      <c r="CN663" s="55"/>
      <c r="CO663" s="55"/>
      <c r="CP663" s="55"/>
      <c r="CQ663" s="55"/>
      <c r="CR663" s="55"/>
      <c r="CS663" s="55"/>
      <c r="CT663" s="55"/>
      <c r="CU663" s="55"/>
      <c r="CV663" s="55"/>
      <c r="CW663" s="55"/>
      <c r="CX663" s="55"/>
      <c r="CY663" s="55"/>
      <c r="CZ663" s="55"/>
      <c r="DA663" s="55"/>
      <c r="DB663" s="55"/>
      <c r="DC663" s="55"/>
      <c r="DD663" s="55"/>
      <c r="DE663" s="55"/>
      <c r="DF663" s="55"/>
      <c r="DG663" s="55"/>
      <c r="DH663" s="55"/>
      <c r="DI663" s="55"/>
      <c r="DJ663" s="55"/>
      <c r="DK663" s="55"/>
      <c r="DL663" s="55"/>
      <c r="DM663" s="55"/>
      <c r="DN663" s="55"/>
      <c r="DO663" s="55"/>
      <c r="DP663" s="55"/>
      <c r="DQ663" s="55"/>
      <c r="DR663" s="55"/>
      <c r="DS663" s="55"/>
      <c r="DT663" s="55"/>
      <c r="DU663" s="55"/>
      <c r="DV663" s="55"/>
      <c r="DW663" s="55"/>
      <c r="DX663" s="55"/>
      <c r="DY663" s="55"/>
      <c r="DZ663" s="55"/>
      <c r="EA663" s="55"/>
      <c r="EB663" s="55"/>
      <c r="EC663" s="55"/>
      <c r="ED663" s="55"/>
      <c r="EE663" s="55"/>
      <c r="EF663" s="55"/>
      <c r="EG663" s="55"/>
      <c r="EH663" s="55"/>
      <c r="EI663" s="55"/>
      <c r="EJ663" s="55"/>
      <c r="EK663" s="55"/>
      <c r="EL663" s="55"/>
      <c r="EM663" s="55"/>
      <c r="EN663" s="55"/>
      <c r="EO663" s="55"/>
      <c r="EP663" s="55"/>
      <c r="EQ663" s="55"/>
      <c r="ER663" s="55"/>
      <c r="ES663" s="55"/>
      <c r="ET663" s="55"/>
      <c r="EU663" s="55"/>
      <c r="EV663" s="55"/>
      <c r="EW663" s="55"/>
      <c r="EX663" s="55"/>
      <c r="EY663" s="55"/>
      <c r="EZ663" s="55"/>
      <c r="FA663" s="55"/>
      <c r="FB663" s="55"/>
      <c r="FC663" s="55"/>
      <c r="FD663" s="55"/>
      <c r="FE663" s="55"/>
      <c r="FF663" s="55"/>
      <c r="FG663" s="55"/>
      <c r="FH663" s="55"/>
      <c r="FI663" s="55"/>
      <c r="FJ663" s="55"/>
      <c r="FK663" s="55"/>
      <c r="FL663" s="55"/>
      <c r="FM663" s="55"/>
      <c r="FN663" s="55"/>
      <c r="FO663" s="55"/>
      <c r="FP663" s="55"/>
      <c r="FQ663" s="55"/>
      <c r="FR663" s="55"/>
      <c r="FS663" s="55"/>
      <c r="FT663" s="55"/>
      <c r="FU663" s="55"/>
      <c r="FV663" s="55"/>
      <c r="FW663" s="55"/>
      <c r="FX663" s="55"/>
      <c r="FY663" s="55"/>
      <c r="FZ663" s="55"/>
      <c r="GA663" s="55"/>
      <c r="GB663" s="55"/>
      <c r="GC663" s="55"/>
      <c r="GD663" s="55"/>
      <c r="GE663" s="55"/>
      <c r="GF663" s="55"/>
      <c r="GG663" s="55"/>
      <c r="GH663" s="55"/>
      <c r="GI663" s="55"/>
      <c r="GJ663" s="55"/>
      <c r="GK663" s="55"/>
      <c r="GL663" s="55"/>
      <c r="GM663" s="55"/>
      <c r="GN663" s="55"/>
      <c r="GO663" s="55"/>
      <c r="GP663" s="55"/>
      <c r="GQ663" s="55"/>
      <c r="GR663" s="55"/>
      <c r="GS663" s="55"/>
      <c r="GT663" s="55"/>
      <c r="GU663" s="55"/>
      <c r="GV663" s="55"/>
      <c r="GW663" s="55"/>
      <c r="GX663" s="55"/>
      <c r="GY663" s="55"/>
      <c r="GZ663" s="55"/>
      <c r="HA663" s="55"/>
      <c r="HB663" s="55"/>
      <c r="HC663" s="55"/>
      <c r="HD663" s="55"/>
      <c r="HE663" s="55"/>
      <c r="HF663" s="55"/>
      <c r="HG663" s="55"/>
      <c r="HH663" s="55"/>
      <c r="HI663" s="55"/>
      <c r="HJ663" s="55"/>
      <c r="HK663" s="55"/>
      <c r="HL663" s="55"/>
      <c r="HM663" s="55"/>
      <c r="HN663" s="55"/>
      <c r="HO663" s="55"/>
      <c r="HP663" s="55"/>
      <c r="HQ663" s="55"/>
      <c r="HR663" s="55"/>
      <c r="HS663" s="55"/>
      <c r="HT663" s="55"/>
      <c r="HU663" s="55"/>
      <c r="HV663" s="55"/>
      <c r="HW663" s="55"/>
      <c r="HX663" s="55"/>
      <c r="HY663" s="55"/>
      <c r="HZ663" s="55"/>
      <c r="IA663" s="55"/>
    </row>
    <row r="664" spans="1:235" ht="11.25">
      <c r="A664" s="1"/>
      <c r="B664" s="1"/>
      <c r="C664" s="1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106"/>
      <c r="O664" s="106"/>
      <c r="P664" s="106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5"/>
      <c r="AK664" s="55"/>
      <c r="AL664" s="55"/>
      <c r="AM664" s="55"/>
      <c r="AN664" s="55"/>
      <c r="AO664" s="55"/>
      <c r="AP664" s="55"/>
      <c r="AQ664" s="55"/>
      <c r="AR664" s="55"/>
      <c r="AS664" s="55"/>
      <c r="AT664" s="55"/>
      <c r="AU664" s="55"/>
      <c r="AV664" s="55"/>
      <c r="AW664" s="55"/>
      <c r="AX664" s="55"/>
      <c r="AY664" s="55"/>
      <c r="AZ664" s="55"/>
      <c r="BA664" s="55"/>
      <c r="BB664" s="55"/>
      <c r="BC664" s="55"/>
      <c r="BD664" s="55"/>
      <c r="BE664" s="55"/>
      <c r="BF664" s="55"/>
      <c r="BG664" s="55"/>
      <c r="BH664" s="55"/>
      <c r="BI664" s="55"/>
      <c r="BJ664" s="55"/>
      <c r="BK664" s="55"/>
      <c r="BL664" s="55"/>
      <c r="BM664" s="55"/>
      <c r="BN664" s="55"/>
      <c r="BO664" s="55"/>
      <c r="BP664" s="55"/>
      <c r="BQ664" s="55"/>
      <c r="BR664" s="55"/>
      <c r="BS664" s="55"/>
      <c r="BT664" s="55"/>
      <c r="BU664" s="55"/>
      <c r="BV664" s="55"/>
      <c r="BW664" s="55"/>
      <c r="BX664" s="55"/>
      <c r="BY664" s="55"/>
      <c r="BZ664" s="55"/>
      <c r="CA664" s="55"/>
      <c r="CB664" s="55"/>
      <c r="CC664" s="55"/>
      <c r="CD664" s="55"/>
      <c r="CE664" s="55"/>
      <c r="CF664" s="55"/>
      <c r="CG664" s="55"/>
      <c r="CH664" s="55"/>
      <c r="CI664" s="55"/>
      <c r="CJ664" s="55"/>
      <c r="CK664" s="55"/>
      <c r="CL664" s="55"/>
      <c r="CM664" s="55"/>
      <c r="CN664" s="55"/>
      <c r="CO664" s="55"/>
      <c r="CP664" s="55"/>
      <c r="CQ664" s="55"/>
      <c r="CR664" s="55"/>
      <c r="CS664" s="55"/>
      <c r="CT664" s="55"/>
      <c r="CU664" s="55"/>
      <c r="CV664" s="55"/>
      <c r="CW664" s="55"/>
      <c r="CX664" s="55"/>
      <c r="CY664" s="55"/>
      <c r="CZ664" s="55"/>
      <c r="DA664" s="55"/>
      <c r="DB664" s="55"/>
      <c r="DC664" s="55"/>
      <c r="DD664" s="55"/>
      <c r="DE664" s="55"/>
      <c r="DF664" s="55"/>
      <c r="DG664" s="55"/>
      <c r="DH664" s="55"/>
      <c r="DI664" s="55"/>
      <c r="DJ664" s="55"/>
      <c r="DK664" s="55"/>
      <c r="DL664" s="55"/>
      <c r="DM664" s="55"/>
      <c r="DN664" s="55"/>
      <c r="DO664" s="55"/>
      <c r="DP664" s="55"/>
      <c r="DQ664" s="55"/>
      <c r="DR664" s="55"/>
      <c r="DS664" s="55"/>
      <c r="DT664" s="55"/>
      <c r="DU664" s="55"/>
      <c r="DV664" s="55"/>
      <c r="DW664" s="55"/>
      <c r="DX664" s="55"/>
      <c r="DY664" s="55"/>
      <c r="DZ664" s="55"/>
      <c r="EA664" s="55"/>
      <c r="EB664" s="55"/>
      <c r="EC664" s="55"/>
      <c r="ED664" s="55"/>
      <c r="EE664" s="55"/>
      <c r="EF664" s="55"/>
      <c r="EG664" s="55"/>
      <c r="EH664" s="55"/>
      <c r="EI664" s="55"/>
      <c r="EJ664" s="55"/>
      <c r="EK664" s="55"/>
      <c r="EL664" s="55"/>
      <c r="EM664" s="55"/>
      <c r="EN664" s="55"/>
      <c r="EO664" s="55"/>
      <c r="EP664" s="55"/>
      <c r="EQ664" s="55"/>
      <c r="ER664" s="55"/>
      <c r="ES664" s="55"/>
      <c r="ET664" s="55"/>
      <c r="EU664" s="55"/>
      <c r="EV664" s="55"/>
      <c r="EW664" s="55"/>
      <c r="EX664" s="55"/>
      <c r="EY664" s="55"/>
      <c r="EZ664" s="55"/>
      <c r="FA664" s="55"/>
      <c r="FB664" s="55"/>
      <c r="FC664" s="55"/>
      <c r="FD664" s="55"/>
      <c r="FE664" s="55"/>
      <c r="FF664" s="55"/>
      <c r="FG664" s="55"/>
      <c r="FH664" s="55"/>
      <c r="FI664" s="55"/>
      <c r="FJ664" s="55"/>
      <c r="FK664" s="55"/>
      <c r="FL664" s="55"/>
      <c r="FM664" s="55"/>
      <c r="FN664" s="55"/>
      <c r="FO664" s="55"/>
      <c r="FP664" s="55"/>
      <c r="FQ664" s="55"/>
      <c r="FR664" s="55"/>
      <c r="FS664" s="55"/>
      <c r="FT664" s="55"/>
      <c r="FU664" s="55"/>
      <c r="FV664" s="55"/>
      <c r="FW664" s="55"/>
      <c r="FX664" s="55"/>
      <c r="FY664" s="55"/>
      <c r="FZ664" s="55"/>
      <c r="GA664" s="55"/>
      <c r="GB664" s="55"/>
      <c r="GC664" s="55"/>
      <c r="GD664" s="55"/>
      <c r="GE664" s="55"/>
      <c r="GF664" s="55"/>
      <c r="GG664" s="55"/>
      <c r="GH664" s="55"/>
      <c r="GI664" s="55"/>
      <c r="GJ664" s="55"/>
      <c r="GK664" s="55"/>
      <c r="GL664" s="55"/>
      <c r="GM664" s="55"/>
      <c r="GN664" s="55"/>
      <c r="GO664" s="55"/>
      <c r="GP664" s="55"/>
      <c r="GQ664" s="55"/>
      <c r="GR664" s="55"/>
      <c r="GS664" s="55"/>
      <c r="GT664" s="55"/>
      <c r="GU664" s="55"/>
      <c r="GV664" s="55"/>
      <c r="GW664" s="55"/>
      <c r="GX664" s="55"/>
      <c r="GY664" s="55"/>
      <c r="GZ664" s="55"/>
      <c r="HA664" s="55"/>
      <c r="HB664" s="55"/>
      <c r="HC664" s="55"/>
      <c r="HD664" s="55"/>
      <c r="HE664" s="55"/>
      <c r="HF664" s="55"/>
      <c r="HG664" s="55"/>
      <c r="HH664" s="55"/>
      <c r="HI664" s="55"/>
      <c r="HJ664" s="55"/>
      <c r="HK664" s="55"/>
      <c r="HL664" s="55"/>
      <c r="HM664" s="55"/>
      <c r="HN664" s="55"/>
      <c r="HO664" s="55"/>
      <c r="HP664" s="55"/>
      <c r="HQ664" s="55"/>
      <c r="HR664" s="55"/>
      <c r="HS664" s="55"/>
      <c r="HT664" s="55"/>
      <c r="HU664" s="55"/>
      <c r="HV664" s="55"/>
      <c r="HW664" s="55"/>
      <c r="HX664" s="55"/>
      <c r="HY664" s="55"/>
      <c r="HZ664" s="55"/>
      <c r="IA664" s="55"/>
    </row>
    <row r="665" spans="1:235" ht="11.25">
      <c r="A665" s="1"/>
      <c r="B665" s="1"/>
      <c r="C665" s="1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106"/>
      <c r="O665" s="106"/>
      <c r="P665" s="106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5"/>
      <c r="AK665" s="55"/>
      <c r="AL665" s="55"/>
      <c r="AM665" s="55"/>
      <c r="AN665" s="55"/>
      <c r="AO665" s="55"/>
      <c r="AP665" s="55"/>
      <c r="AQ665" s="55"/>
      <c r="AR665" s="55"/>
      <c r="AS665" s="55"/>
      <c r="AT665" s="55"/>
      <c r="AU665" s="55"/>
      <c r="AV665" s="55"/>
      <c r="AW665" s="55"/>
      <c r="AX665" s="55"/>
      <c r="AY665" s="55"/>
      <c r="AZ665" s="55"/>
      <c r="BA665" s="55"/>
      <c r="BB665" s="55"/>
      <c r="BC665" s="55"/>
      <c r="BD665" s="55"/>
      <c r="BE665" s="55"/>
      <c r="BF665" s="55"/>
      <c r="BG665" s="55"/>
      <c r="BH665" s="55"/>
      <c r="BI665" s="55"/>
      <c r="BJ665" s="55"/>
      <c r="BK665" s="55"/>
      <c r="BL665" s="55"/>
      <c r="BM665" s="55"/>
      <c r="BN665" s="55"/>
      <c r="BO665" s="55"/>
      <c r="BP665" s="55"/>
      <c r="BQ665" s="55"/>
      <c r="BR665" s="55"/>
      <c r="BS665" s="55"/>
      <c r="BT665" s="55"/>
      <c r="BU665" s="55"/>
      <c r="BV665" s="55"/>
      <c r="BW665" s="55"/>
      <c r="BX665" s="55"/>
      <c r="BY665" s="55"/>
      <c r="BZ665" s="55"/>
      <c r="CA665" s="55"/>
      <c r="CB665" s="55"/>
      <c r="CC665" s="55"/>
      <c r="CD665" s="55"/>
      <c r="CE665" s="55"/>
      <c r="CF665" s="55"/>
      <c r="CG665" s="55"/>
      <c r="CH665" s="55"/>
      <c r="CI665" s="55"/>
      <c r="CJ665" s="55"/>
      <c r="CK665" s="55"/>
      <c r="CL665" s="55"/>
      <c r="CM665" s="55"/>
      <c r="CN665" s="55"/>
      <c r="CO665" s="55"/>
      <c r="CP665" s="55"/>
      <c r="CQ665" s="55"/>
      <c r="CR665" s="55"/>
      <c r="CS665" s="55"/>
      <c r="CT665" s="55"/>
      <c r="CU665" s="55"/>
      <c r="CV665" s="55"/>
      <c r="CW665" s="55"/>
      <c r="CX665" s="55"/>
      <c r="CY665" s="55"/>
      <c r="CZ665" s="55"/>
      <c r="DA665" s="55"/>
      <c r="DB665" s="55"/>
      <c r="DC665" s="55"/>
      <c r="DD665" s="55"/>
      <c r="DE665" s="55"/>
      <c r="DF665" s="55"/>
      <c r="DG665" s="55"/>
      <c r="DH665" s="55"/>
      <c r="DI665" s="55"/>
      <c r="DJ665" s="55"/>
      <c r="DK665" s="55"/>
      <c r="DL665" s="55"/>
      <c r="DM665" s="55"/>
      <c r="DN665" s="55"/>
      <c r="DO665" s="55"/>
      <c r="DP665" s="55"/>
      <c r="DQ665" s="55"/>
      <c r="DR665" s="55"/>
      <c r="DS665" s="55"/>
      <c r="DT665" s="55"/>
      <c r="DU665" s="55"/>
      <c r="DV665" s="55"/>
      <c r="DW665" s="55"/>
      <c r="DX665" s="55"/>
      <c r="DY665" s="55"/>
      <c r="DZ665" s="55"/>
      <c r="EA665" s="55"/>
      <c r="EB665" s="55"/>
      <c r="EC665" s="55"/>
      <c r="ED665" s="55"/>
      <c r="EE665" s="55"/>
      <c r="EF665" s="55"/>
      <c r="EG665" s="55"/>
      <c r="EH665" s="55"/>
      <c r="EI665" s="55"/>
      <c r="EJ665" s="55"/>
      <c r="EK665" s="55"/>
      <c r="EL665" s="55"/>
      <c r="EM665" s="55"/>
      <c r="EN665" s="55"/>
      <c r="EO665" s="55"/>
      <c r="EP665" s="55"/>
      <c r="EQ665" s="55"/>
      <c r="ER665" s="55"/>
      <c r="ES665" s="55"/>
      <c r="ET665" s="55"/>
      <c r="EU665" s="55"/>
      <c r="EV665" s="55"/>
      <c r="EW665" s="55"/>
      <c r="EX665" s="55"/>
      <c r="EY665" s="55"/>
      <c r="EZ665" s="55"/>
      <c r="FA665" s="55"/>
      <c r="FB665" s="55"/>
      <c r="FC665" s="55"/>
      <c r="FD665" s="55"/>
      <c r="FE665" s="55"/>
      <c r="FF665" s="55"/>
      <c r="FG665" s="55"/>
      <c r="FH665" s="55"/>
      <c r="FI665" s="55"/>
      <c r="FJ665" s="55"/>
      <c r="FK665" s="55"/>
      <c r="FL665" s="55"/>
      <c r="FM665" s="55"/>
      <c r="FN665" s="55"/>
      <c r="FO665" s="55"/>
      <c r="FP665" s="55"/>
      <c r="FQ665" s="55"/>
      <c r="FR665" s="55"/>
      <c r="FS665" s="55"/>
      <c r="FT665" s="55"/>
      <c r="FU665" s="55"/>
      <c r="FV665" s="55"/>
      <c r="FW665" s="55"/>
      <c r="FX665" s="55"/>
      <c r="FY665" s="55"/>
      <c r="FZ665" s="55"/>
      <c r="GA665" s="55"/>
      <c r="GB665" s="55"/>
      <c r="GC665" s="55"/>
      <c r="GD665" s="55"/>
      <c r="GE665" s="55"/>
      <c r="GF665" s="55"/>
      <c r="GG665" s="55"/>
      <c r="GH665" s="55"/>
      <c r="GI665" s="55"/>
      <c r="GJ665" s="55"/>
      <c r="GK665" s="55"/>
      <c r="GL665" s="55"/>
      <c r="GM665" s="55"/>
      <c r="GN665" s="55"/>
      <c r="GO665" s="55"/>
      <c r="GP665" s="55"/>
      <c r="GQ665" s="55"/>
      <c r="GR665" s="55"/>
      <c r="GS665" s="55"/>
      <c r="GT665" s="55"/>
      <c r="GU665" s="55"/>
      <c r="GV665" s="55"/>
      <c r="GW665" s="55"/>
      <c r="GX665" s="55"/>
      <c r="GY665" s="55"/>
      <c r="GZ665" s="55"/>
      <c r="HA665" s="55"/>
      <c r="HB665" s="55"/>
      <c r="HC665" s="55"/>
      <c r="HD665" s="55"/>
      <c r="HE665" s="55"/>
      <c r="HF665" s="55"/>
      <c r="HG665" s="55"/>
      <c r="HH665" s="55"/>
      <c r="HI665" s="55"/>
      <c r="HJ665" s="55"/>
      <c r="HK665" s="55"/>
      <c r="HL665" s="55"/>
      <c r="HM665" s="55"/>
      <c r="HN665" s="55"/>
      <c r="HO665" s="55"/>
      <c r="HP665" s="55"/>
      <c r="HQ665" s="55"/>
      <c r="HR665" s="55"/>
      <c r="HS665" s="55"/>
      <c r="HT665" s="55"/>
      <c r="HU665" s="55"/>
      <c r="HV665" s="55"/>
      <c r="HW665" s="55"/>
      <c r="HX665" s="55"/>
      <c r="HY665" s="55"/>
      <c r="HZ665" s="55"/>
      <c r="IA665" s="55"/>
    </row>
    <row r="666" spans="1:235" ht="11.25">
      <c r="A666" s="1"/>
      <c r="B666" s="1"/>
      <c r="C666" s="1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106"/>
      <c r="O666" s="106"/>
      <c r="P666" s="106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5"/>
      <c r="AK666" s="55"/>
      <c r="AL666" s="55"/>
      <c r="AM666" s="55"/>
      <c r="AN666" s="55"/>
      <c r="AO666" s="55"/>
      <c r="AP666" s="55"/>
      <c r="AQ666" s="55"/>
      <c r="AR666" s="55"/>
      <c r="AS666" s="55"/>
      <c r="AT666" s="55"/>
      <c r="AU666" s="55"/>
      <c r="AV666" s="55"/>
      <c r="AW666" s="55"/>
      <c r="AX666" s="55"/>
      <c r="AY666" s="55"/>
      <c r="AZ666" s="55"/>
      <c r="BA666" s="55"/>
      <c r="BB666" s="55"/>
      <c r="BC666" s="55"/>
      <c r="BD666" s="55"/>
      <c r="BE666" s="55"/>
      <c r="BF666" s="55"/>
      <c r="BG666" s="55"/>
      <c r="BH666" s="55"/>
      <c r="BI666" s="55"/>
      <c r="BJ666" s="55"/>
      <c r="BK666" s="55"/>
      <c r="BL666" s="55"/>
      <c r="BM666" s="55"/>
      <c r="BN666" s="55"/>
      <c r="BO666" s="55"/>
      <c r="BP666" s="55"/>
      <c r="BQ666" s="55"/>
      <c r="BR666" s="55"/>
      <c r="BS666" s="55"/>
      <c r="BT666" s="55"/>
      <c r="BU666" s="55"/>
      <c r="BV666" s="55"/>
      <c r="BW666" s="55"/>
      <c r="BX666" s="55"/>
      <c r="BY666" s="55"/>
      <c r="BZ666" s="55"/>
      <c r="CA666" s="55"/>
      <c r="CB666" s="55"/>
      <c r="CC666" s="55"/>
      <c r="CD666" s="55"/>
      <c r="CE666" s="55"/>
      <c r="CF666" s="55"/>
      <c r="CG666" s="55"/>
      <c r="CH666" s="55"/>
      <c r="CI666" s="55"/>
      <c r="CJ666" s="55"/>
      <c r="CK666" s="55"/>
      <c r="CL666" s="55"/>
      <c r="CM666" s="55"/>
      <c r="CN666" s="55"/>
      <c r="CO666" s="55"/>
      <c r="CP666" s="55"/>
      <c r="CQ666" s="55"/>
      <c r="CR666" s="55"/>
      <c r="CS666" s="55"/>
      <c r="CT666" s="55"/>
      <c r="CU666" s="55"/>
      <c r="CV666" s="55"/>
      <c r="CW666" s="55"/>
      <c r="CX666" s="55"/>
      <c r="CY666" s="55"/>
      <c r="CZ666" s="55"/>
      <c r="DA666" s="55"/>
      <c r="DB666" s="55"/>
      <c r="DC666" s="55"/>
      <c r="DD666" s="55"/>
      <c r="DE666" s="55"/>
      <c r="DF666" s="55"/>
      <c r="DG666" s="55"/>
      <c r="DH666" s="55"/>
      <c r="DI666" s="55"/>
      <c r="DJ666" s="55"/>
      <c r="DK666" s="55"/>
      <c r="DL666" s="55"/>
      <c r="DM666" s="55"/>
      <c r="DN666" s="55"/>
      <c r="DO666" s="55"/>
      <c r="DP666" s="55"/>
      <c r="DQ666" s="55"/>
      <c r="DR666" s="55"/>
      <c r="DS666" s="55"/>
      <c r="DT666" s="55"/>
      <c r="DU666" s="55"/>
      <c r="DV666" s="55"/>
      <c r="DW666" s="55"/>
      <c r="DX666" s="55"/>
      <c r="DY666" s="55"/>
      <c r="DZ666" s="55"/>
      <c r="EA666" s="55"/>
      <c r="EB666" s="55"/>
      <c r="EC666" s="55"/>
      <c r="ED666" s="55"/>
      <c r="EE666" s="55"/>
      <c r="EF666" s="55"/>
      <c r="EG666" s="55"/>
      <c r="EH666" s="55"/>
      <c r="EI666" s="55"/>
      <c r="EJ666" s="55"/>
      <c r="EK666" s="55"/>
      <c r="EL666" s="55"/>
      <c r="EM666" s="55"/>
      <c r="EN666" s="55"/>
      <c r="EO666" s="55"/>
      <c r="EP666" s="55"/>
      <c r="EQ666" s="55"/>
      <c r="ER666" s="55"/>
      <c r="ES666" s="55"/>
      <c r="ET666" s="55"/>
      <c r="EU666" s="55"/>
      <c r="EV666" s="55"/>
      <c r="EW666" s="55"/>
      <c r="EX666" s="55"/>
      <c r="EY666" s="55"/>
      <c r="EZ666" s="55"/>
      <c r="FA666" s="55"/>
      <c r="FB666" s="55"/>
      <c r="FC666" s="55"/>
      <c r="FD666" s="55"/>
      <c r="FE666" s="55"/>
      <c r="FF666" s="55"/>
      <c r="FG666" s="55"/>
      <c r="FH666" s="55"/>
      <c r="FI666" s="55"/>
      <c r="FJ666" s="55"/>
      <c r="FK666" s="55"/>
      <c r="FL666" s="55"/>
      <c r="FM666" s="55"/>
      <c r="FN666" s="55"/>
      <c r="FO666" s="55"/>
      <c r="FP666" s="55"/>
      <c r="FQ666" s="55"/>
      <c r="FR666" s="55"/>
      <c r="FS666" s="55"/>
      <c r="FT666" s="55"/>
      <c r="FU666" s="55"/>
      <c r="FV666" s="55"/>
      <c r="FW666" s="55"/>
      <c r="FX666" s="55"/>
      <c r="FY666" s="55"/>
      <c r="FZ666" s="55"/>
      <c r="GA666" s="55"/>
      <c r="GB666" s="55"/>
      <c r="GC666" s="55"/>
      <c r="GD666" s="55"/>
      <c r="GE666" s="55"/>
      <c r="GF666" s="55"/>
      <c r="GG666" s="55"/>
      <c r="GH666" s="55"/>
      <c r="GI666" s="55"/>
      <c r="GJ666" s="55"/>
      <c r="GK666" s="55"/>
      <c r="GL666" s="55"/>
      <c r="GM666" s="55"/>
      <c r="GN666" s="55"/>
      <c r="GO666" s="55"/>
      <c r="GP666" s="55"/>
      <c r="GQ666" s="55"/>
      <c r="GR666" s="55"/>
      <c r="GS666" s="55"/>
      <c r="GT666" s="55"/>
      <c r="GU666" s="55"/>
      <c r="GV666" s="55"/>
      <c r="GW666" s="55"/>
      <c r="GX666" s="55"/>
      <c r="GY666" s="55"/>
      <c r="GZ666" s="55"/>
      <c r="HA666" s="55"/>
      <c r="HB666" s="55"/>
      <c r="HC666" s="55"/>
      <c r="HD666" s="55"/>
      <c r="HE666" s="55"/>
      <c r="HF666" s="55"/>
      <c r="HG666" s="55"/>
      <c r="HH666" s="55"/>
      <c r="HI666" s="55"/>
      <c r="HJ666" s="55"/>
      <c r="HK666" s="55"/>
      <c r="HL666" s="55"/>
      <c r="HM666" s="55"/>
      <c r="HN666" s="55"/>
      <c r="HO666" s="55"/>
      <c r="HP666" s="55"/>
      <c r="HQ666" s="55"/>
      <c r="HR666" s="55"/>
      <c r="HS666" s="55"/>
      <c r="HT666" s="55"/>
      <c r="HU666" s="55"/>
      <c r="HV666" s="55"/>
      <c r="HW666" s="55"/>
      <c r="HX666" s="55"/>
      <c r="HY666" s="55"/>
      <c r="HZ666" s="55"/>
      <c r="IA666" s="55"/>
    </row>
    <row r="667" spans="1:235" ht="11.25">
      <c r="A667" s="1"/>
      <c r="B667" s="1"/>
      <c r="C667" s="1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106"/>
      <c r="O667" s="106"/>
      <c r="P667" s="106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5"/>
      <c r="AK667" s="55"/>
      <c r="AL667" s="55"/>
      <c r="AM667" s="55"/>
      <c r="AN667" s="55"/>
      <c r="AO667" s="55"/>
      <c r="AP667" s="55"/>
      <c r="AQ667" s="55"/>
      <c r="AR667" s="55"/>
      <c r="AS667" s="55"/>
      <c r="AT667" s="55"/>
      <c r="AU667" s="55"/>
      <c r="AV667" s="55"/>
      <c r="AW667" s="55"/>
      <c r="AX667" s="55"/>
      <c r="AY667" s="55"/>
      <c r="AZ667" s="55"/>
      <c r="BA667" s="55"/>
      <c r="BB667" s="55"/>
      <c r="BC667" s="55"/>
      <c r="BD667" s="55"/>
      <c r="BE667" s="55"/>
      <c r="BF667" s="55"/>
      <c r="BG667" s="55"/>
      <c r="BH667" s="55"/>
      <c r="BI667" s="55"/>
      <c r="BJ667" s="55"/>
      <c r="BK667" s="55"/>
      <c r="BL667" s="55"/>
      <c r="BM667" s="55"/>
      <c r="BN667" s="55"/>
      <c r="BO667" s="55"/>
      <c r="BP667" s="55"/>
      <c r="BQ667" s="55"/>
      <c r="BR667" s="55"/>
      <c r="BS667" s="55"/>
      <c r="BT667" s="55"/>
      <c r="BU667" s="55"/>
      <c r="BV667" s="55"/>
      <c r="BW667" s="55"/>
      <c r="BX667" s="55"/>
      <c r="BY667" s="55"/>
      <c r="BZ667" s="55"/>
      <c r="CA667" s="55"/>
      <c r="CB667" s="55"/>
      <c r="CC667" s="55"/>
      <c r="CD667" s="55"/>
      <c r="CE667" s="55"/>
      <c r="CF667" s="55"/>
      <c r="CG667" s="55"/>
      <c r="CH667" s="55"/>
      <c r="CI667" s="55"/>
      <c r="CJ667" s="55"/>
      <c r="CK667" s="55"/>
      <c r="CL667" s="55"/>
      <c r="CM667" s="55"/>
      <c r="CN667" s="55"/>
      <c r="CO667" s="55"/>
      <c r="CP667" s="55"/>
      <c r="CQ667" s="55"/>
      <c r="CR667" s="55"/>
      <c r="CS667" s="55"/>
      <c r="CT667" s="55"/>
      <c r="CU667" s="55"/>
      <c r="CV667" s="55"/>
      <c r="CW667" s="55"/>
      <c r="CX667" s="55"/>
      <c r="CY667" s="55"/>
      <c r="CZ667" s="55"/>
      <c r="DA667" s="55"/>
      <c r="DB667" s="55"/>
      <c r="DC667" s="55"/>
      <c r="DD667" s="55"/>
      <c r="DE667" s="55"/>
      <c r="DF667" s="55"/>
      <c r="DG667" s="55"/>
      <c r="DH667" s="55"/>
      <c r="DI667" s="55"/>
      <c r="DJ667" s="55"/>
      <c r="DK667" s="55"/>
      <c r="DL667" s="55"/>
      <c r="DM667" s="55"/>
      <c r="DN667" s="55"/>
      <c r="DO667" s="55"/>
      <c r="DP667" s="55"/>
      <c r="DQ667" s="55"/>
      <c r="DR667" s="55"/>
      <c r="DS667" s="55"/>
      <c r="DT667" s="55"/>
      <c r="DU667" s="55"/>
      <c r="DV667" s="55"/>
      <c r="DW667" s="55"/>
      <c r="DX667" s="55"/>
      <c r="DY667" s="55"/>
      <c r="DZ667" s="55"/>
      <c r="EA667" s="55"/>
      <c r="EB667" s="55"/>
      <c r="EC667" s="55"/>
      <c r="ED667" s="55"/>
      <c r="EE667" s="55"/>
      <c r="EF667" s="55"/>
      <c r="EG667" s="55"/>
      <c r="EH667" s="55"/>
      <c r="EI667" s="55"/>
      <c r="EJ667" s="55"/>
      <c r="EK667" s="55"/>
      <c r="EL667" s="55"/>
      <c r="EM667" s="55"/>
      <c r="EN667" s="55"/>
      <c r="EO667" s="55"/>
      <c r="EP667" s="55"/>
      <c r="EQ667" s="55"/>
      <c r="ER667" s="55"/>
      <c r="ES667" s="55"/>
      <c r="ET667" s="55"/>
      <c r="EU667" s="55"/>
      <c r="EV667" s="55"/>
      <c r="EW667" s="55"/>
      <c r="EX667" s="55"/>
      <c r="EY667" s="55"/>
      <c r="EZ667" s="55"/>
      <c r="FA667" s="55"/>
      <c r="FB667" s="55"/>
      <c r="FC667" s="55"/>
      <c r="FD667" s="55"/>
      <c r="FE667" s="55"/>
      <c r="FF667" s="55"/>
      <c r="FG667" s="55"/>
      <c r="FH667" s="55"/>
      <c r="FI667" s="55"/>
      <c r="FJ667" s="55"/>
      <c r="FK667" s="55"/>
      <c r="FL667" s="55"/>
      <c r="FM667" s="55"/>
      <c r="FN667" s="55"/>
      <c r="FO667" s="55"/>
      <c r="FP667" s="55"/>
      <c r="FQ667" s="55"/>
      <c r="FR667" s="55"/>
      <c r="FS667" s="55"/>
      <c r="FT667" s="55"/>
      <c r="FU667" s="55"/>
      <c r="FV667" s="55"/>
      <c r="FW667" s="55"/>
      <c r="FX667" s="55"/>
      <c r="FY667" s="55"/>
      <c r="FZ667" s="55"/>
      <c r="GA667" s="55"/>
      <c r="GB667" s="55"/>
      <c r="GC667" s="55"/>
      <c r="GD667" s="55"/>
      <c r="GE667" s="55"/>
      <c r="GF667" s="55"/>
      <c r="GG667" s="55"/>
      <c r="GH667" s="55"/>
      <c r="GI667" s="55"/>
      <c r="GJ667" s="55"/>
      <c r="GK667" s="55"/>
      <c r="GL667" s="55"/>
      <c r="GM667" s="55"/>
      <c r="GN667" s="55"/>
      <c r="GO667" s="55"/>
      <c r="GP667" s="55"/>
      <c r="GQ667" s="55"/>
      <c r="GR667" s="55"/>
      <c r="GS667" s="55"/>
      <c r="GT667" s="55"/>
      <c r="GU667" s="55"/>
      <c r="GV667" s="55"/>
      <c r="GW667" s="55"/>
      <c r="GX667" s="55"/>
      <c r="GY667" s="55"/>
      <c r="GZ667" s="55"/>
      <c r="HA667" s="55"/>
      <c r="HB667" s="55"/>
      <c r="HC667" s="55"/>
      <c r="HD667" s="55"/>
      <c r="HE667" s="55"/>
      <c r="HF667" s="55"/>
      <c r="HG667" s="55"/>
      <c r="HH667" s="55"/>
      <c r="HI667" s="55"/>
      <c r="HJ667" s="55"/>
      <c r="HK667" s="55"/>
      <c r="HL667" s="55"/>
      <c r="HM667" s="55"/>
      <c r="HN667" s="55"/>
      <c r="HO667" s="55"/>
      <c r="HP667" s="55"/>
      <c r="HQ667" s="55"/>
      <c r="HR667" s="55"/>
      <c r="HS667" s="55"/>
      <c r="HT667" s="55"/>
      <c r="HU667" s="55"/>
      <c r="HV667" s="55"/>
      <c r="HW667" s="55"/>
      <c r="HX667" s="55"/>
      <c r="HY667" s="55"/>
      <c r="HZ667" s="55"/>
      <c r="IA667" s="55"/>
    </row>
    <row r="668" spans="1:235" ht="11.25">
      <c r="A668" s="1"/>
      <c r="B668" s="1"/>
      <c r="C668" s="1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106"/>
      <c r="O668" s="106"/>
      <c r="P668" s="106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5"/>
      <c r="AK668" s="55"/>
      <c r="AL668" s="55"/>
      <c r="AM668" s="55"/>
      <c r="AN668" s="55"/>
      <c r="AO668" s="55"/>
      <c r="AP668" s="55"/>
      <c r="AQ668" s="55"/>
      <c r="AR668" s="55"/>
      <c r="AS668" s="55"/>
      <c r="AT668" s="55"/>
      <c r="AU668" s="55"/>
      <c r="AV668" s="55"/>
      <c r="AW668" s="55"/>
      <c r="AX668" s="55"/>
      <c r="AY668" s="55"/>
      <c r="AZ668" s="55"/>
      <c r="BA668" s="55"/>
      <c r="BB668" s="55"/>
      <c r="BC668" s="55"/>
      <c r="BD668" s="55"/>
      <c r="BE668" s="55"/>
      <c r="BF668" s="55"/>
      <c r="BG668" s="55"/>
      <c r="BH668" s="55"/>
      <c r="BI668" s="55"/>
      <c r="BJ668" s="55"/>
      <c r="BK668" s="55"/>
      <c r="BL668" s="55"/>
      <c r="BM668" s="55"/>
      <c r="BN668" s="55"/>
      <c r="BO668" s="55"/>
      <c r="BP668" s="55"/>
      <c r="BQ668" s="55"/>
      <c r="BR668" s="55"/>
      <c r="BS668" s="55"/>
      <c r="BT668" s="55"/>
      <c r="BU668" s="55"/>
      <c r="BV668" s="55"/>
      <c r="BW668" s="55"/>
      <c r="BX668" s="55"/>
      <c r="BY668" s="55"/>
      <c r="BZ668" s="55"/>
      <c r="CA668" s="55"/>
      <c r="CB668" s="55"/>
      <c r="CC668" s="55"/>
      <c r="CD668" s="55"/>
      <c r="CE668" s="55"/>
      <c r="CF668" s="55"/>
      <c r="CG668" s="55"/>
      <c r="CH668" s="55"/>
      <c r="CI668" s="55"/>
      <c r="CJ668" s="55"/>
      <c r="CK668" s="55"/>
      <c r="CL668" s="55"/>
      <c r="CM668" s="55"/>
      <c r="CN668" s="55"/>
      <c r="CO668" s="55"/>
      <c r="CP668" s="55"/>
      <c r="CQ668" s="55"/>
      <c r="CR668" s="55"/>
      <c r="CS668" s="55"/>
      <c r="CT668" s="55"/>
      <c r="CU668" s="55"/>
      <c r="CV668" s="55"/>
      <c r="CW668" s="55"/>
      <c r="CX668" s="55"/>
      <c r="CY668" s="55"/>
      <c r="CZ668" s="55"/>
      <c r="DA668" s="55"/>
      <c r="DB668" s="55"/>
      <c r="DC668" s="55"/>
      <c r="DD668" s="55"/>
      <c r="DE668" s="55"/>
      <c r="DF668" s="55"/>
      <c r="DG668" s="55"/>
      <c r="DH668" s="55"/>
      <c r="DI668" s="55"/>
      <c r="DJ668" s="55"/>
      <c r="DK668" s="55"/>
      <c r="DL668" s="55"/>
      <c r="DM668" s="55"/>
      <c r="DN668" s="55"/>
      <c r="DO668" s="55"/>
      <c r="DP668" s="55"/>
      <c r="DQ668" s="55"/>
      <c r="DR668" s="55"/>
      <c r="DS668" s="55"/>
      <c r="DT668" s="55"/>
      <c r="DU668" s="55"/>
      <c r="DV668" s="55"/>
      <c r="DW668" s="55"/>
      <c r="DX668" s="55"/>
      <c r="DY668" s="55"/>
      <c r="DZ668" s="55"/>
      <c r="EA668" s="55"/>
      <c r="EB668" s="55"/>
      <c r="EC668" s="55"/>
      <c r="ED668" s="55"/>
      <c r="EE668" s="55"/>
      <c r="EF668" s="55"/>
      <c r="EG668" s="55"/>
      <c r="EH668" s="55"/>
      <c r="EI668" s="55"/>
      <c r="EJ668" s="55"/>
      <c r="EK668" s="55"/>
      <c r="EL668" s="55"/>
      <c r="EM668" s="55"/>
      <c r="EN668" s="55"/>
      <c r="EO668" s="55"/>
      <c r="EP668" s="55"/>
      <c r="EQ668" s="55"/>
      <c r="ER668" s="55"/>
      <c r="ES668" s="55"/>
      <c r="ET668" s="55"/>
      <c r="EU668" s="55"/>
      <c r="EV668" s="55"/>
      <c r="EW668" s="55"/>
      <c r="EX668" s="55"/>
      <c r="EY668" s="55"/>
      <c r="EZ668" s="55"/>
      <c r="FA668" s="55"/>
      <c r="FB668" s="55"/>
      <c r="FC668" s="55"/>
      <c r="FD668" s="55"/>
      <c r="FE668" s="55"/>
      <c r="FF668" s="55"/>
      <c r="FG668" s="55"/>
      <c r="FH668" s="55"/>
      <c r="FI668" s="55"/>
      <c r="FJ668" s="55"/>
      <c r="FK668" s="55"/>
      <c r="FL668" s="55"/>
      <c r="FM668" s="55"/>
      <c r="FN668" s="55"/>
      <c r="FO668" s="55"/>
      <c r="FP668" s="55"/>
      <c r="FQ668" s="55"/>
      <c r="FR668" s="55"/>
      <c r="FS668" s="55"/>
      <c r="FT668" s="55"/>
      <c r="FU668" s="55"/>
      <c r="FV668" s="55"/>
      <c r="FW668" s="55"/>
      <c r="FX668" s="55"/>
      <c r="FY668" s="55"/>
      <c r="FZ668" s="55"/>
      <c r="GA668" s="55"/>
      <c r="GB668" s="55"/>
      <c r="GC668" s="55"/>
      <c r="GD668" s="55"/>
      <c r="GE668" s="55"/>
      <c r="GF668" s="55"/>
      <c r="GG668" s="55"/>
      <c r="GH668" s="55"/>
      <c r="GI668" s="55"/>
      <c r="GJ668" s="55"/>
      <c r="GK668" s="55"/>
      <c r="GL668" s="55"/>
      <c r="GM668" s="55"/>
      <c r="GN668" s="55"/>
      <c r="GO668" s="55"/>
      <c r="GP668" s="55"/>
      <c r="GQ668" s="55"/>
      <c r="GR668" s="55"/>
      <c r="GS668" s="55"/>
      <c r="GT668" s="55"/>
      <c r="GU668" s="55"/>
      <c r="GV668" s="55"/>
      <c r="GW668" s="55"/>
      <c r="GX668" s="55"/>
      <c r="GY668" s="55"/>
      <c r="GZ668" s="55"/>
      <c r="HA668" s="55"/>
      <c r="HB668" s="55"/>
      <c r="HC668" s="55"/>
      <c r="HD668" s="55"/>
      <c r="HE668" s="55"/>
      <c r="HF668" s="55"/>
      <c r="HG668" s="55"/>
      <c r="HH668" s="55"/>
      <c r="HI668" s="55"/>
      <c r="HJ668" s="55"/>
      <c r="HK668" s="55"/>
      <c r="HL668" s="55"/>
      <c r="HM668" s="55"/>
      <c r="HN668" s="55"/>
      <c r="HO668" s="55"/>
      <c r="HP668" s="55"/>
      <c r="HQ668" s="55"/>
      <c r="HR668" s="55"/>
      <c r="HS668" s="55"/>
      <c r="HT668" s="55"/>
      <c r="HU668" s="55"/>
      <c r="HV668" s="55"/>
      <c r="HW668" s="55"/>
      <c r="HX668" s="55"/>
      <c r="HY668" s="55"/>
      <c r="HZ668" s="55"/>
      <c r="IA668" s="55"/>
    </row>
    <row r="669" spans="1:235" ht="11.25">
      <c r="A669" s="1"/>
      <c r="B669" s="1"/>
      <c r="C669" s="1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106"/>
      <c r="O669" s="106"/>
      <c r="P669" s="106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5"/>
      <c r="AK669" s="55"/>
      <c r="AL669" s="55"/>
      <c r="AM669" s="55"/>
      <c r="AN669" s="55"/>
      <c r="AO669" s="55"/>
      <c r="AP669" s="55"/>
      <c r="AQ669" s="55"/>
      <c r="AR669" s="55"/>
      <c r="AS669" s="55"/>
      <c r="AT669" s="55"/>
      <c r="AU669" s="55"/>
      <c r="AV669" s="55"/>
      <c r="AW669" s="55"/>
      <c r="AX669" s="55"/>
      <c r="AY669" s="55"/>
      <c r="AZ669" s="55"/>
      <c r="BA669" s="55"/>
      <c r="BB669" s="55"/>
      <c r="BC669" s="55"/>
      <c r="BD669" s="55"/>
      <c r="BE669" s="55"/>
      <c r="BF669" s="55"/>
      <c r="BG669" s="55"/>
      <c r="BH669" s="55"/>
      <c r="BI669" s="55"/>
      <c r="BJ669" s="55"/>
      <c r="BK669" s="55"/>
      <c r="BL669" s="55"/>
      <c r="BM669" s="55"/>
      <c r="BN669" s="55"/>
      <c r="BO669" s="55"/>
      <c r="BP669" s="55"/>
      <c r="BQ669" s="55"/>
      <c r="BR669" s="55"/>
      <c r="BS669" s="55"/>
      <c r="BT669" s="55"/>
      <c r="BU669" s="55"/>
      <c r="BV669" s="55"/>
      <c r="BW669" s="55"/>
      <c r="BX669" s="55"/>
      <c r="BY669" s="55"/>
      <c r="BZ669" s="55"/>
      <c r="CA669" s="55"/>
      <c r="CB669" s="55"/>
      <c r="CC669" s="55"/>
      <c r="CD669" s="55"/>
      <c r="CE669" s="55"/>
      <c r="CF669" s="55"/>
      <c r="CG669" s="55"/>
      <c r="CH669" s="55"/>
      <c r="CI669" s="55"/>
      <c r="CJ669" s="55"/>
      <c r="CK669" s="55"/>
      <c r="CL669" s="55"/>
      <c r="CM669" s="55"/>
      <c r="CN669" s="55"/>
      <c r="CO669" s="55"/>
      <c r="CP669" s="55"/>
      <c r="CQ669" s="55"/>
      <c r="CR669" s="55"/>
      <c r="CS669" s="55"/>
      <c r="CT669" s="55"/>
      <c r="CU669" s="55"/>
      <c r="CV669" s="55"/>
      <c r="CW669" s="55"/>
      <c r="CX669" s="55"/>
      <c r="CY669" s="55"/>
      <c r="CZ669" s="55"/>
      <c r="DA669" s="55"/>
      <c r="DB669" s="55"/>
      <c r="DC669" s="55"/>
      <c r="DD669" s="55"/>
      <c r="DE669" s="55"/>
      <c r="DF669" s="55"/>
      <c r="DG669" s="55"/>
      <c r="DH669" s="55"/>
      <c r="DI669" s="55"/>
      <c r="DJ669" s="55"/>
      <c r="DK669" s="55"/>
      <c r="DL669" s="55"/>
      <c r="DM669" s="55"/>
      <c r="DN669" s="55"/>
      <c r="DO669" s="55"/>
      <c r="DP669" s="55"/>
      <c r="DQ669" s="55"/>
      <c r="DR669" s="55"/>
      <c r="DS669" s="55"/>
      <c r="DT669" s="55"/>
      <c r="DU669" s="55"/>
      <c r="DV669" s="55"/>
      <c r="DW669" s="55"/>
      <c r="DX669" s="55"/>
      <c r="DY669" s="55"/>
      <c r="DZ669" s="55"/>
      <c r="EA669" s="55"/>
      <c r="EB669" s="55"/>
      <c r="EC669" s="55"/>
      <c r="ED669" s="55"/>
      <c r="EE669" s="55"/>
      <c r="EF669" s="55"/>
      <c r="EG669" s="55"/>
      <c r="EH669" s="55"/>
      <c r="EI669" s="55"/>
      <c r="EJ669" s="55"/>
      <c r="EK669" s="55"/>
      <c r="EL669" s="55"/>
      <c r="EM669" s="55"/>
      <c r="EN669" s="55"/>
      <c r="EO669" s="55"/>
      <c r="EP669" s="55"/>
      <c r="EQ669" s="55"/>
      <c r="ER669" s="55"/>
      <c r="ES669" s="55"/>
      <c r="ET669" s="55"/>
      <c r="EU669" s="55"/>
      <c r="EV669" s="55"/>
      <c r="EW669" s="55"/>
      <c r="EX669" s="55"/>
      <c r="EY669" s="55"/>
      <c r="EZ669" s="55"/>
      <c r="FA669" s="55"/>
      <c r="FB669" s="55"/>
      <c r="FC669" s="55"/>
      <c r="FD669" s="55"/>
      <c r="FE669" s="55"/>
      <c r="FF669" s="55"/>
      <c r="FG669" s="55"/>
      <c r="FH669" s="55"/>
      <c r="FI669" s="55"/>
      <c r="FJ669" s="55"/>
      <c r="FK669" s="55"/>
      <c r="FL669" s="55"/>
      <c r="FM669" s="55"/>
      <c r="FN669" s="55"/>
      <c r="FO669" s="55"/>
      <c r="FP669" s="55"/>
      <c r="FQ669" s="55"/>
      <c r="FR669" s="55"/>
      <c r="FS669" s="55"/>
      <c r="FT669" s="55"/>
      <c r="FU669" s="55"/>
      <c r="FV669" s="55"/>
      <c r="FW669" s="55"/>
      <c r="FX669" s="55"/>
      <c r="FY669" s="55"/>
      <c r="FZ669" s="55"/>
      <c r="GA669" s="55"/>
      <c r="GB669" s="55"/>
      <c r="GC669" s="55"/>
      <c r="GD669" s="55"/>
      <c r="GE669" s="55"/>
      <c r="GF669" s="55"/>
      <c r="GG669" s="55"/>
      <c r="GH669" s="55"/>
      <c r="GI669" s="55"/>
      <c r="GJ669" s="55"/>
      <c r="GK669" s="55"/>
      <c r="GL669" s="55"/>
      <c r="GM669" s="55"/>
      <c r="GN669" s="55"/>
      <c r="GO669" s="55"/>
      <c r="GP669" s="55"/>
      <c r="GQ669" s="55"/>
      <c r="GR669" s="55"/>
      <c r="GS669" s="55"/>
      <c r="GT669" s="55"/>
      <c r="GU669" s="55"/>
      <c r="GV669" s="55"/>
      <c r="GW669" s="55"/>
      <c r="GX669" s="55"/>
      <c r="GY669" s="55"/>
      <c r="GZ669" s="55"/>
      <c r="HA669" s="55"/>
      <c r="HB669" s="55"/>
      <c r="HC669" s="55"/>
      <c r="HD669" s="55"/>
      <c r="HE669" s="55"/>
      <c r="HF669" s="55"/>
      <c r="HG669" s="55"/>
      <c r="HH669" s="55"/>
      <c r="HI669" s="55"/>
      <c r="HJ669" s="55"/>
      <c r="HK669" s="55"/>
      <c r="HL669" s="55"/>
      <c r="HM669" s="55"/>
      <c r="HN669" s="55"/>
      <c r="HO669" s="55"/>
      <c r="HP669" s="55"/>
      <c r="HQ669" s="55"/>
      <c r="HR669" s="55"/>
      <c r="HS669" s="55"/>
      <c r="HT669" s="55"/>
      <c r="HU669" s="55"/>
      <c r="HV669" s="55"/>
      <c r="HW669" s="55"/>
      <c r="HX669" s="55"/>
      <c r="HY669" s="55"/>
      <c r="HZ669" s="55"/>
      <c r="IA669" s="55"/>
    </row>
    <row r="670" spans="1:235" ht="11.25">
      <c r="A670" s="1"/>
      <c r="B670" s="1"/>
      <c r="C670" s="1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106"/>
      <c r="O670" s="106"/>
      <c r="P670" s="106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5"/>
      <c r="AK670" s="55"/>
      <c r="AL670" s="55"/>
      <c r="AM670" s="55"/>
      <c r="AN670" s="55"/>
      <c r="AO670" s="55"/>
      <c r="AP670" s="55"/>
      <c r="AQ670" s="55"/>
      <c r="AR670" s="55"/>
      <c r="AS670" s="55"/>
      <c r="AT670" s="55"/>
      <c r="AU670" s="55"/>
      <c r="AV670" s="55"/>
      <c r="AW670" s="55"/>
      <c r="AX670" s="55"/>
      <c r="AY670" s="55"/>
      <c r="AZ670" s="55"/>
      <c r="BA670" s="55"/>
      <c r="BB670" s="55"/>
      <c r="BC670" s="55"/>
      <c r="BD670" s="55"/>
      <c r="BE670" s="55"/>
      <c r="BF670" s="55"/>
      <c r="BG670" s="55"/>
      <c r="BH670" s="55"/>
      <c r="BI670" s="55"/>
      <c r="BJ670" s="55"/>
      <c r="BK670" s="55"/>
      <c r="BL670" s="55"/>
      <c r="BM670" s="55"/>
      <c r="BN670" s="55"/>
      <c r="BO670" s="55"/>
      <c r="BP670" s="55"/>
      <c r="BQ670" s="55"/>
      <c r="BR670" s="55"/>
      <c r="BS670" s="55"/>
      <c r="BT670" s="55"/>
      <c r="BU670" s="55"/>
      <c r="BV670" s="55"/>
      <c r="BW670" s="55"/>
      <c r="BX670" s="55"/>
      <c r="BY670" s="55"/>
      <c r="BZ670" s="55"/>
      <c r="CA670" s="55"/>
      <c r="CB670" s="55"/>
      <c r="CC670" s="55"/>
      <c r="CD670" s="55"/>
      <c r="CE670" s="55"/>
      <c r="CF670" s="55"/>
      <c r="CG670" s="55"/>
      <c r="CH670" s="55"/>
      <c r="CI670" s="55"/>
      <c r="CJ670" s="55"/>
      <c r="CK670" s="55"/>
      <c r="CL670" s="55"/>
      <c r="CM670" s="55"/>
      <c r="CN670" s="55"/>
      <c r="CO670" s="55"/>
      <c r="CP670" s="55"/>
      <c r="CQ670" s="55"/>
      <c r="CR670" s="55"/>
      <c r="CS670" s="55"/>
      <c r="CT670" s="55"/>
      <c r="CU670" s="55"/>
      <c r="CV670" s="55"/>
      <c r="CW670" s="55"/>
      <c r="CX670" s="55"/>
      <c r="CY670" s="55"/>
      <c r="CZ670" s="55"/>
      <c r="DA670" s="55"/>
      <c r="DB670" s="55"/>
      <c r="DC670" s="55"/>
      <c r="DD670" s="55"/>
      <c r="DE670" s="55"/>
      <c r="DF670" s="55"/>
      <c r="DG670" s="55"/>
      <c r="DH670" s="55"/>
      <c r="DI670" s="55"/>
      <c r="DJ670" s="55"/>
      <c r="DK670" s="55"/>
      <c r="DL670" s="55"/>
      <c r="DM670" s="55"/>
      <c r="DN670" s="55"/>
      <c r="DO670" s="55"/>
      <c r="DP670" s="55"/>
      <c r="DQ670" s="55"/>
      <c r="DR670" s="55"/>
      <c r="DS670" s="55"/>
      <c r="DT670" s="55"/>
      <c r="DU670" s="55"/>
      <c r="DV670" s="55"/>
      <c r="DW670" s="55"/>
      <c r="DX670" s="55"/>
      <c r="DY670" s="55"/>
      <c r="DZ670" s="55"/>
      <c r="EA670" s="55"/>
      <c r="EB670" s="55"/>
      <c r="EC670" s="55"/>
      <c r="ED670" s="55"/>
      <c r="EE670" s="55"/>
      <c r="EF670" s="55"/>
      <c r="EG670" s="55"/>
      <c r="EH670" s="55"/>
      <c r="EI670" s="55"/>
      <c r="EJ670" s="55"/>
      <c r="EK670" s="55"/>
      <c r="EL670" s="55"/>
      <c r="EM670" s="55"/>
      <c r="EN670" s="55"/>
      <c r="EO670" s="55"/>
      <c r="EP670" s="55"/>
      <c r="EQ670" s="55"/>
      <c r="ER670" s="55"/>
      <c r="ES670" s="55"/>
      <c r="ET670" s="55"/>
      <c r="EU670" s="55"/>
      <c r="EV670" s="55"/>
      <c r="EW670" s="55"/>
      <c r="EX670" s="55"/>
      <c r="EY670" s="55"/>
      <c r="EZ670" s="55"/>
      <c r="FA670" s="55"/>
      <c r="FB670" s="55"/>
      <c r="FC670" s="55"/>
      <c r="FD670" s="55"/>
      <c r="FE670" s="55"/>
      <c r="FF670" s="55"/>
      <c r="FG670" s="55"/>
      <c r="FH670" s="55"/>
      <c r="FI670" s="55"/>
      <c r="FJ670" s="55"/>
      <c r="FK670" s="55"/>
      <c r="FL670" s="55"/>
      <c r="FM670" s="55"/>
      <c r="FN670" s="55"/>
      <c r="FO670" s="55"/>
      <c r="FP670" s="55"/>
      <c r="FQ670" s="55"/>
      <c r="FR670" s="55"/>
      <c r="FS670" s="55"/>
      <c r="FT670" s="55"/>
      <c r="FU670" s="55"/>
      <c r="FV670" s="55"/>
      <c r="FW670" s="55"/>
      <c r="FX670" s="55"/>
      <c r="FY670" s="55"/>
      <c r="FZ670" s="55"/>
      <c r="GA670" s="55"/>
      <c r="GB670" s="55"/>
      <c r="GC670" s="55"/>
      <c r="GD670" s="55"/>
      <c r="GE670" s="55"/>
      <c r="GF670" s="55"/>
      <c r="GG670" s="55"/>
      <c r="GH670" s="55"/>
      <c r="GI670" s="55"/>
      <c r="GJ670" s="55"/>
      <c r="GK670" s="55"/>
      <c r="GL670" s="55"/>
      <c r="GM670" s="55"/>
      <c r="GN670" s="55"/>
      <c r="GO670" s="55"/>
      <c r="GP670" s="55"/>
      <c r="GQ670" s="55"/>
      <c r="GR670" s="55"/>
      <c r="GS670" s="55"/>
      <c r="GT670" s="55"/>
      <c r="GU670" s="55"/>
      <c r="GV670" s="55"/>
      <c r="GW670" s="55"/>
      <c r="GX670" s="55"/>
      <c r="GY670" s="55"/>
      <c r="GZ670" s="55"/>
      <c r="HA670" s="55"/>
      <c r="HB670" s="55"/>
      <c r="HC670" s="55"/>
      <c r="HD670" s="55"/>
      <c r="HE670" s="55"/>
      <c r="HF670" s="55"/>
      <c r="HG670" s="55"/>
      <c r="HH670" s="55"/>
      <c r="HI670" s="55"/>
      <c r="HJ670" s="55"/>
      <c r="HK670" s="55"/>
      <c r="HL670" s="55"/>
      <c r="HM670" s="55"/>
      <c r="HN670" s="55"/>
      <c r="HO670" s="55"/>
      <c r="HP670" s="55"/>
      <c r="HQ670" s="55"/>
      <c r="HR670" s="55"/>
      <c r="HS670" s="55"/>
      <c r="HT670" s="55"/>
      <c r="HU670" s="55"/>
      <c r="HV670" s="55"/>
      <c r="HW670" s="55"/>
      <c r="HX670" s="55"/>
      <c r="HY670" s="55"/>
      <c r="HZ670" s="55"/>
      <c r="IA670" s="55"/>
    </row>
    <row r="671" spans="1:235" ht="11.25">
      <c r="A671" s="1"/>
      <c r="B671" s="1"/>
      <c r="C671" s="1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106"/>
      <c r="O671" s="106"/>
      <c r="P671" s="106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5"/>
      <c r="AK671" s="55"/>
      <c r="AL671" s="55"/>
      <c r="AM671" s="55"/>
      <c r="AN671" s="55"/>
      <c r="AO671" s="55"/>
      <c r="AP671" s="55"/>
      <c r="AQ671" s="55"/>
      <c r="AR671" s="55"/>
      <c r="AS671" s="55"/>
      <c r="AT671" s="55"/>
      <c r="AU671" s="55"/>
      <c r="AV671" s="55"/>
      <c r="AW671" s="55"/>
      <c r="AX671" s="55"/>
      <c r="AY671" s="55"/>
      <c r="AZ671" s="55"/>
      <c r="BA671" s="55"/>
      <c r="BB671" s="55"/>
      <c r="BC671" s="55"/>
      <c r="BD671" s="55"/>
      <c r="BE671" s="55"/>
      <c r="BF671" s="55"/>
      <c r="BG671" s="55"/>
      <c r="BH671" s="55"/>
      <c r="BI671" s="55"/>
      <c r="BJ671" s="55"/>
      <c r="BK671" s="55"/>
      <c r="BL671" s="55"/>
      <c r="BM671" s="55"/>
      <c r="BN671" s="55"/>
      <c r="BO671" s="55"/>
      <c r="BP671" s="55"/>
      <c r="BQ671" s="55"/>
      <c r="BR671" s="55"/>
      <c r="BS671" s="55"/>
      <c r="BT671" s="55"/>
      <c r="BU671" s="55"/>
      <c r="BV671" s="55"/>
      <c r="BW671" s="55"/>
      <c r="BX671" s="55"/>
      <c r="BY671" s="55"/>
      <c r="BZ671" s="55"/>
      <c r="CA671" s="55"/>
      <c r="CB671" s="55"/>
      <c r="CC671" s="55"/>
      <c r="CD671" s="55"/>
      <c r="CE671" s="55"/>
      <c r="CF671" s="55"/>
      <c r="CG671" s="55"/>
      <c r="CH671" s="55"/>
      <c r="CI671" s="55"/>
      <c r="CJ671" s="55"/>
      <c r="CK671" s="55"/>
      <c r="CL671" s="55"/>
      <c r="CM671" s="55"/>
      <c r="CN671" s="55"/>
      <c r="CO671" s="55"/>
      <c r="CP671" s="55"/>
      <c r="CQ671" s="55"/>
      <c r="CR671" s="55"/>
      <c r="CS671" s="55"/>
      <c r="CT671" s="55"/>
      <c r="CU671" s="55"/>
      <c r="CV671" s="55"/>
      <c r="CW671" s="55"/>
      <c r="CX671" s="55"/>
      <c r="CY671" s="55"/>
      <c r="CZ671" s="55"/>
      <c r="DA671" s="55"/>
      <c r="DB671" s="55"/>
      <c r="DC671" s="55"/>
      <c r="DD671" s="55"/>
      <c r="DE671" s="55"/>
      <c r="DF671" s="55"/>
      <c r="DG671" s="55"/>
      <c r="DH671" s="55"/>
      <c r="DI671" s="55"/>
      <c r="DJ671" s="55"/>
      <c r="DK671" s="55"/>
      <c r="DL671" s="55"/>
      <c r="DM671" s="55"/>
      <c r="DN671" s="55"/>
      <c r="DO671" s="55"/>
      <c r="DP671" s="55"/>
      <c r="DQ671" s="55"/>
      <c r="DR671" s="55"/>
      <c r="DS671" s="55"/>
      <c r="DT671" s="55"/>
      <c r="DU671" s="55"/>
      <c r="DV671" s="55"/>
      <c r="DW671" s="55"/>
      <c r="DX671" s="55"/>
      <c r="DY671" s="55"/>
      <c r="DZ671" s="55"/>
      <c r="EA671" s="55"/>
      <c r="EB671" s="55"/>
      <c r="EC671" s="55"/>
      <c r="ED671" s="55"/>
      <c r="EE671" s="55"/>
      <c r="EF671" s="55"/>
      <c r="EG671" s="55"/>
      <c r="EH671" s="55"/>
      <c r="EI671" s="55"/>
      <c r="EJ671" s="55"/>
      <c r="EK671" s="55"/>
      <c r="EL671" s="55"/>
      <c r="EM671" s="55"/>
      <c r="EN671" s="55"/>
      <c r="EO671" s="55"/>
      <c r="EP671" s="55"/>
      <c r="EQ671" s="55"/>
      <c r="ER671" s="55"/>
      <c r="ES671" s="55"/>
      <c r="ET671" s="55"/>
      <c r="EU671" s="55"/>
      <c r="EV671" s="55"/>
      <c r="EW671" s="55"/>
      <c r="EX671" s="55"/>
      <c r="EY671" s="55"/>
      <c r="EZ671" s="55"/>
      <c r="FA671" s="55"/>
      <c r="FB671" s="55"/>
      <c r="FC671" s="55"/>
      <c r="FD671" s="55"/>
      <c r="FE671" s="55"/>
      <c r="FF671" s="55"/>
      <c r="FG671" s="55"/>
      <c r="FH671" s="55"/>
      <c r="FI671" s="55"/>
      <c r="FJ671" s="55"/>
      <c r="FK671" s="55"/>
      <c r="FL671" s="55"/>
      <c r="FM671" s="55"/>
      <c r="FN671" s="55"/>
      <c r="FO671" s="55"/>
      <c r="FP671" s="55"/>
      <c r="FQ671" s="55"/>
      <c r="FR671" s="55"/>
      <c r="FS671" s="55"/>
      <c r="FT671" s="55"/>
      <c r="FU671" s="55"/>
      <c r="FV671" s="55"/>
      <c r="FW671" s="55"/>
      <c r="FX671" s="55"/>
      <c r="FY671" s="55"/>
      <c r="FZ671" s="55"/>
      <c r="GA671" s="55"/>
      <c r="GB671" s="55"/>
      <c r="GC671" s="55"/>
      <c r="GD671" s="55"/>
      <c r="GE671" s="55"/>
      <c r="GF671" s="55"/>
      <c r="GG671" s="55"/>
      <c r="GH671" s="55"/>
      <c r="GI671" s="55"/>
      <c r="GJ671" s="55"/>
      <c r="GK671" s="55"/>
      <c r="GL671" s="55"/>
      <c r="GM671" s="55"/>
      <c r="GN671" s="55"/>
      <c r="GO671" s="55"/>
      <c r="GP671" s="55"/>
      <c r="GQ671" s="55"/>
      <c r="GR671" s="55"/>
      <c r="GS671" s="55"/>
      <c r="GT671" s="55"/>
      <c r="GU671" s="55"/>
      <c r="GV671" s="55"/>
      <c r="GW671" s="55"/>
      <c r="GX671" s="55"/>
      <c r="GY671" s="55"/>
      <c r="GZ671" s="55"/>
      <c r="HA671" s="55"/>
      <c r="HB671" s="55"/>
      <c r="HC671" s="55"/>
      <c r="HD671" s="55"/>
      <c r="HE671" s="55"/>
      <c r="HF671" s="55"/>
      <c r="HG671" s="55"/>
      <c r="HH671" s="55"/>
      <c r="HI671" s="55"/>
      <c r="HJ671" s="55"/>
      <c r="HK671" s="55"/>
      <c r="HL671" s="55"/>
      <c r="HM671" s="55"/>
      <c r="HN671" s="55"/>
      <c r="HO671" s="55"/>
      <c r="HP671" s="55"/>
      <c r="HQ671" s="55"/>
      <c r="HR671" s="55"/>
      <c r="HS671" s="55"/>
      <c r="HT671" s="55"/>
      <c r="HU671" s="55"/>
      <c r="HV671" s="55"/>
      <c r="HW671" s="55"/>
      <c r="HX671" s="55"/>
      <c r="HY671" s="55"/>
      <c r="HZ671" s="55"/>
      <c r="IA671" s="55"/>
    </row>
    <row r="672" spans="1:235" ht="11.25">
      <c r="A672" s="1"/>
      <c r="B672" s="1"/>
      <c r="C672" s="1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106"/>
      <c r="O672" s="106"/>
      <c r="P672" s="106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5"/>
      <c r="AK672" s="55"/>
      <c r="AL672" s="55"/>
      <c r="AM672" s="55"/>
      <c r="AN672" s="55"/>
      <c r="AO672" s="55"/>
      <c r="AP672" s="55"/>
      <c r="AQ672" s="55"/>
      <c r="AR672" s="55"/>
      <c r="AS672" s="55"/>
      <c r="AT672" s="55"/>
      <c r="AU672" s="55"/>
      <c r="AV672" s="55"/>
      <c r="AW672" s="55"/>
      <c r="AX672" s="55"/>
      <c r="AY672" s="55"/>
      <c r="AZ672" s="55"/>
      <c r="BA672" s="55"/>
      <c r="BB672" s="55"/>
      <c r="BC672" s="55"/>
      <c r="BD672" s="55"/>
      <c r="BE672" s="55"/>
      <c r="BF672" s="55"/>
      <c r="BG672" s="55"/>
      <c r="BH672" s="55"/>
      <c r="BI672" s="55"/>
      <c r="BJ672" s="55"/>
      <c r="BK672" s="55"/>
      <c r="BL672" s="55"/>
      <c r="BM672" s="55"/>
      <c r="BN672" s="55"/>
      <c r="BO672" s="55"/>
      <c r="BP672" s="55"/>
      <c r="BQ672" s="55"/>
      <c r="BR672" s="55"/>
      <c r="BS672" s="55"/>
      <c r="BT672" s="55"/>
      <c r="BU672" s="55"/>
      <c r="BV672" s="55"/>
      <c r="BW672" s="55"/>
      <c r="BX672" s="55"/>
      <c r="BY672" s="55"/>
      <c r="BZ672" s="55"/>
      <c r="CA672" s="55"/>
      <c r="CB672" s="55"/>
      <c r="CC672" s="55"/>
      <c r="CD672" s="55"/>
      <c r="CE672" s="55"/>
      <c r="CF672" s="55"/>
      <c r="CG672" s="55"/>
      <c r="CH672" s="55"/>
      <c r="CI672" s="55"/>
      <c r="CJ672" s="55"/>
      <c r="CK672" s="55"/>
      <c r="CL672" s="55"/>
      <c r="CM672" s="55"/>
      <c r="CN672" s="55"/>
      <c r="CO672" s="55"/>
      <c r="CP672" s="55"/>
      <c r="CQ672" s="55"/>
      <c r="CR672" s="55"/>
      <c r="CS672" s="55"/>
      <c r="CT672" s="55"/>
      <c r="CU672" s="55"/>
      <c r="CV672" s="55"/>
      <c r="CW672" s="55"/>
      <c r="CX672" s="55"/>
      <c r="CY672" s="55"/>
      <c r="CZ672" s="55"/>
      <c r="DA672" s="55"/>
      <c r="DB672" s="55"/>
      <c r="DC672" s="55"/>
      <c r="DD672" s="55"/>
      <c r="DE672" s="55"/>
      <c r="DF672" s="55"/>
      <c r="DG672" s="55"/>
      <c r="DH672" s="55"/>
      <c r="DI672" s="55"/>
      <c r="DJ672" s="55"/>
      <c r="DK672" s="55"/>
      <c r="DL672" s="55"/>
      <c r="DM672" s="55"/>
      <c r="DN672" s="55"/>
      <c r="DO672" s="55"/>
      <c r="DP672" s="55"/>
      <c r="DQ672" s="55"/>
      <c r="DR672" s="55"/>
      <c r="DS672" s="55"/>
      <c r="DT672" s="55"/>
      <c r="DU672" s="55"/>
      <c r="DV672" s="55"/>
      <c r="DW672" s="55"/>
      <c r="DX672" s="55"/>
      <c r="DY672" s="55"/>
      <c r="DZ672" s="55"/>
      <c r="EA672" s="55"/>
      <c r="EB672" s="55"/>
      <c r="EC672" s="55"/>
      <c r="ED672" s="55"/>
      <c r="EE672" s="55"/>
      <c r="EF672" s="55"/>
      <c r="EG672" s="55"/>
      <c r="EH672" s="55"/>
      <c r="EI672" s="55"/>
      <c r="EJ672" s="55"/>
      <c r="EK672" s="55"/>
      <c r="EL672" s="55"/>
      <c r="EM672" s="55"/>
      <c r="EN672" s="55"/>
      <c r="EO672" s="55"/>
      <c r="EP672" s="55"/>
      <c r="EQ672" s="55"/>
      <c r="ER672" s="55"/>
      <c r="ES672" s="55"/>
      <c r="ET672" s="55"/>
      <c r="EU672" s="55"/>
      <c r="EV672" s="55"/>
      <c r="EW672" s="55"/>
      <c r="EX672" s="55"/>
      <c r="EY672" s="55"/>
      <c r="EZ672" s="55"/>
      <c r="FA672" s="55"/>
      <c r="FB672" s="55"/>
      <c r="FC672" s="55"/>
      <c r="FD672" s="55"/>
      <c r="FE672" s="55"/>
      <c r="FF672" s="55"/>
      <c r="FG672" s="55"/>
      <c r="FH672" s="55"/>
      <c r="FI672" s="55"/>
      <c r="FJ672" s="55"/>
      <c r="FK672" s="55"/>
      <c r="FL672" s="55"/>
      <c r="FM672" s="55"/>
      <c r="FN672" s="55"/>
      <c r="FO672" s="55"/>
      <c r="FP672" s="55"/>
      <c r="FQ672" s="55"/>
      <c r="FR672" s="55"/>
      <c r="FS672" s="55"/>
      <c r="FT672" s="55"/>
      <c r="FU672" s="55"/>
      <c r="FV672" s="55"/>
      <c r="FW672" s="55"/>
      <c r="FX672" s="55"/>
      <c r="FY672" s="55"/>
      <c r="FZ672" s="55"/>
      <c r="GA672" s="55"/>
      <c r="GB672" s="55"/>
      <c r="GC672" s="55"/>
      <c r="GD672" s="55"/>
      <c r="GE672" s="55"/>
      <c r="GF672" s="55"/>
      <c r="GG672" s="55"/>
      <c r="GH672" s="55"/>
      <c r="GI672" s="55"/>
      <c r="GJ672" s="55"/>
      <c r="GK672" s="55"/>
      <c r="GL672" s="55"/>
      <c r="GM672" s="55"/>
      <c r="GN672" s="55"/>
      <c r="GO672" s="55"/>
      <c r="GP672" s="55"/>
      <c r="GQ672" s="55"/>
      <c r="GR672" s="55"/>
      <c r="GS672" s="55"/>
      <c r="GT672" s="55"/>
      <c r="GU672" s="55"/>
      <c r="GV672" s="55"/>
      <c r="GW672" s="55"/>
      <c r="GX672" s="55"/>
      <c r="GY672" s="55"/>
      <c r="GZ672" s="55"/>
      <c r="HA672" s="55"/>
      <c r="HB672" s="55"/>
      <c r="HC672" s="55"/>
      <c r="HD672" s="55"/>
      <c r="HE672" s="55"/>
      <c r="HF672" s="55"/>
      <c r="HG672" s="55"/>
      <c r="HH672" s="55"/>
      <c r="HI672" s="55"/>
      <c r="HJ672" s="55"/>
      <c r="HK672" s="55"/>
      <c r="HL672" s="55"/>
      <c r="HM672" s="55"/>
      <c r="HN672" s="55"/>
      <c r="HO672" s="55"/>
      <c r="HP672" s="55"/>
      <c r="HQ672" s="55"/>
      <c r="HR672" s="55"/>
      <c r="HS672" s="55"/>
      <c r="HT672" s="55"/>
      <c r="HU672" s="55"/>
      <c r="HV672" s="55"/>
      <c r="HW672" s="55"/>
      <c r="HX672" s="55"/>
      <c r="HY672" s="55"/>
      <c r="HZ672" s="55"/>
      <c r="IA672" s="55"/>
    </row>
    <row r="673" spans="1:235" ht="11.25">
      <c r="A673" s="1"/>
      <c r="B673" s="1"/>
      <c r="C673" s="1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106"/>
      <c r="O673" s="106"/>
      <c r="P673" s="106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5"/>
      <c r="AK673" s="55"/>
      <c r="AL673" s="55"/>
      <c r="AM673" s="55"/>
      <c r="AN673" s="55"/>
      <c r="AO673" s="55"/>
      <c r="AP673" s="55"/>
      <c r="AQ673" s="55"/>
      <c r="AR673" s="55"/>
      <c r="AS673" s="55"/>
      <c r="AT673" s="55"/>
      <c r="AU673" s="55"/>
      <c r="AV673" s="55"/>
      <c r="AW673" s="55"/>
      <c r="AX673" s="55"/>
      <c r="AY673" s="55"/>
      <c r="AZ673" s="55"/>
      <c r="BA673" s="55"/>
      <c r="BB673" s="55"/>
      <c r="BC673" s="55"/>
      <c r="BD673" s="55"/>
      <c r="BE673" s="55"/>
      <c r="BF673" s="55"/>
      <c r="BG673" s="55"/>
      <c r="BH673" s="55"/>
      <c r="BI673" s="55"/>
      <c r="BJ673" s="55"/>
      <c r="BK673" s="55"/>
      <c r="BL673" s="55"/>
      <c r="BM673" s="55"/>
      <c r="BN673" s="55"/>
      <c r="BO673" s="55"/>
      <c r="BP673" s="55"/>
      <c r="BQ673" s="55"/>
      <c r="BR673" s="55"/>
      <c r="BS673" s="55"/>
      <c r="BT673" s="55"/>
      <c r="BU673" s="55"/>
      <c r="BV673" s="55"/>
      <c r="BW673" s="55"/>
      <c r="BX673" s="55"/>
      <c r="BY673" s="55"/>
      <c r="BZ673" s="55"/>
      <c r="CA673" s="55"/>
      <c r="CB673" s="55"/>
      <c r="CC673" s="55"/>
      <c r="CD673" s="55"/>
      <c r="CE673" s="55"/>
      <c r="CF673" s="55"/>
      <c r="CG673" s="55"/>
      <c r="CH673" s="55"/>
      <c r="CI673" s="55"/>
      <c r="CJ673" s="55"/>
      <c r="CK673" s="55"/>
      <c r="CL673" s="55"/>
      <c r="CM673" s="55"/>
      <c r="CN673" s="55"/>
      <c r="CO673" s="55"/>
      <c r="CP673" s="55"/>
      <c r="CQ673" s="55"/>
      <c r="CR673" s="55"/>
      <c r="CS673" s="55"/>
      <c r="CT673" s="55"/>
      <c r="CU673" s="55"/>
      <c r="CV673" s="55"/>
      <c r="CW673" s="55"/>
      <c r="CX673" s="55"/>
      <c r="CY673" s="55"/>
      <c r="CZ673" s="55"/>
      <c r="DA673" s="55"/>
      <c r="DB673" s="55"/>
      <c r="DC673" s="55"/>
      <c r="DD673" s="55"/>
      <c r="DE673" s="55"/>
      <c r="DF673" s="55"/>
      <c r="DG673" s="55"/>
      <c r="DH673" s="55"/>
      <c r="DI673" s="55"/>
      <c r="DJ673" s="55"/>
      <c r="DK673" s="55"/>
      <c r="DL673" s="55"/>
      <c r="DM673" s="55"/>
      <c r="DN673" s="55"/>
      <c r="DO673" s="55"/>
      <c r="DP673" s="55"/>
      <c r="DQ673" s="55"/>
      <c r="DR673" s="55"/>
      <c r="DS673" s="55"/>
      <c r="DT673" s="55"/>
      <c r="DU673" s="55"/>
      <c r="DV673" s="55"/>
      <c r="DW673" s="55"/>
      <c r="DX673" s="55"/>
      <c r="DY673" s="55"/>
      <c r="DZ673" s="55"/>
      <c r="EA673" s="55"/>
      <c r="EB673" s="55"/>
      <c r="EC673" s="55"/>
      <c r="ED673" s="55"/>
      <c r="EE673" s="55"/>
      <c r="EF673" s="55"/>
      <c r="EG673" s="55"/>
      <c r="EH673" s="55"/>
      <c r="EI673" s="55"/>
      <c r="EJ673" s="55"/>
      <c r="EK673" s="55"/>
      <c r="EL673" s="55"/>
      <c r="EM673" s="55"/>
      <c r="EN673" s="55"/>
      <c r="EO673" s="55"/>
      <c r="EP673" s="55"/>
      <c r="EQ673" s="55"/>
      <c r="ER673" s="55"/>
      <c r="ES673" s="55"/>
      <c r="ET673" s="55"/>
      <c r="EU673" s="55"/>
      <c r="EV673" s="55"/>
      <c r="EW673" s="55"/>
      <c r="EX673" s="55"/>
      <c r="EY673" s="55"/>
      <c r="EZ673" s="55"/>
      <c r="FA673" s="55"/>
      <c r="FB673" s="55"/>
      <c r="FC673" s="55"/>
      <c r="FD673" s="55"/>
      <c r="FE673" s="55"/>
      <c r="FF673" s="55"/>
      <c r="FG673" s="55"/>
      <c r="FH673" s="55"/>
      <c r="FI673" s="55"/>
      <c r="FJ673" s="55"/>
      <c r="FK673" s="55"/>
      <c r="FL673" s="55"/>
      <c r="FM673" s="55"/>
      <c r="FN673" s="55"/>
      <c r="FO673" s="55"/>
      <c r="FP673" s="55"/>
      <c r="FQ673" s="55"/>
      <c r="FR673" s="55"/>
      <c r="FS673" s="55"/>
      <c r="FT673" s="55"/>
      <c r="FU673" s="55"/>
      <c r="FV673" s="55"/>
      <c r="FW673" s="55"/>
      <c r="FX673" s="55"/>
      <c r="FY673" s="55"/>
      <c r="FZ673" s="55"/>
      <c r="GA673" s="55"/>
      <c r="GB673" s="55"/>
      <c r="GC673" s="55"/>
      <c r="GD673" s="55"/>
      <c r="GE673" s="55"/>
      <c r="GF673" s="55"/>
      <c r="GG673" s="55"/>
      <c r="GH673" s="55"/>
      <c r="GI673" s="55"/>
      <c r="GJ673" s="55"/>
      <c r="GK673" s="55"/>
      <c r="GL673" s="55"/>
      <c r="GM673" s="55"/>
      <c r="GN673" s="55"/>
      <c r="GO673" s="55"/>
      <c r="GP673" s="55"/>
      <c r="GQ673" s="55"/>
      <c r="GR673" s="55"/>
      <c r="GS673" s="55"/>
      <c r="GT673" s="55"/>
      <c r="GU673" s="55"/>
      <c r="GV673" s="55"/>
      <c r="GW673" s="55"/>
      <c r="GX673" s="55"/>
      <c r="GY673" s="55"/>
      <c r="GZ673" s="55"/>
      <c r="HA673" s="55"/>
      <c r="HB673" s="55"/>
      <c r="HC673" s="55"/>
      <c r="HD673" s="55"/>
      <c r="HE673" s="55"/>
      <c r="HF673" s="55"/>
      <c r="HG673" s="55"/>
      <c r="HH673" s="55"/>
      <c r="HI673" s="55"/>
      <c r="HJ673" s="55"/>
      <c r="HK673" s="55"/>
      <c r="HL673" s="55"/>
      <c r="HM673" s="55"/>
      <c r="HN673" s="55"/>
      <c r="HO673" s="55"/>
      <c r="HP673" s="55"/>
      <c r="HQ673" s="55"/>
      <c r="HR673" s="55"/>
      <c r="HS673" s="55"/>
      <c r="HT673" s="55"/>
      <c r="HU673" s="55"/>
      <c r="HV673" s="55"/>
      <c r="HW673" s="55"/>
      <c r="HX673" s="55"/>
      <c r="HY673" s="55"/>
      <c r="HZ673" s="55"/>
      <c r="IA673" s="55"/>
    </row>
    <row r="674" spans="1:235" ht="11.25">
      <c r="A674" s="1"/>
      <c r="B674" s="1"/>
      <c r="C674" s="1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106"/>
      <c r="O674" s="106"/>
      <c r="P674" s="106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5"/>
      <c r="AK674" s="55"/>
      <c r="AL674" s="55"/>
      <c r="AM674" s="55"/>
      <c r="AN674" s="55"/>
      <c r="AO674" s="55"/>
      <c r="AP674" s="55"/>
      <c r="AQ674" s="55"/>
      <c r="AR674" s="55"/>
      <c r="AS674" s="55"/>
      <c r="AT674" s="55"/>
      <c r="AU674" s="55"/>
      <c r="AV674" s="55"/>
      <c r="AW674" s="55"/>
      <c r="AX674" s="55"/>
      <c r="AY674" s="55"/>
      <c r="AZ674" s="55"/>
      <c r="BA674" s="55"/>
      <c r="BB674" s="55"/>
      <c r="BC674" s="55"/>
      <c r="BD674" s="55"/>
      <c r="BE674" s="55"/>
      <c r="BF674" s="55"/>
      <c r="BG674" s="55"/>
      <c r="BH674" s="55"/>
      <c r="BI674" s="55"/>
      <c r="BJ674" s="55"/>
      <c r="BK674" s="55"/>
      <c r="BL674" s="55"/>
      <c r="BM674" s="55"/>
      <c r="BN674" s="55"/>
      <c r="BO674" s="55"/>
      <c r="BP674" s="55"/>
      <c r="BQ674" s="55"/>
      <c r="BR674" s="55"/>
      <c r="BS674" s="55"/>
      <c r="BT674" s="55"/>
      <c r="BU674" s="55"/>
      <c r="BV674" s="55"/>
      <c r="BW674" s="55"/>
      <c r="BX674" s="55"/>
      <c r="BY674" s="55"/>
      <c r="BZ674" s="55"/>
      <c r="CA674" s="55"/>
      <c r="CB674" s="55"/>
      <c r="CC674" s="55"/>
      <c r="CD674" s="55"/>
      <c r="CE674" s="55"/>
      <c r="CF674" s="55"/>
      <c r="CG674" s="55"/>
      <c r="CH674" s="55"/>
      <c r="CI674" s="55"/>
      <c r="CJ674" s="55"/>
      <c r="CK674" s="55"/>
      <c r="CL674" s="55"/>
      <c r="CM674" s="55"/>
      <c r="CN674" s="55"/>
      <c r="CO674" s="55"/>
      <c r="CP674" s="55"/>
      <c r="CQ674" s="55"/>
      <c r="CR674" s="55"/>
      <c r="CS674" s="55"/>
      <c r="CT674" s="55"/>
      <c r="CU674" s="55"/>
      <c r="CV674" s="55"/>
      <c r="CW674" s="55"/>
      <c r="CX674" s="55"/>
      <c r="CY674" s="55"/>
      <c r="CZ674" s="55"/>
      <c r="DA674" s="55"/>
      <c r="DB674" s="55"/>
      <c r="DC674" s="55"/>
      <c r="DD674" s="55"/>
      <c r="DE674" s="55"/>
      <c r="DF674" s="55"/>
      <c r="DG674" s="55"/>
      <c r="DH674" s="55"/>
      <c r="DI674" s="55"/>
      <c r="DJ674" s="55"/>
      <c r="DK674" s="55"/>
      <c r="DL674" s="55"/>
      <c r="DM674" s="55"/>
      <c r="DN674" s="55"/>
      <c r="DO674" s="55"/>
      <c r="DP674" s="55"/>
      <c r="DQ674" s="55"/>
      <c r="DR674" s="55"/>
      <c r="DS674" s="55"/>
      <c r="DT674" s="55"/>
      <c r="DU674" s="55"/>
      <c r="DV674" s="55"/>
      <c r="DW674" s="55"/>
      <c r="DX674" s="55"/>
      <c r="DY674" s="55"/>
      <c r="DZ674" s="55"/>
      <c r="EA674" s="55"/>
      <c r="EB674" s="55"/>
      <c r="EC674" s="55"/>
      <c r="ED674" s="55"/>
      <c r="EE674" s="55"/>
      <c r="EF674" s="55"/>
      <c r="EG674" s="55"/>
      <c r="EH674" s="55"/>
      <c r="EI674" s="55"/>
      <c r="EJ674" s="55"/>
      <c r="EK674" s="55"/>
      <c r="EL674" s="55"/>
      <c r="EM674" s="55"/>
      <c r="EN674" s="55"/>
      <c r="EO674" s="55"/>
      <c r="EP674" s="55"/>
      <c r="EQ674" s="55"/>
      <c r="ER674" s="55"/>
      <c r="ES674" s="55"/>
      <c r="ET674" s="55"/>
      <c r="EU674" s="55"/>
      <c r="EV674" s="55"/>
      <c r="EW674" s="55"/>
      <c r="EX674" s="55"/>
      <c r="EY674" s="55"/>
      <c r="EZ674" s="55"/>
      <c r="FA674" s="55"/>
      <c r="FB674" s="55"/>
      <c r="FC674" s="55"/>
      <c r="FD674" s="55"/>
      <c r="FE674" s="55"/>
      <c r="FF674" s="55"/>
      <c r="FG674" s="55"/>
      <c r="FH674" s="55"/>
      <c r="FI674" s="55"/>
      <c r="FJ674" s="55"/>
      <c r="FK674" s="55"/>
      <c r="FL674" s="55"/>
      <c r="FM674" s="55"/>
      <c r="FN674" s="55"/>
      <c r="FO674" s="55"/>
      <c r="FP674" s="55"/>
      <c r="FQ674" s="55"/>
      <c r="FR674" s="55"/>
      <c r="FS674" s="55"/>
      <c r="FT674" s="55"/>
      <c r="FU674" s="55"/>
      <c r="FV674" s="55"/>
      <c r="FW674" s="55"/>
      <c r="FX674" s="55"/>
      <c r="FY674" s="55"/>
      <c r="FZ674" s="55"/>
      <c r="GA674" s="55"/>
      <c r="GB674" s="55"/>
      <c r="GC674" s="55"/>
      <c r="GD674" s="55"/>
      <c r="GE674" s="55"/>
      <c r="GF674" s="55"/>
      <c r="GG674" s="55"/>
      <c r="GH674" s="55"/>
      <c r="GI674" s="55"/>
      <c r="GJ674" s="55"/>
      <c r="GK674" s="55"/>
      <c r="GL674" s="55"/>
      <c r="GM674" s="55"/>
      <c r="GN674" s="55"/>
      <c r="GO674" s="55"/>
      <c r="GP674" s="55"/>
      <c r="GQ674" s="55"/>
      <c r="GR674" s="55"/>
      <c r="GS674" s="55"/>
      <c r="GT674" s="55"/>
      <c r="GU674" s="55"/>
      <c r="GV674" s="55"/>
      <c r="GW674" s="55"/>
      <c r="GX674" s="55"/>
      <c r="GY674" s="55"/>
      <c r="GZ674" s="55"/>
      <c r="HA674" s="55"/>
      <c r="HB674" s="55"/>
      <c r="HC674" s="55"/>
      <c r="HD674" s="55"/>
      <c r="HE674" s="55"/>
      <c r="HF674" s="55"/>
      <c r="HG674" s="55"/>
      <c r="HH674" s="55"/>
      <c r="HI674" s="55"/>
      <c r="HJ674" s="55"/>
      <c r="HK674" s="55"/>
      <c r="HL674" s="55"/>
      <c r="HM674" s="55"/>
      <c r="HN674" s="55"/>
      <c r="HO674" s="55"/>
      <c r="HP674" s="55"/>
      <c r="HQ674" s="55"/>
      <c r="HR674" s="55"/>
      <c r="HS674" s="55"/>
      <c r="HT674" s="55"/>
      <c r="HU674" s="55"/>
      <c r="HV674" s="55"/>
      <c r="HW674" s="55"/>
      <c r="HX674" s="55"/>
      <c r="HY674" s="55"/>
      <c r="HZ674" s="55"/>
      <c r="IA674" s="55"/>
    </row>
    <row r="675" spans="1:235" ht="11.25">
      <c r="A675" s="1"/>
      <c r="B675" s="1"/>
      <c r="C675" s="1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106"/>
      <c r="O675" s="106"/>
      <c r="P675" s="106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5"/>
      <c r="AK675" s="55"/>
      <c r="AL675" s="55"/>
      <c r="AM675" s="55"/>
      <c r="AN675" s="55"/>
      <c r="AO675" s="55"/>
      <c r="AP675" s="55"/>
      <c r="AQ675" s="55"/>
      <c r="AR675" s="55"/>
      <c r="AS675" s="55"/>
      <c r="AT675" s="55"/>
      <c r="AU675" s="55"/>
      <c r="AV675" s="55"/>
      <c r="AW675" s="55"/>
      <c r="AX675" s="55"/>
      <c r="AY675" s="55"/>
      <c r="AZ675" s="55"/>
      <c r="BA675" s="55"/>
      <c r="BB675" s="55"/>
      <c r="BC675" s="55"/>
      <c r="BD675" s="55"/>
      <c r="BE675" s="55"/>
      <c r="BF675" s="55"/>
      <c r="BG675" s="55"/>
      <c r="BH675" s="55"/>
      <c r="BI675" s="55"/>
      <c r="BJ675" s="55"/>
      <c r="BK675" s="55"/>
      <c r="BL675" s="55"/>
      <c r="BM675" s="55"/>
      <c r="BN675" s="55"/>
      <c r="BO675" s="55"/>
      <c r="BP675" s="55"/>
      <c r="BQ675" s="55"/>
      <c r="BR675" s="55"/>
      <c r="BS675" s="55"/>
      <c r="BT675" s="55"/>
      <c r="BU675" s="55"/>
      <c r="BV675" s="55"/>
      <c r="BW675" s="55"/>
      <c r="BX675" s="55"/>
      <c r="BY675" s="55"/>
      <c r="BZ675" s="55"/>
      <c r="CA675" s="55"/>
      <c r="CB675" s="55"/>
      <c r="CC675" s="55"/>
      <c r="CD675" s="55"/>
      <c r="CE675" s="55"/>
      <c r="CF675" s="55"/>
      <c r="CG675" s="55"/>
      <c r="CH675" s="55"/>
      <c r="CI675" s="55"/>
      <c r="CJ675" s="55"/>
      <c r="CK675" s="55"/>
      <c r="CL675" s="55"/>
      <c r="CM675" s="55"/>
      <c r="CN675" s="55"/>
      <c r="CO675" s="55"/>
      <c r="CP675" s="55"/>
      <c r="CQ675" s="55"/>
      <c r="CR675" s="55"/>
      <c r="CS675" s="55"/>
      <c r="CT675" s="55"/>
      <c r="CU675" s="55"/>
      <c r="CV675" s="55"/>
      <c r="CW675" s="55"/>
      <c r="CX675" s="55"/>
      <c r="CY675" s="55"/>
      <c r="CZ675" s="55"/>
      <c r="DA675" s="55"/>
      <c r="DB675" s="55"/>
      <c r="DC675" s="55"/>
      <c r="DD675" s="55"/>
      <c r="DE675" s="55"/>
      <c r="DF675" s="55"/>
      <c r="DG675" s="55"/>
      <c r="DH675" s="55"/>
      <c r="DI675" s="55"/>
      <c r="DJ675" s="55"/>
      <c r="DK675" s="55"/>
      <c r="DL675" s="55"/>
      <c r="DM675" s="55"/>
      <c r="DN675" s="55"/>
      <c r="DO675" s="55"/>
      <c r="DP675" s="55"/>
      <c r="DQ675" s="55"/>
      <c r="DR675" s="55"/>
      <c r="DS675" s="55"/>
      <c r="DT675" s="55"/>
      <c r="DU675" s="55"/>
      <c r="DV675" s="55"/>
      <c r="DW675" s="55"/>
      <c r="DX675" s="55"/>
      <c r="DY675" s="55"/>
      <c r="DZ675" s="55"/>
      <c r="EA675" s="55"/>
      <c r="EB675" s="55"/>
      <c r="EC675" s="55"/>
      <c r="ED675" s="55"/>
      <c r="EE675" s="55"/>
      <c r="EF675" s="55"/>
      <c r="EG675" s="55"/>
      <c r="EH675" s="55"/>
      <c r="EI675" s="55"/>
      <c r="EJ675" s="55"/>
      <c r="EK675" s="55"/>
      <c r="EL675" s="55"/>
      <c r="EM675" s="55"/>
      <c r="EN675" s="55"/>
      <c r="EO675" s="55"/>
      <c r="EP675" s="55"/>
      <c r="EQ675" s="55"/>
      <c r="ER675" s="55"/>
      <c r="ES675" s="55"/>
      <c r="ET675" s="55"/>
      <c r="EU675" s="55"/>
      <c r="EV675" s="55"/>
      <c r="EW675" s="55"/>
      <c r="EX675" s="55"/>
      <c r="EY675" s="55"/>
      <c r="EZ675" s="55"/>
      <c r="FA675" s="55"/>
      <c r="FB675" s="55"/>
      <c r="FC675" s="55"/>
      <c r="FD675" s="55"/>
      <c r="FE675" s="55"/>
      <c r="FF675" s="55"/>
      <c r="FG675" s="55"/>
      <c r="FH675" s="55"/>
      <c r="FI675" s="55"/>
      <c r="FJ675" s="55"/>
      <c r="FK675" s="55"/>
      <c r="FL675" s="55"/>
      <c r="FM675" s="55"/>
      <c r="FN675" s="55"/>
      <c r="FO675" s="55"/>
      <c r="FP675" s="55"/>
      <c r="FQ675" s="55"/>
      <c r="FR675" s="55"/>
      <c r="FS675" s="55"/>
      <c r="FT675" s="55"/>
      <c r="FU675" s="55"/>
      <c r="FV675" s="55"/>
      <c r="FW675" s="55"/>
      <c r="FX675" s="55"/>
      <c r="FY675" s="55"/>
      <c r="FZ675" s="55"/>
      <c r="GA675" s="55"/>
      <c r="GB675" s="55"/>
      <c r="GC675" s="55"/>
      <c r="GD675" s="55"/>
      <c r="GE675" s="55"/>
      <c r="GF675" s="55"/>
      <c r="GG675" s="55"/>
      <c r="GH675" s="55"/>
      <c r="GI675" s="55"/>
      <c r="GJ675" s="55"/>
      <c r="GK675" s="55"/>
      <c r="GL675" s="55"/>
      <c r="GM675" s="55"/>
      <c r="GN675" s="55"/>
      <c r="GO675" s="55"/>
      <c r="GP675" s="55"/>
      <c r="GQ675" s="55"/>
      <c r="GR675" s="55"/>
      <c r="GS675" s="55"/>
      <c r="GT675" s="55"/>
      <c r="GU675" s="55"/>
      <c r="GV675" s="55"/>
      <c r="GW675" s="55"/>
      <c r="GX675" s="55"/>
      <c r="GY675" s="55"/>
      <c r="GZ675" s="55"/>
      <c r="HA675" s="55"/>
      <c r="HB675" s="55"/>
      <c r="HC675" s="55"/>
      <c r="HD675" s="55"/>
      <c r="HE675" s="55"/>
      <c r="HF675" s="55"/>
      <c r="HG675" s="55"/>
      <c r="HH675" s="55"/>
      <c r="HI675" s="55"/>
      <c r="HJ675" s="55"/>
      <c r="HK675" s="55"/>
      <c r="HL675" s="55"/>
      <c r="HM675" s="55"/>
      <c r="HN675" s="55"/>
      <c r="HO675" s="55"/>
      <c r="HP675" s="55"/>
      <c r="HQ675" s="55"/>
      <c r="HR675" s="55"/>
      <c r="HS675" s="55"/>
      <c r="HT675" s="55"/>
      <c r="HU675" s="55"/>
      <c r="HV675" s="55"/>
      <c r="HW675" s="55"/>
      <c r="HX675" s="55"/>
      <c r="HY675" s="55"/>
      <c r="HZ675" s="55"/>
      <c r="IA675" s="55"/>
    </row>
    <row r="676" spans="1:235" ht="11.25">
      <c r="A676" s="1"/>
      <c r="B676" s="1"/>
      <c r="C676" s="1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106"/>
      <c r="O676" s="106"/>
      <c r="P676" s="106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5"/>
      <c r="AK676" s="55"/>
      <c r="AL676" s="55"/>
      <c r="AM676" s="55"/>
      <c r="AN676" s="55"/>
      <c r="AO676" s="55"/>
      <c r="AP676" s="55"/>
      <c r="AQ676" s="55"/>
      <c r="AR676" s="55"/>
      <c r="AS676" s="55"/>
      <c r="AT676" s="55"/>
      <c r="AU676" s="55"/>
      <c r="AV676" s="55"/>
      <c r="AW676" s="55"/>
      <c r="AX676" s="55"/>
      <c r="AY676" s="55"/>
      <c r="AZ676" s="55"/>
      <c r="BA676" s="55"/>
      <c r="BB676" s="55"/>
      <c r="BC676" s="55"/>
      <c r="BD676" s="55"/>
      <c r="BE676" s="55"/>
      <c r="BF676" s="55"/>
      <c r="BG676" s="55"/>
      <c r="BH676" s="55"/>
      <c r="BI676" s="55"/>
      <c r="BJ676" s="55"/>
      <c r="BK676" s="55"/>
      <c r="BL676" s="55"/>
      <c r="BM676" s="55"/>
      <c r="BN676" s="55"/>
      <c r="BO676" s="55"/>
      <c r="BP676" s="55"/>
      <c r="BQ676" s="55"/>
      <c r="BR676" s="55"/>
      <c r="BS676" s="55"/>
      <c r="BT676" s="55"/>
      <c r="BU676" s="55"/>
      <c r="BV676" s="55"/>
      <c r="BW676" s="55"/>
      <c r="BX676" s="55"/>
      <c r="BY676" s="55"/>
      <c r="BZ676" s="55"/>
      <c r="CA676" s="55"/>
      <c r="CB676" s="55"/>
      <c r="CC676" s="55"/>
      <c r="CD676" s="55"/>
      <c r="CE676" s="55"/>
      <c r="CF676" s="55"/>
      <c r="CG676" s="55"/>
      <c r="CH676" s="55"/>
      <c r="CI676" s="55"/>
      <c r="CJ676" s="55"/>
      <c r="CK676" s="55"/>
      <c r="CL676" s="55"/>
      <c r="CM676" s="55"/>
      <c r="CN676" s="55"/>
      <c r="CO676" s="55"/>
      <c r="CP676" s="55"/>
      <c r="CQ676" s="55"/>
      <c r="CR676" s="55"/>
      <c r="CS676" s="55"/>
      <c r="CT676" s="55"/>
      <c r="CU676" s="55"/>
      <c r="CV676" s="55"/>
      <c r="CW676" s="55"/>
      <c r="CX676" s="55"/>
      <c r="CY676" s="55"/>
      <c r="CZ676" s="55"/>
      <c r="DA676" s="55"/>
      <c r="DB676" s="55"/>
      <c r="DC676" s="55"/>
      <c r="DD676" s="55"/>
      <c r="DE676" s="55"/>
      <c r="DF676" s="55"/>
      <c r="DG676" s="55"/>
      <c r="DH676" s="55"/>
      <c r="DI676" s="55"/>
      <c r="DJ676" s="55"/>
      <c r="DK676" s="55"/>
      <c r="DL676" s="55"/>
      <c r="DM676" s="55"/>
      <c r="DN676" s="55"/>
      <c r="DO676" s="55"/>
      <c r="DP676" s="55"/>
      <c r="DQ676" s="55"/>
      <c r="DR676" s="55"/>
      <c r="DS676" s="55"/>
      <c r="DT676" s="55"/>
      <c r="DU676" s="55"/>
      <c r="DV676" s="55"/>
      <c r="DW676" s="55"/>
      <c r="DX676" s="55"/>
      <c r="DY676" s="55"/>
      <c r="DZ676" s="55"/>
      <c r="EA676" s="55"/>
      <c r="EB676" s="55"/>
      <c r="EC676" s="55"/>
      <c r="ED676" s="55"/>
      <c r="EE676" s="55"/>
      <c r="EF676" s="55"/>
      <c r="EG676" s="55"/>
      <c r="EH676" s="55"/>
      <c r="EI676" s="55"/>
      <c r="EJ676" s="55"/>
      <c r="EK676" s="55"/>
      <c r="EL676" s="55"/>
      <c r="EM676" s="55"/>
      <c r="EN676" s="55"/>
      <c r="EO676" s="55"/>
      <c r="EP676" s="55"/>
      <c r="EQ676" s="55"/>
      <c r="ER676" s="55"/>
      <c r="ES676" s="55"/>
      <c r="ET676" s="55"/>
      <c r="EU676" s="55"/>
      <c r="EV676" s="55"/>
      <c r="EW676" s="55"/>
      <c r="EX676" s="55"/>
      <c r="EY676" s="55"/>
      <c r="EZ676" s="55"/>
      <c r="FA676" s="55"/>
      <c r="FB676" s="55"/>
      <c r="FC676" s="55"/>
      <c r="FD676" s="55"/>
      <c r="FE676" s="55"/>
      <c r="FF676" s="55"/>
      <c r="FG676" s="55"/>
      <c r="FH676" s="55"/>
      <c r="FI676" s="55"/>
      <c r="FJ676" s="55"/>
      <c r="FK676" s="55"/>
      <c r="FL676" s="55"/>
      <c r="FM676" s="55"/>
      <c r="FN676" s="55"/>
      <c r="FO676" s="55"/>
      <c r="FP676" s="55"/>
      <c r="FQ676" s="55"/>
      <c r="FR676" s="55"/>
      <c r="FS676" s="55"/>
      <c r="FT676" s="55"/>
      <c r="FU676" s="55"/>
      <c r="FV676" s="55"/>
      <c r="FW676" s="55"/>
      <c r="FX676" s="55"/>
      <c r="FY676" s="55"/>
      <c r="FZ676" s="55"/>
      <c r="GA676" s="55"/>
      <c r="GB676" s="55"/>
      <c r="GC676" s="55"/>
      <c r="GD676" s="55"/>
      <c r="GE676" s="55"/>
      <c r="GF676" s="55"/>
      <c r="GG676" s="55"/>
      <c r="GH676" s="55"/>
      <c r="GI676" s="55"/>
      <c r="GJ676" s="55"/>
      <c r="GK676" s="55"/>
      <c r="GL676" s="55"/>
      <c r="GM676" s="55"/>
      <c r="GN676" s="55"/>
      <c r="GO676" s="55"/>
      <c r="GP676" s="55"/>
      <c r="GQ676" s="55"/>
      <c r="GR676" s="55"/>
      <c r="GS676" s="55"/>
      <c r="GT676" s="55"/>
      <c r="GU676" s="55"/>
      <c r="GV676" s="55"/>
      <c r="GW676" s="55"/>
      <c r="GX676" s="55"/>
      <c r="GY676" s="55"/>
      <c r="GZ676" s="55"/>
      <c r="HA676" s="55"/>
      <c r="HB676" s="55"/>
      <c r="HC676" s="55"/>
      <c r="HD676" s="55"/>
      <c r="HE676" s="55"/>
      <c r="HF676" s="55"/>
      <c r="HG676" s="55"/>
      <c r="HH676" s="55"/>
      <c r="HI676" s="55"/>
      <c r="HJ676" s="55"/>
      <c r="HK676" s="55"/>
      <c r="HL676" s="55"/>
      <c r="HM676" s="55"/>
      <c r="HN676" s="55"/>
      <c r="HO676" s="55"/>
      <c r="HP676" s="55"/>
      <c r="HQ676" s="55"/>
      <c r="HR676" s="55"/>
      <c r="HS676" s="55"/>
      <c r="HT676" s="55"/>
      <c r="HU676" s="55"/>
      <c r="HV676" s="55"/>
      <c r="HW676" s="55"/>
      <c r="HX676" s="55"/>
      <c r="HY676" s="55"/>
      <c r="HZ676" s="55"/>
      <c r="IA676" s="55"/>
    </row>
    <row r="677" spans="1:235" ht="11.25">
      <c r="A677" s="1"/>
      <c r="B677" s="1"/>
      <c r="C677" s="1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106"/>
      <c r="O677" s="106"/>
      <c r="P677" s="106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5"/>
      <c r="AK677" s="55"/>
      <c r="AL677" s="55"/>
      <c r="AM677" s="55"/>
      <c r="AN677" s="55"/>
      <c r="AO677" s="55"/>
      <c r="AP677" s="55"/>
      <c r="AQ677" s="55"/>
      <c r="AR677" s="55"/>
      <c r="AS677" s="55"/>
      <c r="AT677" s="55"/>
      <c r="AU677" s="55"/>
      <c r="AV677" s="55"/>
      <c r="AW677" s="55"/>
      <c r="AX677" s="55"/>
      <c r="AY677" s="55"/>
      <c r="AZ677" s="55"/>
      <c r="BA677" s="55"/>
      <c r="BB677" s="55"/>
      <c r="BC677" s="55"/>
      <c r="BD677" s="55"/>
      <c r="BE677" s="55"/>
      <c r="BF677" s="55"/>
      <c r="BG677" s="55"/>
      <c r="BH677" s="55"/>
      <c r="BI677" s="55"/>
      <c r="BJ677" s="55"/>
      <c r="BK677" s="55"/>
      <c r="BL677" s="55"/>
      <c r="BM677" s="55"/>
      <c r="BN677" s="55"/>
      <c r="BO677" s="55"/>
      <c r="BP677" s="55"/>
      <c r="BQ677" s="55"/>
      <c r="BR677" s="55"/>
      <c r="BS677" s="55"/>
      <c r="BT677" s="55"/>
      <c r="BU677" s="55"/>
      <c r="BV677" s="55"/>
      <c r="BW677" s="55"/>
      <c r="BX677" s="55"/>
      <c r="BY677" s="55"/>
      <c r="BZ677" s="55"/>
      <c r="CA677" s="55"/>
      <c r="CB677" s="55"/>
      <c r="CC677" s="55"/>
      <c r="CD677" s="55"/>
      <c r="CE677" s="55"/>
      <c r="CF677" s="55"/>
      <c r="CG677" s="55"/>
      <c r="CH677" s="55"/>
      <c r="CI677" s="55"/>
      <c r="CJ677" s="55"/>
      <c r="CK677" s="55"/>
      <c r="CL677" s="55"/>
      <c r="CM677" s="55"/>
      <c r="CN677" s="55"/>
      <c r="CO677" s="55"/>
      <c r="CP677" s="55"/>
      <c r="CQ677" s="55"/>
      <c r="CR677" s="55"/>
      <c r="CS677" s="55"/>
      <c r="CT677" s="55"/>
      <c r="CU677" s="55"/>
      <c r="CV677" s="55"/>
      <c r="CW677" s="55"/>
      <c r="CX677" s="55"/>
      <c r="CY677" s="55"/>
      <c r="CZ677" s="55"/>
      <c r="DA677" s="55"/>
      <c r="DB677" s="55"/>
      <c r="DC677" s="55"/>
      <c r="DD677" s="55"/>
      <c r="DE677" s="55"/>
      <c r="DF677" s="55"/>
      <c r="DG677" s="55"/>
      <c r="DH677" s="55"/>
      <c r="DI677" s="55"/>
      <c r="DJ677" s="55"/>
      <c r="DK677" s="55"/>
      <c r="DL677" s="55"/>
      <c r="DM677" s="55"/>
      <c r="DN677" s="55"/>
      <c r="DO677" s="55"/>
      <c r="DP677" s="55"/>
      <c r="DQ677" s="55"/>
      <c r="DR677" s="55"/>
      <c r="DS677" s="55"/>
      <c r="DT677" s="55"/>
      <c r="DU677" s="55"/>
      <c r="DV677" s="55"/>
      <c r="DW677" s="55"/>
      <c r="DX677" s="55"/>
      <c r="DY677" s="55"/>
      <c r="DZ677" s="55"/>
      <c r="EA677" s="55"/>
      <c r="EB677" s="55"/>
      <c r="EC677" s="55"/>
      <c r="ED677" s="55"/>
      <c r="EE677" s="55"/>
      <c r="EF677" s="55"/>
      <c r="EG677" s="55"/>
      <c r="EH677" s="55"/>
      <c r="EI677" s="55"/>
      <c r="EJ677" s="55"/>
      <c r="EK677" s="55"/>
      <c r="EL677" s="55"/>
      <c r="EM677" s="55"/>
      <c r="EN677" s="55"/>
      <c r="EO677" s="55"/>
      <c r="EP677" s="55"/>
      <c r="EQ677" s="55"/>
      <c r="ER677" s="55"/>
      <c r="ES677" s="55"/>
      <c r="ET677" s="55"/>
      <c r="EU677" s="55"/>
      <c r="EV677" s="55"/>
      <c r="EW677" s="55"/>
      <c r="EX677" s="55"/>
      <c r="EY677" s="55"/>
      <c r="EZ677" s="55"/>
      <c r="FA677" s="55"/>
      <c r="FB677" s="55"/>
      <c r="FC677" s="55"/>
      <c r="FD677" s="55"/>
      <c r="FE677" s="55"/>
      <c r="FF677" s="55"/>
      <c r="FG677" s="55"/>
      <c r="FH677" s="55"/>
      <c r="FI677" s="55"/>
      <c r="FJ677" s="55"/>
      <c r="FK677" s="55"/>
      <c r="FL677" s="55"/>
      <c r="FM677" s="55"/>
      <c r="FN677" s="55"/>
      <c r="FO677" s="55"/>
      <c r="FP677" s="55"/>
      <c r="FQ677" s="55"/>
      <c r="FR677" s="55"/>
      <c r="FS677" s="55"/>
      <c r="FT677" s="55"/>
      <c r="FU677" s="55"/>
      <c r="FV677" s="55"/>
      <c r="FW677" s="55"/>
      <c r="FX677" s="55"/>
      <c r="FY677" s="55"/>
      <c r="FZ677" s="55"/>
      <c r="GA677" s="55"/>
      <c r="GB677" s="55"/>
      <c r="GC677" s="55"/>
      <c r="GD677" s="55"/>
      <c r="GE677" s="55"/>
      <c r="GF677" s="55"/>
      <c r="GG677" s="55"/>
      <c r="GH677" s="55"/>
      <c r="GI677" s="55"/>
      <c r="GJ677" s="55"/>
      <c r="GK677" s="55"/>
      <c r="GL677" s="55"/>
      <c r="GM677" s="55"/>
      <c r="GN677" s="55"/>
      <c r="GO677" s="55"/>
      <c r="GP677" s="55"/>
      <c r="GQ677" s="55"/>
      <c r="GR677" s="55"/>
      <c r="GS677" s="55"/>
      <c r="GT677" s="55"/>
      <c r="GU677" s="55"/>
      <c r="GV677" s="55"/>
      <c r="GW677" s="55"/>
      <c r="GX677" s="55"/>
      <c r="GY677" s="55"/>
      <c r="GZ677" s="55"/>
      <c r="HA677" s="55"/>
      <c r="HB677" s="55"/>
      <c r="HC677" s="55"/>
      <c r="HD677" s="55"/>
      <c r="HE677" s="55"/>
      <c r="HF677" s="55"/>
      <c r="HG677" s="55"/>
      <c r="HH677" s="55"/>
      <c r="HI677" s="55"/>
      <c r="HJ677" s="55"/>
      <c r="HK677" s="55"/>
      <c r="HL677" s="55"/>
      <c r="HM677" s="55"/>
      <c r="HN677" s="55"/>
      <c r="HO677" s="55"/>
      <c r="HP677" s="55"/>
      <c r="HQ677" s="55"/>
      <c r="HR677" s="55"/>
      <c r="HS677" s="55"/>
      <c r="HT677" s="55"/>
      <c r="HU677" s="55"/>
      <c r="HV677" s="55"/>
      <c r="HW677" s="55"/>
      <c r="HX677" s="55"/>
      <c r="HY677" s="55"/>
      <c r="HZ677" s="55"/>
      <c r="IA677" s="55"/>
    </row>
    <row r="678" spans="1:235" ht="11.25">
      <c r="A678" s="1"/>
      <c r="B678" s="1"/>
      <c r="C678" s="1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106"/>
      <c r="O678" s="106"/>
      <c r="P678" s="106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5"/>
      <c r="AK678" s="55"/>
      <c r="AL678" s="55"/>
      <c r="AM678" s="55"/>
      <c r="AN678" s="55"/>
      <c r="AO678" s="55"/>
      <c r="AP678" s="55"/>
      <c r="AQ678" s="55"/>
      <c r="AR678" s="55"/>
      <c r="AS678" s="55"/>
      <c r="AT678" s="55"/>
      <c r="AU678" s="55"/>
      <c r="AV678" s="55"/>
      <c r="AW678" s="55"/>
      <c r="AX678" s="55"/>
      <c r="AY678" s="55"/>
      <c r="AZ678" s="55"/>
      <c r="BA678" s="55"/>
      <c r="BB678" s="55"/>
      <c r="BC678" s="55"/>
      <c r="BD678" s="55"/>
      <c r="BE678" s="55"/>
      <c r="BF678" s="55"/>
      <c r="BG678" s="55"/>
      <c r="BH678" s="55"/>
      <c r="BI678" s="55"/>
      <c r="BJ678" s="55"/>
      <c r="BK678" s="55"/>
      <c r="BL678" s="55"/>
      <c r="BM678" s="55"/>
      <c r="BN678" s="55"/>
      <c r="BO678" s="55"/>
      <c r="BP678" s="55"/>
      <c r="BQ678" s="55"/>
      <c r="BR678" s="55"/>
      <c r="BS678" s="55"/>
      <c r="BT678" s="55"/>
      <c r="BU678" s="55"/>
      <c r="BV678" s="55"/>
      <c r="BW678" s="55"/>
      <c r="BX678" s="55"/>
      <c r="BY678" s="55"/>
      <c r="BZ678" s="55"/>
      <c r="CA678" s="55"/>
      <c r="CB678" s="55"/>
      <c r="CC678" s="55"/>
      <c r="CD678" s="55"/>
      <c r="CE678" s="55"/>
      <c r="CF678" s="55"/>
      <c r="CG678" s="55"/>
      <c r="CH678" s="55"/>
      <c r="CI678" s="55"/>
      <c r="CJ678" s="55"/>
      <c r="CK678" s="55"/>
      <c r="CL678" s="55"/>
      <c r="CM678" s="55"/>
      <c r="CN678" s="55"/>
      <c r="CO678" s="55"/>
      <c r="CP678" s="55"/>
      <c r="CQ678" s="55"/>
      <c r="CR678" s="55"/>
      <c r="CS678" s="55"/>
      <c r="CT678" s="55"/>
      <c r="CU678" s="55"/>
      <c r="CV678" s="55"/>
      <c r="CW678" s="55"/>
      <c r="CX678" s="55"/>
      <c r="CY678" s="55"/>
      <c r="CZ678" s="55"/>
      <c r="DA678" s="55"/>
      <c r="DB678" s="55"/>
      <c r="DC678" s="55"/>
      <c r="DD678" s="55"/>
      <c r="DE678" s="55"/>
      <c r="DF678" s="55"/>
      <c r="DG678" s="55"/>
      <c r="DH678" s="55"/>
      <c r="DI678" s="55"/>
      <c r="DJ678" s="55"/>
      <c r="DK678" s="55"/>
      <c r="DL678" s="55"/>
      <c r="DM678" s="55"/>
      <c r="DN678" s="55"/>
      <c r="DO678" s="55"/>
      <c r="DP678" s="55"/>
      <c r="DQ678" s="55"/>
      <c r="DR678" s="55"/>
      <c r="DS678" s="55"/>
      <c r="DT678" s="55"/>
      <c r="DU678" s="55"/>
      <c r="DV678" s="55"/>
      <c r="DW678" s="55"/>
      <c r="DX678" s="55"/>
      <c r="DY678" s="55"/>
      <c r="DZ678" s="55"/>
      <c r="EA678" s="55"/>
      <c r="EB678" s="55"/>
      <c r="EC678" s="55"/>
      <c r="ED678" s="55"/>
      <c r="EE678" s="55"/>
      <c r="EF678" s="55"/>
      <c r="EG678" s="55"/>
      <c r="EH678" s="55"/>
      <c r="EI678" s="55"/>
      <c r="EJ678" s="55"/>
      <c r="EK678" s="55"/>
      <c r="EL678" s="55"/>
      <c r="EM678" s="55"/>
      <c r="EN678" s="55"/>
      <c r="EO678" s="55"/>
      <c r="EP678" s="55"/>
      <c r="EQ678" s="55"/>
      <c r="ER678" s="55"/>
      <c r="ES678" s="55"/>
      <c r="ET678" s="55"/>
      <c r="EU678" s="55"/>
      <c r="EV678" s="55"/>
      <c r="EW678" s="55"/>
      <c r="EX678" s="55"/>
      <c r="EY678" s="55"/>
      <c r="EZ678" s="55"/>
      <c r="FA678" s="55"/>
      <c r="FB678" s="55"/>
      <c r="FC678" s="55"/>
      <c r="FD678" s="55"/>
      <c r="FE678" s="55"/>
      <c r="FF678" s="55"/>
      <c r="FG678" s="55"/>
      <c r="FH678" s="55"/>
      <c r="FI678" s="55"/>
      <c r="FJ678" s="55"/>
      <c r="FK678" s="55"/>
      <c r="FL678" s="55"/>
      <c r="FM678" s="55"/>
      <c r="FN678" s="55"/>
      <c r="FO678" s="55"/>
      <c r="FP678" s="55"/>
      <c r="FQ678" s="55"/>
      <c r="FR678" s="55"/>
      <c r="FS678" s="55"/>
      <c r="FT678" s="55"/>
      <c r="FU678" s="55"/>
      <c r="FV678" s="55"/>
      <c r="FW678" s="55"/>
      <c r="FX678" s="55"/>
      <c r="FY678" s="55"/>
      <c r="FZ678" s="55"/>
      <c r="GA678" s="55"/>
      <c r="GB678" s="55"/>
      <c r="GC678" s="55"/>
      <c r="GD678" s="55"/>
      <c r="GE678" s="55"/>
      <c r="GF678" s="55"/>
      <c r="GG678" s="55"/>
      <c r="GH678" s="55"/>
      <c r="GI678" s="55"/>
      <c r="GJ678" s="55"/>
      <c r="GK678" s="55"/>
      <c r="GL678" s="55"/>
      <c r="GM678" s="55"/>
      <c r="GN678" s="55"/>
      <c r="GO678" s="55"/>
      <c r="GP678" s="55"/>
      <c r="GQ678" s="55"/>
      <c r="GR678" s="55"/>
      <c r="GS678" s="55"/>
      <c r="GT678" s="55"/>
      <c r="GU678" s="55"/>
      <c r="GV678" s="55"/>
      <c r="GW678" s="55"/>
      <c r="GX678" s="55"/>
      <c r="GY678" s="55"/>
      <c r="GZ678" s="55"/>
      <c r="HA678" s="55"/>
      <c r="HB678" s="55"/>
      <c r="HC678" s="55"/>
      <c r="HD678" s="55"/>
      <c r="HE678" s="55"/>
      <c r="HF678" s="55"/>
      <c r="HG678" s="55"/>
      <c r="HH678" s="55"/>
      <c r="HI678" s="55"/>
      <c r="HJ678" s="55"/>
      <c r="HK678" s="55"/>
      <c r="HL678" s="55"/>
      <c r="HM678" s="55"/>
      <c r="HN678" s="55"/>
      <c r="HO678" s="55"/>
      <c r="HP678" s="55"/>
      <c r="HQ678" s="55"/>
      <c r="HR678" s="55"/>
      <c r="HS678" s="55"/>
      <c r="HT678" s="55"/>
      <c r="HU678" s="55"/>
      <c r="HV678" s="55"/>
      <c r="HW678" s="55"/>
      <c r="HX678" s="55"/>
      <c r="HY678" s="55"/>
      <c r="HZ678" s="55"/>
      <c r="IA678" s="55"/>
    </row>
    <row r="679" spans="1:235" ht="11.25">
      <c r="A679" s="1"/>
      <c r="B679" s="1"/>
      <c r="C679" s="1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106"/>
      <c r="O679" s="106"/>
      <c r="P679" s="106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5"/>
      <c r="AK679" s="55"/>
      <c r="AL679" s="55"/>
      <c r="AM679" s="55"/>
      <c r="AN679" s="55"/>
      <c r="AO679" s="55"/>
      <c r="AP679" s="55"/>
      <c r="AQ679" s="55"/>
      <c r="AR679" s="55"/>
      <c r="AS679" s="55"/>
      <c r="AT679" s="55"/>
      <c r="AU679" s="55"/>
      <c r="AV679" s="55"/>
      <c r="AW679" s="55"/>
      <c r="AX679" s="55"/>
      <c r="AY679" s="55"/>
      <c r="AZ679" s="55"/>
      <c r="BA679" s="55"/>
      <c r="BB679" s="55"/>
      <c r="BC679" s="55"/>
      <c r="BD679" s="55"/>
      <c r="BE679" s="55"/>
      <c r="BF679" s="55"/>
      <c r="BG679" s="55"/>
      <c r="BH679" s="55"/>
      <c r="BI679" s="55"/>
      <c r="BJ679" s="55"/>
      <c r="BK679" s="55"/>
      <c r="BL679" s="55"/>
      <c r="BM679" s="55"/>
      <c r="BN679" s="55"/>
      <c r="BO679" s="55"/>
      <c r="BP679" s="55"/>
      <c r="BQ679" s="55"/>
      <c r="BR679" s="55"/>
      <c r="BS679" s="55"/>
      <c r="BT679" s="55"/>
      <c r="BU679" s="55"/>
      <c r="BV679" s="55"/>
      <c r="BW679" s="55"/>
      <c r="BX679" s="55"/>
      <c r="BY679" s="55"/>
      <c r="BZ679" s="55"/>
      <c r="CA679" s="55"/>
      <c r="CB679" s="55"/>
      <c r="CC679" s="55"/>
      <c r="CD679" s="55"/>
      <c r="CE679" s="55"/>
      <c r="CF679" s="55"/>
      <c r="CG679" s="55"/>
      <c r="CH679" s="55"/>
      <c r="CI679" s="55"/>
      <c r="CJ679" s="55"/>
      <c r="CK679" s="55"/>
      <c r="CL679" s="55"/>
      <c r="CM679" s="55"/>
      <c r="CN679" s="55"/>
      <c r="CO679" s="55"/>
      <c r="CP679" s="55"/>
      <c r="CQ679" s="55"/>
      <c r="CR679" s="55"/>
      <c r="CS679" s="55"/>
      <c r="CT679" s="55"/>
      <c r="CU679" s="55"/>
      <c r="CV679" s="55"/>
      <c r="CW679" s="55"/>
      <c r="CX679" s="55"/>
      <c r="CY679" s="55"/>
      <c r="CZ679" s="55"/>
      <c r="DA679" s="55"/>
      <c r="DB679" s="55"/>
      <c r="DC679" s="55"/>
      <c r="DD679" s="55"/>
      <c r="DE679" s="55"/>
      <c r="DF679" s="55"/>
      <c r="DG679" s="55"/>
      <c r="DH679" s="55"/>
      <c r="DI679" s="55"/>
      <c r="DJ679" s="55"/>
      <c r="DK679" s="55"/>
      <c r="DL679" s="55"/>
      <c r="DM679" s="55"/>
      <c r="DN679" s="55"/>
      <c r="DO679" s="55"/>
      <c r="DP679" s="55"/>
      <c r="DQ679" s="55"/>
      <c r="DR679" s="55"/>
      <c r="DS679" s="55"/>
      <c r="DT679" s="55"/>
      <c r="DU679" s="55"/>
      <c r="DV679" s="55"/>
      <c r="DW679" s="55"/>
      <c r="DX679" s="55"/>
      <c r="DY679" s="55"/>
      <c r="DZ679" s="55"/>
      <c r="EA679" s="55"/>
      <c r="EB679" s="55"/>
      <c r="EC679" s="55"/>
      <c r="ED679" s="55"/>
      <c r="EE679" s="55"/>
      <c r="EF679" s="55"/>
      <c r="EG679" s="55"/>
      <c r="EH679" s="55"/>
      <c r="EI679" s="55"/>
      <c r="EJ679" s="55"/>
      <c r="EK679" s="55"/>
      <c r="EL679" s="55"/>
      <c r="EM679" s="55"/>
      <c r="EN679" s="55"/>
      <c r="EO679" s="55"/>
      <c r="EP679" s="55"/>
      <c r="EQ679" s="55"/>
      <c r="ER679" s="55"/>
      <c r="ES679" s="55"/>
      <c r="ET679" s="55"/>
      <c r="EU679" s="55"/>
      <c r="EV679" s="55"/>
      <c r="EW679" s="55"/>
      <c r="EX679" s="55"/>
      <c r="EY679" s="55"/>
      <c r="EZ679" s="55"/>
      <c r="FA679" s="55"/>
      <c r="FB679" s="55"/>
      <c r="FC679" s="55"/>
      <c r="FD679" s="55"/>
      <c r="FE679" s="55"/>
      <c r="FF679" s="55"/>
      <c r="FG679" s="55"/>
      <c r="FH679" s="55"/>
      <c r="FI679" s="55"/>
      <c r="FJ679" s="55"/>
      <c r="FK679" s="55"/>
      <c r="FL679" s="55"/>
      <c r="FM679" s="55"/>
      <c r="FN679" s="55"/>
      <c r="FO679" s="55"/>
      <c r="FP679" s="55"/>
      <c r="FQ679" s="55"/>
      <c r="FR679" s="55"/>
      <c r="FS679" s="55"/>
      <c r="FT679" s="55"/>
      <c r="FU679" s="55"/>
      <c r="FV679" s="55"/>
      <c r="FW679" s="55"/>
      <c r="FX679" s="55"/>
      <c r="FY679" s="55"/>
      <c r="FZ679" s="55"/>
      <c r="GA679" s="55"/>
      <c r="GB679" s="55"/>
      <c r="GC679" s="55"/>
      <c r="GD679" s="55"/>
      <c r="GE679" s="55"/>
      <c r="GF679" s="55"/>
      <c r="GG679" s="55"/>
      <c r="GH679" s="55"/>
      <c r="GI679" s="55"/>
      <c r="GJ679" s="55"/>
      <c r="GK679" s="55"/>
      <c r="GL679" s="55"/>
      <c r="GM679" s="55"/>
      <c r="GN679" s="55"/>
      <c r="GO679" s="55"/>
      <c r="GP679" s="55"/>
      <c r="GQ679" s="55"/>
      <c r="GR679" s="55"/>
      <c r="GS679" s="55"/>
      <c r="GT679" s="55"/>
      <c r="GU679" s="55"/>
      <c r="GV679" s="55"/>
      <c r="GW679" s="55"/>
      <c r="GX679" s="55"/>
      <c r="GY679" s="55"/>
      <c r="GZ679" s="55"/>
      <c r="HA679" s="55"/>
      <c r="HB679" s="55"/>
      <c r="HC679" s="55"/>
      <c r="HD679" s="55"/>
      <c r="HE679" s="55"/>
      <c r="HF679" s="55"/>
      <c r="HG679" s="55"/>
      <c r="HH679" s="55"/>
      <c r="HI679" s="55"/>
      <c r="HJ679" s="55"/>
      <c r="HK679" s="55"/>
      <c r="HL679" s="55"/>
      <c r="HM679" s="55"/>
      <c r="HN679" s="55"/>
      <c r="HO679" s="55"/>
      <c r="HP679" s="55"/>
      <c r="HQ679" s="55"/>
      <c r="HR679" s="55"/>
      <c r="HS679" s="55"/>
      <c r="HT679" s="55"/>
      <c r="HU679" s="55"/>
      <c r="HV679" s="55"/>
      <c r="HW679" s="55"/>
      <c r="HX679" s="55"/>
      <c r="HY679" s="55"/>
      <c r="HZ679" s="55"/>
      <c r="IA679" s="55"/>
    </row>
    <row r="680" spans="1:235" ht="11.25">
      <c r="A680" s="1"/>
      <c r="B680" s="1"/>
      <c r="C680" s="1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106"/>
      <c r="O680" s="106"/>
      <c r="P680" s="106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5"/>
      <c r="AK680" s="55"/>
      <c r="AL680" s="55"/>
      <c r="AM680" s="55"/>
      <c r="AN680" s="55"/>
      <c r="AO680" s="55"/>
      <c r="AP680" s="55"/>
      <c r="AQ680" s="55"/>
      <c r="AR680" s="55"/>
      <c r="AS680" s="55"/>
      <c r="AT680" s="55"/>
      <c r="AU680" s="55"/>
      <c r="AV680" s="55"/>
      <c r="AW680" s="55"/>
      <c r="AX680" s="55"/>
      <c r="AY680" s="55"/>
      <c r="AZ680" s="55"/>
      <c r="BA680" s="55"/>
      <c r="BB680" s="55"/>
      <c r="BC680" s="55"/>
      <c r="BD680" s="55"/>
      <c r="BE680" s="55"/>
      <c r="BF680" s="55"/>
      <c r="BG680" s="55"/>
      <c r="BH680" s="55"/>
      <c r="BI680" s="55"/>
      <c r="BJ680" s="55"/>
      <c r="BK680" s="55"/>
      <c r="BL680" s="55"/>
      <c r="BM680" s="55"/>
      <c r="BN680" s="55"/>
      <c r="BO680" s="55"/>
      <c r="BP680" s="55"/>
      <c r="BQ680" s="55"/>
      <c r="BR680" s="55"/>
      <c r="BS680" s="55"/>
      <c r="BT680" s="55"/>
      <c r="BU680" s="55"/>
      <c r="BV680" s="55"/>
      <c r="BW680" s="55"/>
      <c r="BX680" s="55"/>
      <c r="BY680" s="55"/>
      <c r="BZ680" s="55"/>
      <c r="CA680" s="55"/>
      <c r="CB680" s="55"/>
      <c r="CC680" s="55"/>
      <c r="CD680" s="55"/>
      <c r="CE680" s="55"/>
      <c r="CF680" s="55"/>
      <c r="CG680" s="55"/>
      <c r="CH680" s="55"/>
      <c r="CI680" s="55"/>
      <c r="CJ680" s="55"/>
      <c r="CK680" s="55"/>
      <c r="CL680" s="55"/>
      <c r="CM680" s="55"/>
      <c r="CN680" s="55"/>
      <c r="CO680" s="55"/>
      <c r="CP680" s="55"/>
      <c r="CQ680" s="55"/>
      <c r="CR680" s="55"/>
      <c r="CS680" s="55"/>
      <c r="CT680" s="55"/>
      <c r="CU680" s="55"/>
      <c r="CV680" s="55"/>
      <c r="CW680" s="55"/>
      <c r="CX680" s="55"/>
      <c r="CY680" s="55"/>
      <c r="CZ680" s="55"/>
      <c r="DA680" s="55"/>
      <c r="DB680" s="55"/>
      <c r="DC680" s="55"/>
      <c r="DD680" s="55"/>
      <c r="DE680" s="55"/>
      <c r="DF680" s="55"/>
      <c r="DG680" s="55"/>
      <c r="DH680" s="55"/>
      <c r="DI680" s="55"/>
      <c r="DJ680" s="55"/>
      <c r="DK680" s="55"/>
      <c r="DL680" s="55"/>
      <c r="DM680" s="55"/>
      <c r="DN680" s="55"/>
      <c r="DO680" s="55"/>
      <c r="DP680" s="55"/>
      <c r="DQ680" s="55"/>
      <c r="DR680" s="55"/>
      <c r="DS680" s="55"/>
      <c r="DT680" s="55"/>
      <c r="DU680" s="55"/>
      <c r="DV680" s="55"/>
      <c r="DW680" s="55"/>
      <c r="DX680" s="55"/>
      <c r="DY680" s="55"/>
      <c r="DZ680" s="55"/>
      <c r="EA680" s="55"/>
      <c r="EB680" s="55"/>
      <c r="EC680" s="55"/>
      <c r="ED680" s="55"/>
      <c r="EE680" s="55"/>
      <c r="EF680" s="55"/>
      <c r="EG680" s="55"/>
      <c r="EH680" s="55"/>
      <c r="EI680" s="55"/>
      <c r="EJ680" s="55"/>
      <c r="EK680" s="55"/>
      <c r="EL680" s="55"/>
      <c r="EM680" s="55"/>
      <c r="EN680" s="55"/>
      <c r="EO680" s="55"/>
      <c r="EP680" s="55"/>
      <c r="EQ680" s="55"/>
      <c r="ER680" s="55"/>
      <c r="ES680" s="55"/>
      <c r="ET680" s="55"/>
      <c r="EU680" s="55"/>
      <c r="EV680" s="55"/>
      <c r="EW680" s="55"/>
      <c r="EX680" s="55"/>
      <c r="EY680" s="55"/>
      <c r="EZ680" s="55"/>
      <c r="FA680" s="55"/>
      <c r="FB680" s="55"/>
      <c r="FC680" s="55"/>
      <c r="FD680" s="55"/>
      <c r="FE680" s="55"/>
      <c r="FF680" s="55"/>
      <c r="FG680" s="55"/>
      <c r="FH680" s="55"/>
      <c r="FI680" s="55"/>
      <c r="FJ680" s="55"/>
      <c r="FK680" s="55"/>
      <c r="FL680" s="55"/>
      <c r="FM680" s="55"/>
      <c r="FN680" s="55"/>
      <c r="FO680" s="55"/>
      <c r="FP680" s="55"/>
      <c r="FQ680" s="55"/>
      <c r="FR680" s="55"/>
      <c r="FS680" s="55"/>
      <c r="FT680" s="55"/>
      <c r="FU680" s="55"/>
      <c r="FV680" s="55"/>
      <c r="FW680" s="55"/>
      <c r="FX680" s="55"/>
      <c r="FY680" s="55"/>
      <c r="FZ680" s="55"/>
      <c r="GA680" s="55"/>
      <c r="GB680" s="55"/>
      <c r="GC680" s="55"/>
      <c r="GD680" s="55"/>
      <c r="GE680" s="55"/>
      <c r="GF680" s="55"/>
      <c r="GG680" s="55"/>
      <c r="GH680" s="55"/>
      <c r="GI680" s="55"/>
      <c r="GJ680" s="55"/>
      <c r="GK680" s="55"/>
      <c r="GL680" s="55"/>
      <c r="GM680" s="55"/>
      <c r="GN680" s="55"/>
      <c r="GO680" s="55"/>
      <c r="GP680" s="55"/>
      <c r="GQ680" s="55"/>
      <c r="GR680" s="55"/>
      <c r="GS680" s="55"/>
      <c r="GT680" s="55"/>
      <c r="GU680" s="55"/>
      <c r="GV680" s="55"/>
      <c r="GW680" s="55"/>
      <c r="GX680" s="55"/>
      <c r="GY680" s="55"/>
      <c r="GZ680" s="55"/>
      <c r="HA680" s="55"/>
      <c r="HB680" s="55"/>
      <c r="HC680" s="55"/>
      <c r="HD680" s="55"/>
      <c r="HE680" s="55"/>
      <c r="HF680" s="55"/>
      <c r="HG680" s="55"/>
      <c r="HH680" s="55"/>
      <c r="HI680" s="55"/>
      <c r="HJ680" s="55"/>
      <c r="HK680" s="55"/>
      <c r="HL680" s="55"/>
      <c r="HM680" s="55"/>
      <c r="HN680" s="55"/>
      <c r="HO680" s="55"/>
      <c r="HP680" s="55"/>
      <c r="HQ680" s="55"/>
      <c r="HR680" s="55"/>
      <c r="HS680" s="55"/>
      <c r="HT680" s="55"/>
      <c r="HU680" s="55"/>
      <c r="HV680" s="55"/>
      <c r="HW680" s="55"/>
      <c r="HX680" s="55"/>
      <c r="HY680" s="55"/>
      <c r="HZ680" s="55"/>
      <c r="IA680" s="55"/>
    </row>
    <row r="681" spans="1:235" ht="11.25">
      <c r="A681" s="1"/>
      <c r="B681" s="1"/>
      <c r="C681" s="1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106"/>
      <c r="O681" s="106"/>
      <c r="P681" s="106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5"/>
      <c r="AK681" s="55"/>
      <c r="AL681" s="55"/>
      <c r="AM681" s="55"/>
      <c r="AN681" s="55"/>
      <c r="AO681" s="55"/>
      <c r="AP681" s="55"/>
      <c r="AQ681" s="55"/>
      <c r="AR681" s="55"/>
      <c r="AS681" s="55"/>
      <c r="AT681" s="55"/>
      <c r="AU681" s="55"/>
      <c r="AV681" s="55"/>
      <c r="AW681" s="55"/>
      <c r="AX681" s="55"/>
      <c r="AY681" s="55"/>
      <c r="AZ681" s="55"/>
      <c r="BA681" s="55"/>
      <c r="BB681" s="55"/>
      <c r="BC681" s="55"/>
      <c r="BD681" s="55"/>
      <c r="BE681" s="55"/>
      <c r="BF681" s="55"/>
      <c r="BG681" s="55"/>
      <c r="BH681" s="55"/>
      <c r="BI681" s="55"/>
      <c r="BJ681" s="55"/>
      <c r="BK681" s="55"/>
      <c r="BL681" s="55"/>
      <c r="BM681" s="55"/>
      <c r="BN681" s="55"/>
      <c r="BO681" s="55"/>
      <c r="BP681" s="55"/>
      <c r="BQ681" s="55"/>
      <c r="BR681" s="55"/>
      <c r="BS681" s="55"/>
      <c r="BT681" s="55"/>
      <c r="BU681" s="55"/>
      <c r="BV681" s="55"/>
      <c r="BW681" s="55"/>
      <c r="BX681" s="55"/>
      <c r="BY681" s="55"/>
      <c r="BZ681" s="55"/>
      <c r="CA681" s="55"/>
      <c r="CB681" s="55"/>
      <c r="CC681" s="55"/>
      <c r="CD681" s="55"/>
      <c r="CE681" s="55"/>
      <c r="CF681" s="55"/>
      <c r="CG681" s="55"/>
      <c r="CH681" s="55"/>
      <c r="CI681" s="55"/>
      <c r="CJ681" s="55"/>
      <c r="CK681" s="55"/>
      <c r="CL681" s="55"/>
      <c r="CM681" s="55"/>
      <c r="CN681" s="55"/>
      <c r="CO681" s="55"/>
      <c r="CP681" s="55"/>
      <c r="CQ681" s="55"/>
      <c r="CR681" s="55"/>
      <c r="CS681" s="55"/>
      <c r="CT681" s="55"/>
      <c r="CU681" s="55"/>
      <c r="CV681" s="55"/>
      <c r="CW681" s="55"/>
      <c r="CX681" s="55"/>
      <c r="CY681" s="55"/>
      <c r="CZ681" s="55"/>
      <c r="DA681" s="55"/>
      <c r="DB681" s="55"/>
      <c r="DC681" s="55"/>
      <c r="DD681" s="55"/>
      <c r="DE681" s="55"/>
      <c r="DF681" s="55"/>
      <c r="DG681" s="55"/>
      <c r="DH681" s="55"/>
      <c r="DI681" s="55"/>
      <c r="DJ681" s="55"/>
      <c r="DK681" s="55"/>
      <c r="DL681" s="55"/>
      <c r="DM681" s="55"/>
      <c r="DN681" s="55"/>
      <c r="DO681" s="55"/>
      <c r="DP681" s="55"/>
      <c r="DQ681" s="55"/>
      <c r="DR681" s="55"/>
      <c r="DS681" s="55"/>
      <c r="DT681" s="55"/>
      <c r="DU681" s="55"/>
      <c r="DV681" s="55"/>
      <c r="DW681" s="55"/>
      <c r="DX681" s="55"/>
      <c r="DY681" s="55"/>
      <c r="DZ681" s="55"/>
      <c r="EA681" s="55"/>
      <c r="EB681" s="55"/>
      <c r="EC681" s="55"/>
      <c r="ED681" s="55"/>
      <c r="EE681" s="55"/>
      <c r="EF681" s="55"/>
      <c r="EG681" s="55"/>
      <c r="EH681" s="55"/>
      <c r="EI681" s="55"/>
      <c r="EJ681" s="55"/>
      <c r="EK681" s="55"/>
      <c r="EL681" s="55"/>
      <c r="EM681" s="55"/>
      <c r="EN681" s="55"/>
      <c r="EO681" s="55"/>
      <c r="EP681" s="55"/>
      <c r="EQ681" s="55"/>
      <c r="ER681" s="55"/>
      <c r="ES681" s="55"/>
      <c r="ET681" s="55"/>
      <c r="EU681" s="55"/>
      <c r="EV681" s="55"/>
      <c r="EW681" s="55"/>
      <c r="EX681" s="55"/>
      <c r="EY681" s="55"/>
      <c r="EZ681" s="55"/>
      <c r="FA681" s="55"/>
      <c r="FB681" s="55"/>
      <c r="FC681" s="55"/>
      <c r="FD681" s="55"/>
      <c r="FE681" s="55"/>
      <c r="FF681" s="55"/>
      <c r="FG681" s="55"/>
      <c r="FH681" s="55"/>
      <c r="FI681" s="55"/>
      <c r="FJ681" s="55"/>
      <c r="FK681" s="55"/>
      <c r="FL681" s="55"/>
      <c r="FM681" s="55"/>
      <c r="FN681" s="55"/>
      <c r="FO681" s="55"/>
      <c r="FP681" s="55"/>
      <c r="FQ681" s="55"/>
      <c r="FR681" s="55"/>
      <c r="FS681" s="55"/>
      <c r="FT681" s="55"/>
      <c r="FU681" s="55"/>
      <c r="FV681" s="55"/>
      <c r="FW681" s="55"/>
      <c r="FX681" s="55"/>
      <c r="FY681" s="55"/>
      <c r="FZ681" s="55"/>
      <c r="GA681" s="55"/>
      <c r="GB681" s="55"/>
      <c r="GC681" s="55"/>
      <c r="GD681" s="55"/>
      <c r="GE681" s="55"/>
      <c r="GF681" s="55"/>
      <c r="GG681" s="55"/>
      <c r="GH681" s="55"/>
      <c r="GI681" s="55"/>
      <c r="GJ681" s="55"/>
      <c r="GK681" s="55"/>
      <c r="GL681" s="55"/>
      <c r="GM681" s="55"/>
      <c r="GN681" s="55"/>
      <c r="GO681" s="55"/>
      <c r="GP681" s="55"/>
      <c r="GQ681" s="55"/>
      <c r="GR681" s="55"/>
      <c r="GS681" s="55"/>
      <c r="GT681" s="55"/>
      <c r="GU681" s="55"/>
      <c r="GV681" s="55"/>
      <c r="GW681" s="55"/>
      <c r="GX681" s="55"/>
      <c r="GY681" s="55"/>
      <c r="GZ681" s="55"/>
      <c r="HA681" s="55"/>
      <c r="HB681" s="55"/>
      <c r="HC681" s="55"/>
      <c r="HD681" s="55"/>
      <c r="HE681" s="55"/>
      <c r="HF681" s="55"/>
      <c r="HG681" s="55"/>
      <c r="HH681" s="55"/>
      <c r="HI681" s="55"/>
      <c r="HJ681" s="55"/>
      <c r="HK681" s="55"/>
      <c r="HL681" s="55"/>
      <c r="HM681" s="55"/>
      <c r="HN681" s="55"/>
      <c r="HO681" s="55"/>
      <c r="HP681" s="55"/>
      <c r="HQ681" s="55"/>
      <c r="HR681" s="55"/>
      <c r="HS681" s="55"/>
      <c r="HT681" s="55"/>
      <c r="HU681" s="55"/>
      <c r="HV681" s="55"/>
      <c r="HW681" s="55"/>
      <c r="HX681" s="55"/>
      <c r="HY681" s="55"/>
      <c r="HZ681" s="55"/>
      <c r="IA681" s="55"/>
    </row>
    <row r="682" spans="1:235" ht="11.25">
      <c r="A682" s="1"/>
      <c r="B682" s="1"/>
      <c r="C682" s="1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106"/>
      <c r="O682" s="106"/>
      <c r="P682" s="106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5"/>
      <c r="AK682" s="55"/>
      <c r="AL682" s="55"/>
      <c r="AM682" s="55"/>
      <c r="AN682" s="55"/>
      <c r="AO682" s="55"/>
      <c r="AP682" s="55"/>
      <c r="AQ682" s="55"/>
      <c r="AR682" s="55"/>
      <c r="AS682" s="55"/>
      <c r="AT682" s="55"/>
      <c r="AU682" s="55"/>
      <c r="AV682" s="55"/>
      <c r="AW682" s="55"/>
      <c r="AX682" s="55"/>
      <c r="AY682" s="55"/>
      <c r="AZ682" s="55"/>
      <c r="BA682" s="55"/>
      <c r="BB682" s="55"/>
      <c r="BC682" s="55"/>
      <c r="BD682" s="55"/>
      <c r="BE682" s="55"/>
      <c r="BF682" s="55"/>
      <c r="BG682" s="55"/>
      <c r="BH682" s="55"/>
      <c r="BI682" s="55"/>
      <c r="BJ682" s="55"/>
      <c r="BK682" s="55"/>
      <c r="BL682" s="55"/>
      <c r="BM682" s="55"/>
      <c r="BN682" s="55"/>
      <c r="BO682" s="55"/>
      <c r="BP682" s="55"/>
      <c r="BQ682" s="55"/>
      <c r="BR682" s="55"/>
      <c r="BS682" s="55"/>
      <c r="BT682" s="55"/>
      <c r="BU682" s="55"/>
      <c r="BV682" s="55"/>
      <c r="BW682" s="55"/>
      <c r="BX682" s="55"/>
      <c r="BY682" s="55"/>
      <c r="BZ682" s="55"/>
      <c r="CA682" s="55"/>
      <c r="CB682" s="55"/>
      <c r="CC682" s="55"/>
      <c r="CD682" s="55"/>
      <c r="CE682" s="55"/>
      <c r="CF682" s="55"/>
      <c r="CG682" s="55"/>
      <c r="CH682" s="55"/>
      <c r="CI682" s="55"/>
      <c r="CJ682" s="55"/>
      <c r="CK682" s="55"/>
      <c r="CL682" s="55"/>
      <c r="CM682" s="55"/>
      <c r="CN682" s="55"/>
      <c r="CO682" s="55"/>
      <c r="CP682" s="55"/>
      <c r="CQ682" s="55"/>
      <c r="CR682" s="55"/>
      <c r="CS682" s="55"/>
      <c r="CT682" s="55"/>
      <c r="CU682" s="55"/>
      <c r="CV682" s="55"/>
      <c r="CW682" s="55"/>
      <c r="CX682" s="55"/>
      <c r="CY682" s="55"/>
      <c r="CZ682" s="55"/>
      <c r="DA682" s="55"/>
      <c r="DB682" s="55"/>
      <c r="DC682" s="55"/>
      <c r="DD682" s="55"/>
      <c r="DE682" s="55"/>
      <c r="DF682" s="55"/>
      <c r="DG682" s="55"/>
      <c r="DH682" s="55"/>
      <c r="DI682" s="55"/>
      <c r="DJ682" s="55"/>
      <c r="DK682" s="55"/>
      <c r="DL682" s="55"/>
      <c r="DM682" s="55"/>
      <c r="DN682" s="55"/>
      <c r="DO682" s="55"/>
      <c r="DP682" s="55"/>
      <c r="DQ682" s="55"/>
      <c r="DR682" s="55"/>
      <c r="DS682" s="55"/>
      <c r="DT682" s="55"/>
      <c r="DU682" s="55"/>
      <c r="DV682" s="55"/>
      <c r="DW682" s="55"/>
      <c r="DX682" s="55"/>
      <c r="DY682" s="55"/>
      <c r="DZ682" s="55"/>
      <c r="EA682" s="55"/>
      <c r="EB682" s="55"/>
      <c r="EC682" s="55"/>
      <c r="ED682" s="55"/>
      <c r="EE682" s="55"/>
      <c r="EF682" s="55"/>
      <c r="EG682" s="55"/>
      <c r="EH682" s="55"/>
      <c r="EI682" s="55"/>
      <c r="EJ682" s="55"/>
      <c r="EK682" s="55"/>
      <c r="EL682" s="55"/>
      <c r="EM682" s="55"/>
      <c r="EN682" s="55"/>
      <c r="EO682" s="55"/>
      <c r="EP682" s="55"/>
      <c r="EQ682" s="55"/>
      <c r="ER682" s="55"/>
      <c r="ES682" s="55"/>
      <c r="ET682" s="55"/>
      <c r="EU682" s="55"/>
      <c r="EV682" s="55"/>
      <c r="EW682" s="55"/>
      <c r="EX682" s="55"/>
      <c r="EY682" s="55"/>
      <c r="EZ682" s="55"/>
      <c r="FA682" s="55"/>
      <c r="FB682" s="55"/>
      <c r="FC682" s="55"/>
      <c r="FD682" s="55"/>
      <c r="FE682" s="55"/>
      <c r="FF682" s="55"/>
      <c r="FG682" s="55"/>
      <c r="FH682" s="55"/>
      <c r="FI682" s="55"/>
      <c r="FJ682" s="55"/>
      <c r="FK682" s="55"/>
      <c r="FL682" s="55"/>
      <c r="FM682" s="55"/>
      <c r="FN682" s="55"/>
      <c r="FO682" s="55"/>
      <c r="FP682" s="55"/>
      <c r="FQ682" s="55"/>
      <c r="FR682" s="55"/>
      <c r="FS682" s="55"/>
      <c r="FT682" s="55"/>
      <c r="FU682" s="55"/>
      <c r="FV682" s="55"/>
      <c r="FW682" s="55"/>
      <c r="FX682" s="55"/>
      <c r="FY682" s="55"/>
      <c r="FZ682" s="55"/>
      <c r="GA682" s="55"/>
      <c r="GB682" s="55"/>
      <c r="GC682" s="55"/>
      <c r="GD682" s="55"/>
      <c r="GE682" s="55"/>
      <c r="GF682" s="55"/>
      <c r="GG682" s="55"/>
      <c r="GH682" s="55"/>
      <c r="GI682" s="55"/>
      <c r="GJ682" s="55"/>
      <c r="GK682" s="55"/>
      <c r="GL682" s="55"/>
      <c r="GM682" s="55"/>
      <c r="GN682" s="55"/>
      <c r="GO682" s="55"/>
      <c r="GP682" s="55"/>
      <c r="GQ682" s="55"/>
      <c r="GR682" s="55"/>
      <c r="GS682" s="55"/>
      <c r="GT682" s="55"/>
      <c r="GU682" s="55"/>
      <c r="GV682" s="55"/>
      <c r="GW682" s="55"/>
      <c r="GX682" s="55"/>
      <c r="GY682" s="55"/>
      <c r="GZ682" s="55"/>
      <c r="HA682" s="55"/>
      <c r="HB682" s="55"/>
      <c r="HC682" s="55"/>
      <c r="HD682" s="55"/>
      <c r="HE682" s="55"/>
      <c r="HF682" s="55"/>
      <c r="HG682" s="55"/>
      <c r="HH682" s="55"/>
      <c r="HI682" s="55"/>
      <c r="HJ682" s="55"/>
      <c r="HK682" s="55"/>
      <c r="HL682" s="55"/>
      <c r="HM682" s="55"/>
      <c r="HN682" s="55"/>
      <c r="HO682" s="55"/>
      <c r="HP682" s="55"/>
      <c r="HQ682" s="55"/>
      <c r="HR682" s="55"/>
      <c r="HS682" s="55"/>
      <c r="HT682" s="55"/>
      <c r="HU682" s="55"/>
      <c r="HV682" s="55"/>
      <c r="HW682" s="55"/>
      <c r="HX682" s="55"/>
      <c r="HY682" s="55"/>
      <c r="HZ682" s="55"/>
      <c r="IA682" s="55"/>
    </row>
    <row r="683" spans="1:235" ht="11.25">
      <c r="A683" s="1"/>
      <c r="B683" s="1"/>
      <c r="C683" s="1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106"/>
      <c r="O683" s="106"/>
      <c r="P683" s="106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5"/>
      <c r="AK683" s="55"/>
      <c r="AL683" s="55"/>
      <c r="AM683" s="55"/>
      <c r="AN683" s="55"/>
      <c r="AO683" s="55"/>
      <c r="AP683" s="55"/>
      <c r="AQ683" s="55"/>
      <c r="AR683" s="55"/>
      <c r="AS683" s="55"/>
      <c r="AT683" s="55"/>
      <c r="AU683" s="55"/>
      <c r="AV683" s="55"/>
      <c r="AW683" s="55"/>
      <c r="AX683" s="55"/>
      <c r="AY683" s="55"/>
      <c r="AZ683" s="55"/>
      <c r="BA683" s="55"/>
      <c r="BB683" s="55"/>
      <c r="BC683" s="55"/>
      <c r="BD683" s="55"/>
      <c r="BE683" s="55"/>
      <c r="BF683" s="55"/>
      <c r="BG683" s="55"/>
      <c r="BH683" s="55"/>
      <c r="BI683" s="55"/>
      <c r="BJ683" s="55"/>
      <c r="BK683" s="55"/>
      <c r="BL683" s="55"/>
      <c r="BM683" s="55"/>
      <c r="BN683" s="55"/>
      <c r="BO683" s="55"/>
      <c r="BP683" s="55"/>
      <c r="BQ683" s="55"/>
      <c r="BR683" s="55"/>
      <c r="BS683" s="55"/>
      <c r="BT683" s="55"/>
      <c r="BU683" s="55"/>
      <c r="BV683" s="55"/>
      <c r="BW683" s="55"/>
      <c r="BX683" s="55"/>
      <c r="BY683" s="55"/>
      <c r="BZ683" s="55"/>
      <c r="CA683" s="55"/>
      <c r="CB683" s="55"/>
      <c r="CC683" s="55"/>
      <c r="CD683" s="55"/>
      <c r="CE683" s="55"/>
      <c r="CF683" s="55"/>
      <c r="CG683" s="55"/>
      <c r="CH683" s="55"/>
      <c r="CI683" s="55"/>
      <c r="CJ683" s="55"/>
      <c r="CK683" s="55"/>
      <c r="CL683" s="55"/>
      <c r="CM683" s="55"/>
      <c r="CN683" s="55"/>
      <c r="CO683" s="55"/>
      <c r="CP683" s="55"/>
      <c r="CQ683" s="55"/>
      <c r="CR683" s="55"/>
      <c r="CS683" s="55"/>
      <c r="CT683" s="55"/>
      <c r="CU683" s="55"/>
      <c r="CV683" s="55"/>
      <c r="CW683" s="55"/>
      <c r="CX683" s="55"/>
      <c r="CY683" s="55"/>
      <c r="CZ683" s="55"/>
      <c r="DA683" s="55"/>
      <c r="DB683" s="55"/>
      <c r="DC683" s="55"/>
      <c r="DD683" s="55"/>
      <c r="DE683" s="55"/>
      <c r="DF683" s="55"/>
      <c r="DG683" s="55"/>
      <c r="DH683" s="55"/>
      <c r="DI683" s="55"/>
      <c r="DJ683" s="55"/>
      <c r="DK683" s="55"/>
      <c r="DL683" s="55"/>
      <c r="DM683" s="55"/>
      <c r="DN683" s="55"/>
      <c r="DO683" s="55"/>
      <c r="DP683" s="55"/>
      <c r="DQ683" s="55"/>
      <c r="DR683" s="55"/>
      <c r="DS683" s="55"/>
      <c r="DT683" s="55"/>
      <c r="DU683" s="55"/>
      <c r="DV683" s="55"/>
      <c r="DW683" s="55"/>
      <c r="DX683" s="55"/>
      <c r="DY683" s="55"/>
      <c r="DZ683" s="55"/>
      <c r="EA683" s="55"/>
      <c r="EB683" s="55"/>
      <c r="EC683" s="55"/>
      <c r="ED683" s="55"/>
      <c r="EE683" s="55"/>
      <c r="EF683" s="55"/>
      <c r="EG683" s="55"/>
      <c r="EH683" s="55"/>
      <c r="EI683" s="55"/>
      <c r="EJ683" s="55"/>
      <c r="EK683" s="55"/>
      <c r="EL683" s="55"/>
      <c r="EM683" s="55"/>
      <c r="EN683" s="55"/>
      <c r="EO683" s="55"/>
      <c r="EP683" s="55"/>
      <c r="EQ683" s="55"/>
      <c r="ER683" s="55"/>
      <c r="ES683" s="55"/>
      <c r="ET683" s="55"/>
      <c r="EU683" s="55"/>
      <c r="EV683" s="55"/>
      <c r="EW683" s="55"/>
      <c r="EX683" s="55"/>
      <c r="EY683" s="55"/>
      <c r="EZ683" s="55"/>
      <c r="FA683" s="55"/>
      <c r="FB683" s="55"/>
      <c r="FC683" s="55"/>
      <c r="FD683" s="55"/>
      <c r="FE683" s="55"/>
      <c r="FF683" s="55"/>
      <c r="FG683" s="55"/>
      <c r="FH683" s="55"/>
      <c r="FI683" s="55"/>
      <c r="FJ683" s="55"/>
      <c r="FK683" s="55"/>
      <c r="FL683" s="55"/>
      <c r="FM683" s="55"/>
      <c r="FN683" s="55"/>
      <c r="FO683" s="55"/>
      <c r="FP683" s="55"/>
      <c r="FQ683" s="55"/>
      <c r="FR683" s="55"/>
      <c r="FS683" s="55"/>
      <c r="FT683" s="55"/>
      <c r="FU683" s="55"/>
      <c r="FV683" s="55"/>
      <c r="FW683" s="55"/>
      <c r="FX683" s="55"/>
      <c r="FY683" s="55"/>
      <c r="FZ683" s="55"/>
      <c r="GA683" s="55"/>
      <c r="GB683" s="55"/>
      <c r="GC683" s="55"/>
      <c r="GD683" s="55"/>
      <c r="GE683" s="55"/>
      <c r="GF683" s="55"/>
      <c r="GG683" s="55"/>
      <c r="GH683" s="55"/>
      <c r="GI683" s="55"/>
      <c r="GJ683" s="55"/>
      <c r="GK683" s="55"/>
      <c r="GL683" s="55"/>
      <c r="GM683" s="55"/>
      <c r="GN683" s="55"/>
      <c r="GO683" s="55"/>
      <c r="GP683" s="55"/>
      <c r="GQ683" s="55"/>
      <c r="GR683" s="55"/>
      <c r="GS683" s="55"/>
      <c r="GT683" s="55"/>
      <c r="GU683" s="55"/>
      <c r="GV683" s="55"/>
      <c r="GW683" s="55"/>
      <c r="GX683" s="55"/>
      <c r="GY683" s="55"/>
      <c r="GZ683" s="55"/>
      <c r="HA683" s="55"/>
      <c r="HB683" s="55"/>
      <c r="HC683" s="55"/>
      <c r="HD683" s="55"/>
      <c r="HE683" s="55"/>
      <c r="HF683" s="55"/>
      <c r="HG683" s="55"/>
      <c r="HH683" s="55"/>
      <c r="HI683" s="55"/>
      <c r="HJ683" s="55"/>
      <c r="HK683" s="55"/>
      <c r="HL683" s="55"/>
      <c r="HM683" s="55"/>
      <c r="HN683" s="55"/>
      <c r="HO683" s="55"/>
      <c r="HP683" s="55"/>
      <c r="HQ683" s="55"/>
      <c r="HR683" s="55"/>
      <c r="HS683" s="55"/>
      <c r="HT683" s="55"/>
      <c r="HU683" s="55"/>
      <c r="HV683" s="55"/>
      <c r="HW683" s="55"/>
      <c r="HX683" s="55"/>
      <c r="HY683" s="55"/>
      <c r="HZ683" s="55"/>
      <c r="IA683" s="55"/>
    </row>
    <row r="684" spans="1:235" ht="11.25">
      <c r="A684" s="1"/>
      <c r="B684" s="1"/>
      <c r="C684" s="1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106"/>
      <c r="O684" s="106"/>
      <c r="P684" s="106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5"/>
      <c r="AK684" s="55"/>
      <c r="AL684" s="55"/>
      <c r="AM684" s="55"/>
      <c r="AN684" s="55"/>
      <c r="AO684" s="55"/>
      <c r="AP684" s="55"/>
      <c r="AQ684" s="55"/>
      <c r="AR684" s="55"/>
      <c r="AS684" s="55"/>
      <c r="AT684" s="55"/>
      <c r="AU684" s="55"/>
      <c r="AV684" s="55"/>
      <c r="AW684" s="55"/>
      <c r="AX684" s="55"/>
      <c r="AY684" s="55"/>
      <c r="AZ684" s="55"/>
      <c r="BA684" s="55"/>
      <c r="BB684" s="55"/>
      <c r="BC684" s="55"/>
      <c r="BD684" s="55"/>
      <c r="BE684" s="55"/>
      <c r="BF684" s="55"/>
      <c r="BG684" s="55"/>
      <c r="BH684" s="55"/>
      <c r="BI684" s="55"/>
      <c r="BJ684" s="55"/>
      <c r="BK684" s="55"/>
      <c r="BL684" s="55"/>
      <c r="BM684" s="55"/>
      <c r="BN684" s="55"/>
      <c r="BO684" s="55"/>
      <c r="BP684" s="55"/>
      <c r="BQ684" s="55"/>
      <c r="BR684" s="55"/>
      <c r="BS684" s="55"/>
      <c r="BT684" s="55"/>
      <c r="BU684" s="55"/>
      <c r="BV684" s="55"/>
      <c r="BW684" s="55"/>
      <c r="BX684" s="55"/>
      <c r="BY684" s="55"/>
      <c r="BZ684" s="55"/>
      <c r="CA684" s="55"/>
      <c r="CB684" s="55"/>
      <c r="CC684" s="55"/>
      <c r="CD684" s="55"/>
      <c r="CE684" s="55"/>
      <c r="CF684" s="55"/>
      <c r="CG684" s="55"/>
      <c r="CH684" s="55"/>
      <c r="CI684" s="55"/>
      <c r="CJ684" s="55"/>
      <c r="CK684" s="55"/>
      <c r="CL684" s="55"/>
      <c r="CM684" s="55"/>
      <c r="CN684" s="55"/>
      <c r="CO684" s="55"/>
      <c r="CP684" s="55"/>
      <c r="CQ684" s="55"/>
      <c r="CR684" s="55"/>
      <c r="CS684" s="55"/>
      <c r="CT684" s="55"/>
      <c r="CU684" s="55"/>
      <c r="CV684" s="55"/>
      <c r="CW684" s="55"/>
      <c r="CX684" s="55"/>
      <c r="CY684" s="55"/>
      <c r="CZ684" s="55"/>
      <c r="DA684" s="55"/>
      <c r="DB684" s="55"/>
      <c r="DC684" s="55"/>
      <c r="DD684" s="55"/>
      <c r="DE684" s="55"/>
      <c r="DF684" s="55"/>
      <c r="DG684" s="55"/>
      <c r="DH684" s="55"/>
      <c r="DI684" s="55"/>
      <c r="DJ684" s="55"/>
      <c r="DK684" s="55"/>
      <c r="DL684" s="55"/>
      <c r="DM684" s="55"/>
      <c r="DN684" s="55"/>
      <c r="DO684" s="55"/>
      <c r="DP684" s="55"/>
      <c r="DQ684" s="55"/>
      <c r="DR684" s="55"/>
      <c r="DS684" s="55"/>
      <c r="DT684" s="55"/>
      <c r="DU684" s="55"/>
      <c r="DV684" s="55"/>
      <c r="DW684" s="55"/>
      <c r="DX684" s="55"/>
      <c r="DY684" s="55"/>
      <c r="DZ684" s="55"/>
      <c r="EA684" s="55"/>
      <c r="EB684" s="55"/>
      <c r="EC684" s="55"/>
      <c r="ED684" s="55"/>
      <c r="EE684" s="55"/>
      <c r="EF684" s="55"/>
      <c r="EG684" s="55"/>
      <c r="EH684" s="55"/>
      <c r="EI684" s="55"/>
      <c r="EJ684" s="55"/>
      <c r="EK684" s="55"/>
      <c r="EL684" s="55"/>
      <c r="EM684" s="55"/>
      <c r="EN684" s="55"/>
      <c r="EO684" s="55"/>
      <c r="EP684" s="55"/>
      <c r="EQ684" s="55"/>
      <c r="ER684" s="55"/>
      <c r="ES684" s="55"/>
      <c r="ET684" s="55"/>
      <c r="EU684" s="55"/>
      <c r="EV684" s="55"/>
      <c r="EW684" s="55"/>
      <c r="EX684" s="55"/>
      <c r="EY684" s="55"/>
      <c r="EZ684" s="55"/>
      <c r="FA684" s="55"/>
      <c r="FB684" s="55"/>
      <c r="FC684" s="55"/>
      <c r="FD684" s="55"/>
      <c r="FE684" s="55"/>
      <c r="FF684" s="55"/>
      <c r="FG684" s="55"/>
      <c r="FH684" s="55"/>
      <c r="FI684" s="55"/>
      <c r="FJ684" s="55"/>
      <c r="FK684" s="55"/>
      <c r="FL684" s="55"/>
      <c r="FM684" s="55"/>
      <c r="FN684" s="55"/>
      <c r="FO684" s="55"/>
      <c r="FP684" s="55"/>
      <c r="FQ684" s="55"/>
      <c r="FR684" s="55"/>
      <c r="FS684" s="55"/>
      <c r="FT684" s="55"/>
      <c r="FU684" s="55"/>
      <c r="FV684" s="55"/>
      <c r="FW684" s="55"/>
      <c r="FX684" s="55"/>
      <c r="FY684" s="55"/>
      <c r="FZ684" s="55"/>
      <c r="GA684" s="55"/>
      <c r="GB684" s="55"/>
      <c r="GC684" s="55"/>
      <c r="GD684" s="55"/>
      <c r="GE684" s="55"/>
      <c r="GF684" s="55"/>
      <c r="GG684" s="55"/>
      <c r="GH684" s="55"/>
      <c r="GI684" s="55"/>
      <c r="GJ684" s="55"/>
      <c r="GK684" s="55"/>
      <c r="GL684" s="55"/>
      <c r="GM684" s="55"/>
      <c r="GN684" s="55"/>
      <c r="GO684" s="55"/>
      <c r="GP684" s="55"/>
      <c r="GQ684" s="55"/>
      <c r="GR684" s="55"/>
      <c r="GS684" s="55"/>
      <c r="GT684" s="55"/>
      <c r="GU684" s="55"/>
      <c r="GV684" s="55"/>
      <c r="GW684" s="55"/>
      <c r="GX684" s="55"/>
      <c r="GY684" s="55"/>
      <c r="GZ684" s="55"/>
      <c r="HA684" s="55"/>
      <c r="HB684" s="55"/>
      <c r="HC684" s="55"/>
      <c r="HD684" s="55"/>
      <c r="HE684" s="55"/>
      <c r="HF684" s="55"/>
      <c r="HG684" s="55"/>
      <c r="HH684" s="55"/>
      <c r="HI684" s="55"/>
      <c r="HJ684" s="55"/>
      <c r="HK684" s="55"/>
      <c r="HL684" s="55"/>
      <c r="HM684" s="55"/>
      <c r="HN684" s="55"/>
      <c r="HO684" s="55"/>
      <c r="HP684" s="55"/>
      <c r="HQ684" s="55"/>
      <c r="HR684" s="55"/>
      <c r="HS684" s="55"/>
      <c r="HT684" s="55"/>
      <c r="HU684" s="55"/>
      <c r="HV684" s="55"/>
      <c r="HW684" s="55"/>
      <c r="HX684" s="55"/>
      <c r="HY684" s="55"/>
      <c r="HZ684" s="55"/>
      <c r="IA684" s="55"/>
    </row>
    <row r="685" spans="1:235" ht="11.25">
      <c r="A685" s="1"/>
      <c r="B685" s="1"/>
      <c r="C685" s="1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106"/>
      <c r="O685" s="106"/>
      <c r="P685" s="106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5"/>
      <c r="AK685" s="55"/>
      <c r="AL685" s="55"/>
      <c r="AM685" s="55"/>
      <c r="AN685" s="55"/>
      <c r="AO685" s="55"/>
      <c r="AP685" s="55"/>
      <c r="AQ685" s="55"/>
      <c r="AR685" s="55"/>
      <c r="AS685" s="55"/>
      <c r="AT685" s="55"/>
      <c r="AU685" s="55"/>
      <c r="AV685" s="55"/>
      <c r="AW685" s="55"/>
      <c r="AX685" s="55"/>
      <c r="AY685" s="55"/>
      <c r="AZ685" s="55"/>
      <c r="BA685" s="55"/>
      <c r="BB685" s="55"/>
      <c r="BC685" s="55"/>
      <c r="BD685" s="55"/>
      <c r="BE685" s="55"/>
      <c r="BF685" s="55"/>
      <c r="BG685" s="55"/>
      <c r="BH685" s="55"/>
      <c r="BI685" s="55"/>
      <c r="BJ685" s="55"/>
      <c r="BK685" s="55"/>
      <c r="BL685" s="55"/>
      <c r="BM685" s="55"/>
      <c r="BN685" s="55"/>
      <c r="BO685" s="55"/>
      <c r="BP685" s="55"/>
      <c r="BQ685" s="55"/>
      <c r="BR685" s="55"/>
      <c r="BS685" s="55"/>
      <c r="BT685" s="55"/>
      <c r="BU685" s="55"/>
      <c r="BV685" s="55"/>
      <c r="BW685" s="55"/>
      <c r="BX685" s="55"/>
      <c r="BY685" s="55"/>
      <c r="BZ685" s="55"/>
      <c r="CA685" s="55"/>
      <c r="CB685" s="55"/>
      <c r="CC685" s="55"/>
      <c r="CD685" s="55"/>
      <c r="CE685" s="55"/>
      <c r="CF685" s="55"/>
      <c r="CG685" s="55"/>
      <c r="CH685" s="55"/>
      <c r="CI685" s="55"/>
      <c r="CJ685" s="55"/>
      <c r="CK685" s="55"/>
      <c r="CL685" s="55"/>
      <c r="CM685" s="55"/>
      <c r="CN685" s="55"/>
      <c r="CO685" s="55"/>
      <c r="CP685" s="55"/>
      <c r="CQ685" s="55"/>
      <c r="CR685" s="55"/>
      <c r="CS685" s="55"/>
      <c r="CT685" s="55"/>
      <c r="CU685" s="55"/>
      <c r="CV685" s="55"/>
      <c r="CW685" s="55"/>
      <c r="CX685" s="55"/>
      <c r="CY685" s="55"/>
      <c r="CZ685" s="55"/>
      <c r="DA685" s="55"/>
      <c r="DB685" s="55"/>
      <c r="DC685" s="55"/>
      <c r="DD685" s="55"/>
      <c r="DE685" s="55"/>
      <c r="DF685" s="55"/>
      <c r="DG685" s="55"/>
      <c r="DH685" s="55"/>
      <c r="DI685" s="55"/>
      <c r="DJ685" s="55"/>
      <c r="DK685" s="55"/>
      <c r="DL685" s="55"/>
      <c r="DM685" s="55"/>
      <c r="DN685" s="55"/>
      <c r="DO685" s="55"/>
      <c r="DP685" s="55"/>
      <c r="DQ685" s="55"/>
      <c r="DR685" s="55"/>
      <c r="DS685" s="55"/>
      <c r="DT685" s="55"/>
      <c r="DU685" s="55"/>
      <c r="DV685" s="55"/>
      <c r="DW685" s="55"/>
      <c r="DX685" s="55"/>
      <c r="DY685" s="55"/>
      <c r="DZ685" s="55"/>
      <c r="EA685" s="55"/>
      <c r="EB685" s="55"/>
      <c r="EC685" s="55"/>
      <c r="ED685" s="55"/>
      <c r="EE685" s="55"/>
      <c r="EF685" s="55"/>
      <c r="EG685" s="55"/>
      <c r="EH685" s="55"/>
      <c r="EI685" s="55"/>
      <c r="EJ685" s="55"/>
      <c r="EK685" s="55"/>
      <c r="EL685" s="55"/>
      <c r="EM685" s="55"/>
      <c r="EN685" s="55"/>
      <c r="EO685" s="55"/>
      <c r="EP685" s="55"/>
      <c r="EQ685" s="55"/>
      <c r="ER685" s="55"/>
      <c r="ES685" s="55"/>
      <c r="ET685" s="55"/>
      <c r="EU685" s="55"/>
      <c r="EV685" s="55"/>
      <c r="EW685" s="55"/>
      <c r="EX685" s="55"/>
      <c r="EY685" s="55"/>
      <c r="EZ685" s="55"/>
      <c r="FA685" s="55"/>
      <c r="FB685" s="55"/>
      <c r="FC685" s="55"/>
      <c r="FD685" s="55"/>
      <c r="FE685" s="55"/>
      <c r="FF685" s="55"/>
      <c r="FG685" s="55"/>
      <c r="FH685" s="55"/>
      <c r="FI685" s="55"/>
      <c r="FJ685" s="55"/>
      <c r="FK685" s="55"/>
      <c r="FL685" s="55"/>
      <c r="FM685" s="55"/>
      <c r="FN685" s="55"/>
      <c r="FO685" s="55"/>
      <c r="FP685" s="55"/>
      <c r="FQ685" s="55"/>
      <c r="FR685" s="55"/>
      <c r="FS685" s="55"/>
      <c r="FT685" s="55"/>
      <c r="FU685" s="55"/>
      <c r="FV685" s="55"/>
      <c r="FW685" s="55"/>
      <c r="FX685" s="55"/>
      <c r="FY685" s="55"/>
      <c r="FZ685" s="55"/>
      <c r="GA685" s="55"/>
      <c r="GB685" s="55"/>
      <c r="GC685" s="55"/>
      <c r="GD685" s="55"/>
      <c r="GE685" s="55"/>
      <c r="GF685" s="55"/>
      <c r="GG685" s="55"/>
      <c r="GH685" s="55"/>
      <c r="GI685" s="55"/>
      <c r="GJ685" s="55"/>
      <c r="GK685" s="55"/>
      <c r="GL685" s="55"/>
      <c r="GM685" s="55"/>
      <c r="GN685" s="55"/>
      <c r="GO685" s="55"/>
      <c r="GP685" s="55"/>
      <c r="GQ685" s="55"/>
      <c r="GR685" s="55"/>
      <c r="GS685" s="55"/>
      <c r="GT685" s="55"/>
      <c r="GU685" s="55"/>
      <c r="GV685" s="55"/>
      <c r="GW685" s="55"/>
      <c r="GX685" s="55"/>
      <c r="GY685" s="55"/>
      <c r="GZ685" s="55"/>
      <c r="HA685" s="55"/>
      <c r="HB685" s="55"/>
      <c r="HC685" s="55"/>
      <c r="HD685" s="55"/>
      <c r="HE685" s="55"/>
      <c r="HF685" s="55"/>
      <c r="HG685" s="55"/>
      <c r="HH685" s="55"/>
      <c r="HI685" s="55"/>
      <c r="HJ685" s="55"/>
      <c r="HK685" s="55"/>
      <c r="HL685" s="55"/>
      <c r="HM685" s="55"/>
      <c r="HN685" s="55"/>
      <c r="HO685" s="55"/>
      <c r="HP685" s="55"/>
      <c r="HQ685" s="55"/>
      <c r="HR685" s="55"/>
      <c r="HS685" s="55"/>
      <c r="HT685" s="55"/>
      <c r="HU685" s="55"/>
      <c r="HV685" s="55"/>
      <c r="HW685" s="55"/>
      <c r="HX685" s="55"/>
      <c r="HY685" s="55"/>
      <c r="HZ685" s="55"/>
      <c r="IA685" s="55"/>
    </row>
    <row r="686" spans="1:235" ht="11.25">
      <c r="A686" s="1"/>
      <c r="B686" s="1"/>
      <c r="C686" s="1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106"/>
      <c r="O686" s="106"/>
      <c r="P686" s="106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5"/>
      <c r="AK686" s="55"/>
      <c r="AL686" s="55"/>
      <c r="AM686" s="55"/>
      <c r="AN686" s="55"/>
      <c r="AO686" s="55"/>
      <c r="AP686" s="55"/>
      <c r="AQ686" s="55"/>
      <c r="AR686" s="55"/>
      <c r="AS686" s="55"/>
      <c r="AT686" s="55"/>
      <c r="AU686" s="55"/>
      <c r="AV686" s="55"/>
      <c r="AW686" s="55"/>
      <c r="AX686" s="55"/>
      <c r="AY686" s="55"/>
      <c r="AZ686" s="55"/>
      <c r="BA686" s="55"/>
      <c r="BB686" s="55"/>
      <c r="BC686" s="55"/>
      <c r="BD686" s="55"/>
      <c r="BE686" s="55"/>
      <c r="BF686" s="55"/>
      <c r="BG686" s="55"/>
      <c r="BH686" s="55"/>
      <c r="BI686" s="55"/>
      <c r="BJ686" s="55"/>
      <c r="BK686" s="55"/>
      <c r="BL686" s="55"/>
      <c r="BM686" s="55"/>
      <c r="BN686" s="55"/>
      <c r="BO686" s="55"/>
      <c r="BP686" s="55"/>
      <c r="BQ686" s="55"/>
      <c r="BR686" s="55"/>
      <c r="BS686" s="55"/>
      <c r="BT686" s="55"/>
      <c r="BU686" s="55"/>
      <c r="BV686" s="55"/>
      <c r="BW686" s="55"/>
      <c r="BX686" s="55"/>
      <c r="BY686" s="55"/>
      <c r="BZ686" s="55"/>
      <c r="CA686" s="55"/>
      <c r="CB686" s="55"/>
      <c r="CC686" s="55"/>
      <c r="CD686" s="55"/>
      <c r="CE686" s="55"/>
      <c r="CF686" s="55"/>
      <c r="CG686" s="55"/>
      <c r="CH686" s="55"/>
      <c r="CI686" s="55"/>
      <c r="CJ686" s="55"/>
      <c r="CK686" s="55"/>
      <c r="CL686" s="55"/>
      <c r="CM686" s="55"/>
      <c r="CN686" s="55"/>
      <c r="CO686" s="55"/>
      <c r="CP686" s="55"/>
      <c r="CQ686" s="55"/>
      <c r="CR686" s="55"/>
      <c r="CS686" s="55"/>
      <c r="CT686" s="55"/>
      <c r="CU686" s="55"/>
      <c r="CV686" s="55"/>
      <c r="CW686" s="55"/>
      <c r="CX686" s="55"/>
      <c r="CY686" s="55"/>
      <c r="CZ686" s="55"/>
      <c r="DA686" s="55"/>
      <c r="DB686" s="55"/>
      <c r="DC686" s="55"/>
      <c r="DD686" s="55"/>
      <c r="DE686" s="55"/>
      <c r="DF686" s="55"/>
      <c r="DG686" s="55"/>
      <c r="DH686" s="55"/>
      <c r="DI686" s="55"/>
      <c r="DJ686" s="55"/>
      <c r="DK686" s="55"/>
      <c r="DL686" s="55"/>
      <c r="DM686" s="55"/>
      <c r="DN686" s="55"/>
      <c r="DO686" s="55"/>
      <c r="DP686" s="55"/>
      <c r="DQ686" s="55"/>
      <c r="DR686" s="55"/>
      <c r="DS686" s="55"/>
      <c r="DT686" s="55"/>
      <c r="DU686" s="55"/>
      <c r="DV686" s="55"/>
      <c r="DW686" s="55"/>
      <c r="DX686" s="55"/>
      <c r="DY686" s="55"/>
      <c r="DZ686" s="55"/>
      <c r="EA686" s="55"/>
      <c r="EB686" s="55"/>
      <c r="EC686" s="55"/>
      <c r="ED686" s="55"/>
      <c r="EE686" s="55"/>
      <c r="EF686" s="55"/>
      <c r="EG686" s="55"/>
      <c r="EH686" s="55"/>
      <c r="EI686" s="55"/>
      <c r="EJ686" s="55"/>
      <c r="EK686" s="55"/>
      <c r="EL686" s="55"/>
      <c r="EM686" s="55"/>
      <c r="EN686" s="55"/>
      <c r="EO686" s="55"/>
      <c r="EP686" s="55"/>
      <c r="EQ686" s="55"/>
      <c r="ER686" s="55"/>
      <c r="ES686" s="55"/>
      <c r="ET686" s="55"/>
      <c r="EU686" s="55"/>
      <c r="EV686" s="55"/>
      <c r="EW686" s="55"/>
      <c r="EX686" s="55"/>
      <c r="EY686" s="55"/>
      <c r="EZ686" s="55"/>
      <c r="FA686" s="55"/>
      <c r="FB686" s="55"/>
      <c r="FC686" s="55"/>
      <c r="FD686" s="55"/>
      <c r="FE686" s="55"/>
      <c r="FF686" s="55"/>
      <c r="FG686" s="55"/>
      <c r="FH686" s="55"/>
      <c r="FI686" s="55"/>
      <c r="FJ686" s="55"/>
      <c r="FK686" s="55"/>
      <c r="FL686" s="55"/>
      <c r="FM686" s="55"/>
      <c r="FN686" s="55"/>
      <c r="FO686" s="55"/>
      <c r="FP686" s="55"/>
      <c r="FQ686" s="55"/>
      <c r="FR686" s="55"/>
      <c r="FS686" s="55"/>
      <c r="FT686" s="55"/>
      <c r="FU686" s="55"/>
      <c r="FV686" s="55"/>
      <c r="FW686" s="55"/>
      <c r="FX686" s="55"/>
      <c r="FY686" s="55"/>
      <c r="FZ686" s="55"/>
      <c r="GA686" s="55"/>
      <c r="GB686" s="55"/>
      <c r="GC686" s="55"/>
      <c r="GD686" s="55"/>
      <c r="GE686" s="55"/>
      <c r="GF686" s="55"/>
      <c r="GG686" s="55"/>
      <c r="GH686" s="55"/>
      <c r="GI686" s="55"/>
      <c r="GJ686" s="55"/>
      <c r="GK686" s="55"/>
      <c r="GL686" s="55"/>
      <c r="GM686" s="55"/>
      <c r="GN686" s="55"/>
      <c r="GO686" s="55"/>
      <c r="GP686" s="55"/>
      <c r="GQ686" s="55"/>
      <c r="GR686" s="55"/>
      <c r="GS686" s="55"/>
      <c r="GT686" s="55"/>
      <c r="GU686" s="55"/>
      <c r="GV686" s="55"/>
      <c r="GW686" s="55"/>
      <c r="GX686" s="55"/>
      <c r="GY686" s="55"/>
      <c r="GZ686" s="55"/>
      <c r="HA686" s="55"/>
      <c r="HB686" s="55"/>
      <c r="HC686" s="55"/>
      <c r="HD686" s="55"/>
      <c r="HE686" s="55"/>
      <c r="HF686" s="55"/>
      <c r="HG686" s="55"/>
      <c r="HH686" s="55"/>
      <c r="HI686" s="55"/>
      <c r="HJ686" s="55"/>
      <c r="HK686" s="55"/>
      <c r="HL686" s="55"/>
      <c r="HM686" s="55"/>
      <c r="HN686" s="55"/>
      <c r="HO686" s="55"/>
      <c r="HP686" s="55"/>
      <c r="HQ686" s="55"/>
      <c r="HR686" s="55"/>
      <c r="HS686" s="55"/>
      <c r="HT686" s="55"/>
      <c r="HU686" s="55"/>
      <c r="HV686" s="55"/>
      <c r="HW686" s="55"/>
      <c r="HX686" s="55"/>
      <c r="HY686" s="55"/>
      <c r="HZ686" s="55"/>
      <c r="IA686" s="55"/>
    </row>
    <row r="687" spans="1:235" ht="11.25">
      <c r="A687" s="1"/>
      <c r="B687" s="1"/>
      <c r="C687" s="1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106"/>
      <c r="O687" s="106"/>
      <c r="P687" s="106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5"/>
      <c r="AK687" s="55"/>
      <c r="AL687" s="55"/>
      <c r="AM687" s="55"/>
      <c r="AN687" s="55"/>
      <c r="AO687" s="55"/>
      <c r="AP687" s="55"/>
      <c r="AQ687" s="55"/>
      <c r="AR687" s="55"/>
      <c r="AS687" s="55"/>
      <c r="AT687" s="55"/>
      <c r="AU687" s="55"/>
      <c r="AV687" s="55"/>
      <c r="AW687" s="55"/>
      <c r="AX687" s="55"/>
      <c r="AY687" s="55"/>
      <c r="AZ687" s="55"/>
      <c r="BA687" s="55"/>
      <c r="BB687" s="55"/>
      <c r="BC687" s="55"/>
      <c r="BD687" s="55"/>
      <c r="BE687" s="55"/>
      <c r="BF687" s="55"/>
      <c r="BG687" s="55"/>
      <c r="BH687" s="55"/>
      <c r="BI687" s="55"/>
      <c r="BJ687" s="55"/>
      <c r="BK687" s="55"/>
      <c r="BL687" s="55"/>
      <c r="BM687" s="55"/>
      <c r="BN687" s="55"/>
      <c r="BO687" s="55"/>
      <c r="BP687" s="55"/>
      <c r="BQ687" s="55"/>
      <c r="BR687" s="55"/>
      <c r="BS687" s="55"/>
      <c r="BT687" s="55"/>
      <c r="BU687" s="55"/>
      <c r="BV687" s="55"/>
      <c r="BW687" s="55"/>
      <c r="BX687" s="55"/>
      <c r="BY687" s="55"/>
      <c r="BZ687" s="55"/>
      <c r="CA687" s="55"/>
      <c r="CB687" s="55"/>
      <c r="CC687" s="55"/>
      <c r="CD687" s="55"/>
      <c r="CE687" s="55"/>
      <c r="CF687" s="55"/>
      <c r="CG687" s="55"/>
      <c r="CH687" s="55"/>
      <c r="CI687" s="55"/>
      <c r="CJ687" s="55"/>
      <c r="CK687" s="55"/>
      <c r="CL687" s="55"/>
      <c r="CM687" s="55"/>
      <c r="CN687" s="55"/>
      <c r="CO687" s="55"/>
      <c r="CP687" s="55"/>
      <c r="CQ687" s="55"/>
      <c r="CR687" s="55"/>
      <c r="CS687" s="55"/>
      <c r="CT687" s="55"/>
      <c r="CU687" s="55"/>
      <c r="CV687" s="55"/>
      <c r="CW687" s="55"/>
      <c r="CX687" s="55"/>
      <c r="CY687" s="55"/>
      <c r="CZ687" s="55"/>
      <c r="DA687" s="55"/>
      <c r="DB687" s="55"/>
      <c r="DC687" s="55"/>
      <c r="DD687" s="55"/>
      <c r="DE687" s="55"/>
      <c r="DF687" s="55"/>
      <c r="DG687" s="55"/>
      <c r="DH687" s="55"/>
      <c r="DI687" s="55"/>
      <c r="DJ687" s="55"/>
      <c r="DK687" s="55"/>
      <c r="DL687" s="55"/>
      <c r="DM687" s="55"/>
      <c r="DN687" s="55"/>
      <c r="DO687" s="55"/>
      <c r="DP687" s="55"/>
      <c r="DQ687" s="55"/>
      <c r="DR687" s="55"/>
      <c r="DS687" s="55"/>
      <c r="DT687" s="55"/>
      <c r="DU687" s="55"/>
      <c r="DV687" s="55"/>
      <c r="DW687" s="55"/>
      <c r="DX687" s="55"/>
      <c r="DY687" s="55"/>
      <c r="DZ687" s="55"/>
      <c r="EA687" s="55"/>
      <c r="EB687" s="55"/>
      <c r="EC687" s="55"/>
      <c r="ED687" s="55"/>
      <c r="EE687" s="55"/>
      <c r="EF687" s="55"/>
      <c r="EG687" s="55"/>
      <c r="EH687" s="55"/>
      <c r="EI687" s="55"/>
      <c r="EJ687" s="55"/>
      <c r="EK687" s="55"/>
      <c r="EL687" s="55"/>
      <c r="EM687" s="55"/>
      <c r="EN687" s="55"/>
      <c r="EO687" s="55"/>
      <c r="EP687" s="55"/>
      <c r="EQ687" s="55"/>
      <c r="ER687" s="55"/>
      <c r="ES687" s="55"/>
      <c r="ET687" s="55"/>
      <c r="EU687" s="55"/>
      <c r="EV687" s="55"/>
      <c r="EW687" s="55"/>
      <c r="EX687" s="55"/>
      <c r="EY687" s="55"/>
      <c r="EZ687" s="55"/>
      <c r="FA687" s="55"/>
      <c r="FB687" s="55"/>
      <c r="FC687" s="55"/>
      <c r="FD687" s="55"/>
      <c r="FE687" s="55"/>
      <c r="FF687" s="55"/>
      <c r="FG687" s="55"/>
      <c r="FH687" s="55"/>
      <c r="FI687" s="55"/>
      <c r="FJ687" s="55"/>
      <c r="FK687" s="55"/>
      <c r="FL687" s="55"/>
      <c r="FM687" s="55"/>
      <c r="FN687" s="55"/>
      <c r="FO687" s="55"/>
      <c r="FP687" s="55"/>
      <c r="FQ687" s="55"/>
      <c r="FR687" s="55"/>
      <c r="FS687" s="55"/>
      <c r="FT687" s="55"/>
      <c r="FU687" s="55"/>
      <c r="FV687" s="55"/>
      <c r="FW687" s="55"/>
      <c r="FX687" s="55"/>
      <c r="FY687" s="55"/>
      <c r="FZ687" s="55"/>
      <c r="GA687" s="55"/>
      <c r="GB687" s="55"/>
      <c r="GC687" s="55"/>
      <c r="GD687" s="55"/>
      <c r="GE687" s="55"/>
      <c r="GF687" s="55"/>
      <c r="GG687" s="55"/>
      <c r="GH687" s="55"/>
      <c r="GI687" s="55"/>
      <c r="GJ687" s="55"/>
      <c r="GK687" s="55"/>
      <c r="GL687" s="55"/>
      <c r="GM687" s="55"/>
      <c r="GN687" s="55"/>
      <c r="GO687" s="55"/>
      <c r="GP687" s="55"/>
      <c r="GQ687" s="55"/>
      <c r="GR687" s="55"/>
      <c r="GS687" s="55"/>
      <c r="GT687" s="55"/>
      <c r="GU687" s="55"/>
      <c r="GV687" s="55"/>
      <c r="GW687" s="55"/>
      <c r="GX687" s="55"/>
      <c r="GY687" s="55"/>
      <c r="GZ687" s="55"/>
      <c r="HA687" s="55"/>
      <c r="HB687" s="55"/>
      <c r="HC687" s="55"/>
      <c r="HD687" s="55"/>
      <c r="HE687" s="55"/>
      <c r="HF687" s="55"/>
      <c r="HG687" s="55"/>
      <c r="HH687" s="55"/>
      <c r="HI687" s="55"/>
      <c r="HJ687" s="55"/>
      <c r="HK687" s="55"/>
      <c r="HL687" s="55"/>
      <c r="HM687" s="55"/>
      <c r="HN687" s="55"/>
      <c r="HO687" s="55"/>
      <c r="HP687" s="55"/>
      <c r="HQ687" s="55"/>
      <c r="HR687" s="55"/>
      <c r="HS687" s="55"/>
      <c r="HT687" s="55"/>
      <c r="HU687" s="55"/>
      <c r="HV687" s="55"/>
      <c r="HW687" s="55"/>
      <c r="HX687" s="55"/>
      <c r="HY687" s="55"/>
      <c r="HZ687" s="55"/>
      <c r="IA687" s="55"/>
    </row>
    <row r="688" spans="1:235" ht="11.25">
      <c r="A688" s="1"/>
      <c r="B688" s="1"/>
      <c r="C688" s="1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106"/>
      <c r="O688" s="106"/>
      <c r="P688" s="106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5"/>
      <c r="AK688" s="55"/>
      <c r="AL688" s="55"/>
      <c r="AM688" s="55"/>
      <c r="AN688" s="55"/>
      <c r="AO688" s="55"/>
      <c r="AP688" s="55"/>
      <c r="AQ688" s="55"/>
      <c r="AR688" s="55"/>
      <c r="AS688" s="55"/>
      <c r="AT688" s="55"/>
      <c r="AU688" s="55"/>
      <c r="AV688" s="55"/>
      <c r="AW688" s="55"/>
      <c r="AX688" s="55"/>
      <c r="AY688" s="55"/>
      <c r="AZ688" s="55"/>
      <c r="BA688" s="55"/>
      <c r="BB688" s="55"/>
      <c r="BC688" s="55"/>
      <c r="BD688" s="55"/>
      <c r="BE688" s="55"/>
      <c r="BF688" s="55"/>
      <c r="BG688" s="55"/>
      <c r="BH688" s="55"/>
      <c r="BI688" s="55"/>
      <c r="BJ688" s="55"/>
      <c r="BK688" s="55"/>
      <c r="BL688" s="55"/>
      <c r="BM688" s="55"/>
      <c r="BN688" s="55"/>
      <c r="BO688" s="55"/>
      <c r="BP688" s="55"/>
      <c r="BQ688" s="55"/>
      <c r="BR688" s="55"/>
      <c r="BS688" s="55"/>
      <c r="BT688" s="55"/>
      <c r="BU688" s="55"/>
      <c r="BV688" s="55"/>
      <c r="BW688" s="55"/>
      <c r="BX688" s="55"/>
      <c r="BY688" s="55"/>
      <c r="BZ688" s="55"/>
      <c r="CA688" s="55"/>
      <c r="CB688" s="55"/>
      <c r="CC688" s="55"/>
      <c r="CD688" s="55"/>
      <c r="CE688" s="55"/>
      <c r="CF688" s="55"/>
      <c r="CG688" s="55"/>
      <c r="CH688" s="55"/>
      <c r="CI688" s="55"/>
      <c r="CJ688" s="55"/>
      <c r="CK688" s="55"/>
      <c r="CL688" s="55"/>
      <c r="CM688" s="55"/>
      <c r="CN688" s="55"/>
      <c r="CO688" s="55"/>
      <c r="CP688" s="55"/>
      <c r="CQ688" s="55"/>
      <c r="CR688" s="55"/>
      <c r="CS688" s="55"/>
      <c r="CT688" s="55"/>
      <c r="CU688" s="55"/>
      <c r="CV688" s="55"/>
      <c r="CW688" s="55"/>
      <c r="CX688" s="55"/>
      <c r="CY688" s="55"/>
      <c r="CZ688" s="55"/>
      <c r="DA688" s="55"/>
      <c r="DB688" s="55"/>
      <c r="DC688" s="55"/>
      <c r="DD688" s="55"/>
      <c r="DE688" s="55"/>
      <c r="DF688" s="55"/>
      <c r="DG688" s="55"/>
      <c r="DH688" s="55"/>
      <c r="DI688" s="55"/>
      <c r="DJ688" s="55"/>
      <c r="DK688" s="55"/>
      <c r="DL688" s="55"/>
      <c r="DM688" s="55"/>
      <c r="DN688" s="55"/>
      <c r="DO688" s="55"/>
      <c r="DP688" s="55"/>
      <c r="DQ688" s="55"/>
      <c r="DR688" s="55"/>
      <c r="DS688" s="55"/>
      <c r="DT688" s="55"/>
      <c r="DU688" s="55"/>
      <c r="DV688" s="55"/>
      <c r="DW688" s="55"/>
      <c r="DX688" s="55"/>
      <c r="DY688" s="55"/>
      <c r="DZ688" s="55"/>
      <c r="EA688" s="55"/>
      <c r="EB688" s="55"/>
      <c r="EC688" s="55"/>
      <c r="ED688" s="55"/>
      <c r="EE688" s="55"/>
      <c r="EF688" s="55"/>
      <c r="EG688" s="55"/>
      <c r="EH688" s="55"/>
      <c r="EI688" s="55"/>
      <c r="EJ688" s="55"/>
      <c r="EK688" s="55"/>
      <c r="EL688" s="55"/>
      <c r="EM688" s="55"/>
      <c r="EN688" s="55"/>
      <c r="EO688" s="55"/>
      <c r="EP688" s="55"/>
      <c r="EQ688" s="55"/>
      <c r="ER688" s="55"/>
      <c r="ES688" s="55"/>
      <c r="ET688" s="55"/>
      <c r="EU688" s="55"/>
      <c r="EV688" s="55"/>
      <c r="EW688" s="55"/>
      <c r="EX688" s="55"/>
      <c r="EY688" s="55"/>
      <c r="EZ688" s="55"/>
      <c r="FA688" s="55"/>
      <c r="FB688" s="55"/>
      <c r="FC688" s="55"/>
      <c r="FD688" s="55"/>
      <c r="FE688" s="55"/>
      <c r="FF688" s="55"/>
      <c r="FG688" s="55"/>
      <c r="FH688" s="55"/>
      <c r="FI688" s="55"/>
      <c r="FJ688" s="55"/>
      <c r="FK688" s="55"/>
      <c r="FL688" s="55"/>
      <c r="FM688" s="55"/>
      <c r="FN688" s="55"/>
      <c r="FO688" s="55"/>
      <c r="FP688" s="55"/>
      <c r="FQ688" s="55"/>
      <c r="FR688" s="55"/>
      <c r="FS688" s="55"/>
      <c r="FT688" s="55"/>
      <c r="FU688" s="55"/>
      <c r="FV688" s="55"/>
      <c r="FW688" s="55"/>
      <c r="FX688" s="55"/>
      <c r="FY688" s="55"/>
      <c r="FZ688" s="55"/>
      <c r="GA688" s="55"/>
      <c r="GB688" s="55"/>
      <c r="GC688" s="55"/>
      <c r="GD688" s="55"/>
      <c r="GE688" s="55"/>
      <c r="GF688" s="55"/>
      <c r="GG688" s="55"/>
      <c r="GH688" s="55"/>
      <c r="GI688" s="55"/>
      <c r="GJ688" s="55"/>
      <c r="GK688" s="55"/>
      <c r="GL688" s="55"/>
      <c r="GM688" s="55"/>
      <c r="GN688" s="55"/>
      <c r="GO688" s="55"/>
      <c r="GP688" s="55"/>
      <c r="GQ688" s="55"/>
      <c r="GR688" s="55"/>
      <c r="GS688" s="55"/>
      <c r="GT688" s="55"/>
      <c r="GU688" s="55"/>
      <c r="GV688" s="55"/>
      <c r="GW688" s="55"/>
      <c r="GX688" s="55"/>
      <c r="GY688" s="55"/>
      <c r="GZ688" s="55"/>
      <c r="HA688" s="55"/>
      <c r="HB688" s="55"/>
      <c r="HC688" s="55"/>
      <c r="HD688" s="55"/>
      <c r="HE688" s="55"/>
      <c r="HF688" s="55"/>
      <c r="HG688" s="55"/>
      <c r="HH688" s="55"/>
      <c r="HI688" s="55"/>
      <c r="HJ688" s="55"/>
      <c r="HK688" s="55"/>
      <c r="HL688" s="55"/>
      <c r="HM688" s="55"/>
      <c r="HN688" s="55"/>
      <c r="HO688" s="55"/>
      <c r="HP688" s="55"/>
      <c r="HQ688" s="55"/>
      <c r="HR688" s="55"/>
      <c r="HS688" s="55"/>
      <c r="HT688" s="55"/>
      <c r="HU688" s="55"/>
      <c r="HV688" s="55"/>
      <c r="HW688" s="55"/>
      <c r="HX688" s="55"/>
      <c r="HY688" s="55"/>
      <c r="HZ688" s="55"/>
      <c r="IA688" s="55"/>
    </row>
    <row r="689" spans="1:235" ht="11.25">
      <c r="A689" s="1"/>
      <c r="B689" s="1"/>
      <c r="C689" s="1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106"/>
      <c r="O689" s="106"/>
      <c r="P689" s="106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  <c r="AH689" s="55"/>
      <c r="AI689" s="55"/>
      <c r="AJ689" s="55"/>
      <c r="AK689" s="55"/>
      <c r="AL689" s="55"/>
      <c r="AM689" s="55"/>
      <c r="AN689" s="55"/>
      <c r="AO689" s="55"/>
      <c r="AP689" s="55"/>
      <c r="AQ689" s="55"/>
      <c r="AR689" s="55"/>
      <c r="AS689" s="55"/>
      <c r="AT689" s="55"/>
      <c r="AU689" s="55"/>
      <c r="AV689" s="55"/>
      <c r="AW689" s="55"/>
      <c r="AX689" s="55"/>
      <c r="AY689" s="55"/>
      <c r="AZ689" s="55"/>
      <c r="BA689" s="55"/>
      <c r="BB689" s="55"/>
      <c r="BC689" s="55"/>
      <c r="BD689" s="55"/>
      <c r="BE689" s="55"/>
      <c r="BF689" s="55"/>
      <c r="BG689" s="55"/>
      <c r="BH689" s="55"/>
      <c r="BI689" s="55"/>
      <c r="BJ689" s="55"/>
      <c r="BK689" s="55"/>
      <c r="BL689" s="55"/>
      <c r="BM689" s="55"/>
      <c r="BN689" s="55"/>
      <c r="BO689" s="55"/>
      <c r="BP689" s="55"/>
      <c r="BQ689" s="55"/>
      <c r="BR689" s="55"/>
      <c r="BS689" s="55"/>
      <c r="BT689" s="55"/>
      <c r="BU689" s="55"/>
      <c r="BV689" s="55"/>
      <c r="BW689" s="55"/>
      <c r="BX689" s="55"/>
      <c r="BY689" s="55"/>
      <c r="BZ689" s="55"/>
      <c r="CA689" s="55"/>
      <c r="CB689" s="55"/>
      <c r="CC689" s="55"/>
      <c r="CD689" s="55"/>
      <c r="CE689" s="55"/>
      <c r="CF689" s="55"/>
      <c r="CG689" s="55"/>
      <c r="CH689" s="55"/>
      <c r="CI689" s="55"/>
      <c r="CJ689" s="55"/>
      <c r="CK689" s="55"/>
      <c r="CL689" s="55"/>
      <c r="CM689" s="55"/>
      <c r="CN689" s="55"/>
      <c r="CO689" s="55"/>
      <c r="CP689" s="55"/>
      <c r="CQ689" s="55"/>
      <c r="CR689" s="55"/>
      <c r="CS689" s="55"/>
      <c r="CT689" s="55"/>
      <c r="CU689" s="55"/>
      <c r="CV689" s="55"/>
      <c r="CW689" s="55"/>
      <c r="CX689" s="55"/>
      <c r="CY689" s="55"/>
      <c r="CZ689" s="55"/>
      <c r="DA689" s="55"/>
      <c r="DB689" s="55"/>
      <c r="DC689" s="55"/>
      <c r="DD689" s="55"/>
      <c r="DE689" s="55"/>
      <c r="DF689" s="55"/>
      <c r="DG689" s="55"/>
      <c r="DH689" s="55"/>
      <c r="DI689" s="55"/>
      <c r="DJ689" s="55"/>
      <c r="DK689" s="55"/>
      <c r="DL689" s="55"/>
      <c r="DM689" s="55"/>
      <c r="DN689" s="55"/>
      <c r="DO689" s="55"/>
      <c r="DP689" s="55"/>
      <c r="DQ689" s="55"/>
      <c r="DR689" s="55"/>
      <c r="DS689" s="55"/>
      <c r="DT689" s="55"/>
      <c r="DU689" s="55"/>
      <c r="DV689" s="55"/>
      <c r="DW689" s="55"/>
      <c r="DX689" s="55"/>
      <c r="DY689" s="55"/>
      <c r="DZ689" s="55"/>
      <c r="EA689" s="55"/>
      <c r="EB689" s="55"/>
      <c r="EC689" s="55"/>
      <c r="ED689" s="55"/>
      <c r="EE689" s="55"/>
      <c r="EF689" s="55"/>
      <c r="EG689" s="55"/>
      <c r="EH689" s="55"/>
      <c r="EI689" s="55"/>
      <c r="EJ689" s="55"/>
      <c r="EK689" s="55"/>
      <c r="EL689" s="55"/>
      <c r="EM689" s="55"/>
      <c r="EN689" s="55"/>
      <c r="EO689" s="55"/>
      <c r="EP689" s="55"/>
      <c r="EQ689" s="55"/>
      <c r="ER689" s="55"/>
      <c r="ES689" s="55"/>
      <c r="ET689" s="55"/>
      <c r="EU689" s="55"/>
      <c r="EV689" s="55"/>
      <c r="EW689" s="55"/>
      <c r="EX689" s="55"/>
      <c r="EY689" s="55"/>
      <c r="EZ689" s="55"/>
      <c r="FA689" s="55"/>
      <c r="FB689" s="55"/>
      <c r="FC689" s="55"/>
      <c r="FD689" s="55"/>
      <c r="FE689" s="55"/>
      <c r="FF689" s="55"/>
      <c r="FG689" s="55"/>
      <c r="FH689" s="55"/>
      <c r="FI689" s="55"/>
      <c r="FJ689" s="55"/>
      <c r="FK689" s="55"/>
      <c r="FL689" s="55"/>
      <c r="FM689" s="55"/>
      <c r="FN689" s="55"/>
      <c r="FO689" s="55"/>
      <c r="FP689" s="55"/>
      <c r="FQ689" s="55"/>
      <c r="FR689" s="55"/>
      <c r="FS689" s="55"/>
      <c r="FT689" s="55"/>
      <c r="FU689" s="55"/>
      <c r="FV689" s="55"/>
      <c r="FW689" s="55"/>
      <c r="FX689" s="55"/>
      <c r="FY689" s="55"/>
      <c r="FZ689" s="55"/>
      <c r="GA689" s="55"/>
      <c r="GB689" s="55"/>
      <c r="GC689" s="55"/>
      <c r="GD689" s="55"/>
      <c r="GE689" s="55"/>
      <c r="GF689" s="55"/>
      <c r="GG689" s="55"/>
      <c r="GH689" s="55"/>
      <c r="GI689" s="55"/>
      <c r="GJ689" s="55"/>
      <c r="GK689" s="55"/>
      <c r="GL689" s="55"/>
      <c r="GM689" s="55"/>
      <c r="GN689" s="55"/>
      <c r="GO689" s="55"/>
      <c r="GP689" s="55"/>
      <c r="GQ689" s="55"/>
      <c r="GR689" s="55"/>
      <c r="GS689" s="55"/>
      <c r="GT689" s="55"/>
      <c r="GU689" s="55"/>
      <c r="GV689" s="55"/>
      <c r="GW689" s="55"/>
      <c r="GX689" s="55"/>
      <c r="GY689" s="55"/>
      <c r="GZ689" s="55"/>
      <c r="HA689" s="55"/>
      <c r="HB689" s="55"/>
      <c r="HC689" s="55"/>
      <c r="HD689" s="55"/>
      <c r="HE689" s="55"/>
      <c r="HF689" s="55"/>
      <c r="HG689" s="55"/>
      <c r="HH689" s="55"/>
      <c r="HI689" s="55"/>
      <c r="HJ689" s="55"/>
      <c r="HK689" s="55"/>
      <c r="HL689" s="55"/>
      <c r="HM689" s="55"/>
      <c r="HN689" s="55"/>
      <c r="HO689" s="55"/>
      <c r="HP689" s="55"/>
      <c r="HQ689" s="55"/>
      <c r="HR689" s="55"/>
      <c r="HS689" s="55"/>
      <c r="HT689" s="55"/>
      <c r="HU689" s="55"/>
      <c r="HV689" s="55"/>
      <c r="HW689" s="55"/>
      <c r="HX689" s="55"/>
      <c r="HY689" s="55"/>
      <c r="HZ689" s="55"/>
      <c r="IA689" s="55"/>
    </row>
    <row r="690" spans="1:235" ht="11.25">
      <c r="A690" s="1"/>
      <c r="B690" s="1"/>
      <c r="C690" s="1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106"/>
      <c r="O690" s="106"/>
      <c r="P690" s="106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5"/>
      <c r="AJ690" s="55"/>
      <c r="AK690" s="55"/>
      <c r="AL690" s="55"/>
      <c r="AM690" s="55"/>
      <c r="AN690" s="55"/>
      <c r="AO690" s="55"/>
      <c r="AP690" s="55"/>
      <c r="AQ690" s="55"/>
      <c r="AR690" s="55"/>
      <c r="AS690" s="55"/>
      <c r="AT690" s="55"/>
      <c r="AU690" s="55"/>
      <c r="AV690" s="55"/>
      <c r="AW690" s="55"/>
      <c r="AX690" s="55"/>
      <c r="AY690" s="55"/>
      <c r="AZ690" s="55"/>
      <c r="BA690" s="55"/>
      <c r="BB690" s="55"/>
      <c r="BC690" s="55"/>
      <c r="BD690" s="55"/>
      <c r="BE690" s="55"/>
      <c r="BF690" s="55"/>
      <c r="BG690" s="55"/>
      <c r="BH690" s="55"/>
      <c r="BI690" s="55"/>
      <c r="BJ690" s="55"/>
      <c r="BK690" s="55"/>
      <c r="BL690" s="55"/>
      <c r="BM690" s="55"/>
      <c r="BN690" s="55"/>
      <c r="BO690" s="55"/>
      <c r="BP690" s="55"/>
      <c r="BQ690" s="55"/>
      <c r="BR690" s="55"/>
      <c r="BS690" s="55"/>
      <c r="BT690" s="55"/>
      <c r="BU690" s="55"/>
      <c r="BV690" s="55"/>
      <c r="BW690" s="55"/>
      <c r="BX690" s="55"/>
      <c r="BY690" s="55"/>
      <c r="BZ690" s="55"/>
      <c r="CA690" s="55"/>
      <c r="CB690" s="55"/>
      <c r="CC690" s="55"/>
      <c r="CD690" s="55"/>
      <c r="CE690" s="55"/>
      <c r="CF690" s="55"/>
      <c r="CG690" s="55"/>
      <c r="CH690" s="55"/>
      <c r="CI690" s="55"/>
      <c r="CJ690" s="55"/>
      <c r="CK690" s="55"/>
      <c r="CL690" s="55"/>
      <c r="CM690" s="55"/>
      <c r="CN690" s="55"/>
      <c r="CO690" s="55"/>
      <c r="CP690" s="55"/>
      <c r="CQ690" s="55"/>
      <c r="CR690" s="55"/>
      <c r="CS690" s="55"/>
      <c r="CT690" s="55"/>
      <c r="CU690" s="55"/>
      <c r="CV690" s="55"/>
      <c r="CW690" s="55"/>
      <c r="CX690" s="55"/>
      <c r="CY690" s="55"/>
      <c r="CZ690" s="55"/>
      <c r="DA690" s="55"/>
      <c r="DB690" s="55"/>
      <c r="DC690" s="55"/>
      <c r="DD690" s="55"/>
      <c r="DE690" s="55"/>
      <c r="DF690" s="55"/>
      <c r="DG690" s="55"/>
      <c r="DH690" s="55"/>
      <c r="DI690" s="55"/>
      <c r="DJ690" s="55"/>
      <c r="DK690" s="55"/>
      <c r="DL690" s="55"/>
      <c r="DM690" s="55"/>
      <c r="DN690" s="55"/>
      <c r="DO690" s="55"/>
      <c r="DP690" s="55"/>
      <c r="DQ690" s="55"/>
      <c r="DR690" s="55"/>
      <c r="DS690" s="55"/>
      <c r="DT690" s="55"/>
      <c r="DU690" s="55"/>
      <c r="DV690" s="55"/>
      <c r="DW690" s="55"/>
      <c r="DX690" s="55"/>
      <c r="DY690" s="55"/>
      <c r="DZ690" s="55"/>
      <c r="EA690" s="55"/>
      <c r="EB690" s="55"/>
      <c r="EC690" s="55"/>
      <c r="ED690" s="55"/>
      <c r="EE690" s="55"/>
      <c r="EF690" s="55"/>
      <c r="EG690" s="55"/>
      <c r="EH690" s="55"/>
      <c r="EI690" s="55"/>
      <c r="EJ690" s="55"/>
      <c r="EK690" s="55"/>
      <c r="EL690" s="55"/>
      <c r="EM690" s="55"/>
      <c r="EN690" s="55"/>
      <c r="EO690" s="55"/>
      <c r="EP690" s="55"/>
      <c r="EQ690" s="55"/>
      <c r="ER690" s="55"/>
      <c r="ES690" s="55"/>
      <c r="ET690" s="55"/>
      <c r="EU690" s="55"/>
      <c r="EV690" s="55"/>
      <c r="EW690" s="55"/>
      <c r="EX690" s="55"/>
      <c r="EY690" s="55"/>
      <c r="EZ690" s="55"/>
      <c r="FA690" s="55"/>
      <c r="FB690" s="55"/>
      <c r="FC690" s="55"/>
      <c r="FD690" s="55"/>
      <c r="FE690" s="55"/>
      <c r="FF690" s="55"/>
      <c r="FG690" s="55"/>
      <c r="FH690" s="55"/>
      <c r="FI690" s="55"/>
      <c r="FJ690" s="55"/>
      <c r="FK690" s="55"/>
      <c r="FL690" s="55"/>
      <c r="FM690" s="55"/>
      <c r="FN690" s="55"/>
      <c r="FO690" s="55"/>
      <c r="FP690" s="55"/>
      <c r="FQ690" s="55"/>
      <c r="FR690" s="55"/>
      <c r="FS690" s="55"/>
      <c r="FT690" s="55"/>
      <c r="FU690" s="55"/>
      <c r="FV690" s="55"/>
      <c r="FW690" s="55"/>
      <c r="FX690" s="55"/>
      <c r="FY690" s="55"/>
      <c r="FZ690" s="55"/>
      <c r="GA690" s="55"/>
      <c r="GB690" s="55"/>
      <c r="GC690" s="55"/>
      <c r="GD690" s="55"/>
      <c r="GE690" s="55"/>
      <c r="GF690" s="55"/>
      <c r="GG690" s="55"/>
      <c r="GH690" s="55"/>
      <c r="GI690" s="55"/>
      <c r="GJ690" s="55"/>
      <c r="GK690" s="55"/>
      <c r="GL690" s="55"/>
      <c r="GM690" s="55"/>
      <c r="GN690" s="55"/>
      <c r="GO690" s="55"/>
      <c r="GP690" s="55"/>
      <c r="GQ690" s="55"/>
      <c r="GR690" s="55"/>
      <c r="GS690" s="55"/>
      <c r="GT690" s="55"/>
      <c r="GU690" s="55"/>
      <c r="GV690" s="55"/>
      <c r="GW690" s="55"/>
      <c r="GX690" s="55"/>
      <c r="GY690" s="55"/>
      <c r="GZ690" s="55"/>
      <c r="HA690" s="55"/>
      <c r="HB690" s="55"/>
      <c r="HC690" s="55"/>
      <c r="HD690" s="55"/>
      <c r="HE690" s="55"/>
      <c r="HF690" s="55"/>
      <c r="HG690" s="55"/>
      <c r="HH690" s="55"/>
      <c r="HI690" s="55"/>
      <c r="HJ690" s="55"/>
      <c r="HK690" s="55"/>
      <c r="HL690" s="55"/>
      <c r="HM690" s="55"/>
      <c r="HN690" s="55"/>
      <c r="HO690" s="55"/>
      <c r="HP690" s="55"/>
      <c r="HQ690" s="55"/>
      <c r="HR690" s="55"/>
      <c r="HS690" s="55"/>
      <c r="HT690" s="55"/>
      <c r="HU690" s="55"/>
      <c r="HV690" s="55"/>
      <c r="HW690" s="55"/>
      <c r="HX690" s="55"/>
      <c r="HY690" s="55"/>
      <c r="HZ690" s="55"/>
      <c r="IA690" s="55"/>
    </row>
    <row r="691" spans="1:235" ht="11.25">
      <c r="A691" s="1"/>
      <c r="B691" s="1"/>
      <c r="C691" s="1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106"/>
      <c r="O691" s="106"/>
      <c r="P691" s="106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5"/>
      <c r="AJ691" s="55"/>
      <c r="AK691" s="55"/>
      <c r="AL691" s="55"/>
      <c r="AM691" s="55"/>
      <c r="AN691" s="55"/>
      <c r="AO691" s="55"/>
      <c r="AP691" s="55"/>
      <c r="AQ691" s="55"/>
      <c r="AR691" s="55"/>
      <c r="AS691" s="55"/>
      <c r="AT691" s="55"/>
      <c r="AU691" s="55"/>
      <c r="AV691" s="55"/>
      <c r="AW691" s="55"/>
      <c r="AX691" s="55"/>
      <c r="AY691" s="55"/>
      <c r="AZ691" s="55"/>
      <c r="BA691" s="55"/>
      <c r="BB691" s="55"/>
      <c r="BC691" s="55"/>
      <c r="BD691" s="55"/>
      <c r="BE691" s="55"/>
      <c r="BF691" s="55"/>
      <c r="BG691" s="55"/>
      <c r="BH691" s="55"/>
      <c r="BI691" s="55"/>
      <c r="BJ691" s="55"/>
      <c r="BK691" s="55"/>
      <c r="BL691" s="55"/>
      <c r="BM691" s="55"/>
      <c r="BN691" s="55"/>
      <c r="BO691" s="55"/>
      <c r="BP691" s="55"/>
      <c r="BQ691" s="55"/>
      <c r="BR691" s="55"/>
      <c r="BS691" s="55"/>
      <c r="BT691" s="55"/>
      <c r="BU691" s="55"/>
      <c r="BV691" s="55"/>
      <c r="BW691" s="55"/>
      <c r="BX691" s="55"/>
      <c r="BY691" s="55"/>
      <c r="BZ691" s="55"/>
      <c r="CA691" s="55"/>
      <c r="CB691" s="55"/>
      <c r="CC691" s="55"/>
      <c r="CD691" s="55"/>
      <c r="CE691" s="55"/>
      <c r="CF691" s="55"/>
      <c r="CG691" s="55"/>
      <c r="CH691" s="55"/>
      <c r="CI691" s="55"/>
      <c r="CJ691" s="55"/>
      <c r="CK691" s="55"/>
      <c r="CL691" s="55"/>
      <c r="CM691" s="55"/>
      <c r="CN691" s="55"/>
      <c r="CO691" s="55"/>
      <c r="CP691" s="55"/>
      <c r="CQ691" s="55"/>
      <c r="CR691" s="55"/>
      <c r="CS691" s="55"/>
      <c r="CT691" s="55"/>
      <c r="CU691" s="55"/>
      <c r="CV691" s="55"/>
      <c r="CW691" s="55"/>
      <c r="CX691" s="55"/>
      <c r="CY691" s="55"/>
      <c r="CZ691" s="55"/>
      <c r="DA691" s="55"/>
      <c r="DB691" s="55"/>
      <c r="DC691" s="55"/>
      <c r="DD691" s="55"/>
      <c r="DE691" s="55"/>
      <c r="DF691" s="55"/>
      <c r="DG691" s="55"/>
      <c r="DH691" s="55"/>
      <c r="DI691" s="55"/>
      <c r="DJ691" s="55"/>
      <c r="DK691" s="55"/>
      <c r="DL691" s="55"/>
      <c r="DM691" s="55"/>
      <c r="DN691" s="55"/>
      <c r="DO691" s="55"/>
      <c r="DP691" s="55"/>
      <c r="DQ691" s="55"/>
      <c r="DR691" s="55"/>
      <c r="DS691" s="55"/>
      <c r="DT691" s="55"/>
      <c r="DU691" s="55"/>
      <c r="DV691" s="55"/>
      <c r="DW691" s="55"/>
      <c r="DX691" s="55"/>
      <c r="DY691" s="55"/>
      <c r="DZ691" s="55"/>
      <c r="EA691" s="55"/>
      <c r="EB691" s="55"/>
      <c r="EC691" s="55"/>
      <c r="ED691" s="55"/>
      <c r="EE691" s="55"/>
      <c r="EF691" s="55"/>
      <c r="EG691" s="55"/>
      <c r="EH691" s="55"/>
      <c r="EI691" s="55"/>
      <c r="EJ691" s="55"/>
      <c r="EK691" s="55"/>
      <c r="EL691" s="55"/>
      <c r="EM691" s="55"/>
      <c r="EN691" s="55"/>
      <c r="EO691" s="55"/>
      <c r="EP691" s="55"/>
      <c r="EQ691" s="55"/>
      <c r="ER691" s="55"/>
      <c r="ES691" s="55"/>
      <c r="ET691" s="55"/>
      <c r="EU691" s="55"/>
      <c r="EV691" s="55"/>
      <c r="EW691" s="55"/>
      <c r="EX691" s="55"/>
      <c r="EY691" s="55"/>
      <c r="EZ691" s="55"/>
      <c r="FA691" s="55"/>
      <c r="FB691" s="55"/>
      <c r="FC691" s="55"/>
      <c r="FD691" s="55"/>
      <c r="FE691" s="55"/>
      <c r="FF691" s="55"/>
      <c r="FG691" s="55"/>
      <c r="FH691" s="55"/>
      <c r="FI691" s="55"/>
      <c r="FJ691" s="55"/>
      <c r="FK691" s="55"/>
      <c r="FL691" s="55"/>
      <c r="FM691" s="55"/>
      <c r="FN691" s="55"/>
      <c r="FO691" s="55"/>
      <c r="FP691" s="55"/>
      <c r="FQ691" s="55"/>
      <c r="FR691" s="55"/>
      <c r="FS691" s="55"/>
      <c r="FT691" s="55"/>
      <c r="FU691" s="55"/>
      <c r="FV691" s="55"/>
      <c r="FW691" s="55"/>
      <c r="FX691" s="55"/>
      <c r="FY691" s="55"/>
      <c r="FZ691" s="55"/>
      <c r="GA691" s="55"/>
      <c r="GB691" s="55"/>
      <c r="GC691" s="55"/>
      <c r="GD691" s="55"/>
      <c r="GE691" s="55"/>
      <c r="GF691" s="55"/>
      <c r="GG691" s="55"/>
      <c r="GH691" s="55"/>
      <c r="GI691" s="55"/>
      <c r="GJ691" s="55"/>
      <c r="GK691" s="55"/>
      <c r="GL691" s="55"/>
      <c r="GM691" s="55"/>
      <c r="GN691" s="55"/>
      <c r="GO691" s="55"/>
      <c r="GP691" s="55"/>
      <c r="GQ691" s="55"/>
      <c r="GR691" s="55"/>
      <c r="GS691" s="55"/>
      <c r="GT691" s="55"/>
      <c r="GU691" s="55"/>
      <c r="GV691" s="55"/>
      <c r="GW691" s="55"/>
      <c r="GX691" s="55"/>
      <c r="GY691" s="55"/>
      <c r="GZ691" s="55"/>
      <c r="HA691" s="55"/>
      <c r="HB691" s="55"/>
      <c r="HC691" s="55"/>
      <c r="HD691" s="55"/>
      <c r="HE691" s="55"/>
      <c r="HF691" s="55"/>
      <c r="HG691" s="55"/>
      <c r="HH691" s="55"/>
      <c r="HI691" s="55"/>
      <c r="HJ691" s="55"/>
      <c r="HK691" s="55"/>
      <c r="HL691" s="55"/>
      <c r="HM691" s="55"/>
      <c r="HN691" s="55"/>
      <c r="HO691" s="55"/>
      <c r="HP691" s="55"/>
      <c r="HQ691" s="55"/>
      <c r="HR691" s="55"/>
      <c r="HS691" s="55"/>
      <c r="HT691" s="55"/>
      <c r="HU691" s="55"/>
      <c r="HV691" s="55"/>
      <c r="HW691" s="55"/>
      <c r="HX691" s="55"/>
      <c r="HY691" s="55"/>
      <c r="HZ691" s="55"/>
      <c r="IA691" s="55"/>
    </row>
    <row r="692" spans="1:235" ht="11.25">
      <c r="A692" s="1"/>
      <c r="B692" s="1"/>
      <c r="C692" s="1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106"/>
      <c r="O692" s="106"/>
      <c r="P692" s="106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5"/>
      <c r="AF692" s="55"/>
      <c r="AG692" s="55"/>
      <c r="AH692" s="55"/>
      <c r="AI692" s="55"/>
      <c r="AJ692" s="55"/>
      <c r="AK692" s="55"/>
      <c r="AL692" s="55"/>
      <c r="AM692" s="55"/>
      <c r="AN692" s="55"/>
      <c r="AO692" s="55"/>
      <c r="AP692" s="55"/>
      <c r="AQ692" s="55"/>
      <c r="AR692" s="55"/>
      <c r="AS692" s="55"/>
      <c r="AT692" s="55"/>
      <c r="AU692" s="55"/>
      <c r="AV692" s="55"/>
      <c r="AW692" s="55"/>
      <c r="AX692" s="55"/>
      <c r="AY692" s="55"/>
      <c r="AZ692" s="55"/>
      <c r="BA692" s="55"/>
      <c r="BB692" s="55"/>
      <c r="BC692" s="55"/>
      <c r="BD692" s="55"/>
      <c r="BE692" s="55"/>
      <c r="BF692" s="55"/>
      <c r="BG692" s="55"/>
      <c r="BH692" s="55"/>
      <c r="BI692" s="55"/>
      <c r="BJ692" s="55"/>
      <c r="BK692" s="55"/>
      <c r="BL692" s="55"/>
      <c r="BM692" s="55"/>
      <c r="BN692" s="55"/>
      <c r="BO692" s="55"/>
      <c r="BP692" s="55"/>
      <c r="BQ692" s="55"/>
      <c r="BR692" s="55"/>
      <c r="BS692" s="55"/>
      <c r="BT692" s="55"/>
      <c r="BU692" s="55"/>
      <c r="BV692" s="55"/>
      <c r="BW692" s="55"/>
      <c r="BX692" s="55"/>
      <c r="BY692" s="55"/>
      <c r="BZ692" s="55"/>
      <c r="CA692" s="55"/>
      <c r="CB692" s="55"/>
      <c r="CC692" s="55"/>
      <c r="CD692" s="55"/>
      <c r="CE692" s="55"/>
      <c r="CF692" s="55"/>
      <c r="CG692" s="55"/>
      <c r="CH692" s="55"/>
      <c r="CI692" s="55"/>
      <c r="CJ692" s="55"/>
      <c r="CK692" s="55"/>
      <c r="CL692" s="55"/>
      <c r="CM692" s="55"/>
      <c r="CN692" s="55"/>
      <c r="CO692" s="55"/>
      <c r="CP692" s="55"/>
      <c r="CQ692" s="55"/>
      <c r="CR692" s="55"/>
      <c r="CS692" s="55"/>
      <c r="CT692" s="55"/>
      <c r="CU692" s="55"/>
      <c r="CV692" s="55"/>
      <c r="CW692" s="55"/>
      <c r="CX692" s="55"/>
      <c r="CY692" s="55"/>
      <c r="CZ692" s="55"/>
      <c r="DA692" s="55"/>
      <c r="DB692" s="55"/>
      <c r="DC692" s="55"/>
      <c r="DD692" s="55"/>
      <c r="DE692" s="55"/>
      <c r="DF692" s="55"/>
      <c r="DG692" s="55"/>
      <c r="DH692" s="55"/>
      <c r="DI692" s="55"/>
      <c r="DJ692" s="55"/>
      <c r="DK692" s="55"/>
      <c r="DL692" s="55"/>
      <c r="DM692" s="55"/>
      <c r="DN692" s="55"/>
      <c r="DO692" s="55"/>
      <c r="DP692" s="55"/>
      <c r="DQ692" s="55"/>
      <c r="DR692" s="55"/>
      <c r="DS692" s="55"/>
      <c r="DT692" s="55"/>
      <c r="DU692" s="55"/>
      <c r="DV692" s="55"/>
      <c r="DW692" s="55"/>
      <c r="DX692" s="55"/>
      <c r="DY692" s="55"/>
      <c r="DZ692" s="55"/>
      <c r="EA692" s="55"/>
      <c r="EB692" s="55"/>
      <c r="EC692" s="55"/>
      <c r="ED692" s="55"/>
      <c r="EE692" s="55"/>
      <c r="EF692" s="55"/>
      <c r="EG692" s="55"/>
      <c r="EH692" s="55"/>
      <c r="EI692" s="55"/>
      <c r="EJ692" s="55"/>
      <c r="EK692" s="55"/>
      <c r="EL692" s="55"/>
      <c r="EM692" s="55"/>
      <c r="EN692" s="55"/>
      <c r="EO692" s="55"/>
      <c r="EP692" s="55"/>
      <c r="EQ692" s="55"/>
      <c r="ER692" s="55"/>
      <c r="ES692" s="55"/>
      <c r="ET692" s="55"/>
      <c r="EU692" s="55"/>
      <c r="EV692" s="55"/>
      <c r="EW692" s="55"/>
      <c r="EX692" s="55"/>
      <c r="EY692" s="55"/>
      <c r="EZ692" s="55"/>
      <c r="FA692" s="55"/>
      <c r="FB692" s="55"/>
      <c r="FC692" s="55"/>
      <c r="FD692" s="55"/>
      <c r="FE692" s="55"/>
      <c r="FF692" s="55"/>
      <c r="FG692" s="55"/>
      <c r="FH692" s="55"/>
      <c r="FI692" s="55"/>
      <c r="FJ692" s="55"/>
      <c r="FK692" s="55"/>
      <c r="FL692" s="55"/>
      <c r="FM692" s="55"/>
      <c r="FN692" s="55"/>
      <c r="FO692" s="55"/>
      <c r="FP692" s="55"/>
      <c r="FQ692" s="55"/>
      <c r="FR692" s="55"/>
      <c r="FS692" s="55"/>
      <c r="FT692" s="55"/>
      <c r="FU692" s="55"/>
      <c r="FV692" s="55"/>
      <c r="FW692" s="55"/>
      <c r="FX692" s="55"/>
      <c r="FY692" s="55"/>
      <c r="FZ692" s="55"/>
      <c r="GA692" s="55"/>
      <c r="GB692" s="55"/>
      <c r="GC692" s="55"/>
      <c r="GD692" s="55"/>
      <c r="GE692" s="55"/>
      <c r="GF692" s="55"/>
      <c r="GG692" s="55"/>
      <c r="GH692" s="55"/>
      <c r="GI692" s="55"/>
      <c r="GJ692" s="55"/>
      <c r="GK692" s="55"/>
      <c r="GL692" s="55"/>
      <c r="GM692" s="55"/>
      <c r="GN692" s="55"/>
      <c r="GO692" s="55"/>
      <c r="GP692" s="55"/>
      <c r="GQ692" s="55"/>
      <c r="GR692" s="55"/>
      <c r="GS692" s="55"/>
      <c r="GT692" s="55"/>
      <c r="GU692" s="55"/>
      <c r="GV692" s="55"/>
      <c r="GW692" s="55"/>
      <c r="GX692" s="55"/>
      <c r="GY692" s="55"/>
      <c r="GZ692" s="55"/>
      <c r="HA692" s="55"/>
      <c r="HB692" s="55"/>
      <c r="HC692" s="55"/>
      <c r="HD692" s="55"/>
      <c r="HE692" s="55"/>
      <c r="HF692" s="55"/>
      <c r="HG692" s="55"/>
      <c r="HH692" s="55"/>
      <c r="HI692" s="55"/>
      <c r="HJ692" s="55"/>
      <c r="HK692" s="55"/>
      <c r="HL692" s="55"/>
      <c r="HM692" s="55"/>
      <c r="HN692" s="55"/>
      <c r="HO692" s="55"/>
      <c r="HP692" s="55"/>
      <c r="HQ692" s="55"/>
      <c r="HR692" s="55"/>
      <c r="HS692" s="55"/>
      <c r="HT692" s="55"/>
      <c r="HU692" s="55"/>
      <c r="HV692" s="55"/>
      <c r="HW692" s="55"/>
      <c r="HX692" s="55"/>
      <c r="HY692" s="55"/>
      <c r="HZ692" s="55"/>
      <c r="IA692" s="55"/>
    </row>
    <row r="693" spans="1:235" ht="11.25">
      <c r="A693" s="1"/>
      <c r="B693" s="1"/>
      <c r="C693" s="1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106"/>
      <c r="O693" s="106"/>
      <c r="P693" s="106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5"/>
      <c r="AK693" s="55"/>
      <c r="AL693" s="55"/>
      <c r="AM693" s="55"/>
      <c r="AN693" s="55"/>
      <c r="AO693" s="55"/>
      <c r="AP693" s="55"/>
      <c r="AQ693" s="55"/>
      <c r="AR693" s="55"/>
      <c r="AS693" s="55"/>
      <c r="AT693" s="55"/>
      <c r="AU693" s="55"/>
      <c r="AV693" s="55"/>
      <c r="AW693" s="55"/>
      <c r="AX693" s="55"/>
      <c r="AY693" s="55"/>
      <c r="AZ693" s="55"/>
      <c r="BA693" s="55"/>
      <c r="BB693" s="55"/>
      <c r="BC693" s="55"/>
      <c r="BD693" s="55"/>
      <c r="BE693" s="55"/>
      <c r="BF693" s="55"/>
      <c r="BG693" s="55"/>
      <c r="BH693" s="55"/>
      <c r="BI693" s="55"/>
      <c r="BJ693" s="55"/>
      <c r="BK693" s="55"/>
      <c r="BL693" s="55"/>
      <c r="BM693" s="55"/>
      <c r="BN693" s="55"/>
      <c r="BO693" s="55"/>
      <c r="BP693" s="55"/>
      <c r="BQ693" s="55"/>
      <c r="BR693" s="55"/>
      <c r="BS693" s="55"/>
      <c r="BT693" s="55"/>
      <c r="BU693" s="55"/>
      <c r="BV693" s="55"/>
      <c r="BW693" s="55"/>
      <c r="BX693" s="55"/>
      <c r="BY693" s="55"/>
      <c r="BZ693" s="55"/>
      <c r="CA693" s="55"/>
      <c r="CB693" s="55"/>
      <c r="CC693" s="55"/>
      <c r="CD693" s="55"/>
      <c r="CE693" s="55"/>
      <c r="CF693" s="55"/>
      <c r="CG693" s="55"/>
      <c r="CH693" s="55"/>
      <c r="CI693" s="55"/>
      <c r="CJ693" s="55"/>
      <c r="CK693" s="55"/>
      <c r="CL693" s="55"/>
      <c r="CM693" s="55"/>
      <c r="CN693" s="55"/>
      <c r="CO693" s="55"/>
      <c r="CP693" s="55"/>
      <c r="CQ693" s="55"/>
      <c r="CR693" s="55"/>
      <c r="CS693" s="55"/>
      <c r="CT693" s="55"/>
      <c r="CU693" s="55"/>
      <c r="CV693" s="55"/>
      <c r="CW693" s="55"/>
      <c r="CX693" s="55"/>
      <c r="CY693" s="55"/>
      <c r="CZ693" s="55"/>
      <c r="DA693" s="55"/>
      <c r="DB693" s="55"/>
      <c r="DC693" s="55"/>
      <c r="DD693" s="55"/>
      <c r="DE693" s="55"/>
      <c r="DF693" s="55"/>
      <c r="DG693" s="55"/>
      <c r="DH693" s="55"/>
      <c r="DI693" s="55"/>
      <c r="DJ693" s="55"/>
      <c r="DK693" s="55"/>
      <c r="DL693" s="55"/>
      <c r="DM693" s="55"/>
      <c r="DN693" s="55"/>
      <c r="DO693" s="55"/>
      <c r="DP693" s="55"/>
      <c r="DQ693" s="55"/>
      <c r="DR693" s="55"/>
      <c r="DS693" s="55"/>
      <c r="DT693" s="55"/>
      <c r="DU693" s="55"/>
      <c r="DV693" s="55"/>
      <c r="DW693" s="55"/>
      <c r="DX693" s="55"/>
      <c r="DY693" s="55"/>
      <c r="DZ693" s="55"/>
      <c r="EA693" s="55"/>
      <c r="EB693" s="55"/>
      <c r="EC693" s="55"/>
      <c r="ED693" s="55"/>
      <c r="EE693" s="55"/>
      <c r="EF693" s="55"/>
      <c r="EG693" s="55"/>
      <c r="EH693" s="55"/>
      <c r="EI693" s="55"/>
      <c r="EJ693" s="55"/>
      <c r="EK693" s="55"/>
      <c r="EL693" s="55"/>
      <c r="EM693" s="55"/>
      <c r="EN693" s="55"/>
      <c r="EO693" s="55"/>
      <c r="EP693" s="55"/>
      <c r="EQ693" s="55"/>
      <c r="ER693" s="55"/>
      <c r="ES693" s="55"/>
      <c r="ET693" s="55"/>
      <c r="EU693" s="55"/>
      <c r="EV693" s="55"/>
      <c r="EW693" s="55"/>
      <c r="EX693" s="55"/>
      <c r="EY693" s="55"/>
      <c r="EZ693" s="55"/>
      <c r="FA693" s="55"/>
      <c r="FB693" s="55"/>
      <c r="FC693" s="55"/>
      <c r="FD693" s="55"/>
      <c r="FE693" s="55"/>
      <c r="FF693" s="55"/>
      <c r="FG693" s="55"/>
      <c r="FH693" s="55"/>
      <c r="FI693" s="55"/>
      <c r="FJ693" s="55"/>
      <c r="FK693" s="55"/>
      <c r="FL693" s="55"/>
      <c r="FM693" s="55"/>
      <c r="FN693" s="55"/>
      <c r="FO693" s="55"/>
      <c r="FP693" s="55"/>
      <c r="FQ693" s="55"/>
      <c r="FR693" s="55"/>
      <c r="FS693" s="55"/>
      <c r="FT693" s="55"/>
      <c r="FU693" s="55"/>
      <c r="FV693" s="55"/>
      <c r="FW693" s="55"/>
      <c r="FX693" s="55"/>
      <c r="FY693" s="55"/>
      <c r="FZ693" s="55"/>
      <c r="GA693" s="55"/>
      <c r="GB693" s="55"/>
      <c r="GC693" s="55"/>
      <c r="GD693" s="55"/>
      <c r="GE693" s="55"/>
      <c r="GF693" s="55"/>
      <c r="GG693" s="55"/>
      <c r="GH693" s="55"/>
      <c r="GI693" s="55"/>
      <c r="GJ693" s="55"/>
      <c r="GK693" s="55"/>
      <c r="GL693" s="55"/>
      <c r="GM693" s="55"/>
      <c r="GN693" s="55"/>
      <c r="GO693" s="55"/>
      <c r="GP693" s="55"/>
      <c r="GQ693" s="55"/>
      <c r="GR693" s="55"/>
      <c r="GS693" s="55"/>
      <c r="GT693" s="55"/>
      <c r="GU693" s="55"/>
      <c r="GV693" s="55"/>
      <c r="GW693" s="55"/>
      <c r="GX693" s="55"/>
      <c r="GY693" s="55"/>
      <c r="GZ693" s="55"/>
      <c r="HA693" s="55"/>
      <c r="HB693" s="55"/>
      <c r="HC693" s="55"/>
      <c r="HD693" s="55"/>
      <c r="HE693" s="55"/>
      <c r="HF693" s="55"/>
      <c r="HG693" s="55"/>
      <c r="HH693" s="55"/>
      <c r="HI693" s="55"/>
      <c r="HJ693" s="55"/>
      <c r="HK693" s="55"/>
      <c r="HL693" s="55"/>
      <c r="HM693" s="55"/>
      <c r="HN693" s="55"/>
      <c r="HO693" s="55"/>
      <c r="HP693" s="55"/>
      <c r="HQ693" s="55"/>
      <c r="HR693" s="55"/>
      <c r="HS693" s="55"/>
      <c r="HT693" s="55"/>
      <c r="HU693" s="55"/>
      <c r="HV693" s="55"/>
      <c r="HW693" s="55"/>
      <c r="HX693" s="55"/>
      <c r="HY693" s="55"/>
      <c r="HZ693" s="55"/>
      <c r="IA693" s="55"/>
    </row>
    <row r="694" spans="1:235" ht="11.25">
      <c r="A694" s="1"/>
      <c r="B694" s="1"/>
      <c r="C694" s="1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106"/>
      <c r="O694" s="106"/>
      <c r="P694" s="106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  <c r="AI694" s="55"/>
      <c r="AJ694" s="55"/>
      <c r="AK694" s="55"/>
      <c r="AL694" s="55"/>
      <c r="AM694" s="55"/>
      <c r="AN694" s="55"/>
      <c r="AO694" s="55"/>
      <c r="AP694" s="55"/>
      <c r="AQ694" s="55"/>
      <c r="AR694" s="55"/>
      <c r="AS694" s="55"/>
      <c r="AT694" s="55"/>
      <c r="AU694" s="55"/>
      <c r="AV694" s="55"/>
      <c r="AW694" s="55"/>
      <c r="AX694" s="55"/>
      <c r="AY694" s="55"/>
      <c r="AZ694" s="55"/>
      <c r="BA694" s="55"/>
      <c r="BB694" s="55"/>
      <c r="BC694" s="55"/>
      <c r="BD694" s="55"/>
      <c r="BE694" s="55"/>
      <c r="BF694" s="55"/>
      <c r="BG694" s="55"/>
      <c r="BH694" s="55"/>
      <c r="BI694" s="55"/>
      <c r="BJ694" s="55"/>
      <c r="BK694" s="55"/>
      <c r="BL694" s="55"/>
      <c r="BM694" s="55"/>
      <c r="BN694" s="55"/>
      <c r="BO694" s="55"/>
      <c r="BP694" s="55"/>
      <c r="BQ694" s="55"/>
      <c r="BR694" s="55"/>
      <c r="BS694" s="55"/>
      <c r="BT694" s="55"/>
      <c r="BU694" s="55"/>
      <c r="BV694" s="55"/>
      <c r="BW694" s="55"/>
      <c r="BX694" s="55"/>
      <c r="BY694" s="55"/>
      <c r="BZ694" s="55"/>
      <c r="CA694" s="55"/>
      <c r="CB694" s="55"/>
      <c r="CC694" s="55"/>
      <c r="CD694" s="55"/>
      <c r="CE694" s="55"/>
      <c r="CF694" s="55"/>
      <c r="CG694" s="55"/>
      <c r="CH694" s="55"/>
      <c r="CI694" s="55"/>
      <c r="CJ694" s="55"/>
      <c r="CK694" s="55"/>
      <c r="CL694" s="55"/>
      <c r="CM694" s="55"/>
      <c r="CN694" s="55"/>
      <c r="CO694" s="55"/>
      <c r="CP694" s="55"/>
      <c r="CQ694" s="55"/>
      <c r="CR694" s="55"/>
      <c r="CS694" s="55"/>
      <c r="CT694" s="55"/>
      <c r="CU694" s="55"/>
      <c r="CV694" s="55"/>
      <c r="CW694" s="55"/>
      <c r="CX694" s="55"/>
      <c r="CY694" s="55"/>
      <c r="CZ694" s="55"/>
      <c r="DA694" s="55"/>
      <c r="DB694" s="55"/>
      <c r="DC694" s="55"/>
      <c r="DD694" s="55"/>
      <c r="DE694" s="55"/>
      <c r="DF694" s="55"/>
      <c r="DG694" s="55"/>
      <c r="DH694" s="55"/>
      <c r="DI694" s="55"/>
      <c r="DJ694" s="55"/>
      <c r="DK694" s="55"/>
      <c r="DL694" s="55"/>
      <c r="DM694" s="55"/>
      <c r="DN694" s="55"/>
      <c r="DO694" s="55"/>
      <c r="DP694" s="55"/>
      <c r="DQ694" s="55"/>
      <c r="DR694" s="55"/>
      <c r="DS694" s="55"/>
      <c r="DT694" s="55"/>
      <c r="DU694" s="55"/>
      <c r="DV694" s="55"/>
      <c r="DW694" s="55"/>
      <c r="DX694" s="55"/>
      <c r="DY694" s="55"/>
      <c r="DZ694" s="55"/>
      <c r="EA694" s="55"/>
      <c r="EB694" s="55"/>
      <c r="EC694" s="55"/>
      <c r="ED694" s="55"/>
      <c r="EE694" s="55"/>
      <c r="EF694" s="55"/>
      <c r="EG694" s="55"/>
      <c r="EH694" s="55"/>
      <c r="EI694" s="55"/>
      <c r="EJ694" s="55"/>
      <c r="EK694" s="55"/>
      <c r="EL694" s="55"/>
      <c r="EM694" s="55"/>
      <c r="EN694" s="55"/>
      <c r="EO694" s="55"/>
      <c r="EP694" s="55"/>
      <c r="EQ694" s="55"/>
      <c r="ER694" s="55"/>
      <c r="ES694" s="55"/>
      <c r="ET694" s="55"/>
      <c r="EU694" s="55"/>
      <c r="EV694" s="55"/>
      <c r="EW694" s="55"/>
      <c r="EX694" s="55"/>
      <c r="EY694" s="55"/>
      <c r="EZ694" s="55"/>
      <c r="FA694" s="55"/>
      <c r="FB694" s="55"/>
      <c r="FC694" s="55"/>
      <c r="FD694" s="55"/>
      <c r="FE694" s="55"/>
      <c r="FF694" s="55"/>
      <c r="FG694" s="55"/>
      <c r="FH694" s="55"/>
      <c r="FI694" s="55"/>
      <c r="FJ694" s="55"/>
      <c r="FK694" s="55"/>
      <c r="FL694" s="55"/>
      <c r="FM694" s="55"/>
      <c r="FN694" s="55"/>
      <c r="FO694" s="55"/>
      <c r="FP694" s="55"/>
      <c r="FQ694" s="55"/>
      <c r="FR694" s="55"/>
      <c r="FS694" s="55"/>
      <c r="FT694" s="55"/>
      <c r="FU694" s="55"/>
      <c r="FV694" s="55"/>
      <c r="FW694" s="55"/>
      <c r="FX694" s="55"/>
      <c r="FY694" s="55"/>
      <c r="FZ694" s="55"/>
      <c r="GA694" s="55"/>
      <c r="GB694" s="55"/>
      <c r="GC694" s="55"/>
      <c r="GD694" s="55"/>
      <c r="GE694" s="55"/>
      <c r="GF694" s="55"/>
      <c r="GG694" s="55"/>
      <c r="GH694" s="55"/>
      <c r="GI694" s="55"/>
      <c r="GJ694" s="55"/>
      <c r="GK694" s="55"/>
      <c r="GL694" s="55"/>
      <c r="GM694" s="55"/>
      <c r="GN694" s="55"/>
      <c r="GO694" s="55"/>
      <c r="GP694" s="55"/>
      <c r="GQ694" s="55"/>
      <c r="GR694" s="55"/>
      <c r="GS694" s="55"/>
      <c r="GT694" s="55"/>
      <c r="GU694" s="55"/>
      <c r="GV694" s="55"/>
      <c r="GW694" s="55"/>
      <c r="GX694" s="55"/>
      <c r="GY694" s="55"/>
      <c r="GZ694" s="55"/>
      <c r="HA694" s="55"/>
      <c r="HB694" s="55"/>
      <c r="HC694" s="55"/>
      <c r="HD694" s="55"/>
      <c r="HE694" s="55"/>
      <c r="HF694" s="55"/>
      <c r="HG694" s="55"/>
      <c r="HH694" s="55"/>
      <c r="HI694" s="55"/>
      <c r="HJ694" s="55"/>
      <c r="HK694" s="55"/>
      <c r="HL694" s="55"/>
      <c r="HM694" s="55"/>
      <c r="HN694" s="55"/>
      <c r="HO694" s="55"/>
      <c r="HP694" s="55"/>
      <c r="HQ694" s="55"/>
      <c r="HR694" s="55"/>
      <c r="HS694" s="55"/>
      <c r="HT694" s="55"/>
      <c r="HU694" s="55"/>
      <c r="HV694" s="55"/>
      <c r="HW694" s="55"/>
      <c r="HX694" s="55"/>
      <c r="HY694" s="55"/>
      <c r="HZ694" s="55"/>
      <c r="IA694" s="55"/>
    </row>
    <row r="695" spans="1:235" ht="11.25">
      <c r="A695" s="1"/>
      <c r="B695" s="1"/>
      <c r="C695" s="1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106"/>
      <c r="O695" s="106"/>
      <c r="P695" s="106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5"/>
      <c r="AJ695" s="55"/>
      <c r="AK695" s="55"/>
      <c r="AL695" s="55"/>
      <c r="AM695" s="55"/>
      <c r="AN695" s="55"/>
      <c r="AO695" s="55"/>
      <c r="AP695" s="55"/>
      <c r="AQ695" s="55"/>
      <c r="AR695" s="55"/>
      <c r="AS695" s="55"/>
      <c r="AT695" s="55"/>
      <c r="AU695" s="55"/>
      <c r="AV695" s="55"/>
      <c r="AW695" s="55"/>
      <c r="AX695" s="55"/>
      <c r="AY695" s="55"/>
      <c r="AZ695" s="55"/>
      <c r="BA695" s="55"/>
      <c r="BB695" s="55"/>
      <c r="BC695" s="55"/>
      <c r="BD695" s="55"/>
      <c r="BE695" s="55"/>
      <c r="BF695" s="55"/>
      <c r="BG695" s="55"/>
      <c r="BH695" s="55"/>
      <c r="BI695" s="55"/>
      <c r="BJ695" s="55"/>
      <c r="BK695" s="55"/>
      <c r="BL695" s="55"/>
      <c r="BM695" s="55"/>
      <c r="BN695" s="55"/>
      <c r="BO695" s="55"/>
      <c r="BP695" s="55"/>
      <c r="BQ695" s="55"/>
      <c r="BR695" s="55"/>
      <c r="BS695" s="55"/>
      <c r="BT695" s="55"/>
      <c r="BU695" s="55"/>
      <c r="BV695" s="55"/>
      <c r="BW695" s="55"/>
      <c r="BX695" s="55"/>
      <c r="BY695" s="55"/>
      <c r="BZ695" s="55"/>
      <c r="CA695" s="55"/>
      <c r="CB695" s="55"/>
      <c r="CC695" s="55"/>
      <c r="CD695" s="55"/>
      <c r="CE695" s="55"/>
      <c r="CF695" s="55"/>
      <c r="CG695" s="55"/>
      <c r="CH695" s="55"/>
      <c r="CI695" s="55"/>
      <c r="CJ695" s="55"/>
      <c r="CK695" s="55"/>
      <c r="CL695" s="55"/>
      <c r="CM695" s="55"/>
      <c r="CN695" s="55"/>
      <c r="CO695" s="55"/>
      <c r="CP695" s="55"/>
      <c r="CQ695" s="55"/>
      <c r="CR695" s="55"/>
      <c r="CS695" s="55"/>
      <c r="CT695" s="55"/>
      <c r="CU695" s="55"/>
      <c r="CV695" s="55"/>
      <c r="CW695" s="55"/>
      <c r="CX695" s="55"/>
      <c r="CY695" s="55"/>
      <c r="CZ695" s="55"/>
      <c r="DA695" s="55"/>
      <c r="DB695" s="55"/>
      <c r="DC695" s="55"/>
      <c r="DD695" s="55"/>
      <c r="DE695" s="55"/>
      <c r="DF695" s="55"/>
      <c r="DG695" s="55"/>
      <c r="DH695" s="55"/>
      <c r="DI695" s="55"/>
      <c r="DJ695" s="55"/>
      <c r="DK695" s="55"/>
      <c r="DL695" s="55"/>
      <c r="DM695" s="55"/>
      <c r="DN695" s="55"/>
      <c r="DO695" s="55"/>
      <c r="DP695" s="55"/>
      <c r="DQ695" s="55"/>
      <c r="DR695" s="55"/>
      <c r="DS695" s="55"/>
      <c r="DT695" s="55"/>
      <c r="DU695" s="55"/>
      <c r="DV695" s="55"/>
      <c r="DW695" s="55"/>
      <c r="DX695" s="55"/>
      <c r="DY695" s="55"/>
      <c r="DZ695" s="55"/>
      <c r="EA695" s="55"/>
      <c r="EB695" s="55"/>
      <c r="EC695" s="55"/>
      <c r="ED695" s="55"/>
      <c r="EE695" s="55"/>
      <c r="EF695" s="55"/>
      <c r="EG695" s="55"/>
      <c r="EH695" s="55"/>
      <c r="EI695" s="55"/>
      <c r="EJ695" s="55"/>
      <c r="EK695" s="55"/>
      <c r="EL695" s="55"/>
      <c r="EM695" s="55"/>
      <c r="EN695" s="55"/>
      <c r="EO695" s="55"/>
      <c r="EP695" s="55"/>
      <c r="EQ695" s="55"/>
      <c r="ER695" s="55"/>
      <c r="ES695" s="55"/>
      <c r="ET695" s="55"/>
      <c r="EU695" s="55"/>
      <c r="EV695" s="55"/>
      <c r="EW695" s="55"/>
      <c r="EX695" s="55"/>
      <c r="EY695" s="55"/>
      <c r="EZ695" s="55"/>
      <c r="FA695" s="55"/>
      <c r="FB695" s="55"/>
      <c r="FC695" s="55"/>
      <c r="FD695" s="55"/>
      <c r="FE695" s="55"/>
      <c r="FF695" s="55"/>
      <c r="FG695" s="55"/>
      <c r="FH695" s="55"/>
      <c r="FI695" s="55"/>
      <c r="FJ695" s="55"/>
      <c r="FK695" s="55"/>
      <c r="FL695" s="55"/>
      <c r="FM695" s="55"/>
      <c r="FN695" s="55"/>
      <c r="FO695" s="55"/>
      <c r="FP695" s="55"/>
      <c r="FQ695" s="55"/>
      <c r="FR695" s="55"/>
      <c r="FS695" s="55"/>
      <c r="FT695" s="55"/>
      <c r="FU695" s="55"/>
      <c r="FV695" s="55"/>
      <c r="FW695" s="55"/>
      <c r="FX695" s="55"/>
      <c r="FY695" s="55"/>
      <c r="FZ695" s="55"/>
      <c r="GA695" s="55"/>
      <c r="GB695" s="55"/>
      <c r="GC695" s="55"/>
      <c r="GD695" s="55"/>
      <c r="GE695" s="55"/>
      <c r="GF695" s="55"/>
      <c r="GG695" s="55"/>
      <c r="GH695" s="55"/>
      <c r="GI695" s="55"/>
      <c r="GJ695" s="55"/>
      <c r="GK695" s="55"/>
      <c r="GL695" s="55"/>
      <c r="GM695" s="55"/>
      <c r="GN695" s="55"/>
      <c r="GO695" s="55"/>
      <c r="GP695" s="55"/>
      <c r="GQ695" s="55"/>
      <c r="GR695" s="55"/>
      <c r="GS695" s="55"/>
      <c r="GT695" s="55"/>
      <c r="GU695" s="55"/>
      <c r="GV695" s="55"/>
      <c r="GW695" s="55"/>
      <c r="GX695" s="55"/>
      <c r="GY695" s="55"/>
      <c r="GZ695" s="55"/>
      <c r="HA695" s="55"/>
      <c r="HB695" s="55"/>
      <c r="HC695" s="55"/>
      <c r="HD695" s="55"/>
      <c r="HE695" s="55"/>
      <c r="HF695" s="55"/>
      <c r="HG695" s="55"/>
      <c r="HH695" s="55"/>
      <c r="HI695" s="55"/>
      <c r="HJ695" s="55"/>
      <c r="HK695" s="55"/>
      <c r="HL695" s="55"/>
      <c r="HM695" s="55"/>
      <c r="HN695" s="55"/>
      <c r="HO695" s="55"/>
      <c r="HP695" s="55"/>
      <c r="HQ695" s="55"/>
      <c r="HR695" s="55"/>
      <c r="HS695" s="55"/>
      <c r="HT695" s="55"/>
      <c r="HU695" s="55"/>
      <c r="HV695" s="55"/>
      <c r="HW695" s="55"/>
      <c r="HX695" s="55"/>
      <c r="HY695" s="55"/>
      <c r="HZ695" s="55"/>
      <c r="IA695" s="55"/>
    </row>
    <row r="696" spans="1:235" ht="11.25">
      <c r="A696" s="1"/>
      <c r="B696" s="1"/>
      <c r="C696" s="1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106"/>
      <c r="O696" s="106"/>
      <c r="P696" s="106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5"/>
      <c r="AK696" s="55"/>
      <c r="AL696" s="55"/>
      <c r="AM696" s="55"/>
      <c r="AN696" s="55"/>
      <c r="AO696" s="55"/>
      <c r="AP696" s="55"/>
      <c r="AQ696" s="55"/>
      <c r="AR696" s="55"/>
      <c r="AS696" s="55"/>
      <c r="AT696" s="55"/>
      <c r="AU696" s="55"/>
      <c r="AV696" s="55"/>
      <c r="AW696" s="55"/>
      <c r="AX696" s="55"/>
      <c r="AY696" s="55"/>
      <c r="AZ696" s="55"/>
      <c r="BA696" s="55"/>
      <c r="BB696" s="55"/>
      <c r="BC696" s="55"/>
      <c r="BD696" s="55"/>
      <c r="BE696" s="55"/>
      <c r="BF696" s="55"/>
      <c r="BG696" s="55"/>
      <c r="BH696" s="55"/>
      <c r="BI696" s="55"/>
      <c r="BJ696" s="55"/>
      <c r="BK696" s="55"/>
      <c r="BL696" s="55"/>
      <c r="BM696" s="55"/>
      <c r="BN696" s="55"/>
      <c r="BO696" s="55"/>
      <c r="BP696" s="55"/>
      <c r="BQ696" s="55"/>
      <c r="BR696" s="55"/>
      <c r="BS696" s="55"/>
      <c r="BT696" s="55"/>
      <c r="BU696" s="55"/>
      <c r="BV696" s="55"/>
      <c r="BW696" s="55"/>
      <c r="BX696" s="55"/>
      <c r="BY696" s="55"/>
      <c r="BZ696" s="55"/>
      <c r="CA696" s="55"/>
      <c r="CB696" s="55"/>
      <c r="CC696" s="55"/>
      <c r="CD696" s="55"/>
      <c r="CE696" s="55"/>
      <c r="CF696" s="55"/>
      <c r="CG696" s="55"/>
      <c r="CH696" s="55"/>
      <c r="CI696" s="55"/>
      <c r="CJ696" s="55"/>
      <c r="CK696" s="55"/>
      <c r="CL696" s="55"/>
      <c r="CM696" s="55"/>
      <c r="CN696" s="55"/>
      <c r="CO696" s="55"/>
      <c r="CP696" s="55"/>
      <c r="CQ696" s="55"/>
      <c r="CR696" s="55"/>
      <c r="CS696" s="55"/>
      <c r="CT696" s="55"/>
      <c r="CU696" s="55"/>
      <c r="CV696" s="55"/>
      <c r="CW696" s="55"/>
      <c r="CX696" s="55"/>
      <c r="CY696" s="55"/>
      <c r="CZ696" s="55"/>
      <c r="DA696" s="55"/>
      <c r="DB696" s="55"/>
      <c r="DC696" s="55"/>
      <c r="DD696" s="55"/>
      <c r="DE696" s="55"/>
      <c r="DF696" s="55"/>
      <c r="DG696" s="55"/>
      <c r="DH696" s="55"/>
      <c r="DI696" s="55"/>
      <c r="DJ696" s="55"/>
      <c r="DK696" s="55"/>
      <c r="DL696" s="55"/>
      <c r="DM696" s="55"/>
      <c r="DN696" s="55"/>
      <c r="DO696" s="55"/>
      <c r="DP696" s="55"/>
      <c r="DQ696" s="55"/>
      <c r="DR696" s="55"/>
      <c r="DS696" s="55"/>
      <c r="DT696" s="55"/>
      <c r="DU696" s="55"/>
      <c r="DV696" s="55"/>
      <c r="DW696" s="55"/>
      <c r="DX696" s="55"/>
      <c r="DY696" s="55"/>
      <c r="DZ696" s="55"/>
      <c r="EA696" s="55"/>
      <c r="EB696" s="55"/>
      <c r="EC696" s="55"/>
      <c r="ED696" s="55"/>
      <c r="EE696" s="55"/>
      <c r="EF696" s="55"/>
      <c r="EG696" s="55"/>
      <c r="EH696" s="55"/>
      <c r="EI696" s="55"/>
      <c r="EJ696" s="55"/>
      <c r="EK696" s="55"/>
      <c r="EL696" s="55"/>
      <c r="EM696" s="55"/>
      <c r="EN696" s="55"/>
      <c r="EO696" s="55"/>
      <c r="EP696" s="55"/>
      <c r="EQ696" s="55"/>
      <c r="ER696" s="55"/>
      <c r="ES696" s="55"/>
      <c r="ET696" s="55"/>
      <c r="EU696" s="55"/>
      <c r="EV696" s="55"/>
      <c r="EW696" s="55"/>
      <c r="EX696" s="55"/>
      <c r="EY696" s="55"/>
      <c r="EZ696" s="55"/>
      <c r="FA696" s="55"/>
      <c r="FB696" s="55"/>
      <c r="FC696" s="55"/>
      <c r="FD696" s="55"/>
      <c r="FE696" s="55"/>
      <c r="FF696" s="55"/>
      <c r="FG696" s="55"/>
      <c r="FH696" s="55"/>
      <c r="FI696" s="55"/>
      <c r="FJ696" s="55"/>
      <c r="FK696" s="55"/>
      <c r="FL696" s="55"/>
      <c r="FM696" s="55"/>
      <c r="FN696" s="55"/>
      <c r="FO696" s="55"/>
      <c r="FP696" s="55"/>
      <c r="FQ696" s="55"/>
      <c r="FR696" s="55"/>
      <c r="FS696" s="55"/>
      <c r="FT696" s="55"/>
      <c r="FU696" s="55"/>
      <c r="FV696" s="55"/>
      <c r="FW696" s="55"/>
      <c r="FX696" s="55"/>
      <c r="FY696" s="55"/>
      <c r="FZ696" s="55"/>
      <c r="GA696" s="55"/>
      <c r="GB696" s="55"/>
      <c r="GC696" s="55"/>
      <c r="GD696" s="55"/>
      <c r="GE696" s="55"/>
      <c r="GF696" s="55"/>
      <c r="GG696" s="55"/>
      <c r="GH696" s="55"/>
      <c r="GI696" s="55"/>
      <c r="GJ696" s="55"/>
      <c r="GK696" s="55"/>
      <c r="GL696" s="55"/>
      <c r="GM696" s="55"/>
      <c r="GN696" s="55"/>
      <c r="GO696" s="55"/>
      <c r="GP696" s="55"/>
      <c r="GQ696" s="55"/>
      <c r="GR696" s="55"/>
      <c r="GS696" s="55"/>
      <c r="GT696" s="55"/>
      <c r="GU696" s="55"/>
      <c r="GV696" s="55"/>
      <c r="GW696" s="55"/>
      <c r="GX696" s="55"/>
      <c r="GY696" s="55"/>
      <c r="GZ696" s="55"/>
      <c r="HA696" s="55"/>
      <c r="HB696" s="55"/>
      <c r="HC696" s="55"/>
      <c r="HD696" s="55"/>
      <c r="HE696" s="55"/>
      <c r="HF696" s="55"/>
      <c r="HG696" s="55"/>
      <c r="HH696" s="55"/>
      <c r="HI696" s="55"/>
      <c r="HJ696" s="55"/>
      <c r="HK696" s="55"/>
      <c r="HL696" s="55"/>
      <c r="HM696" s="55"/>
      <c r="HN696" s="55"/>
      <c r="HO696" s="55"/>
      <c r="HP696" s="55"/>
      <c r="HQ696" s="55"/>
      <c r="HR696" s="55"/>
      <c r="HS696" s="55"/>
      <c r="HT696" s="55"/>
      <c r="HU696" s="55"/>
      <c r="HV696" s="55"/>
      <c r="HW696" s="55"/>
      <c r="HX696" s="55"/>
      <c r="HY696" s="55"/>
      <c r="HZ696" s="55"/>
      <c r="IA696" s="55"/>
    </row>
    <row r="697" spans="1:235" ht="11.25">
      <c r="A697" s="1"/>
      <c r="B697" s="1"/>
      <c r="C697" s="1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106"/>
      <c r="O697" s="106"/>
      <c r="P697" s="106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  <c r="AH697" s="55"/>
      <c r="AI697" s="55"/>
      <c r="AJ697" s="55"/>
      <c r="AK697" s="55"/>
      <c r="AL697" s="55"/>
      <c r="AM697" s="55"/>
      <c r="AN697" s="55"/>
      <c r="AO697" s="55"/>
      <c r="AP697" s="55"/>
      <c r="AQ697" s="55"/>
      <c r="AR697" s="55"/>
      <c r="AS697" s="55"/>
      <c r="AT697" s="55"/>
      <c r="AU697" s="55"/>
      <c r="AV697" s="55"/>
      <c r="AW697" s="55"/>
      <c r="AX697" s="55"/>
      <c r="AY697" s="55"/>
      <c r="AZ697" s="55"/>
      <c r="BA697" s="55"/>
      <c r="BB697" s="55"/>
      <c r="BC697" s="55"/>
      <c r="BD697" s="55"/>
      <c r="BE697" s="55"/>
      <c r="BF697" s="55"/>
      <c r="BG697" s="55"/>
      <c r="BH697" s="55"/>
      <c r="BI697" s="55"/>
      <c r="BJ697" s="55"/>
      <c r="BK697" s="55"/>
      <c r="BL697" s="55"/>
      <c r="BM697" s="55"/>
      <c r="BN697" s="55"/>
      <c r="BO697" s="55"/>
      <c r="BP697" s="55"/>
      <c r="BQ697" s="55"/>
      <c r="BR697" s="55"/>
      <c r="BS697" s="55"/>
      <c r="BT697" s="55"/>
      <c r="BU697" s="55"/>
      <c r="BV697" s="55"/>
      <c r="BW697" s="55"/>
      <c r="BX697" s="55"/>
      <c r="BY697" s="55"/>
      <c r="BZ697" s="55"/>
      <c r="CA697" s="55"/>
      <c r="CB697" s="55"/>
      <c r="CC697" s="55"/>
      <c r="CD697" s="55"/>
      <c r="CE697" s="55"/>
      <c r="CF697" s="55"/>
      <c r="CG697" s="55"/>
      <c r="CH697" s="55"/>
      <c r="CI697" s="55"/>
      <c r="CJ697" s="55"/>
      <c r="CK697" s="55"/>
      <c r="CL697" s="55"/>
      <c r="CM697" s="55"/>
      <c r="CN697" s="55"/>
      <c r="CO697" s="55"/>
      <c r="CP697" s="55"/>
      <c r="CQ697" s="55"/>
      <c r="CR697" s="55"/>
      <c r="CS697" s="55"/>
      <c r="CT697" s="55"/>
      <c r="CU697" s="55"/>
      <c r="CV697" s="55"/>
      <c r="CW697" s="55"/>
      <c r="CX697" s="55"/>
      <c r="CY697" s="55"/>
      <c r="CZ697" s="55"/>
      <c r="DA697" s="55"/>
      <c r="DB697" s="55"/>
      <c r="DC697" s="55"/>
      <c r="DD697" s="55"/>
      <c r="DE697" s="55"/>
      <c r="DF697" s="55"/>
      <c r="DG697" s="55"/>
      <c r="DH697" s="55"/>
      <c r="DI697" s="55"/>
      <c r="DJ697" s="55"/>
      <c r="DK697" s="55"/>
      <c r="DL697" s="55"/>
      <c r="DM697" s="55"/>
      <c r="DN697" s="55"/>
      <c r="DO697" s="55"/>
      <c r="DP697" s="55"/>
      <c r="DQ697" s="55"/>
      <c r="DR697" s="55"/>
      <c r="DS697" s="55"/>
      <c r="DT697" s="55"/>
      <c r="DU697" s="55"/>
      <c r="DV697" s="55"/>
      <c r="DW697" s="55"/>
      <c r="DX697" s="55"/>
      <c r="DY697" s="55"/>
      <c r="DZ697" s="55"/>
      <c r="EA697" s="55"/>
      <c r="EB697" s="55"/>
      <c r="EC697" s="55"/>
      <c r="ED697" s="55"/>
      <c r="EE697" s="55"/>
      <c r="EF697" s="55"/>
      <c r="EG697" s="55"/>
      <c r="EH697" s="55"/>
      <c r="EI697" s="55"/>
      <c r="EJ697" s="55"/>
      <c r="EK697" s="55"/>
      <c r="EL697" s="55"/>
      <c r="EM697" s="55"/>
      <c r="EN697" s="55"/>
      <c r="EO697" s="55"/>
      <c r="EP697" s="55"/>
      <c r="EQ697" s="55"/>
      <c r="ER697" s="55"/>
      <c r="ES697" s="55"/>
      <c r="ET697" s="55"/>
      <c r="EU697" s="55"/>
      <c r="EV697" s="55"/>
      <c r="EW697" s="55"/>
      <c r="EX697" s="55"/>
      <c r="EY697" s="55"/>
      <c r="EZ697" s="55"/>
      <c r="FA697" s="55"/>
      <c r="FB697" s="55"/>
      <c r="FC697" s="55"/>
      <c r="FD697" s="55"/>
      <c r="FE697" s="55"/>
      <c r="FF697" s="55"/>
      <c r="FG697" s="55"/>
      <c r="FH697" s="55"/>
      <c r="FI697" s="55"/>
      <c r="FJ697" s="55"/>
      <c r="FK697" s="55"/>
      <c r="FL697" s="55"/>
      <c r="FM697" s="55"/>
      <c r="FN697" s="55"/>
      <c r="FO697" s="55"/>
      <c r="FP697" s="55"/>
      <c r="FQ697" s="55"/>
      <c r="FR697" s="55"/>
      <c r="FS697" s="55"/>
      <c r="FT697" s="55"/>
      <c r="FU697" s="55"/>
      <c r="FV697" s="55"/>
      <c r="FW697" s="55"/>
      <c r="FX697" s="55"/>
      <c r="FY697" s="55"/>
      <c r="FZ697" s="55"/>
      <c r="GA697" s="55"/>
      <c r="GB697" s="55"/>
      <c r="GC697" s="55"/>
      <c r="GD697" s="55"/>
      <c r="GE697" s="55"/>
      <c r="GF697" s="55"/>
      <c r="GG697" s="55"/>
      <c r="GH697" s="55"/>
      <c r="GI697" s="55"/>
      <c r="GJ697" s="55"/>
      <c r="GK697" s="55"/>
      <c r="GL697" s="55"/>
      <c r="GM697" s="55"/>
      <c r="GN697" s="55"/>
      <c r="GO697" s="55"/>
      <c r="GP697" s="55"/>
      <c r="GQ697" s="55"/>
      <c r="GR697" s="55"/>
      <c r="GS697" s="55"/>
      <c r="GT697" s="55"/>
      <c r="GU697" s="55"/>
      <c r="GV697" s="55"/>
      <c r="GW697" s="55"/>
      <c r="GX697" s="55"/>
      <c r="GY697" s="55"/>
      <c r="GZ697" s="55"/>
      <c r="HA697" s="55"/>
      <c r="HB697" s="55"/>
      <c r="HC697" s="55"/>
      <c r="HD697" s="55"/>
      <c r="HE697" s="55"/>
      <c r="HF697" s="55"/>
      <c r="HG697" s="55"/>
      <c r="HH697" s="55"/>
      <c r="HI697" s="55"/>
      <c r="HJ697" s="55"/>
      <c r="HK697" s="55"/>
      <c r="HL697" s="55"/>
      <c r="HM697" s="55"/>
      <c r="HN697" s="55"/>
      <c r="HO697" s="55"/>
      <c r="HP697" s="55"/>
      <c r="HQ697" s="55"/>
      <c r="HR697" s="55"/>
      <c r="HS697" s="55"/>
      <c r="HT697" s="55"/>
      <c r="HU697" s="55"/>
      <c r="HV697" s="55"/>
      <c r="HW697" s="55"/>
      <c r="HX697" s="55"/>
      <c r="HY697" s="55"/>
      <c r="HZ697" s="55"/>
      <c r="IA697" s="55"/>
    </row>
    <row r="698" spans="1:235" ht="11.25">
      <c r="A698" s="1"/>
      <c r="B698" s="1"/>
      <c r="C698" s="1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106"/>
      <c r="O698" s="106"/>
      <c r="P698" s="106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  <c r="AH698" s="55"/>
      <c r="AI698" s="55"/>
      <c r="AJ698" s="55"/>
      <c r="AK698" s="55"/>
      <c r="AL698" s="55"/>
      <c r="AM698" s="55"/>
      <c r="AN698" s="55"/>
      <c r="AO698" s="55"/>
      <c r="AP698" s="55"/>
      <c r="AQ698" s="55"/>
      <c r="AR698" s="55"/>
      <c r="AS698" s="55"/>
      <c r="AT698" s="55"/>
      <c r="AU698" s="55"/>
      <c r="AV698" s="55"/>
      <c r="AW698" s="55"/>
      <c r="AX698" s="55"/>
      <c r="AY698" s="55"/>
      <c r="AZ698" s="55"/>
      <c r="BA698" s="55"/>
      <c r="BB698" s="55"/>
      <c r="BC698" s="55"/>
      <c r="BD698" s="55"/>
      <c r="BE698" s="55"/>
      <c r="BF698" s="55"/>
      <c r="BG698" s="55"/>
      <c r="BH698" s="55"/>
      <c r="BI698" s="55"/>
      <c r="BJ698" s="55"/>
      <c r="BK698" s="55"/>
      <c r="BL698" s="55"/>
      <c r="BM698" s="55"/>
      <c r="BN698" s="55"/>
      <c r="BO698" s="55"/>
      <c r="BP698" s="55"/>
      <c r="BQ698" s="55"/>
      <c r="BR698" s="55"/>
      <c r="BS698" s="55"/>
      <c r="BT698" s="55"/>
      <c r="BU698" s="55"/>
      <c r="BV698" s="55"/>
      <c r="BW698" s="55"/>
      <c r="BX698" s="55"/>
      <c r="BY698" s="55"/>
      <c r="BZ698" s="55"/>
      <c r="CA698" s="55"/>
      <c r="CB698" s="55"/>
      <c r="CC698" s="55"/>
      <c r="CD698" s="55"/>
      <c r="CE698" s="55"/>
      <c r="CF698" s="55"/>
      <c r="CG698" s="55"/>
      <c r="CH698" s="55"/>
      <c r="CI698" s="55"/>
      <c r="CJ698" s="55"/>
      <c r="CK698" s="55"/>
      <c r="CL698" s="55"/>
      <c r="CM698" s="55"/>
      <c r="CN698" s="55"/>
      <c r="CO698" s="55"/>
      <c r="CP698" s="55"/>
      <c r="CQ698" s="55"/>
      <c r="CR698" s="55"/>
      <c r="CS698" s="55"/>
      <c r="CT698" s="55"/>
      <c r="CU698" s="55"/>
      <c r="CV698" s="55"/>
      <c r="CW698" s="55"/>
      <c r="CX698" s="55"/>
      <c r="CY698" s="55"/>
      <c r="CZ698" s="55"/>
      <c r="DA698" s="55"/>
      <c r="DB698" s="55"/>
      <c r="DC698" s="55"/>
      <c r="DD698" s="55"/>
      <c r="DE698" s="55"/>
      <c r="DF698" s="55"/>
      <c r="DG698" s="55"/>
      <c r="DH698" s="55"/>
      <c r="DI698" s="55"/>
      <c r="DJ698" s="55"/>
      <c r="DK698" s="55"/>
      <c r="DL698" s="55"/>
      <c r="DM698" s="55"/>
      <c r="DN698" s="55"/>
      <c r="DO698" s="55"/>
      <c r="DP698" s="55"/>
      <c r="DQ698" s="55"/>
      <c r="DR698" s="55"/>
      <c r="DS698" s="55"/>
      <c r="DT698" s="55"/>
      <c r="DU698" s="55"/>
      <c r="DV698" s="55"/>
      <c r="DW698" s="55"/>
      <c r="DX698" s="55"/>
      <c r="DY698" s="55"/>
      <c r="DZ698" s="55"/>
      <c r="EA698" s="55"/>
      <c r="EB698" s="55"/>
      <c r="EC698" s="55"/>
      <c r="ED698" s="55"/>
      <c r="EE698" s="55"/>
      <c r="EF698" s="55"/>
      <c r="EG698" s="55"/>
      <c r="EH698" s="55"/>
      <c r="EI698" s="55"/>
      <c r="EJ698" s="55"/>
      <c r="EK698" s="55"/>
      <c r="EL698" s="55"/>
      <c r="EM698" s="55"/>
      <c r="EN698" s="55"/>
      <c r="EO698" s="55"/>
      <c r="EP698" s="55"/>
      <c r="EQ698" s="55"/>
      <c r="ER698" s="55"/>
      <c r="ES698" s="55"/>
      <c r="ET698" s="55"/>
      <c r="EU698" s="55"/>
      <c r="EV698" s="55"/>
      <c r="EW698" s="55"/>
      <c r="EX698" s="55"/>
      <c r="EY698" s="55"/>
      <c r="EZ698" s="55"/>
      <c r="FA698" s="55"/>
      <c r="FB698" s="55"/>
      <c r="FC698" s="55"/>
      <c r="FD698" s="55"/>
      <c r="FE698" s="55"/>
      <c r="FF698" s="55"/>
      <c r="FG698" s="55"/>
      <c r="FH698" s="55"/>
      <c r="FI698" s="55"/>
      <c r="FJ698" s="55"/>
      <c r="FK698" s="55"/>
      <c r="FL698" s="55"/>
      <c r="FM698" s="55"/>
      <c r="FN698" s="55"/>
      <c r="FO698" s="55"/>
      <c r="FP698" s="55"/>
      <c r="FQ698" s="55"/>
      <c r="FR698" s="55"/>
      <c r="FS698" s="55"/>
      <c r="FT698" s="55"/>
      <c r="FU698" s="55"/>
      <c r="FV698" s="55"/>
      <c r="FW698" s="55"/>
      <c r="FX698" s="55"/>
      <c r="FY698" s="55"/>
      <c r="FZ698" s="55"/>
      <c r="GA698" s="55"/>
      <c r="GB698" s="55"/>
      <c r="GC698" s="55"/>
      <c r="GD698" s="55"/>
      <c r="GE698" s="55"/>
      <c r="GF698" s="55"/>
      <c r="GG698" s="55"/>
      <c r="GH698" s="55"/>
      <c r="GI698" s="55"/>
      <c r="GJ698" s="55"/>
      <c r="GK698" s="55"/>
      <c r="GL698" s="55"/>
      <c r="GM698" s="55"/>
      <c r="GN698" s="55"/>
      <c r="GO698" s="55"/>
      <c r="GP698" s="55"/>
      <c r="GQ698" s="55"/>
      <c r="GR698" s="55"/>
      <c r="GS698" s="55"/>
      <c r="GT698" s="55"/>
      <c r="GU698" s="55"/>
      <c r="GV698" s="55"/>
      <c r="GW698" s="55"/>
      <c r="GX698" s="55"/>
      <c r="GY698" s="55"/>
      <c r="GZ698" s="55"/>
      <c r="HA698" s="55"/>
      <c r="HB698" s="55"/>
      <c r="HC698" s="55"/>
      <c r="HD698" s="55"/>
      <c r="HE698" s="55"/>
      <c r="HF698" s="55"/>
      <c r="HG698" s="55"/>
      <c r="HH698" s="55"/>
      <c r="HI698" s="55"/>
      <c r="HJ698" s="55"/>
      <c r="HK698" s="55"/>
      <c r="HL698" s="55"/>
      <c r="HM698" s="55"/>
      <c r="HN698" s="55"/>
      <c r="HO698" s="55"/>
      <c r="HP698" s="55"/>
      <c r="HQ698" s="55"/>
      <c r="HR698" s="55"/>
      <c r="HS698" s="55"/>
      <c r="HT698" s="55"/>
      <c r="HU698" s="55"/>
      <c r="HV698" s="55"/>
      <c r="HW698" s="55"/>
      <c r="HX698" s="55"/>
      <c r="HY698" s="55"/>
      <c r="HZ698" s="55"/>
      <c r="IA698" s="55"/>
    </row>
    <row r="699" spans="1:235" ht="11.25">
      <c r="A699" s="1"/>
      <c r="B699" s="1"/>
      <c r="C699" s="1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106"/>
      <c r="O699" s="106"/>
      <c r="P699" s="106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5"/>
      <c r="AJ699" s="55"/>
      <c r="AK699" s="55"/>
      <c r="AL699" s="55"/>
      <c r="AM699" s="55"/>
      <c r="AN699" s="55"/>
      <c r="AO699" s="55"/>
      <c r="AP699" s="55"/>
      <c r="AQ699" s="55"/>
      <c r="AR699" s="55"/>
      <c r="AS699" s="55"/>
      <c r="AT699" s="55"/>
      <c r="AU699" s="55"/>
      <c r="AV699" s="55"/>
      <c r="AW699" s="55"/>
      <c r="AX699" s="55"/>
      <c r="AY699" s="55"/>
      <c r="AZ699" s="55"/>
      <c r="BA699" s="55"/>
      <c r="BB699" s="55"/>
      <c r="BC699" s="55"/>
      <c r="BD699" s="55"/>
      <c r="BE699" s="55"/>
      <c r="BF699" s="55"/>
      <c r="BG699" s="55"/>
      <c r="BH699" s="55"/>
      <c r="BI699" s="55"/>
      <c r="BJ699" s="55"/>
      <c r="BK699" s="55"/>
      <c r="BL699" s="55"/>
      <c r="BM699" s="55"/>
      <c r="BN699" s="55"/>
      <c r="BO699" s="55"/>
      <c r="BP699" s="55"/>
      <c r="BQ699" s="55"/>
      <c r="BR699" s="55"/>
      <c r="BS699" s="55"/>
      <c r="BT699" s="55"/>
      <c r="BU699" s="55"/>
      <c r="BV699" s="55"/>
      <c r="BW699" s="55"/>
      <c r="BX699" s="55"/>
      <c r="BY699" s="55"/>
      <c r="BZ699" s="55"/>
      <c r="CA699" s="55"/>
      <c r="CB699" s="55"/>
      <c r="CC699" s="55"/>
      <c r="CD699" s="55"/>
      <c r="CE699" s="55"/>
      <c r="CF699" s="55"/>
      <c r="CG699" s="55"/>
      <c r="CH699" s="55"/>
      <c r="CI699" s="55"/>
      <c r="CJ699" s="55"/>
      <c r="CK699" s="55"/>
      <c r="CL699" s="55"/>
      <c r="CM699" s="55"/>
      <c r="CN699" s="55"/>
      <c r="CO699" s="55"/>
      <c r="CP699" s="55"/>
      <c r="CQ699" s="55"/>
      <c r="CR699" s="55"/>
      <c r="CS699" s="55"/>
      <c r="CT699" s="55"/>
      <c r="CU699" s="55"/>
      <c r="CV699" s="55"/>
      <c r="CW699" s="55"/>
      <c r="CX699" s="55"/>
      <c r="CY699" s="55"/>
      <c r="CZ699" s="55"/>
      <c r="DA699" s="55"/>
      <c r="DB699" s="55"/>
      <c r="DC699" s="55"/>
      <c r="DD699" s="55"/>
      <c r="DE699" s="55"/>
      <c r="DF699" s="55"/>
      <c r="DG699" s="55"/>
      <c r="DH699" s="55"/>
      <c r="DI699" s="55"/>
      <c r="DJ699" s="55"/>
      <c r="DK699" s="55"/>
      <c r="DL699" s="55"/>
      <c r="DM699" s="55"/>
      <c r="DN699" s="55"/>
      <c r="DO699" s="55"/>
      <c r="DP699" s="55"/>
      <c r="DQ699" s="55"/>
      <c r="DR699" s="55"/>
      <c r="DS699" s="55"/>
      <c r="DT699" s="55"/>
      <c r="DU699" s="55"/>
      <c r="DV699" s="55"/>
      <c r="DW699" s="55"/>
      <c r="DX699" s="55"/>
      <c r="DY699" s="55"/>
      <c r="DZ699" s="55"/>
      <c r="EA699" s="55"/>
      <c r="EB699" s="55"/>
      <c r="EC699" s="55"/>
      <c r="ED699" s="55"/>
      <c r="EE699" s="55"/>
      <c r="EF699" s="55"/>
      <c r="EG699" s="55"/>
      <c r="EH699" s="55"/>
      <c r="EI699" s="55"/>
      <c r="EJ699" s="55"/>
      <c r="EK699" s="55"/>
      <c r="EL699" s="55"/>
      <c r="EM699" s="55"/>
      <c r="EN699" s="55"/>
      <c r="EO699" s="55"/>
      <c r="EP699" s="55"/>
      <c r="EQ699" s="55"/>
      <c r="ER699" s="55"/>
      <c r="ES699" s="55"/>
      <c r="ET699" s="55"/>
      <c r="EU699" s="55"/>
      <c r="EV699" s="55"/>
      <c r="EW699" s="55"/>
      <c r="EX699" s="55"/>
      <c r="EY699" s="55"/>
      <c r="EZ699" s="55"/>
      <c r="FA699" s="55"/>
      <c r="FB699" s="55"/>
      <c r="FC699" s="55"/>
      <c r="FD699" s="55"/>
      <c r="FE699" s="55"/>
      <c r="FF699" s="55"/>
      <c r="FG699" s="55"/>
      <c r="FH699" s="55"/>
      <c r="FI699" s="55"/>
      <c r="FJ699" s="55"/>
      <c r="FK699" s="55"/>
      <c r="FL699" s="55"/>
      <c r="FM699" s="55"/>
      <c r="FN699" s="55"/>
      <c r="FO699" s="55"/>
      <c r="FP699" s="55"/>
      <c r="FQ699" s="55"/>
      <c r="FR699" s="55"/>
      <c r="FS699" s="55"/>
      <c r="FT699" s="55"/>
      <c r="FU699" s="55"/>
      <c r="FV699" s="55"/>
      <c r="FW699" s="55"/>
      <c r="FX699" s="55"/>
      <c r="FY699" s="55"/>
      <c r="FZ699" s="55"/>
      <c r="GA699" s="55"/>
      <c r="GB699" s="55"/>
      <c r="GC699" s="55"/>
      <c r="GD699" s="55"/>
      <c r="GE699" s="55"/>
      <c r="GF699" s="55"/>
      <c r="GG699" s="55"/>
      <c r="GH699" s="55"/>
      <c r="GI699" s="55"/>
      <c r="GJ699" s="55"/>
      <c r="GK699" s="55"/>
      <c r="GL699" s="55"/>
      <c r="GM699" s="55"/>
      <c r="GN699" s="55"/>
      <c r="GO699" s="55"/>
      <c r="GP699" s="55"/>
      <c r="GQ699" s="55"/>
      <c r="GR699" s="55"/>
      <c r="GS699" s="55"/>
      <c r="GT699" s="55"/>
      <c r="GU699" s="55"/>
      <c r="GV699" s="55"/>
      <c r="GW699" s="55"/>
      <c r="GX699" s="55"/>
      <c r="GY699" s="55"/>
      <c r="GZ699" s="55"/>
      <c r="HA699" s="55"/>
      <c r="HB699" s="55"/>
      <c r="HC699" s="55"/>
      <c r="HD699" s="55"/>
      <c r="HE699" s="55"/>
      <c r="HF699" s="55"/>
      <c r="HG699" s="55"/>
      <c r="HH699" s="55"/>
      <c r="HI699" s="55"/>
      <c r="HJ699" s="55"/>
      <c r="HK699" s="55"/>
      <c r="HL699" s="55"/>
      <c r="HM699" s="55"/>
      <c r="HN699" s="55"/>
      <c r="HO699" s="55"/>
      <c r="HP699" s="55"/>
      <c r="HQ699" s="55"/>
      <c r="HR699" s="55"/>
      <c r="HS699" s="55"/>
      <c r="HT699" s="55"/>
      <c r="HU699" s="55"/>
      <c r="HV699" s="55"/>
      <c r="HW699" s="55"/>
      <c r="HX699" s="55"/>
      <c r="HY699" s="55"/>
      <c r="HZ699" s="55"/>
      <c r="IA699" s="55"/>
    </row>
    <row r="700" spans="1:235" ht="11.25">
      <c r="A700" s="1"/>
      <c r="B700" s="1"/>
      <c r="C700" s="1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106"/>
      <c r="O700" s="106"/>
      <c r="P700" s="106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  <c r="AH700" s="55"/>
      <c r="AI700" s="55"/>
      <c r="AJ700" s="55"/>
      <c r="AK700" s="55"/>
      <c r="AL700" s="55"/>
      <c r="AM700" s="55"/>
      <c r="AN700" s="55"/>
      <c r="AO700" s="55"/>
      <c r="AP700" s="55"/>
      <c r="AQ700" s="55"/>
      <c r="AR700" s="55"/>
      <c r="AS700" s="55"/>
      <c r="AT700" s="55"/>
      <c r="AU700" s="55"/>
      <c r="AV700" s="55"/>
      <c r="AW700" s="55"/>
      <c r="AX700" s="55"/>
      <c r="AY700" s="55"/>
      <c r="AZ700" s="55"/>
      <c r="BA700" s="55"/>
      <c r="BB700" s="55"/>
      <c r="BC700" s="55"/>
      <c r="BD700" s="55"/>
      <c r="BE700" s="55"/>
      <c r="BF700" s="55"/>
      <c r="BG700" s="55"/>
      <c r="BH700" s="55"/>
      <c r="BI700" s="55"/>
      <c r="BJ700" s="55"/>
      <c r="BK700" s="55"/>
      <c r="BL700" s="55"/>
      <c r="BM700" s="55"/>
      <c r="BN700" s="55"/>
      <c r="BO700" s="55"/>
      <c r="BP700" s="55"/>
      <c r="BQ700" s="55"/>
      <c r="BR700" s="55"/>
      <c r="BS700" s="55"/>
      <c r="BT700" s="55"/>
      <c r="BU700" s="55"/>
      <c r="BV700" s="55"/>
      <c r="BW700" s="55"/>
      <c r="BX700" s="55"/>
      <c r="BY700" s="55"/>
      <c r="BZ700" s="55"/>
      <c r="CA700" s="55"/>
      <c r="CB700" s="55"/>
      <c r="CC700" s="55"/>
      <c r="CD700" s="55"/>
      <c r="CE700" s="55"/>
      <c r="CF700" s="55"/>
      <c r="CG700" s="55"/>
      <c r="CH700" s="55"/>
      <c r="CI700" s="55"/>
      <c r="CJ700" s="55"/>
      <c r="CK700" s="55"/>
      <c r="CL700" s="55"/>
      <c r="CM700" s="55"/>
      <c r="CN700" s="55"/>
      <c r="CO700" s="55"/>
      <c r="CP700" s="55"/>
      <c r="CQ700" s="55"/>
      <c r="CR700" s="55"/>
      <c r="CS700" s="55"/>
      <c r="CT700" s="55"/>
      <c r="CU700" s="55"/>
      <c r="CV700" s="55"/>
      <c r="CW700" s="55"/>
      <c r="CX700" s="55"/>
      <c r="CY700" s="55"/>
      <c r="CZ700" s="55"/>
      <c r="DA700" s="55"/>
      <c r="DB700" s="55"/>
      <c r="DC700" s="55"/>
      <c r="DD700" s="55"/>
      <c r="DE700" s="55"/>
      <c r="DF700" s="55"/>
      <c r="DG700" s="55"/>
      <c r="DH700" s="55"/>
      <c r="DI700" s="55"/>
      <c r="DJ700" s="55"/>
      <c r="DK700" s="55"/>
      <c r="DL700" s="55"/>
      <c r="DM700" s="55"/>
      <c r="DN700" s="55"/>
      <c r="DO700" s="55"/>
      <c r="DP700" s="55"/>
      <c r="DQ700" s="55"/>
      <c r="DR700" s="55"/>
      <c r="DS700" s="55"/>
      <c r="DT700" s="55"/>
      <c r="DU700" s="55"/>
      <c r="DV700" s="55"/>
      <c r="DW700" s="55"/>
      <c r="DX700" s="55"/>
      <c r="DY700" s="55"/>
      <c r="DZ700" s="55"/>
      <c r="EA700" s="55"/>
      <c r="EB700" s="55"/>
      <c r="EC700" s="55"/>
      <c r="ED700" s="55"/>
      <c r="EE700" s="55"/>
      <c r="EF700" s="55"/>
      <c r="EG700" s="55"/>
      <c r="EH700" s="55"/>
      <c r="EI700" s="55"/>
      <c r="EJ700" s="55"/>
      <c r="EK700" s="55"/>
      <c r="EL700" s="55"/>
      <c r="EM700" s="55"/>
      <c r="EN700" s="55"/>
      <c r="EO700" s="55"/>
      <c r="EP700" s="55"/>
      <c r="EQ700" s="55"/>
      <c r="ER700" s="55"/>
      <c r="ES700" s="55"/>
      <c r="ET700" s="55"/>
      <c r="EU700" s="55"/>
      <c r="EV700" s="55"/>
      <c r="EW700" s="55"/>
      <c r="EX700" s="55"/>
      <c r="EY700" s="55"/>
      <c r="EZ700" s="55"/>
      <c r="FA700" s="55"/>
      <c r="FB700" s="55"/>
      <c r="FC700" s="55"/>
      <c r="FD700" s="55"/>
      <c r="FE700" s="55"/>
      <c r="FF700" s="55"/>
      <c r="FG700" s="55"/>
      <c r="FH700" s="55"/>
      <c r="FI700" s="55"/>
      <c r="FJ700" s="55"/>
      <c r="FK700" s="55"/>
      <c r="FL700" s="55"/>
      <c r="FM700" s="55"/>
      <c r="FN700" s="55"/>
      <c r="FO700" s="55"/>
      <c r="FP700" s="55"/>
      <c r="FQ700" s="55"/>
      <c r="FR700" s="55"/>
      <c r="FS700" s="55"/>
      <c r="FT700" s="55"/>
      <c r="FU700" s="55"/>
      <c r="FV700" s="55"/>
      <c r="FW700" s="55"/>
      <c r="FX700" s="55"/>
      <c r="FY700" s="55"/>
      <c r="FZ700" s="55"/>
      <c r="GA700" s="55"/>
      <c r="GB700" s="55"/>
      <c r="GC700" s="55"/>
      <c r="GD700" s="55"/>
      <c r="GE700" s="55"/>
      <c r="GF700" s="55"/>
      <c r="GG700" s="55"/>
      <c r="GH700" s="55"/>
      <c r="GI700" s="55"/>
      <c r="GJ700" s="55"/>
      <c r="GK700" s="55"/>
      <c r="GL700" s="55"/>
      <c r="GM700" s="55"/>
      <c r="GN700" s="55"/>
      <c r="GO700" s="55"/>
      <c r="GP700" s="55"/>
      <c r="GQ700" s="55"/>
      <c r="GR700" s="55"/>
      <c r="GS700" s="55"/>
      <c r="GT700" s="55"/>
      <c r="GU700" s="55"/>
      <c r="GV700" s="55"/>
      <c r="GW700" s="55"/>
      <c r="GX700" s="55"/>
      <c r="GY700" s="55"/>
      <c r="GZ700" s="55"/>
      <c r="HA700" s="55"/>
      <c r="HB700" s="55"/>
      <c r="HC700" s="55"/>
      <c r="HD700" s="55"/>
      <c r="HE700" s="55"/>
      <c r="HF700" s="55"/>
      <c r="HG700" s="55"/>
      <c r="HH700" s="55"/>
      <c r="HI700" s="55"/>
      <c r="HJ700" s="55"/>
      <c r="HK700" s="55"/>
      <c r="HL700" s="55"/>
      <c r="HM700" s="55"/>
      <c r="HN700" s="55"/>
      <c r="HO700" s="55"/>
      <c r="HP700" s="55"/>
      <c r="HQ700" s="55"/>
      <c r="HR700" s="55"/>
      <c r="HS700" s="55"/>
      <c r="HT700" s="55"/>
      <c r="HU700" s="55"/>
      <c r="HV700" s="55"/>
      <c r="HW700" s="55"/>
      <c r="HX700" s="55"/>
      <c r="HY700" s="55"/>
      <c r="HZ700" s="55"/>
      <c r="IA700" s="55"/>
    </row>
    <row r="701" spans="1:235" ht="11.25">
      <c r="A701" s="1"/>
      <c r="B701" s="1"/>
      <c r="C701" s="1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106"/>
      <c r="O701" s="106"/>
      <c r="P701" s="106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5"/>
      <c r="AF701" s="55"/>
      <c r="AG701" s="55"/>
      <c r="AH701" s="55"/>
      <c r="AI701" s="55"/>
      <c r="AJ701" s="55"/>
      <c r="AK701" s="55"/>
      <c r="AL701" s="55"/>
      <c r="AM701" s="55"/>
      <c r="AN701" s="55"/>
      <c r="AO701" s="55"/>
      <c r="AP701" s="55"/>
      <c r="AQ701" s="55"/>
      <c r="AR701" s="55"/>
      <c r="AS701" s="55"/>
      <c r="AT701" s="55"/>
      <c r="AU701" s="55"/>
      <c r="AV701" s="55"/>
      <c r="AW701" s="55"/>
      <c r="AX701" s="55"/>
      <c r="AY701" s="55"/>
      <c r="AZ701" s="55"/>
      <c r="BA701" s="55"/>
      <c r="BB701" s="55"/>
      <c r="BC701" s="55"/>
      <c r="BD701" s="55"/>
      <c r="BE701" s="55"/>
      <c r="BF701" s="55"/>
      <c r="BG701" s="55"/>
      <c r="BH701" s="55"/>
      <c r="BI701" s="55"/>
      <c r="BJ701" s="55"/>
      <c r="BK701" s="55"/>
      <c r="BL701" s="55"/>
      <c r="BM701" s="55"/>
      <c r="BN701" s="55"/>
      <c r="BO701" s="55"/>
      <c r="BP701" s="55"/>
      <c r="BQ701" s="55"/>
      <c r="BR701" s="55"/>
      <c r="BS701" s="55"/>
      <c r="BT701" s="55"/>
      <c r="BU701" s="55"/>
      <c r="BV701" s="55"/>
      <c r="BW701" s="55"/>
      <c r="BX701" s="55"/>
      <c r="BY701" s="55"/>
      <c r="BZ701" s="55"/>
      <c r="CA701" s="55"/>
      <c r="CB701" s="55"/>
      <c r="CC701" s="55"/>
      <c r="CD701" s="55"/>
      <c r="CE701" s="55"/>
      <c r="CF701" s="55"/>
      <c r="CG701" s="55"/>
      <c r="CH701" s="55"/>
      <c r="CI701" s="55"/>
      <c r="CJ701" s="55"/>
      <c r="CK701" s="55"/>
      <c r="CL701" s="55"/>
      <c r="CM701" s="55"/>
      <c r="CN701" s="55"/>
      <c r="CO701" s="55"/>
      <c r="CP701" s="55"/>
      <c r="CQ701" s="55"/>
      <c r="CR701" s="55"/>
      <c r="CS701" s="55"/>
      <c r="CT701" s="55"/>
      <c r="CU701" s="55"/>
      <c r="CV701" s="55"/>
      <c r="CW701" s="55"/>
      <c r="CX701" s="55"/>
      <c r="CY701" s="55"/>
      <c r="CZ701" s="55"/>
      <c r="DA701" s="55"/>
      <c r="DB701" s="55"/>
      <c r="DC701" s="55"/>
      <c r="DD701" s="55"/>
      <c r="DE701" s="55"/>
      <c r="DF701" s="55"/>
      <c r="DG701" s="55"/>
      <c r="DH701" s="55"/>
      <c r="DI701" s="55"/>
      <c r="DJ701" s="55"/>
      <c r="DK701" s="55"/>
      <c r="DL701" s="55"/>
      <c r="DM701" s="55"/>
      <c r="DN701" s="55"/>
      <c r="DO701" s="55"/>
      <c r="DP701" s="55"/>
      <c r="DQ701" s="55"/>
      <c r="DR701" s="55"/>
      <c r="DS701" s="55"/>
      <c r="DT701" s="55"/>
      <c r="DU701" s="55"/>
      <c r="DV701" s="55"/>
      <c r="DW701" s="55"/>
      <c r="DX701" s="55"/>
      <c r="DY701" s="55"/>
      <c r="DZ701" s="55"/>
      <c r="EA701" s="55"/>
      <c r="EB701" s="55"/>
      <c r="EC701" s="55"/>
      <c r="ED701" s="55"/>
      <c r="EE701" s="55"/>
      <c r="EF701" s="55"/>
      <c r="EG701" s="55"/>
      <c r="EH701" s="55"/>
      <c r="EI701" s="55"/>
      <c r="EJ701" s="55"/>
      <c r="EK701" s="55"/>
      <c r="EL701" s="55"/>
      <c r="EM701" s="55"/>
      <c r="EN701" s="55"/>
      <c r="EO701" s="55"/>
      <c r="EP701" s="55"/>
      <c r="EQ701" s="55"/>
      <c r="ER701" s="55"/>
      <c r="ES701" s="55"/>
      <c r="ET701" s="55"/>
      <c r="EU701" s="55"/>
      <c r="EV701" s="55"/>
      <c r="EW701" s="55"/>
      <c r="EX701" s="55"/>
      <c r="EY701" s="55"/>
      <c r="EZ701" s="55"/>
      <c r="FA701" s="55"/>
      <c r="FB701" s="55"/>
      <c r="FC701" s="55"/>
      <c r="FD701" s="55"/>
      <c r="FE701" s="55"/>
      <c r="FF701" s="55"/>
      <c r="FG701" s="55"/>
      <c r="FH701" s="55"/>
      <c r="FI701" s="55"/>
      <c r="FJ701" s="55"/>
      <c r="FK701" s="55"/>
      <c r="FL701" s="55"/>
      <c r="FM701" s="55"/>
      <c r="FN701" s="55"/>
      <c r="FO701" s="55"/>
      <c r="FP701" s="55"/>
      <c r="FQ701" s="55"/>
      <c r="FR701" s="55"/>
      <c r="FS701" s="55"/>
      <c r="FT701" s="55"/>
      <c r="FU701" s="55"/>
      <c r="FV701" s="55"/>
      <c r="FW701" s="55"/>
      <c r="FX701" s="55"/>
      <c r="FY701" s="55"/>
      <c r="FZ701" s="55"/>
      <c r="GA701" s="55"/>
      <c r="GB701" s="55"/>
      <c r="GC701" s="55"/>
      <c r="GD701" s="55"/>
      <c r="GE701" s="55"/>
      <c r="GF701" s="55"/>
      <c r="GG701" s="55"/>
      <c r="GH701" s="55"/>
      <c r="GI701" s="55"/>
      <c r="GJ701" s="55"/>
      <c r="GK701" s="55"/>
      <c r="GL701" s="55"/>
      <c r="GM701" s="55"/>
      <c r="GN701" s="55"/>
      <c r="GO701" s="55"/>
      <c r="GP701" s="55"/>
      <c r="GQ701" s="55"/>
      <c r="GR701" s="55"/>
      <c r="GS701" s="55"/>
      <c r="GT701" s="55"/>
      <c r="GU701" s="55"/>
      <c r="GV701" s="55"/>
      <c r="GW701" s="55"/>
      <c r="GX701" s="55"/>
      <c r="GY701" s="55"/>
      <c r="GZ701" s="55"/>
      <c r="HA701" s="55"/>
      <c r="HB701" s="55"/>
      <c r="HC701" s="55"/>
      <c r="HD701" s="55"/>
      <c r="HE701" s="55"/>
      <c r="HF701" s="55"/>
      <c r="HG701" s="55"/>
      <c r="HH701" s="55"/>
      <c r="HI701" s="55"/>
      <c r="HJ701" s="55"/>
      <c r="HK701" s="55"/>
      <c r="HL701" s="55"/>
      <c r="HM701" s="55"/>
      <c r="HN701" s="55"/>
      <c r="HO701" s="55"/>
      <c r="HP701" s="55"/>
      <c r="HQ701" s="55"/>
      <c r="HR701" s="55"/>
      <c r="HS701" s="55"/>
      <c r="HT701" s="55"/>
      <c r="HU701" s="55"/>
      <c r="HV701" s="55"/>
      <c r="HW701" s="55"/>
      <c r="HX701" s="55"/>
      <c r="HY701" s="55"/>
      <c r="HZ701" s="55"/>
      <c r="IA701" s="55"/>
    </row>
    <row r="702" spans="1:235" ht="11.25">
      <c r="A702" s="1"/>
      <c r="B702" s="1"/>
      <c r="C702" s="1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106"/>
      <c r="O702" s="106"/>
      <c r="P702" s="106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/>
      <c r="AJ702" s="55"/>
      <c r="AK702" s="55"/>
      <c r="AL702" s="55"/>
      <c r="AM702" s="55"/>
      <c r="AN702" s="55"/>
      <c r="AO702" s="55"/>
      <c r="AP702" s="55"/>
      <c r="AQ702" s="55"/>
      <c r="AR702" s="55"/>
      <c r="AS702" s="55"/>
      <c r="AT702" s="55"/>
      <c r="AU702" s="55"/>
      <c r="AV702" s="55"/>
      <c r="AW702" s="55"/>
      <c r="AX702" s="55"/>
      <c r="AY702" s="55"/>
      <c r="AZ702" s="55"/>
      <c r="BA702" s="55"/>
      <c r="BB702" s="55"/>
      <c r="BC702" s="55"/>
      <c r="BD702" s="55"/>
      <c r="BE702" s="55"/>
      <c r="BF702" s="55"/>
      <c r="BG702" s="55"/>
      <c r="BH702" s="55"/>
      <c r="BI702" s="55"/>
      <c r="BJ702" s="55"/>
      <c r="BK702" s="55"/>
      <c r="BL702" s="55"/>
      <c r="BM702" s="55"/>
      <c r="BN702" s="55"/>
      <c r="BO702" s="55"/>
      <c r="BP702" s="55"/>
      <c r="BQ702" s="55"/>
      <c r="BR702" s="55"/>
      <c r="BS702" s="55"/>
      <c r="BT702" s="55"/>
      <c r="BU702" s="55"/>
      <c r="BV702" s="55"/>
      <c r="BW702" s="55"/>
      <c r="BX702" s="55"/>
      <c r="BY702" s="55"/>
      <c r="BZ702" s="55"/>
      <c r="CA702" s="55"/>
      <c r="CB702" s="55"/>
      <c r="CC702" s="55"/>
      <c r="CD702" s="55"/>
      <c r="CE702" s="55"/>
      <c r="CF702" s="55"/>
      <c r="CG702" s="55"/>
      <c r="CH702" s="55"/>
      <c r="CI702" s="55"/>
      <c r="CJ702" s="55"/>
      <c r="CK702" s="55"/>
      <c r="CL702" s="55"/>
      <c r="CM702" s="55"/>
      <c r="CN702" s="55"/>
      <c r="CO702" s="55"/>
      <c r="CP702" s="55"/>
      <c r="CQ702" s="55"/>
      <c r="CR702" s="55"/>
      <c r="CS702" s="55"/>
      <c r="CT702" s="55"/>
      <c r="CU702" s="55"/>
      <c r="CV702" s="55"/>
      <c r="CW702" s="55"/>
      <c r="CX702" s="55"/>
      <c r="CY702" s="55"/>
      <c r="CZ702" s="55"/>
      <c r="DA702" s="55"/>
      <c r="DB702" s="55"/>
      <c r="DC702" s="55"/>
      <c r="DD702" s="55"/>
      <c r="DE702" s="55"/>
      <c r="DF702" s="55"/>
      <c r="DG702" s="55"/>
      <c r="DH702" s="55"/>
      <c r="DI702" s="55"/>
      <c r="DJ702" s="55"/>
      <c r="DK702" s="55"/>
      <c r="DL702" s="55"/>
      <c r="DM702" s="55"/>
      <c r="DN702" s="55"/>
      <c r="DO702" s="55"/>
      <c r="DP702" s="55"/>
      <c r="DQ702" s="55"/>
      <c r="DR702" s="55"/>
      <c r="DS702" s="55"/>
      <c r="DT702" s="55"/>
      <c r="DU702" s="55"/>
      <c r="DV702" s="55"/>
      <c r="DW702" s="55"/>
      <c r="DX702" s="55"/>
      <c r="DY702" s="55"/>
      <c r="DZ702" s="55"/>
      <c r="EA702" s="55"/>
      <c r="EB702" s="55"/>
      <c r="EC702" s="55"/>
      <c r="ED702" s="55"/>
      <c r="EE702" s="55"/>
      <c r="EF702" s="55"/>
      <c r="EG702" s="55"/>
      <c r="EH702" s="55"/>
      <c r="EI702" s="55"/>
      <c r="EJ702" s="55"/>
      <c r="EK702" s="55"/>
      <c r="EL702" s="55"/>
      <c r="EM702" s="55"/>
      <c r="EN702" s="55"/>
      <c r="EO702" s="55"/>
      <c r="EP702" s="55"/>
      <c r="EQ702" s="55"/>
      <c r="ER702" s="55"/>
      <c r="ES702" s="55"/>
      <c r="ET702" s="55"/>
      <c r="EU702" s="55"/>
      <c r="EV702" s="55"/>
      <c r="EW702" s="55"/>
      <c r="EX702" s="55"/>
      <c r="EY702" s="55"/>
      <c r="EZ702" s="55"/>
      <c r="FA702" s="55"/>
      <c r="FB702" s="55"/>
      <c r="FC702" s="55"/>
      <c r="FD702" s="55"/>
      <c r="FE702" s="55"/>
      <c r="FF702" s="55"/>
      <c r="FG702" s="55"/>
      <c r="FH702" s="55"/>
      <c r="FI702" s="55"/>
      <c r="FJ702" s="55"/>
      <c r="FK702" s="55"/>
      <c r="FL702" s="55"/>
      <c r="FM702" s="55"/>
      <c r="FN702" s="55"/>
      <c r="FO702" s="55"/>
      <c r="FP702" s="55"/>
      <c r="FQ702" s="55"/>
      <c r="FR702" s="55"/>
      <c r="FS702" s="55"/>
      <c r="FT702" s="55"/>
      <c r="FU702" s="55"/>
      <c r="FV702" s="55"/>
      <c r="FW702" s="55"/>
      <c r="FX702" s="55"/>
      <c r="FY702" s="55"/>
      <c r="FZ702" s="55"/>
      <c r="GA702" s="55"/>
      <c r="GB702" s="55"/>
      <c r="GC702" s="55"/>
      <c r="GD702" s="55"/>
      <c r="GE702" s="55"/>
      <c r="GF702" s="55"/>
      <c r="GG702" s="55"/>
      <c r="GH702" s="55"/>
      <c r="GI702" s="55"/>
      <c r="GJ702" s="55"/>
      <c r="GK702" s="55"/>
      <c r="GL702" s="55"/>
      <c r="GM702" s="55"/>
      <c r="GN702" s="55"/>
      <c r="GO702" s="55"/>
      <c r="GP702" s="55"/>
      <c r="GQ702" s="55"/>
      <c r="GR702" s="55"/>
      <c r="GS702" s="55"/>
      <c r="GT702" s="55"/>
      <c r="GU702" s="55"/>
      <c r="GV702" s="55"/>
      <c r="GW702" s="55"/>
      <c r="GX702" s="55"/>
      <c r="GY702" s="55"/>
      <c r="GZ702" s="55"/>
      <c r="HA702" s="55"/>
      <c r="HB702" s="55"/>
      <c r="HC702" s="55"/>
      <c r="HD702" s="55"/>
      <c r="HE702" s="55"/>
      <c r="HF702" s="55"/>
      <c r="HG702" s="55"/>
      <c r="HH702" s="55"/>
      <c r="HI702" s="55"/>
      <c r="HJ702" s="55"/>
      <c r="HK702" s="55"/>
      <c r="HL702" s="55"/>
      <c r="HM702" s="55"/>
      <c r="HN702" s="55"/>
      <c r="HO702" s="55"/>
      <c r="HP702" s="55"/>
      <c r="HQ702" s="55"/>
      <c r="HR702" s="55"/>
      <c r="HS702" s="55"/>
      <c r="HT702" s="55"/>
      <c r="HU702" s="55"/>
      <c r="HV702" s="55"/>
      <c r="HW702" s="55"/>
      <c r="HX702" s="55"/>
      <c r="HY702" s="55"/>
      <c r="HZ702" s="55"/>
      <c r="IA702" s="55"/>
    </row>
    <row r="703" spans="1:235" ht="11.25">
      <c r="A703" s="1"/>
      <c r="B703" s="1"/>
      <c r="C703" s="1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106"/>
      <c r="O703" s="106"/>
      <c r="P703" s="106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  <c r="AH703" s="55"/>
      <c r="AI703" s="55"/>
      <c r="AJ703" s="55"/>
      <c r="AK703" s="55"/>
      <c r="AL703" s="55"/>
      <c r="AM703" s="55"/>
      <c r="AN703" s="55"/>
      <c r="AO703" s="55"/>
      <c r="AP703" s="55"/>
      <c r="AQ703" s="55"/>
      <c r="AR703" s="55"/>
      <c r="AS703" s="55"/>
      <c r="AT703" s="55"/>
      <c r="AU703" s="55"/>
      <c r="AV703" s="55"/>
      <c r="AW703" s="55"/>
      <c r="AX703" s="55"/>
      <c r="AY703" s="55"/>
      <c r="AZ703" s="55"/>
      <c r="BA703" s="55"/>
      <c r="BB703" s="55"/>
      <c r="BC703" s="55"/>
      <c r="BD703" s="55"/>
      <c r="BE703" s="55"/>
      <c r="BF703" s="55"/>
      <c r="BG703" s="55"/>
      <c r="BH703" s="55"/>
      <c r="BI703" s="55"/>
      <c r="BJ703" s="55"/>
      <c r="BK703" s="55"/>
      <c r="BL703" s="55"/>
      <c r="BM703" s="55"/>
      <c r="BN703" s="55"/>
      <c r="BO703" s="55"/>
      <c r="BP703" s="55"/>
      <c r="BQ703" s="55"/>
      <c r="BR703" s="55"/>
      <c r="BS703" s="55"/>
      <c r="BT703" s="55"/>
      <c r="BU703" s="55"/>
      <c r="BV703" s="55"/>
      <c r="BW703" s="55"/>
      <c r="BX703" s="55"/>
      <c r="BY703" s="55"/>
      <c r="BZ703" s="55"/>
      <c r="CA703" s="55"/>
      <c r="CB703" s="55"/>
      <c r="CC703" s="55"/>
      <c r="CD703" s="55"/>
      <c r="CE703" s="55"/>
      <c r="CF703" s="55"/>
      <c r="CG703" s="55"/>
      <c r="CH703" s="55"/>
      <c r="CI703" s="55"/>
      <c r="CJ703" s="55"/>
      <c r="CK703" s="55"/>
      <c r="CL703" s="55"/>
      <c r="CM703" s="55"/>
      <c r="CN703" s="55"/>
      <c r="CO703" s="55"/>
      <c r="CP703" s="55"/>
      <c r="CQ703" s="55"/>
      <c r="CR703" s="55"/>
      <c r="CS703" s="55"/>
      <c r="CT703" s="55"/>
      <c r="CU703" s="55"/>
      <c r="CV703" s="55"/>
      <c r="CW703" s="55"/>
      <c r="CX703" s="55"/>
      <c r="CY703" s="55"/>
      <c r="CZ703" s="55"/>
      <c r="DA703" s="55"/>
      <c r="DB703" s="55"/>
      <c r="DC703" s="55"/>
      <c r="DD703" s="55"/>
      <c r="DE703" s="55"/>
      <c r="DF703" s="55"/>
      <c r="DG703" s="55"/>
      <c r="DH703" s="55"/>
      <c r="DI703" s="55"/>
      <c r="DJ703" s="55"/>
      <c r="DK703" s="55"/>
      <c r="DL703" s="55"/>
      <c r="DM703" s="55"/>
      <c r="DN703" s="55"/>
      <c r="DO703" s="55"/>
      <c r="DP703" s="55"/>
      <c r="DQ703" s="55"/>
      <c r="DR703" s="55"/>
      <c r="DS703" s="55"/>
      <c r="DT703" s="55"/>
      <c r="DU703" s="55"/>
      <c r="DV703" s="55"/>
      <c r="DW703" s="55"/>
      <c r="DX703" s="55"/>
      <c r="DY703" s="55"/>
      <c r="DZ703" s="55"/>
      <c r="EA703" s="55"/>
      <c r="EB703" s="55"/>
      <c r="EC703" s="55"/>
      <c r="ED703" s="55"/>
      <c r="EE703" s="55"/>
      <c r="EF703" s="55"/>
      <c r="EG703" s="55"/>
      <c r="EH703" s="55"/>
      <c r="EI703" s="55"/>
      <c r="EJ703" s="55"/>
      <c r="EK703" s="55"/>
      <c r="EL703" s="55"/>
      <c r="EM703" s="55"/>
      <c r="EN703" s="55"/>
      <c r="EO703" s="55"/>
      <c r="EP703" s="55"/>
      <c r="EQ703" s="55"/>
      <c r="ER703" s="55"/>
      <c r="ES703" s="55"/>
      <c r="ET703" s="55"/>
      <c r="EU703" s="55"/>
      <c r="EV703" s="55"/>
      <c r="EW703" s="55"/>
      <c r="EX703" s="55"/>
      <c r="EY703" s="55"/>
      <c r="EZ703" s="55"/>
      <c r="FA703" s="55"/>
      <c r="FB703" s="55"/>
      <c r="FC703" s="55"/>
      <c r="FD703" s="55"/>
      <c r="FE703" s="55"/>
      <c r="FF703" s="55"/>
      <c r="FG703" s="55"/>
      <c r="FH703" s="55"/>
      <c r="FI703" s="55"/>
      <c r="FJ703" s="55"/>
      <c r="FK703" s="55"/>
      <c r="FL703" s="55"/>
      <c r="FM703" s="55"/>
      <c r="FN703" s="55"/>
      <c r="FO703" s="55"/>
      <c r="FP703" s="55"/>
      <c r="FQ703" s="55"/>
      <c r="FR703" s="55"/>
      <c r="FS703" s="55"/>
      <c r="FT703" s="55"/>
      <c r="FU703" s="55"/>
      <c r="FV703" s="55"/>
      <c r="FW703" s="55"/>
      <c r="FX703" s="55"/>
      <c r="FY703" s="55"/>
      <c r="FZ703" s="55"/>
      <c r="GA703" s="55"/>
      <c r="GB703" s="55"/>
      <c r="GC703" s="55"/>
      <c r="GD703" s="55"/>
      <c r="GE703" s="55"/>
      <c r="GF703" s="55"/>
      <c r="GG703" s="55"/>
      <c r="GH703" s="55"/>
      <c r="GI703" s="55"/>
      <c r="GJ703" s="55"/>
      <c r="GK703" s="55"/>
      <c r="GL703" s="55"/>
      <c r="GM703" s="55"/>
      <c r="GN703" s="55"/>
      <c r="GO703" s="55"/>
      <c r="GP703" s="55"/>
      <c r="GQ703" s="55"/>
      <c r="GR703" s="55"/>
      <c r="GS703" s="55"/>
      <c r="GT703" s="55"/>
      <c r="GU703" s="55"/>
      <c r="GV703" s="55"/>
      <c r="GW703" s="55"/>
      <c r="GX703" s="55"/>
      <c r="GY703" s="55"/>
      <c r="GZ703" s="55"/>
      <c r="HA703" s="55"/>
      <c r="HB703" s="55"/>
      <c r="HC703" s="55"/>
      <c r="HD703" s="55"/>
      <c r="HE703" s="55"/>
      <c r="HF703" s="55"/>
      <c r="HG703" s="55"/>
      <c r="HH703" s="55"/>
      <c r="HI703" s="55"/>
      <c r="HJ703" s="55"/>
      <c r="HK703" s="55"/>
      <c r="HL703" s="55"/>
      <c r="HM703" s="55"/>
      <c r="HN703" s="55"/>
      <c r="HO703" s="55"/>
      <c r="HP703" s="55"/>
      <c r="HQ703" s="55"/>
      <c r="HR703" s="55"/>
      <c r="HS703" s="55"/>
      <c r="HT703" s="55"/>
      <c r="HU703" s="55"/>
      <c r="HV703" s="55"/>
      <c r="HW703" s="55"/>
      <c r="HX703" s="55"/>
      <c r="HY703" s="55"/>
      <c r="HZ703" s="55"/>
      <c r="IA703" s="55"/>
    </row>
    <row r="704" spans="1:235" ht="11.25">
      <c r="A704" s="1"/>
      <c r="B704" s="1"/>
      <c r="C704" s="1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106"/>
      <c r="O704" s="106"/>
      <c r="P704" s="106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5"/>
      <c r="AK704" s="55"/>
      <c r="AL704" s="55"/>
      <c r="AM704" s="55"/>
      <c r="AN704" s="55"/>
      <c r="AO704" s="55"/>
      <c r="AP704" s="55"/>
      <c r="AQ704" s="55"/>
      <c r="AR704" s="55"/>
      <c r="AS704" s="55"/>
      <c r="AT704" s="55"/>
      <c r="AU704" s="55"/>
      <c r="AV704" s="55"/>
      <c r="AW704" s="55"/>
      <c r="AX704" s="55"/>
      <c r="AY704" s="55"/>
      <c r="AZ704" s="55"/>
      <c r="BA704" s="55"/>
      <c r="BB704" s="55"/>
      <c r="BC704" s="55"/>
      <c r="BD704" s="55"/>
      <c r="BE704" s="55"/>
      <c r="BF704" s="55"/>
      <c r="BG704" s="55"/>
      <c r="BH704" s="55"/>
      <c r="BI704" s="55"/>
      <c r="BJ704" s="55"/>
      <c r="BK704" s="55"/>
      <c r="BL704" s="55"/>
      <c r="BM704" s="55"/>
      <c r="BN704" s="55"/>
      <c r="BO704" s="55"/>
      <c r="BP704" s="55"/>
      <c r="BQ704" s="55"/>
      <c r="BR704" s="55"/>
      <c r="BS704" s="55"/>
      <c r="BT704" s="55"/>
      <c r="BU704" s="55"/>
      <c r="BV704" s="55"/>
      <c r="BW704" s="55"/>
      <c r="BX704" s="55"/>
      <c r="BY704" s="55"/>
      <c r="BZ704" s="55"/>
      <c r="CA704" s="55"/>
      <c r="CB704" s="55"/>
      <c r="CC704" s="55"/>
      <c r="CD704" s="55"/>
      <c r="CE704" s="55"/>
      <c r="CF704" s="55"/>
      <c r="CG704" s="55"/>
      <c r="CH704" s="55"/>
      <c r="CI704" s="55"/>
      <c r="CJ704" s="55"/>
      <c r="CK704" s="55"/>
      <c r="CL704" s="55"/>
      <c r="CM704" s="55"/>
      <c r="CN704" s="55"/>
      <c r="CO704" s="55"/>
      <c r="CP704" s="55"/>
      <c r="CQ704" s="55"/>
      <c r="CR704" s="55"/>
      <c r="CS704" s="55"/>
      <c r="CT704" s="55"/>
      <c r="CU704" s="55"/>
      <c r="CV704" s="55"/>
      <c r="CW704" s="55"/>
      <c r="CX704" s="55"/>
      <c r="CY704" s="55"/>
      <c r="CZ704" s="55"/>
      <c r="DA704" s="55"/>
      <c r="DB704" s="55"/>
      <c r="DC704" s="55"/>
      <c r="DD704" s="55"/>
      <c r="DE704" s="55"/>
      <c r="DF704" s="55"/>
      <c r="DG704" s="55"/>
      <c r="DH704" s="55"/>
      <c r="DI704" s="55"/>
      <c r="DJ704" s="55"/>
      <c r="DK704" s="55"/>
      <c r="DL704" s="55"/>
      <c r="DM704" s="55"/>
      <c r="DN704" s="55"/>
      <c r="DO704" s="55"/>
      <c r="DP704" s="55"/>
      <c r="DQ704" s="55"/>
      <c r="DR704" s="55"/>
      <c r="DS704" s="55"/>
      <c r="DT704" s="55"/>
      <c r="DU704" s="55"/>
      <c r="DV704" s="55"/>
      <c r="DW704" s="55"/>
      <c r="DX704" s="55"/>
      <c r="DY704" s="55"/>
      <c r="DZ704" s="55"/>
      <c r="EA704" s="55"/>
      <c r="EB704" s="55"/>
      <c r="EC704" s="55"/>
      <c r="ED704" s="55"/>
      <c r="EE704" s="55"/>
      <c r="EF704" s="55"/>
      <c r="EG704" s="55"/>
      <c r="EH704" s="55"/>
      <c r="EI704" s="55"/>
      <c r="EJ704" s="55"/>
      <c r="EK704" s="55"/>
      <c r="EL704" s="55"/>
      <c r="EM704" s="55"/>
      <c r="EN704" s="55"/>
      <c r="EO704" s="55"/>
      <c r="EP704" s="55"/>
      <c r="EQ704" s="55"/>
      <c r="ER704" s="55"/>
      <c r="ES704" s="55"/>
      <c r="ET704" s="55"/>
      <c r="EU704" s="55"/>
      <c r="EV704" s="55"/>
      <c r="EW704" s="55"/>
      <c r="EX704" s="55"/>
      <c r="EY704" s="55"/>
      <c r="EZ704" s="55"/>
      <c r="FA704" s="55"/>
      <c r="FB704" s="55"/>
      <c r="FC704" s="55"/>
      <c r="FD704" s="55"/>
      <c r="FE704" s="55"/>
      <c r="FF704" s="55"/>
      <c r="FG704" s="55"/>
      <c r="FH704" s="55"/>
      <c r="FI704" s="55"/>
      <c r="FJ704" s="55"/>
      <c r="FK704" s="55"/>
      <c r="FL704" s="55"/>
      <c r="FM704" s="55"/>
      <c r="FN704" s="55"/>
      <c r="FO704" s="55"/>
      <c r="FP704" s="55"/>
      <c r="FQ704" s="55"/>
      <c r="FR704" s="55"/>
      <c r="FS704" s="55"/>
      <c r="FT704" s="55"/>
      <c r="FU704" s="55"/>
      <c r="FV704" s="55"/>
      <c r="FW704" s="55"/>
      <c r="FX704" s="55"/>
      <c r="FY704" s="55"/>
      <c r="FZ704" s="55"/>
      <c r="GA704" s="55"/>
      <c r="GB704" s="55"/>
      <c r="GC704" s="55"/>
      <c r="GD704" s="55"/>
      <c r="GE704" s="55"/>
      <c r="GF704" s="55"/>
      <c r="GG704" s="55"/>
      <c r="GH704" s="55"/>
      <c r="GI704" s="55"/>
      <c r="GJ704" s="55"/>
      <c r="GK704" s="55"/>
      <c r="GL704" s="55"/>
      <c r="GM704" s="55"/>
      <c r="GN704" s="55"/>
      <c r="GO704" s="55"/>
      <c r="GP704" s="55"/>
      <c r="GQ704" s="55"/>
      <c r="GR704" s="55"/>
      <c r="GS704" s="55"/>
      <c r="GT704" s="55"/>
      <c r="GU704" s="55"/>
      <c r="GV704" s="55"/>
      <c r="GW704" s="55"/>
      <c r="GX704" s="55"/>
      <c r="GY704" s="55"/>
      <c r="GZ704" s="55"/>
      <c r="HA704" s="55"/>
      <c r="HB704" s="55"/>
      <c r="HC704" s="55"/>
      <c r="HD704" s="55"/>
      <c r="HE704" s="55"/>
      <c r="HF704" s="55"/>
      <c r="HG704" s="55"/>
      <c r="HH704" s="55"/>
      <c r="HI704" s="55"/>
      <c r="HJ704" s="55"/>
      <c r="HK704" s="55"/>
      <c r="HL704" s="55"/>
      <c r="HM704" s="55"/>
      <c r="HN704" s="55"/>
      <c r="HO704" s="55"/>
      <c r="HP704" s="55"/>
      <c r="HQ704" s="55"/>
      <c r="HR704" s="55"/>
      <c r="HS704" s="55"/>
      <c r="HT704" s="55"/>
      <c r="HU704" s="55"/>
      <c r="HV704" s="55"/>
      <c r="HW704" s="55"/>
      <c r="HX704" s="55"/>
      <c r="HY704" s="55"/>
      <c r="HZ704" s="55"/>
      <c r="IA704" s="55"/>
    </row>
    <row r="705" spans="1:235" ht="11.25">
      <c r="A705" s="1"/>
      <c r="B705" s="1"/>
      <c r="C705" s="1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106"/>
      <c r="O705" s="106"/>
      <c r="P705" s="106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5"/>
      <c r="AF705" s="55"/>
      <c r="AG705" s="55"/>
      <c r="AH705" s="55"/>
      <c r="AI705" s="55"/>
      <c r="AJ705" s="55"/>
      <c r="AK705" s="55"/>
      <c r="AL705" s="55"/>
      <c r="AM705" s="55"/>
      <c r="AN705" s="55"/>
      <c r="AO705" s="55"/>
      <c r="AP705" s="55"/>
      <c r="AQ705" s="55"/>
      <c r="AR705" s="55"/>
      <c r="AS705" s="55"/>
      <c r="AT705" s="55"/>
      <c r="AU705" s="55"/>
      <c r="AV705" s="55"/>
      <c r="AW705" s="55"/>
      <c r="AX705" s="55"/>
      <c r="AY705" s="55"/>
      <c r="AZ705" s="55"/>
      <c r="BA705" s="55"/>
      <c r="BB705" s="55"/>
      <c r="BC705" s="55"/>
      <c r="BD705" s="55"/>
      <c r="BE705" s="55"/>
      <c r="BF705" s="55"/>
      <c r="BG705" s="55"/>
      <c r="BH705" s="55"/>
      <c r="BI705" s="55"/>
      <c r="BJ705" s="55"/>
      <c r="BK705" s="55"/>
      <c r="BL705" s="55"/>
      <c r="BM705" s="55"/>
      <c r="BN705" s="55"/>
      <c r="BO705" s="55"/>
      <c r="BP705" s="55"/>
      <c r="BQ705" s="55"/>
      <c r="BR705" s="55"/>
      <c r="BS705" s="55"/>
      <c r="BT705" s="55"/>
      <c r="BU705" s="55"/>
      <c r="BV705" s="55"/>
      <c r="BW705" s="55"/>
      <c r="BX705" s="55"/>
      <c r="BY705" s="55"/>
      <c r="BZ705" s="55"/>
      <c r="CA705" s="55"/>
      <c r="CB705" s="55"/>
      <c r="CC705" s="55"/>
      <c r="CD705" s="55"/>
      <c r="CE705" s="55"/>
      <c r="CF705" s="55"/>
      <c r="CG705" s="55"/>
      <c r="CH705" s="55"/>
      <c r="CI705" s="55"/>
      <c r="CJ705" s="55"/>
      <c r="CK705" s="55"/>
      <c r="CL705" s="55"/>
      <c r="CM705" s="55"/>
      <c r="CN705" s="55"/>
      <c r="CO705" s="55"/>
      <c r="CP705" s="55"/>
      <c r="CQ705" s="55"/>
      <c r="CR705" s="55"/>
      <c r="CS705" s="55"/>
      <c r="CT705" s="55"/>
      <c r="CU705" s="55"/>
      <c r="CV705" s="55"/>
      <c r="CW705" s="55"/>
      <c r="CX705" s="55"/>
      <c r="CY705" s="55"/>
      <c r="CZ705" s="55"/>
      <c r="DA705" s="55"/>
      <c r="DB705" s="55"/>
      <c r="DC705" s="55"/>
      <c r="DD705" s="55"/>
      <c r="DE705" s="55"/>
      <c r="DF705" s="55"/>
      <c r="DG705" s="55"/>
      <c r="DH705" s="55"/>
      <c r="DI705" s="55"/>
      <c r="DJ705" s="55"/>
      <c r="DK705" s="55"/>
      <c r="DL705" s="55"/>
      <c r="DM705" s="55"/>
      <c r="DN705" s="55"/>
      <c r="DO705" s="55"/>
      <c r="DP705" s="55"/>
      <c r="DQ705" s="55"/>
      <c r="DR705" s="55"/>
      <c r="DS705" s="55"/>
      <c r="DT705" s="55"/>
      <c r="DU705" s="55"/>
      <c r="DV705" s="55"/>
      <c r="DW705" s="55"/>
      <c r="DX705" s="55"/>
      <c r="DY705" s="55"/>
      <c r="DZ705" s="55"/>
      <c r="EA705" s="55"/>
      <c r="EB705" s="55"/>
      <c r="EC705" s="55"/>
      <c r="ED705" s="55"/>
      <c r="EE705" s="55"/>
      <c r="EF705" s="55"/>
      <c r="EG705" s="55"/>
      <c r="EH705" s="55"/>
      <c r="EI705" s="55"/>
      <c r="EJ705" s="55"/>
      <c r="EK705" s="55"/>
      <c r="EL705" s="55"/>
      <c r="EM705" s="55"/>
      <c r="EN705" s="55"/>
      <c r="EO705" s="55"/>
      <c r="EP705" s="55"/>
      <c r="EQ705" s="55"/>
      <c r="ER705" s="55"/>
      <c r="ES705" s="55"/>
      <c r="ET705" s="55"/>
      <c r="EU705" s="55"/>
      <c r="EV705" s="55"/>
      <c r="EW705" s="55"/>
      <c r="EX705" s="55"/>
      <c r="EY705" s="55"/>
      <c r="EZ705" s="55"/>
      <c r="FA705" s="55"/>
      <c r="FB705" s="55"/>
      <c r="FC705" s="55"/>
      <c r="FD705" s="55"/>
      <c r="FE705" s="55"/>
      <c r="FF705" s="55"/>
      <c r="FG705" s="55"/>
      <c r="FH705" s="55"/>
      <c r="FI705" s="55"/>
      <c r="FJ705" s="55"/>
      <c r="FK705" s="55"/>
      <c r="FL705" s="55"/>
      <c r="FM705" s="55"/>
      <c r="FN705" s="55"/>
      <c r="FO705" s="55"/>
      <c r="FP705" s="55"/>
      <c r="FQ705" s="55"/>
      <c r="FR705" s="55"/>
      <c r="FS705" s="55"/>
      <c r="FT705" s="55"/>
      <c r="FU705" s="55"/>
      <c r="FV705" s="55"/>
      <c r="FW705" s="55"/>
      <c r="FX705" s="55"/>
      <c r="FY705" s="55"/>
      <c r="FZ705" s="55"/>
      <c r="GA705" s="55"/>
      <c r="GB705" s="55"/>
      <c r="GC705" s="55"/>
      <c r="GD705" s="55"/>
      <c r="GE705" s="55"/>
      <c r="GF705" s="55"/>
      <c r="GG705" s="55"/>
      <c r="GH705" s="55"/>
      <c r="GI705" s="55"/>
      <c r="GJ705" s="55"/>
      <c r="GK705" s="55"/>
      <c r="GL705" s="55"/>
      <c r="GM705" s="55"/>
      <c r="GN705" s="55"/>
      <c r="GO705" s="55"/>
      <c r="GP705" s="55"/>
      <c r="GQ705" s="55"/>
      <c r="GR705" s="55"/>
      <c r="GS705" s="55"/>
      <c r="GT705" s="55"/>
      <c r="GU705" s="55"/>
      <c r="GV705" s="55"/>
      <c r="GW705" s="55"/>
      <c r="GX705" s="55"/>
      <c r="GY705" s="55"/>
      <c r="GZ705" s="55"/>
      <c r="HA705" s="55"/>
      <c r="HB705" s="55"/>
      <c r="HC705" s="55"/>
      <c r="HD705" s="55"/>
      <c r="HE705" s="55"/>
      <c r="HF705" s="55"/>
      <c r="HG705" s="55"/>
      <c r="HH705" s="55"/>
      <c r="HI705" s="55"/>
      <c r="HJ705" s="55"/>
      <c r="HK705" s="55"/>
      <c r="HL705" s="55"/>
      <c r="HM705" s="55"/>
      <c r="HN705" s="55"/>
      <c r="HO705" s="55"/>
      <c r="HP705" s="55"/>
      <c r="HQ705" s="55"/>
      <c r="HR705" s="55"/>
      <c r="HS705" s="55"/>
      <c r="HT705" s="55"/>
      <c r="HU705" s="55"/>
      <c r="HV705" s="55"/>
      <c r="HW705" s="55"/>
      <c r="HX705" s="55"/>
      <c r="HY705" s="55"/>
      <c r="HZ705" s="55"/>
      <c r="IA705" s="55"/>
    </row>
    <row r="706" spans="1:235" ht="11.25">
      <c r="A706" s="1"/>
      <c r="B706" s="1"/>
      <c r="C706" s="1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106"/>
      <c r="O706" s="106"/>
      <c r="P706" s="106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5"/>
      <c r="AF706" s="55"/>
      <c r="AG706" s="55"/>
      <c r="AH706" s="55"/>
      <c r="AI706" s="55"/>
      <c r="AJ706" s="55"/>
      <c r="AK706" s="55"/>
      <c r="AL706" s="55"/>
      <c r="AM706" s="55"/>
      <c r="AN706" s="55"/>
      <c r="AO706" s="55"/>
      <c r="AP706" s="55"/>
      <c r="AQ706" s="55"/>
      <c r="AR706" s="55"/>
      <c r="AS706" s="55"/>
      <c r="AT706" s="55"/>
      <c r="AU706" s="55"/>
      <c r="AV706" s="55"/>
      <c r="AW706" s="55"/>
      <c r="AX706" s="55"/>
      <c r="AY706" s="55"/>
      <c r="AZ706" s="55"/>
      <c r="BA706" s="55"/>
      <c r="BB706" s="55"/>
      <c r="BC706" s="55"/>
      <c r="BD706" s="55"/>
      <c r="BE706" s="55"/>
      <c r="BF706" s="55"/>
      <c r="BG706" s="55"/>
      <c r="BH706" s="55"/>
      <c r="BI706" s="55"/>
      <c r="BJ706" s="55"/>
      <c r="BK706" s="55"/>
      <c r="BL706" s="55"/>
      <c r="BM706" s="55"/>
      <c r="BN706" s="55"/>
      <c r="BO706" s="55"/>
      <c r="BP706" s="55"/>
      <c r="BQ706" s="55"/>
      <c r="BR706" s="55"/>
      <c r="BS706" s="55"/>
      <c r="BT706" s="55"/>
      <c r="BU706" s="55"/>
      <c r="BV706" s="55"/>
      <c r="BW706" s="55"/>
      <c r="BX706" s="55"/>
      <c r="BY706" s="55"/>
      <c r="BZ706" s="55"/>
      <c r="CA706" s="55"/>
      <c r="CB706" s="55"/>
      <c r="CC706" s="55"/>
      <c r="CD706" s="55"/>
      <c r="CE706" s="55"/>
      <c r="CF706" s="55"/>
      <c r="CG706" s="55"/>
      <c r="CH706" s="55"/>
      <c r="CI706" s="55"/>
      <c r="CJ706" s="55"/>
      <c r="CK706" s="55"/>
      <c r="CL706" s="55"/>
      <c r="CM706" s="55"/>
      <c r="CN706" s="55"/>
      <c r="CO706" s="55"/>
      <c r="CP706" s="55"/>
      <c r="CQ706" s="55"/>
      <c r="CR706" s="55"/>
      <c r="CS706" s="55"/>
      <c r="CT706" s="55"/>
      <c r="CU706" s="55"/>
      <c r="CV706" s="55"/>
      <c r="CW706" s="55"/>
      <c r="CX706" s="55"/>
      <c r="CY706" s="55"/>
      <c r="CZ706" s="55"/>
      <c r="DA706" s="55"/>
      <c r="DB706" s="55"/>
      <c r="DC706" s="55"/>
      <c r="DD706" s="55"/>
      <c r="DE706" s="55"/>
      <c r="DF706" s="55"/>
      <c r="DG706" s="55"/>
      <c r="DH706" s="55"/>
      <c r="DI706" s="55"/>
      <c r="DJ706" s="55"/>
      <c r="DK706" s="55"/>
      <c r="DL706" s="55"/>
      <c r="DM706" s="55"/>
      <c r="DN706" s="55"/>
      <c r="DO706" s="55"/>
      <c r="DP706" s="55"/>
      <c r="DQ706" s="55"/>
      <c r="DR706" s="55"/>
      <c r="DS706" s="55"/>
      <c r="DT706" s="55"/>
      <c r="DU706" s="55"/>
      <c r="DV706" s="55"/>
      <c r="DW706" s="55"/>
      <c r="DX706" s="55"/>
      <c r="DY706" s="55"/>
      <c r="DZ706" s="55"/>
      <c r="EA706" s="55"/>
      <c r="EB706" s="55"/>
      <c r="EC706" s="55"/>
      <c r="ED706" s="55"/>
      <c r="EE706" s="55"/>
      <c r="EF706" s="55"/>
      <c r="EG706" s="55"/>
      <c r="EH706" s="55"/>
      <c r="EI706" s="55"/>
      <c r="EJ706" s="55"/>
      <c r="EK706" s="55"/>
      <c r="EL706" s="55"/>
      <c r="EM706" s="55"/>
      <c r="EN706" s="55"/>
      <c r="EO706" s="55"/>
      <c r="EP706" s="55"/>
      <c r="EQ706" s="55"/>
      <c r="ER706" s="55"/>
      <c r="ES706" s="55"/>
      <c r="ET706" s="55"/>
      <c r="EU706" s="55"/>
      <c r="EV706" s="55"/>
      <c r="EW706" s="55"/>
      <c r="EX706" s="55"/>
      <c r="EY706" s="55"/>
      <c r="EZ706" s="55"/>
      <c r="FA706" s="55"/>
      <c r="FB706" s="55"/>
      <c r="FC706" s="55"/>
      <c r="FD706" s="55"/>
      <c r="FE706" s="55"/>
      <c r="FF706" s="55"/>
      <c r="FG706" s="55"/>
      <c r="FH706" s="55"/>
      <c r="FI706" s="55"/>
      <c r="FJ706" s="55"/>
      <c r="FK706" s="55"/>
      <c r="FL706" s="55"/>
      <c r="FM706" s="55"/>
      <c r="FN706" s="55"/>
      <c r="FO706" s="55"/>
      <c r="FP706" s="55"/>
      <c r="FQ706" s="55"/>
      <c r="FR706" s="55"/>
      <c r="FS706" s="55"/>
      <c r="FT706" s="55"/>
      <c r="FU706" s="55"/>
      <c r="FV706" s="55"/>
      <c r="FW706" s="55"/>
      <c r="FX706" s="55"/>
      <c r="FY706" s="55"/>
      <c r="FZ706" s="55"/>
      <c r="GA706" s="55"/>
      <c r="GB706" s="55"/>
      <c r="GC706" s="55"/>
      <c r="GD706" s="55"/>
      <c r="GE706" s="55"/>
      <c r="GF706" s="55"/>
      <c r="GG706" s="55"/>
      <c r="GH706" s="55"/>
      <c r="GI706" s="55"/>
      <c r="GJ706" s="55"/>
      <c r="GK706" s="55"/>
      <c r="GL706" s="55"/>
      <c r="GM706" s="55"/>
      <c r="GN706" s="55"/>
      <c r="GO706" s="55"/>
      <c r="GP706" s="55"/>
      <c r="GQ706" s="55"/>
      <c r="GR706" s="55"/>
      <c r="GS706" s="55"/>
      <c r="GT706" s="55"/>
      <c r="GU706" s="55"/>
      <c r="GV706" s="55"/>
      <c r="GW706" s="55"/>
      <c r="GX706" s="55"/>
      <c r="GY706" s="55"/>
      <c r="GZ706" s="55"/>
      <c r="HA706" s="55"/>
      <c r="HB706" s="55"/>
      <c r="HC706" s="55"/>
      <c r="HD706" s="55"/>
      <c r="HE706" s="55"/>
      <c r="HF706" s="55"/>
      <c r="HG706" s="55"/>
      <c r="HH706" s="55"/>
      <c r="HI706" s="55"/>
      <c r="HJ706" s="55"/>
      <c r="HK706" s="55"/>
      <c r="HL706" s="55"/>
      <c r="HM706" s="55"/>
      <c r="HN706" s="55"/>
      <c r="HO706" s="55"/>
      <c r="HP706" s="55"/>
      <c r="HQ706" s="55"/>
      <c r="HR706" s="55"/>
      <c r="HS706" s="55"/>
      <c r="HT706" s="55"/>
      <c r="HU706" s="55"/>
      <c r="HV706" s="55"/>
      <c r="HW706" s="55"/>
      <c r="HX706" s="55"/>
      <c r="HY706" s="55"/>
      <c r="HZ706" s="55"/>
      <c r="IA706" s="55"/>
    </row>
    <row r="707" spans="1:235" ht="11.25">
      <c r="A707" s="1"/>
      <c r="B707" s="1"/>
      <c r="C707" s="1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106"/>
      <c r="O707" s="106"/>
      <c r="P707" s="106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  <c r="AI707" s="55"/>
      <c r="AJ707" s="55"/>
      <c r="AK707" s="55"/>
      <c r="AL707" s="55"/>
      <c r="AM707" s="55"/>
      <c r="AN707" s="55"/>
      <c r="AO707" s="55"/>
      <c r="AP707" s="55"/>
      <c r="AQ707" s="55"/>
      <c r="AR707" s="55"/>
      <c r="AS707" s="55"/>
      <c r="AT707" s="55"/>
      <c r="AU707" s="55"/>
      <c r="AV707" s="55"/>
      <c r="AW707" s="55"/>
      <c r="AX707" s="55"/>
      <c r="AY707" s="55"/>
      <c r="AZ707" s="55"/>
      <c r="BA707" s="55"/>
      <c r="BB707" s="55"/>
      <c r="BC707" s="55"/>
      <c r="BD707" s="55"/>
      <c r="BE707" s="55"/>
      <c r="BF707" s="55"/>
      <c r="BG707" s="55"/>
      <c r="BH707" s="55"/>
      <c r="BI707" s="55"/>
      <c r="BJ707" s="55"/>
      <c r="BK707" s="55"/>
      <c r="BL707" s="55"/>
      <c r="BM707" s="55"/>
      <c r="BN707" s="55"/>
      <c r="BO707" s="55"/>
      <c r="BP707" s="55"/>
      <c r="BQ707" s="55"/>
      <c r="BR707" s="55"/>
      <c r="BS707" s="55"/>
      <c r="BT707" s="55"/>
      <c r="BU707" s="55"/>
      <c r="BV707" s="55"/>
      <c r="BW707" s="55"/>
      <c r="BX707" s="55"/>
      <c r="BY707" s="55"/>
      <c r="BZ707" s="55"/>
      <c r="CA707" s="55"/>
      <c r="CB707" s="55"/>
      <c r="CC707" s="55"/>
      <c r="CD707" s="55"/>
      <c r="CE707" s="55"/>
      <c r="CF707" s="55"/>
      <c r="CG707" s="55"/>
      <c r="CH707" s="55"/>
      <c r="CI707" s="55"/>
      <c r="CJ707" s="55"/>
      <c r="CK707" s="55"/>
      <c r="CL707" s="55"/>
      <c r="CM707" s="55"/>
      <c r="CN707" s="55"/>
      <c r="CO707" s="55"/>
      <c r="CP707" s="55"/>
      <c r="CQ707" s="55"/>
      <c r="CR707" s="55"/>
      <c r="CS707" s="55"/>
      <c r="CT707" s="55"/>
      <c r="CU707" s="55"/>
      <c r="CV707" s="55"/>
      <c r="CW707" s="55"/>
      <c r="CX707" s="55"/>
      <c r="CY707" s="55"/>
      <c r="CZ707" s="55"/>
      <c r="DA707" s="55"/>
      <c r="DB707" s="55"/>
      <c r="DC707" s="55"/>
      <c r="DD707" s="55"/>
      <c r="DE707" s="55"/>
      <c r="DF707" s="55"/>
      <c r="DG707" s="55"/>
      <c r="DH707" s="55"/>
      <c r="DI707" s="55"/>
      <c r="DJ707" s="55"/>
      <c r="DK707" s="55"/>
      <c r="DL707" s="55"/>
      <c r="DM707" s="55"/>
      <c r="DN707" s="55"/>
      <c r="DO707" s="55"/>
      <c r="DP707" s="55"/>
      <c r="DQ707" s="55"/>
      <c r="DR707" s="55"/>
      <c r="DS707" s="55"/>
      <c r="DT707" s="55"/>
      <c r="DU707" s="55"/>
      <c r="DV707" s="55"/>
      <c r="DW707" s="55"/>
      <c r="DX707" s="55"/>
      <c r="DY707" s="55"/>
      <c r="DZ707" s="55"/>
      <c r="EA707" s="55"/>
      <c r="EB707" s="55"/>
      <c r="EC707" s="55"/>
      <c r="ED707" s="55"/>
      <c r="EE707" s="55"/>
      <c r="EF707" s="55"/>
      <c r="EG707" s="55"/>
      <c r="EH707" s="55"/>
      <c r="EI707" s="55"/>
      <c r="EJ707" s="55"/>
      <c r="EK707" s="55"/>
      <c r="EL707" s="55"/>
      <c r="EM707" s="55"/>
      <c r="EN707" s="55"/>
      <c r="EO707" s="55"/>
      <c r="EP707" s="55"/>
      <c r="EQ707" s="55"/>
      <c r="ER707" s="55"/>
      <c r="ES707" s="55"/>
      <c r="ET707" s="55"/>
      <c r="EU707" s="55"/>
      <c r="EV707" s="55"/>
      <c r="EW707" s="55"/>
      <c r="EX707" s="55"/>
      <c r="EY707" s="55"/>
      <c r="EZ707" s="55"/>
      <c r="FA707" s="55"/>
      <c r="FB707" s="55"/>
      <c r="FC707" s="55"/>
      <c r="FD707" s="55"/>
      <c r="FE707" s="55"/>
      <c r="FF707" s="55"/>
      <c r="FG707" s="55"/>
      <c r="FH707" s="55"/>
      <c r="FI707" s="55"/>
      <c r="FJ707" s="55"/>
      <c r="FK707" s="55"/>
      <c r="FL707" s="55"/>
      <c r="FM707" s="55"/>
      <c r="FN707" s="55"/>
      <c r="FO707" s="55"/>
      <c r="FP707" s="55"/>
      <c r="FQ707" s="55"/>
      <c r="FR707" s="55"/>
      <c r="FS707" s="55"/>
      <c r="FT707" s="55"/>
      <c r="FU707" s="55"/>
      <c r="FV707" s="55"/>
      <c r="FW707" s="55"/>
      <c r="FX707" s="55"/>
      <c r="FY707" s="55"/>
      <c r="FZ707" s="55"/>
      <c r="GA707" s="55"/>
      <c r="GB707" s="55"/>
      <c r="GC707" s="55"/>
      <c r="GD707" s="55"/>
      <c r="GE707" s="55"/>
      <c r="GF707" s="55"/>
      <c r="GG707" s="55"/>
      <c r="GH707" s="55"/>
      <c r="GI707" s="55"/>
      <c r="GJ707" s="55"/>
      <c r="GK707" s="55"/>
      <c r="GL707" s="55"/>
      <c r="GM707" s="55"/>
      <c r="GN707" s="55"/>
      <c r="GO707" s="55"/>
      <c r="GP707" s="55"/>
      <c r="GQ707" s="55"/>
      <c r="GR707" s="55"/>
      <c r="GS707" s="55"/>
      <c r="GT707" s="55"/>
      <c r="GU707" s="55"/>
      <c r="GV707" s="55"/>
      <c r="GW707" s="55"/>
      <c r="GX707" s="55"/>
      <c r="GY707" s="55"/>
      <c r="GZ707" s="55"/>
      <c r="HA707" s="55"/>
      <c r="HB707" s="55"/>
      <c r="HC707" s="55"/>
      <c r="HD707" s="55"/>
      <c r="HE707" s="55"/>
      <c r="HF707" s="55"/>
      <c r="HG707" s="55"/>
      <c r="HH707" s="55"/>
      <c r="HI707" s="55"/>
      <c r="HJ707" s="55"/>
      <c r="HK707" s="55"/>
      <c r="HL707" s="55"/>
      <c r="HM707" s="55"/>
      <c r="HN707" s="55"/>
      <c r="HO707" s="55"/>
      <c r="HP707" s="55"/>
      <c r="HQ707" s="55"/>
      <c r="HR707" s="55"/>
      <c r="HS707" s="55"/>
      <c r="HT707" s="55"/>
      <c r="HU707" s="55"/>
      <c r="HV707" s="55"/>
      <c r="HW707" s="55"/>
      <c r="HX707" s="55"/>
      <c r="HY707" s="55"/>
      <c r="HZ707" s="55"/>
      <c r="IA707" s="55"/>
    </row>
    <row r="708" spans="1:235" ht="11.25">
      <c r="A708" s="1"/>
      <c r="B708" s="1"/>
      <c r="C708" s="1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106"/>
      <c r="O708" s="106"/>
      <c r="P708" s="106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/>
      <c r="AJ708" s="55"/>
      <c r="AK708" s="55"/>
      <c r="AL708" s="55"/>
      <c r="AM708" s="55"/>
      <c r="AN708" s="55"/>
      <c r="AO708" s="55"/>
      <c r="AP708" s="55"/>
      <c r="AQ708" s="55"/>
      <c r="AR708" s="55"/>
      <c r="AS708" s="55"/>
      <c r="AT708" s="55"/>
      <c r="AU708" s="55"/>
      <c r="AV708" s="55"/>
      <c r="AW708" s="55"/>
      <c r="AX708" s="55"/>
      <c r="AY708" s="55"/>
      <c r="AZ708" s="55"/>
      <c r="BA708" s="55"/>
      <c r="BB708" s="55"/>
      <c r="BC708" s="55"/>
      <c r="BD708" s="55"/>
      <c r="BE708" s="55"/>
      <c r="BF708" s="55"/>
      <c r="BG708" s="55"/>
      <c r="BH708" s="55"/>
      <c r="BI708" s="55"/>
      <c r="BJ708" s="55"/>
      <c r="BK708" s="55"/>
      <c r="BL708" s="55"/>
      <c r="BM708" s="55"/>
      <c r="BN708" s="55"/>
      <c r="BO708" s="55"/>
      <c r="BP708" s="55"/>
      <c r="BQ708" s="55"/>
      <c r="BR708" s="55"/>
      <c r="BS708" s="55"/>
      <c r="BT708" s="55"/>
      <c r="BU708" s="55"/>
      <c r="BV708" s="55"/>
      <c r="BW708" s="55"/>
      <c r="BX708" s="55"/>
      <c r="BY708" s="55"/>
      <c r="BZ708" s="55"/>
      <c r="CA708" s="55"/>
      <c r="CB708" s="55"/>
      <c r="CC708" s="55"/>
      <c r="CD708" s="55"/>
      <c r="CE708" s="55"/>
      <c r="CF708" s="55"/>
      <c r="CG708" s="55"/>
      <c r="CH708" s="55"/>
      <c r="CI708" s="55"/>
      <c r="CJ708" s="55"/>
      <c r="CK708" s="55"/>
      <c r="CL708" s="55"/>
      <c r="CM708" s="55"/>
      <c r="CN708" s="55"/>
      <c r="CO708" s="55"/>
      <c r="CP708" s="55"/>
      <c r="CQ708" s="55"/>
      <c r="CR708" s="55"/>
      <c r="CS708" s="55"/>
      <c r="CT708" s="55"/>
      <c r="CU708" s="55"/>
      <c r="CV708" s="55"/>
      <c r="CW708" s="55"/>
      <c r="CX708" s="55"/>
      <c r="CY708" s="55"/>
      <c r="CZ708" s="55"/>
      <c r="DA708" s="55"/>
      <c r="DB708" s="55"/>
      <c r="DC708" s="55"/>
      <c r="DD708" s="55"/>
      <c r="DE708" s="55"/>
      <c r="DF708" s="55"/>
      <c r="DG708" s="55"/>
      <c r="DH708" s="55"/>
      <c r="DI708" s="55"/>
      <c r="DJ708" s="55"/>
      <c r="DK708" s="55"/>
      <c r="DL708" s="55"/>
      <c r="DM708" s="55"/>
      <c r="DN708" s="55"/>
      <c r="DO708" s="55"/>
      <c r="DP708" s="55"/>
      <c r="DQ708" s="55"/>
      <c r="DR708" s="55"/>
      <c r="DS708" s="55"/>
      <c r="DT708" s="55"/>
      <c r="DU708" s="55"/>
      <c r="DV708" s="55"/>
      <c r="DW708" s="55"/>
      <c r="DX708" s="55"/>
      <c r="DY708" s="55"/>
      <c r="DZ708" s="55"/>
      <c r="EA708" s="55"/>
      <c r="EB708" s="55"/>
      <c r="EC708" s="55"/>
      <c r="ED708" s="55"/>
      <c r="EE708" s="55"/>
      <c r="EF708" s="55"/>
      <c r="EG708" s="55"/>
      <c r="EH708" s="55"/>
      <c r="EI708" s="55"/>
      <c r="EJ708" s="55"/>
      <c r="EK708" s="55"/>
      <c r="EL708" s="55"/>
      <c r="EM708" s="55"/>
      <c r="EN708" s="55"/>
      <c r="EO708" s="55"/>
      <c r="EP708" s="55"/>
      <c r="EQ708" s="55"/>
      <c r="ER708" s="55"/>
      <c r="ES708" s="55"/>
      <c r="ET708" s="55"/>
      <c r="EU708" s="55"/>
      <c r="EV708" s="55"/>
      <c r="EW708" s="55"/>
      <c r="EX708" s="55"/>
      <c r="EY708" s="55"/>
      <c r="EZ708" s="55"/>
      <c r="FA708" s="55"/>
      <c r="FB708" s="55"/>
      <c r="FC708" s="55"/>
      <c r="FD708" s="55"/>
      <c r="FE708" s="55"/>
      <c r="FF708" s="55"/>
      <c r="FG708" s="55"/>
      <c r="FH708" s="55"/>
      <c r="FI708" s="55"/>
      <c r="FJ708" s="55"/>
      <c r="FK708" s="55"/>
      <c r="FL708" s="55"/>
      <c r="FM708" s="55"/>
      <c r="FN708" s="55"/>
      <c r="FO708" s="55"/>
      <c r="FP708" s="55"/>
      <c r="FQ708" s="55"/>
      <c r="FR708" s="55"/>
      <c r="FS708" s="55"/>
      <c r="FT708" s="55"/>
      <c r="FU708" s="55"/>
      <c r="FV708" s="55"/>
      <c r="FW708" s="55"/>
      <c r="FX708" s="55"/>
      <c r="FY708" s="55"/>
      <c r="FZ708" s="55"/>
      <c r="GA708" s="55"/>
      <c r="GB708" s="55"/>
      <c r="GC708" s="55"/>
      <c r="GD708" s="55"/>
      <c r="GE708" s="55"/>
      <c r="GF708" s="55"/>
      <c r="GG708" s="55"/>
      <c r="GH708" s="55"/>
      <c r="GI708" s="55"/>
      <c r="GJ708" s="55"/>
      <c r="GK708" s="55"/>
      <c r="GL708" s="55"/>
      <c r="GM708" s="55"/>
      <c r="GN708" s="55"/>
      <c r="GO708" s="55"/>
      <c r="GP708" s="55"/>
      <c r="GQ708" s="55"/>
      <c r="GR708" s="55"/>
      <c r="GS708" s="55"/>
      <c r="GT708" s="55"/>
      <c r="GU708" s="55"/>
      <c r="GV708" s="55"/>
      <c r="GW708" s="55"/>
      <c r="GX708" s="55"/>
      <c r="GY708" s="55"/>
      <c r="GZ708" s="55"/>
      <c r="HA708" s="55"/>
      <c r="HB708" s="55"/>
      <c r="HC708" s="55"/>
      <c r="HD708" s="55"/>
      <c r="HE708" s="55"/>
      <c r="HF708" s="55"/>
      <c r="HG708" s="55"/>
      <c r="HH708" s="55"/>
      <c r="HI708" s="55"/>
      <c r="HJ708" s="55"/>
      <c r="HK708" s="55"/>
      <c r="HL708" s="55"/>
      <c r="HM708" s="55"/>
      <c r="HN708" s="55"/>
      <c r="HO708" s="55"/>
      <c r="HP708" s="55"/>
      <c r="HQ708" s="55"/>
      <c r="HR708" s="55"/>
      <c r="HS708" s="55"/>
      <c r="HT708" s="55"/>
      <c r="HU708" s="55"/>
      <c r="HV708" s="55"/>
      <c r="HW708" s="55"/>
      <c r="HX708" s="55"/>
      <c r="HY708" s="55"/>
      <c r="HZ708" s="55"/>
      <c r="IA708" s="55"/>
    </row>
    <row r="709" spans="1:235" ht="11.25">
      <c r="A709" s="1"/>
      <c r="B709" s="1"/>
      <c r="C709" s="1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106"/>
      <c r="O709" s="106"/>
      <c r="P709" s="106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5"/>
      <c r="AK709" s="55"/>
      <c r="AL709" s="55"/>
      <c r="AM709" s="55"/>
      <c r="AN709" s="55"/>
      <c r="AO709" s="55"/>
      <c r="AP709" s="55"/>
      <c r="AQ709" s="55"/>
      <c r="AR709" s="55"/>
      <c r="AS709" s="55"/>
      <c r="AT709" s="55"/>
      <c r="AU709" s="55"/>
      <c r="AV709" s="55"/>
      <c r="AW709" s="55"/>
      <c r="AX709" s="55"/>
      <c r="AY709" s="55"/>
      <c r="AZ709" s="55"/>
      <c r="BA709" s="55"/>
      <c r="BB709" s="55"/>
      <c r="BC709" s="55"/>
      <c r="BD709" s="55"/>
      <c r="BE709" s="55"/>
      <c r="BF709" s="55"/>
      <c r="BG709" s="55"/>
      <c r="BH709" s="55"/>
      <c r="BI709" s="55"/>
      <c r="BJ709" s="55"/>
      <c r="BK709" s="55"/>
      <c r="BL709" s="55"/>
      <c r="BM709" s="55"/>
      <c r="BN709" s="55"/>
      <c r="BO709" s="55"/>
      <c r="BP709" s="55"/>
      <c r="BQ709" s="55"/>
      <c r="BR709" s="55"/>
      <c r="BS709" s="55"/>
      <c r="BT709" s="55"/>
      <c r="BU709" s="55"/>
      <c r="BV709" s="55"/>
      <c r="BW709" s="55"/>
      <c r="BX709" s="55"/>
      <c r="BY709" s="55"/>
      <c r="BZ709" s="55"/>
      <c r="CA709" s="55"/>
      <c r="CB709" s="55"/>
      <c r="CC709" s="55"/>
      <c r="CD709" s="55"/>
      <c r="CE709" s="55"/>
      <c r="CF709" s="55"/>
      <c r="CG709" s="55"/>
      <c r="CH709" s="55"/>
      <c r="CI709" s="55"/>
      <c r="CJ709" s="55"/>
      <c r="CK709" s="55"/>
      <c r="CL709" s="55"/>
      <c r="CM709" s="55"/>
      <c r="CN709" s="55"/>
      <c r="CO709" s="55"/>
      <c r="CP709" s="55"/>
      <c r="CQ709" s="55"/>
      <c r="CR709" s="55"/>
      <c r="CS709" s="55"/>
      <c r="CT709" s="55"/>
      <c r="CU709" s="55"/>
      <c r="CV709" s="55"/>
      <c r="CW709" s="55"/>
      <c r="CX709" s="55"/>
      <c r="CY709" s="55"/>
      <c r="CZ709" s="55"/>
      <c r="DA709" s="55"/>
      <c r="DB709" s="55"/>
      <c r="DC709" s="55"/>
      <c r="DD709" s="55"/>
      <c r="DE709" s="55"/>
      <c r="DF709" s="55"/>
      <c r="DG709" s="55"/>
      <c r="DH709" s="55"/>
      <c r="DI709" s="55"/>
      <c r="DJ709" s="55"/>
      <c r="DK709" s="55"/>
      <c r="DL709" s="55"/>
      <c r="DM709" s="55"/>
      <c r="DN709" s="55"/>
      <c r="DO709" s="55"/>
      <c r="DP709" s="55"/>
      <c r="DQ709" s="55"/>
      <c r="DR709" s="55"/>
      <c r="DS709" s="55"/>
      <c r="DT709" s="55"/>
      <c r="DU709" s="55"/>
      <c r="DV709" s="55"/>
      <c r="DW709" s="55"/>
      <c r="DX709" s="55"/>
      <c r="DY709" s="55"/>
      <c r="DZ709" s="55"/>
      <c r="EA709" s="55"/>
      <c r="EB709" s="55"/>
      <c r="EC709" s="55"/>
      <c r="ED709" s="55"/>
      <c r="EE709" s="55"/>
      <c r="EF709" s="55"/>
      <c r="EG709" s="55"/>
      <c r="EH709" s="55"/>
      <c r="EI709" s="55"/>
      <c r="EJ709" s="55"/>
      <c r="EK709" s="55"/>
      <c r="EL709" s="55"/>
      <c r="EM709" s="55"/>
      <c r="EN709" s="55"/>
      <c r="EO709" s="55"/>
      <c r="EP709" s="55"/>
      <c r="EQ709" s="55"/>
      <c r="ER709" s="55"/>
      <c r="ES709" s="55"/>
      <c r="ET709" s="55"/>
      <c r="EU709" s="55"/>
      <c r="EV709" s="55"/>
      <c r="EW709" s="55"/>
      <c r="EX709" s="55"/>
      <c r="EY709" s="55"/>
      <c r="EZ709" s="55"/>
      <c r="FA709" s="55"/>
      <c r="FB709" s="55"/>
      <c r="FC709" s="55"/>
      <c r="FD709" s="55"/>
      <c r="FE709" s="55"/>
      <c r="FF709" s="55"/>
      <c r="FG709" s="55"/>
      <c r="FH709" s="55"/>
      <c r="FI709" s="55"/>
      <c r="FJ709" s="55"/>
      <c r="FK709" s="55"/>
      <c r="FL709" s="55"/>
      <c r="FM709" s="55"/>
      <c r="FN709" s="55"/>
      <c r="FO709" s="55"/>
      <c r="FP709" s="55"/>
      <c r="FQ709" s="55"/>
      <c r="FR709" s="55"/>
      <c r="FS709" s="55"/>
      <c r="FT709" s="55"/>
      <c r="FU709" s="55"/>
      <c r="FV709" s="55"/>
      <c r="FW709" s="55"/>
      <c r="FX709" s="55"/>
      <c r="FY709" s="55"/>
      <c r="FZ709" s="55"/>
      <c r="GA709" s="55"/>
      <c r="GB709" s="55"/>
      <c r="GC709" s="55"/>
      <c r="GD709" s="55"/>
      <c r="GE709" s="55"/>
      <c r="GF709" s="55"/>
      <c r="GG709" s="55"/>
      <c r="GH709" s="55"/>
      <c r="GI709" s="55"/>
      <c r="GJ709" s="55"/>
      <c r="GK709" s="55"/>
      <c r="GL709" s="55"/>
      <c r="GM709" s="55"/>
      <c r="GN709" s="55"/>
      <c r="GO709" s="55"/>
      <c r="GP709" s="55"/>
      <c r="GQ709" s="55"/>
      <c r="GR709" s="55"/>
      <c r="GS709" s="55"/>
      <c r="GT709" s="55"/>
      <c r="GU709" s="55"/>
      <c r="GV709" s="55"/>
      <c r="GW709" s="55"/>
      <c r="GX709" s="55"/>
      <c r="GY709" s="55"/>
      <c r="GZ709" s="55"/>
      <c r="HA709" s="55"/>
      <c r="HB709" s="55"/>
      <c r="HC709" s="55"/>
      <c r="HD709" s="55"/>
      <c r="HE709" s="55"/>
      <c r="HF709" s="55"/>
      <c r="HG709" s="55"/>
      <c r="HH709" s="55"/>
      <c r="HI709" s="55"/>
      <c r="HJ709" s="55"/>
      <c r="HK709" s="55"/>
      <c r="HL709" s="55"/>
      <c r="HM709" s="55"/>
      <c r="HN709" s="55"/>
      <c r="HO709" s="55"/>
      <c r="HP709" s="55"/>
      <c r="HQ709" s="55"/>
      <c r="HR709" s="55"/>
      <c r="HS709" s="55"/>
      <c r="HT709" s="55"/>
      <c r="HU709" s="55"/>
      <c r="HV709" s="55"/>
      <c r="HW709" s="55"/>
      <c r="HX709" s="55"/>
      <c r="HY709" s="55"/>
      <c r="HZ709" s="55"/>
      <c r="IA709" s="55"/>
    </row>
    <row r="710" spans="1:235" ht="11.25">
      <c r="A710" s="1"/>
      <c r="B710" s="1"/>
      <c r="C710" s="1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106"/>
      <c r="O710" s="106"/>
      <c r="P710" s="106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5"/>
      <c r="AK710" s="55"/>
      <c r="AL710" s="55"/>
      <c r="AM710" s="55"/>
      <c r="AN710" s="55"/>
      <c r="AO710" s="55"/>
      <c r="AP710" s="55"/>
      <c r="AQ710" s="55"/>
      <c r="AR710" s="55"/>
      <c r="AS710" s="55"/>
      <c r="AT710" s="55"/>
      <c r="AU710" s="55"/>
      <c r="AV710" s="55"/>
      <c r="AW710" s="55"/>
      <c r="AX710" s="55"/>
      <c r="AY710" s="55"/>
      <c r="AZ710" s="55"/>
      <c r="BA710" s="55"/>
      <c r="BB710" s="55"/>
      <c r="BC710" s="55"/>
      <c r="BD710" s="55"/>
      <c r="BE710" s="55"/>
      <c r="BF710" s="55"/>
      <c r="BG710" s="55"/>
      <c r="BH710" s="55"/>
      <c r="BI710" s="55"/>
      <c r="BJ710" s="55"/>
      <c r="BK710" s="55"/>
      <c r="BL710" s="55"/>
      <c r="BM710" s="55"/>
      <c r="BN710" s="55"/>
      <c r="BO710" s="55"/>
      <c r="BP710" s="55"/>
      <c r="BQ710" s="55"/>
      <c r="BR710" s="55"/>
      <c r="BS710" s="55"/>
      <c r="BT710" s="55"/>
      <c r="BU710" s="55"/>
      <c r="BV710" s="55"/>
      <c r="BW710" s="55"/>
      <c r="BX710" s="55"/>
      <c r="BY710" s="55"/>
      <c r="BZ710" s="55"/>
      <c r="CA710" s="55"/>
      <c r="CB710" s="55"/>
      <c r="CC710" s="55"/>
      <c r="CD710" s="55"/>
      <c r="CE710" s="55"/>
      <c r="CF710" s="55"/>
      <c r="CG710" s="55"/>
      <c r="CH710" s="55"/>
      <c r="CI710" s="55"/>
      <c r="CJ710" s="55"/>
      <c r="CK710" s="55"/>
      <c r="CL710" s="55"/>
      <c r="CM710" s="55"/>
      <c r="CN710" s="55"/>
      <c r="CO710" s="55"/>
      <c r="CP710" s="55"/>
      <c r="CQ710" s="55"/>
      <c r="CR710" s="55"/>
      <c r="CS710" s="55"/>
      <c r="CT710" s="55"/>
      <c r="CU710" s="55"/>
      <c r="CV710" s="55"/>
      <c r="CW710" s="55"/>
      <c r="CX710" s="55"/>
      <c r="CY710" s="55"/>
      <c r="CZ710" s="55"/>
      <c r="DA710" s="55"/>
      <c r="DB710" s="55"/>
      <c r="DC710" s="55"/>
      <c r="DD710" s="55"/>
      <c r="DE710" s="55"/>
      <c r="DF710" s="55"/>
      <c r="DG710" s="55"/>
      <c r="DH710" s="55"/>
      <c r="DI710" s="55"/>
      <c r="DJ710" s="55"/>
      <c r="DK710" s="55"/>
      <c r="DL710" s="55"/>
      <c r="DM710" s="55"/>
      <c r="DN710" s="55"/>
      <c r="DO710" s="55"/>
      <c r="DP710" s="55"/>
      <c r="DQ710" s="55"/>
      <c r="DR710" s="55"/>
      <c r="DS710" s="55"/>
      <c r="DT710" s="55"/>
      <c r="DU710" s="55"/>
      <c r="DV710" s="55"/>
      <c r="DW710" s="55"/>
      <c r="DX710" s="55"/>
      <c r="DY710" s="55"/>
      <c r="DZ710" s="55"/>
      <c r="EA710" s="55"/>
      <c r="EB710" s="55"/>
      <c r="EC710" s="55"/>
      <c r="ED710" s="55"/>
      <c r="EE710" s="55"/>
      <c r="EF710" s="55"/>
      <c r="EG710" s="55"/>
      <c r="EH710" s="55"/>
      <c r="EI710" s="55"/>
      <c r="EJ710" s="55"/>
      <c r="EK710" s="55"/>
      <c r="EL710" s="55"/>
      <c r="EM710" s="55"/>
      <c r="EN710" s="55"/>
      <c r="EO710" s="55"/>
      <c r="EP710" s="55"/>
      <c r="EQ710" s="55"/>
      <c r="ER710" s="55"/>
      <c r="ES710" s="55"/>
      <c r="ET710" s="55"/>
      <c r="EU710" s="55"/>
      <c r="EV710" s="55"/>
      <c r="EW710" s="55"/>
      <c r="EX710" s="55"/>
      <c r="EY710" s="55"/>
      <c r="EZ710" s="55"/>
      <c r="FA710" s="55"/>
      <c r="FB710" s="55"/>
      <c r="FC710" s="55"/>
      <c r="FD710" s="55"/>
      <c r="FE710" s="55"/>
      <c r="FF710" s="55"/>
      <c r="FG710" s="55"/>
      <c r="FH710" s="55"/>
      <c r="FI710" s="55"/>
      <c r="FJ710" s="55"/>
      <c r="FK710" s="55"/>
      <c r="FL710" s="55"/>
      <c r="FM710" s="55"/>
      <c r="FN710" s="55"/>
      <c r="FO710" s="55"/>
      <c r="FP710" s="55"/>
      <c r="FQ710" s="55"/>
      <c r="FR710" s="55"/>
      <c r="FS710" s="55"/>
      <c r="FT710" s="55"/>
      <c r="FU710" s="55"/>
      <c r="FV710" s="55"/>
      <c r="FW710" s="55"/>
      <c r="FX710" s="55"/>
      <c r="FY710" s="55"/>
      <c r="FZ710" s="55"/>
      <c r="GA710" s="55"/>
      <c r="GB710" s="55"/>
      <c r="GC710" s="55"/>
      <c r="GD710" s="55"/>
      <c r="GE710" s="55"/>
      <c r="GF710" s="55"/>
      <c r="GG710" s="55"/>
      <c r="GH710" s="55"/>
      <c r="GI710" s="55"/>
      <c r="GJ710" s="55"/>
      <c r="GK710" s="55"/>
      <c r="GL710" s="55"/>
      <c r="GM710" s="55"/>
      <c r="GN710" s="55"/>
      <c r="GO710" s="55"/>
      <c r="GP710" s="55"/>
      <c r="GQ710" s="55"/>
      <c r="GR710" s="55"/>
      <c r="GS710" s="55"/>
      <c r="GT710" s="55"/>
      <c r="GU710" s="55"/>
      <c r="GV710" s="55"/>
      <c r="GW710" s="55"/>
      <c r="GX710" s="55"/>
      <c r="GY710" s="55"/>
      <c r="GZ710" s="55"/>
      <c r="HA710" s="55"/>
      <c r="HB710" s="55"/>
      <c r="HC710" s="55"/>
      <c r="HD710" s="55"/>
      <c r="HE710" s="55"/>
      <c r="HF710" s="55"/>
      <c r="HG710" s="55"/>
      <c r="HH710" s="55"/>
      <c r="HI710" s="55"/>
      <c r="HJ710" s="55"/>
      <c r="HK710" s="55"/>
      <c r="HL710" s="55"/>
      <c r="HM710" s="55"/>
      <c r="HN710" s="55"/>
      <c r="HO710" s="55"/>
      <c r="HP710" s="55"/>
      <c r="HQ710" s="55"/>
      <c r="HR710" s="55"/>
      <c r="HS710" s="55"/>
      <c r="HT710" s="55"/>
      <c r="HU710" s="55"/>
      <c r="HV710" s="55"/>
      <c r="HW710" s="55"/>
      <c r="HX710" s="55"/>
      <c r="HY710" s="55"/>
      <c r="HZ710" s="55"/>
      <c r="IA710" s="55"/>
    </row>
    <row r="711" spans="1:235" ht="11.25">
      <c r="A711" s="1"/>
      <c r="B711" s="1"/>
      <c r="C711" s="1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106"/>
      <c r="O711" s="106"/>
      <c r="P711" s="106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5"/>
      <c r="AK711" s="55"/>
      <c r="AL711" s="55"/>
      <c r="AM711" s="55"/>
      <c r="AN711" s="55"/>
      <c r="AO711" s="55"/>
      <c r="AP711" s="55"/>
      <c r="AQ711" s="55"/>
      <c r="AR711" s="55"/>
      <c r="AS711" s="55"/>
      <c r="AT711" s="55"/>
      <c r="AU711" s="55"/>
      <c r="AV711" s="55"/>
      <c r="AW711" s="55"/>
      <c r="AX711" s="55"/>
      <c r="AY711" s="55"/>
      <c r="AZ711" s="55"/>
      <c r="BA711" s="55"/>
      <c r="BB711" s="55"/>
      <c r="BC711" s="55"/>
      <c r="BD711" s="55"/>
      <c r="BE711" s="55"/>
      <c r="BF711" s="55"/>
      <c r="BG711" s="55"/>
      <c r="BH711" s="55"/>
      <c r="BI711" s="55"/>
      <c r="BJ711" s="55"/>
      <c r="BK711" s="55"/>
      <c r="BL711" s="55"/>
      <c r="BM711" s="55"/>
      <c r="BN711" s="55"/>
      <c r="BO711" s="55"/>
      <c r="BP711" s="55"/>
      <c r="BQ711" s="55"/>
      <c r="BR711" s="55"/>
      <c r="BS711" s="55"/>
      <c r="BT711" s="55"/>
      <c r="BU711" s="55"/>
      <c r="BV711" s="55"/>
      <c r="BW711" s="55"/>
      <c r="BX711" s="55"/>
      <c r="BY711" s="55"/>
      <c r="BZ711" s="55"/>
      <c r="CA711" s="55"/>
      <c r="CB711" s="55"/>
      <c r="CC711" s="55"/>
      <c r="CD711" s="55"/>
      <c r="CE711" s="55"/>
      <c r="CF711" s="55"/>
      <c r="CG711" s="55"/>
      <c r="CH711" s="55"/>
      <c r="CI711" s="55"/>
      <c r="CJ711" s="55"/>
      <c r="CK711" s="55"/>
      <c r="CL711" s="55"/>
      <c r="CM711" s="55"/>
      <c r="CN711" s="55"/>
      <c r="CO711" s="55"/>
      <c r="CP711" s="55"/>
      <c r="CQ711" s="55"/>
      <c r="CR711" s="55"/>
      <c r="CS711" s="55"/>
      <c r="CT711" s="55"/>
      <c r="CU711" s="55"/>
      <c r="CV711" s="55"/>
      <c r="CW711" s="55"/>
      <c r="CX711" s="55"/>
      <c r="CY711" s="55"/>
      <c r="CZ711" s="55"/>
      <c r="DA711" s="55"/>
      <c r="DB711" s="55"/>
      <c r="DC711" s="55"/>
      <c r="DD711" s="55"/>
      <c r="DE711" s="55"/>
      <c r="DF711" s="55"/>
      <c r="DG711" s="55"/>
      <c r="DH711" s="55"/>
      <c r="DI711" s="55"/>
      <c r="DJ711" s="55"/>
      <c r="DK711" s="55"/>
      <c r="DL711" s="55"/>
      <c r="DM711" s="55"/>
      <c r="DN711" s="55"/>
      <c r="DO711" s="55"/>
      <c r="DP711" s="55"/>
      <c r="DQ711" s="55"/>
      <c r="DR711" s="55"/>
      <c r="DS711" s="55"/>
      <c r="DT711" s="55"/>
      <c r="DU711" s="55"/>
      <c r="DV711" s="55"/>
      <c r="DW711" s="55"/>
      <c r="DX711" s="55"/>
      <c r="DY711" s="55"/>
      <c r="DZ711" s="55"/>
      <c r="EA711" s="55"/>
      <c r="EB711" s="55"/>
      <c r="EC711" s="55"/>
      <c r="ED711" s="55"/>
      <c r="EE711" s="55"/>
      <c r="EF711" s="55"/>
      <c r="EG711" s="55"/>
      <c r="EH711" s="55"/>
      <c r="EI711" s="55"/>
      <c r="EJ711" s="55"/>
      <c r="EK711" s="55"/>
      <c r="EL711" s="55"/>
      <c r="EM711" s="55"/>
      <c r="EN711" s="55"/>
      <c r="EO711" s="55"/>
      <c r="EP711" s="55"/>
      <c r="EQ711" s="55"/>
      <c r="ER711" s="55"/>
      <c r="ES711" s="55"/>
      <c r="ET711" s="55"/>
      <c r="EU711" s="55"/>
      <c r="EV711" s="55"/>
      <c r="EW711" s="55"/>
      <c r="EX711" s="55"/>
      <c r="EY711" s="55"/>
      <c r="EZ711" s="55"/>
      <c r="FA711" s="55"/>
      <c r="FB711" s="55"/>
      <c r="FC711" s="55"/>
      <c r="FD711" s="55"/>
      <c r="FE711" s="55"/>
      <c r="FF711" s="55"/>
      <c r="FG711" s="55"/>
      <c r="FH711" s="55"/>
      <c r="FI711" s="55"/>
      <c r="FJ711" s="55"/>
      <c r="FK711" s="55"/>
      <c r="FL711" s="55"/>
      <c r="FM711" s="55"/>
      <c r="FN711" s="55"/>
      <c r="FO711" s="55"/>
      <c r="FP711" s="55"/>
      <c r="FQ711" s="55"/>
      <c r="FR711" s="55"/>
      <c r="FS711" s="55"/>
      <c r="FT711" s="55"/>
      <c r="FU711" s="55"/>
      <c r="FV711" s="55"/>
      <c r="FW711" s="55"/>
      <c r="FX711" s="55"/>
      <c r="FY711" s="55"/>
      <c r="FZ711" s="55"/>
      <c r="GA711" s="55"/>
      <c r="GB711" s="55"/>
      <c r="GC711" s="55"/>
      <c r="GD711" s="55"/>
      <c r="GE711" s="55"/>
      <c r="GF711" s="55"/>
      <c r="GG711" s="55"/>
      <c r="GH711" s="55"/>
      <c r="GI711" s="55"/>
      <c r="GJ711" s="55"/>
      <c r="GK711" s="55"/>
      <c r="GL711" s="55"/>
      <c r="GM711" s="55"/>
      <c r="GN711" s="55"/>
      <c r="GO711" s="55"/>
      <c r="GP711" s="55"/>
      <c r="GQ711" s="55"/>
      <c r="GR711" s="55"/>
      <c r="GS711" s="55"/>
      <c r="GT711" s="55"/>
      <c r="GU711" s="55"/>
      <c r="GV711" s="55"/>
      <c r="GW711" s="55"/>
      <c r="GX711" s="55"/>
      <c r="GY711" s="55"/>
      <c r="GZ711" s="55"/>
      <c r="HA711" s="55"/>
      <c r="HB711" s="55"/>
      <c r="HC711" s="55"/>
      <c r="HD711" s="55"/>
      <c r="HE711" s="55"/>
      <c r="HF711" s="55"/>
      <c r="HG711" s="55"/>
      <c r="HH711" s="55"/>
      <c r="HI711" s="55"/>
      <c r="HJ711" s="55"/>
      <c r="HK711" s="55"/>
      <c r="HL711" s="55"/>
      <c r="HM711" s="55"/>
      <c r="HN711" s="55"/>
      <c r="HO711" s="55"/>
      <c r="HP711" s="55"/>
      <c r="HQ711" s="55"/>
      <c r="HR711" s="55"/>
      <c r="HS711" s="55"/>
      <c r="HT711" s="55"/>
      <c r="HU711" s="55"/>
      <c r="HV711" s="55"/>
      <c r="HW711" s="55"/>
      <c r="HX711" s="55"/>
      <c r="HY711" s="55"/>
      <c r="HZ711" s="55"/>
      <c r="IA711" s="55"/>
    </row>
  </sheetData>
  <sheetProtection/>
  <mergeCells count="19">
    <mergeCell ref="A15:A17"/>
    <mergeCell ref="B15:B17"/>
    <mergeCell ref="C15:C17"/>
    <mergeCell ref="D16:E16"/>
    <mergeCell ref="G15:J15"/>
    <mergeCell ref="A613:B613"/>
    <mergeCell ref="A610:C610"/>
    <mergeCell ref="F16:F17"/>
    <mergeCell ref="D15:F15"/>
    <mergeCell ref="G16:I16"/>
    <mergeCell ref="O610:P610"/>
    <mergeCell ref="N15:P15"/>
    <mergeCell ref="N16:O16"/>
    <mergeCell ref="P16:P17"/>
    <mergeCell ref="J16:J17"/>
    <mergeCell ref="K16:M16"/>
    <mergeCell ref="F14:G14"/>
    <mergeCell ref="J3:L3"/>
    <mergeCell ref="A13:P13"/>
  </mergeCells>
  <printOptions horizontalCentered="1"/>
  <pageMargins left="0.7874015748031497" right="0.7874015748031497" top="1.1811023622047245" bottom="0.3937007874015748" header="0" footer="0"/>
  <pageSetup fitToHeight="0" fitToWidth="1" horizontalDpi="600" verticalDpi="600" orientation="landscape" paperSize="9" scale="75" r:id="rId1"/>
  <rowBreaks count="1" manualBreakCount="1">
    <brk id="58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Анна</cp:lastModifiedBy>
  <cp:lastPrinted>2018-05-05T10:40:26Z</cp:lastPrinted>
  <dcterms:created xsi:type="dcterms:W3CDTF">2014-04-22T08:24:49Z</dcterms:created>
  <dcterms:modified xsi:type="dcterms:W3CDTF">2018-05-05T10:43:14Z</dcterms:modified>
  <cp:category/>
  <cp:version/>
  <cp:contentType/>
  <cp:contentStatus/>
</cp:coreProperties>
</file>