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'Показники'!$A$1:$K$432</definedName>
  </definedNames>
  <calcPr fullCalcOnLoad="1"/>
</workbook>
</file>

<file path=xl/sharedStrings.xml><?xml version="1.0" encoding="utf-8"?>
<sst xmlns="http://schemas.openxmlformats.org/spreadsheetml/2006/main" count="415" uniqueCount="231">
  <si>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</si>
  <si>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</si>
  <si>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</si>
  <si>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</si>
  <si>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</si>
  <si>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</si>
  <si>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</si>
  <si>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</si>
  <si>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</si>
  <si>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</si>
  <si>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</si>
  <si>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</si>
  <si>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</si>
  <si>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</si>
  <si>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</si>
  <si>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</si>
  <si>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</si>
  <si>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</si>
  <si>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</si>
  <si>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</si>
  <si>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</si>
  <si>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</si>
  <si>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</si>
  <si>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</si>
  <si>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</si>
  <si>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</si>
  <si>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</si>
  <si>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</si>
  <si>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</si>
  <si>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</si>
  <si>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</si>
  <si>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</si>
  <si>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</si>
  <si>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інвалідів І-ІІ гр. по зору разом з членами сім'ї, яким надана пільга (50%), чол.</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</si>
  <si>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</si>
  <si>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</si>
  <si>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</si>
  <si>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</si>
  <si>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</si>
  <si>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</si>
  <si>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</si>
  <si>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</si>
  <si>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</si>
  <si>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</si>
  <si>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1. Забезпечення надання пільг населенню на оплату житлово-комунальних послуг і природного газу</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</si>
  <si>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</si>
  <si>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</si>
  <si>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</si>
  <si>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</si>
  <si>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</si>
  <si>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</si>
  <si>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</si>
  <si>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</si>
  <si>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динаміка кількості заходів, спрямованих на забезпечення ефективного розв'язання соціальних проблем ветеранів та інвалідів, у порівняні з попереднім роком, %</t>
  </si>
  <si>
    <t>Додаток 6</t>
  </si>
  <si>
    <t>Продовження додатка 6</t>
  </si>
  <si>
    <t>0313400</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</si>
  <si>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</si>
  <si>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</si>
  <si>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</si>
  <si>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</si>
  <si>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</si>
  <si>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</si>
  <si>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в Афганістані воїнів-інтернаціоналістів (50% пільги, а у разі втрати права на отримання пільг за рахунок коштів державного бюджету - 100% пільги), чол.</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</si>
  <si>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</si>
  <si>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</si>
  <si>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</si>
  <si>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</si>
  <si>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</si>
  <si>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</si>
  <si>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</si>
  <si>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</si>
  <si>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</si>
  <si>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</si>
  <si>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</si>
  <si>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</si>
  <si>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</si>
  <si>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</si>
  <si>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</si>
  <si>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</si>
  <si>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</si>
  <si>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</si>
  <si>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</si>
  <si>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</si>
  <si>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</si>
  <si>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Завдання 3. Забезпечити проведення заходів для ветеранів війни та праці, інвалідів та  дітей-інвалідів, громадян постраждалих внаслідок аварії на ЧАЕС.</t>
  </si>
  <si>
    <t>середній розмір витрат на надання пільг щодо оплати житлово-комунальних послуг і природного газу на одного пільговика в рік, грн., в т.ч.:</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</si>
  <si>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</si>
  <si>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</si>
  <si>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</si>
  <si>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</si>
  <si>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</si>
  <si>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</si>
  <si>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</si>
  <si>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</si>
  <si>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</si>
  <si>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</si>
  <si>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</si>
  <si>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</si>
  <si>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інваліда І-ІІ групи по зору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</si>
  <si>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</si>
  <si>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</si>
  <si>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</si>
  <si>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</si>
  <si>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</si>
  <si>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</si>
  <si>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</si>
  <si>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</si>
  <si>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</si>
  <si>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</si>
  <si>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</si>
  <si>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</si>
  <si>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</si>
  <si>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</si>
  <si>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</si>
  <si>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</si>
  <si>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</si>
  <si>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</si>
  <si>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</si>
  <si>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</si>
  <si>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</si>
  <si>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</si>
  <si>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</si>
  <si>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</si>
  <si>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Завдання 3. Забезпечення надання інших передбачених законодавством пільг громадянам, які постраждали внаслідок Чорнобильської катастрофи</t>
  </si>
  <si>
    <t>кількість отримувачів пільгових послуг, осіб</t>
  </si>
  <si>
    <t>середня вартість пільгових послуг, грн.</t>
  </si>
  <si>
    <t>питома вага пільговиків, які отримали пільгові послуги, %</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</si>
  <si>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</si>
  <si>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</si>
  <si>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</si>
  <si>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</si>
  <si>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</si>
  <si>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</si>
  <si>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 xml:space="preserve"> обсяг видатків на компенсацію витрат на автомобільне паливо</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</si>
  <si>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</si>
  <si>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</si>
  <si>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</si>
  <si>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</si>
  <si>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</si>
  <si>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</si>
  <si>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</si>
  <si>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</si>
  <si>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Завдання 5. 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</si>
  <si>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обсяг видатків на пільговий проїзд один раз на рік (один раз на два роки) залізничним транспортом</t>
  </si>
  <si>
    <t xml:space="preserve"> інвалідів  з  дитинства  І  та  ІІ групи  з діагнозом  ДЦП та дітей-інвалідів  з діагнозом  ДЦП, яким надана пільга (50 %), чол.</t>
  </si>
  <si>
    <t>на одного інваліда з дитинства з діагнозом ДЦП або дитину-інваліда з діагнозом ДЦП, грн</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</si>
  <si>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</si>
  <si>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</si>
  <si>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</si>
  <si>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</si>
  <si>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</si>
  <si>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</si>
  <si>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</si>
  <si>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</si>
  <si>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</si>
  <si>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</si>
  <si>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</si>
  <si>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</si>
  <si>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</si>
  <si>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</si>
  <si>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 xml:space="preserve">Виконавець: </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</si>
  <si>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</si>
  <si>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</si>
  <si>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</si>
  <si>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</si>
  <si>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3. Забезпечити безкоштовним харчуванням дітей раннього віку дошкільних навчальних закладів, батьки яких є учасниками бойових дій в Афганістані.</t>
  </si>
  <si>
    <t>кількість дітей раннього віку дошкільних навчальних закладів, батьки яких є учасниками бойових дій в Афганістані, звільнених від оплати за харчування, осіб</t>
  </si>
  <si>
    <t>Завдання 4. Забезпечити безкоштовним харчуванням дітей дошкільного віку дошкільних навчальних закладів, батьки яких є учасниками бойових дій в Афганістані.</t>
  </si>
  <si>
    <t>кількість дітей дошкільного віку дошкільних навчальних закладів, батьки яких є учасниками бойових дій в Афганістані, звільнених від оплати за харчування, осіб</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</si>
  <si>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</si>
  <si>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Завдання 2. Забезпечити безкоштовним харчуванням  учнів загальноосвітніх навчальних закладів, батьки яких є учасниками бойових дій в Афганістані.</t>
  </si>
  <si>
    <t>кількість учнів загальноосвітніх навчальних закладів, батьки яких є учасниками бойових дій в Афганістані, забезпечених безоплатними обідами, осіб</t>
  </si>
  <si>
    <t>вартість одного новорічного подарунку, грн.</t>
  </si>
  <si>
    <t xml:space="preserve">Завдання 5. Забезпечити новорічноми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</si>
  <si>
    <t>кількість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освб</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</si>
  <si>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</si>
  <si>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</si>
  <si>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</si>
  <si>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</si>
  <si>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</si>
  <si>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Відповідальні виконавці, КПКВК, завдання програми, результативні показники</t>
  </si>
  <si>
    <t>КПКВК 1513202</t>
  </si>
  <si>
    <t>КПКВК  1513190</t>
  </si>
  <si>
    <t>КПКВК  1513201</t>
  </si>
  <si>
    <t>КПКВК  1513038</t>
  </si>
  <si>
    <t>КПКВК  1513050</t>
  </si>
  <si>
    <t>КПКВК 1011010</t>
  </si>
  <si>
    <t>КПКВК 1011020</t>
  </si>
  <si>
    <t>КПКВК 1013160</t>
  </si>
  <si>
    <t>КПКВК 1011070</t>
  </si>
  <si>
    <t>КПКВК 1513104</t>
  </si>
  <si>
    <t>КПКВК 1513220</t>
  </si>
  <si>
    <t>КПКВК 1513035</t>
  </si>
  <si>
    <t>КПКВК 1513038</t>
  </si>
  <si>
    <t>КПКВК 1513033</t>
  </si>
  <si>
    <t>КПКВК 1513034</t>
  </si>
  <si>
    <t>КПКВК 1513031</t>
  </si>
  <si>
    <t>КПКВК 1513037</t>
  </si>
  <si>
    <t>КПКВК 1518800</t>
  </si>
  <si>
    <t>КПКВК 1513400, КПКВК 0313400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</si>
  <si>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</si>
  <si>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</si>
  <si>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</si>
  <si>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</si>
  <si>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</si>
  <si>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</si>
  <si>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</si>
  <si>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</si>
  <si>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</si>
  <si>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</si>
  <si>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</si>
  <si>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6.  Проведення розрахунків за пільговий проїзд окремих категорій громадян залізничним транспортом приміського сполучення</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</si>
  <si>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</si>
  <si>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</si>
  <si>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</si>
  <si>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</si>
  <si>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 xml:space="preserve">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яким надані послуги з оздоровлення, осіб </t>
  </si>
  <si>
    <t xml:space="preserve">кількість учнів загальноосвітніх навчальних закладів,батьки яких є учасниками бойових дій в Афганістані, яким надані послуги з оздоровлення, осіб </t>
  </si>
  <si>
    <t xml:space="preserve">кількість учнів загальноосвітніх навчальних закладів, батьки яких отримали тілесні ушкодження під час участі у Революції Гідності, яким надані послуги з оздоровлення, осіб </t>
  </si>
  <si>
    <t>Завдання 5. Забезпечити новорічноми подарунками дітей раннього віку, дошкільного віку дошкільних навчальних закладів, які потребують особливої уваги та підтримки.</t>
  </si>
  <si>
    <t>кількість дітей раннього віку та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які отримають новорічні подарунки, осіб</t>
  </si>
  <si>
    <t>кількість дітей раннього віку та дошкільного віку дошкільних навчальних закладів, батьки яких є учасниками бойових дій в Афганістані, які отримають новорічні подарунки, осіб</t>
  </si>
  <si>
    <t>Завдання 3. Забезпечити новорічними подарунками учнів загальноосвітніх навчальних закладів, вихованців та учнів навчально-виховних комплексів, які потребують особливої соціальної уваги та підтримки:</t>
  </si>
  <si>
    <t>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які отримають новорічні подарунки, осіб</t>
  </si>
  <si>
    <t>кількість учнів загальноосвітніх навчальних закладів, вихованців та учнів навчально-виховних комплексів, батьки яких є учасниками бойових дій в Афганістані, які отримають новорічні подарунки, осіб</t>
  </si>
  <si>
    <t>кількість учнів загальноосвітніх навчальних закладів, вихованців та учнів навчально-виховних комплексів, батьки яких отримали тілесні ушкодження під час участі у Революції Гідності, які отримають новорічні подарунки, осіб</t>
  </si>
  <si>
    <t>Сумський міський голова</t>
  </si>
  <si>
    <t>О.М. Лисенко</t>
  </si>
  <si>
    <t>______________  Маринченко С.Б.</t>
  </si>
  <si>
    <t>від 28 вересня 2017 року № 2602-МР</t>
  </si>
</sst>
</file>

<file path=xl/styles.xml><?xml version="1.0" encoding="utf-8"?>
<styleSheet xmlns="http://schemas.openxmlformats.org/spreadsheetml/2006/main">
  <numFmts count="5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00"/>
    <numFmt numFmtId="210" formatCode="#,##0.0"/>
    <numFmt numFmtId="211" formatCode="#,##0.0\ &quot;грн.&quot;"/>
    <numFmt numFmtId="212" formatCode="0.00000"/>
    <numFmt numFmtId="213" formatCode="0.0000"/>
    <numFmt numFmtId="214" formatCode="#,##0.000"/>
  </numFmts>
  <fonts count="66">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1"/>
      <color indexed="8"/>
      <name val="Times New Roman"/>
      <family val="1"/>
    </font>
    <font>
      <sz val="11"/>
      <color indexed="8"/>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2"/>
      <name val="Arial"/>
      <family val="2"/>
    </font>
    <font>
      <sz val="13"/>
      <name val="Times New Roman"/>
      <family val="1"/>
    </font>
    <font>
      <sz val="13"/>
      <name val="Arial"/>
      <family val="2"/>
    </font>
    <font>
      <sz val="10"/>
      <color indexed="10"/>
      <name val="Arial"/>
      <family val="2"/>
    </font>
    <font>
      <sz val="13"/>
      <color indexed="10"/>
      <name val="Times New Roman"/>
      <family val="1"/>
    </font>
    <font>
      <sz val="14"/>
      <color indexed="10"/>
      <name val="Times New Roman"/>
      <family val="1"/>
    </font>
    <font>
      <sz val="12"/>
      <color indexed="10"/>
      <name val="Times New Roman"/>
      <family val="1"/>
    </font>
    <font>
      <sz val="11"/>
      <color indexed="10"/>
      <name val="Times New Roman"/>
      <family val="1"/>
    </font>
    <font>
      <b/>
      <sz val="11"/>
      <color indexed="10"/>
      <name val="Times New Roman"/>
      <family val="1"/>
    </font>
    <font>
      <b/>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b/>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FF0000"/>
      <name val="Times New Roman"/>
      <family val="1"/>
    </font>
    <font>
      <sz val="11"/>
      <color rgb="FFFF0000"/>
      <name val="Times New Roman"/>
      <family val="1"/>
    </font>
    <font>
      <sz val="13"/>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3"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61" fillId="32" borderId="0" applyNumberFormat="0" applyBorder="0" applyAlignment="0" applyProtection="0"/>
  </cellStyleXfs>
  <cellXfs count="238">
    <xf numFmtId="0" fontId="0" fillId="0" borderId="0" xfId="0" applyAlignment="1">
      <alignment/>
    </xf>
    <xf numFmtId="0" fontId="0" fillId="0" borderId="0" xfId="0" applyFill="1" applyAlignment="1">
      <alignment/>
    </xf>
    <xf numFmtId="0" fontId="11" fillId="0" borderId="0" xfId="0" applyFont="1" applyFill="1" applyAlignment="1">
      <alignment horizontal="center" vertical="center" textRotation="180"/>
    </xf>
    <xf numFmtId="0" fontId="0" fillId="0" borderId="0" xfId="0" applyFill="1" applyBorder="1" applyAlignment="1">
      <alignment/>
    </xf>
    <xf numFmtId="0" fontId="4" fillId="0" borderId="0" xfId="0" applyFont="1" applyFill="1" applyBorder="1" applyAlignment="1">
      <alignment horizontal="justify" vertical="top" wrapText="1"/>
    </xf>
    <xf numFmtId="0" fontId="3" fillId="0" borderId="0" xfId="0" applyFont="1" applyFill="1" applyBorder="1" applyAlignment="1">
      <alignment horizontal="center"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6" fillId="0" borderId="0" xfId="0" applyFont="1" applyFill="1" applyAlignment="1">
      <alignment horizontal="left" wrapText="1"/>
    </xf>
    <xf numFmtId="0" fontId="10" fillId="0" borderId="0" xfId="0" applyFont="1" applyFill="1" applyAlignment="1">
      <alignment horizontal="center" vertical="center" wrapText="1"/>
    </xf>
    <xf numFmtId="4" fontId="4" fillId="0" borderId="0" xfId="0" applyNumberFormat="1" applyFont="1" applyFill="1" applyBorder="1" applyAlignment="1">
      <alignment horizontal="center" vertical="center"/>
    </xf>
    <xf numFmtId="0" fontId="0" fillId="0" borderId="0" xfId="0" applyFont="1" applyFill="1" applyAlignment="1">
      <alignment/>
    </xf>
    <xf numFmtId="0" fontId="3" fillId="0" borderId="10" xfId="0" applyFont="1" applyFill="1" applyBorder="1" applyAlignment="1">
      <alignment horizontal="center" wrapText="1"/>
    </xf>
    <xf numFmtId="4" fontId="5" fillId="0" borderId="10" xfId="0" applyNumberFormat="1" applyFont="1" applyFill="1" applyBorder="1" applyAlignment="1">
      <alignment horizontal="center" vertical="center"/>
    </xf>
    <xf numFmtId="4" fontId="4" fillId="0" borderId="10" xfId="0" applyNumberFormat="1" applyFont="1" applyFill="1" applyBorder="1" applyAlignment="1">
      <alignment/>
    </xf>
    <xf numFmtId="0" fontId="17" fillId="0" borderId="10" xfId="0" applyNumberFormat="1" applyFont="1" applyFill="1" applyBorder="1" applyAlignment="1">
      <alignment horizontal="center" vertical="center"/>
    </xf>
    <xf numFmtId="4" fontId="17" fillId="0" borderId="10" xfId="0" applyNumberFormat="1" applyFont="1" applyFill="1" applyBorder="1" applyAlignment="1">
      <alignment/>
    </xf>
    <xf numFmtId="0" fontId="0" fillId="0" borderId="10" xfId="0" applyFill="1" applyBorder="1" applyAlignment="1">
      <alignment/>
    </xf>
    <xf numFmtId="4"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textRotation="180"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0" fontId="16" fillId="0" borderId="0" xfId="0" applyFont="1" applyFill="1" applyAlignment="1">
      <alignment horizontal="center" textRotation="180"/>
    </xf>
    <xf numFmtId="4"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2" fontId="17"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208" fontId="4" fillId="0" borderId="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9" fillId="0" borderId="10" xfId="0" applyFont="1" applyFill="1" applyBorder="1" applyAlignment="1">
      <alignment horizontal="center" vertical="top" wrapText="1"/>
    </xf>
    <xf numFmtId="1" fontId="17" fillId="0" borderId="10" xfId="0" applyNumberFormat="1" applyFont="1" applyFill="1" applyBorder="1" applyAlignment="1">
      <alignment horizontal="center" vertical="center" wrapText="1"/>
    </xf>
    <xf numFmtId="210" fontId="1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4" fontId="2" fillId="0" borderId="0" xfId="0" applyNumberFormat="1" applyFont="1" applyFill="1" applyBorder="1" applyAlignment="1">
      <alignment horizontal="center" vertical="center" wrapText="1"/>
    </xf>
    <xf numFmtId="0" fontId="15" fillId="0" borderId="0" xfId="0" applyFont="1" applyFill="1" applyAlignment="1">
      <alignment/>
    </xf>
    <xf numFmtId="0" fontId="10" fillId="0" borderId="0" xfId="0" applyFont="1" applyFill="1" applyAlignment="1">
      <alignment horizontal="center" vertical="center" textRotation="180"/>
    </xf>
    <xf numFmtId="0" fontId="14" fillId="0" borderId="10" xfId="0" applyFont="1" applyFill="1" applyBorder="1" applyAlignment="1">
      <alignment horizontal="center" vertical="center"/>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4" fontId="3"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0" xfId="0" applyFont="1" applyFill="1" applyBorder="1" applyAlignment="1">
      <alignment vertical="top" wrapText="1"/>
    </xf>
    <xf numFmtId="0" fontId="15" fillId="0" borderId="10" xfId="0" applyFont="1" applyFill="1" applyBorder="1" applyAlignment="1">
      <alignment/>
    </xf>
    <xf numFmtId="0" fontId="17" fillId="0" borderId="10" xfId="0" applyFont="1" applyFill="1" applyBorder="1" applyAlignment="1">
      <alignment horizontal="center" vertical="center"/>
    </xf>
    <xf numFmtId="2" fontId="4" fillId="0" borderId="0" xfId="0" applyNumberFormat="1" applyFont="1" applyFill="1" applyBorder="1" applyAlignment="1">
      <alignment horizontal="center" vertical="center"/>
    </xf>
    <xf numFmtId="208" fontId="17" fillId="0" borderId="10"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2" fontId="0" fillId="0" borderId="0" xfId="0" applyNumberFormat="1" applyFill="1" applyAlignment="1">
      <alignment/>
    </xf>
    <xf numFmtId="4" fontId="5" fillId="0" borderId="10" xfId="0" applyNumberFormat="1" applyFont="1" applyFill="1" applyBorder="1" applyAlignment="1">
      <alignment horizontal="center"/>
    </xf>
    <xf numFmtId="4" fontId="3" fillId="0" borderId="0" xfId="0" applyNumberFormat="1"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4" fontId="0" fillId="0" borderId="0" xfId="0" applyNumberFormat="1" applyFill="1" applyBorder="1" applyAlignment="1">
      <alignment/>
    </xf>
    <xf numFmtId="4"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3" fontId="17"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7" fillId="0" borderId="10" xfId="0" applyFont="1" applyFill="1" applyBorder="1" applyAlignment="1">
      <alignment/>
    </xf>
    <xf numFmtId="4" fontId="4" fillId="0" borderId="0" xfId="0" applyNumberFormat="1" applyFont="1" applyFill="1" applyBorder="1" applyAlignment="1">
      <alignment horizontal="center" vertical="top" wrapText="1"/>
    </xf>
    <xf numFmtId="4" fontId="0" fillId="0" borderId="0" xfId="0" applyNumberFormat="1" applyFill="1" applyAlignment="1">
      <alignment/>
    </xf>
    <xf numFmtId="210" fontId="17"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0" fontId="0" fillId="0" borderId="10" xfId="0" applyFont="1" applyFill="1" applyBorder="1" applyAlignment="1">
      <alignment/>
    </xf>
    <xf numFmtId="208" fontId="17"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xf>
    <xf numFmtId="2" fontId="17" fillId="0" borderId="10" xfId="0" applyNumberFormat="1" applyFont="1" applyBorder="1" applyAlignment="1">
      <alignment horizontal="center" vertical="center"/>
    </xf>
    <xf numFmtId="208" fontId="17" fillId="0" borderId="10" xfId="0" applyNumberFormat="1" applyFont="1" applyFill="1" applyBorder="1" applyAlignment="1">
      <alignment horizontal="center"/>
    </xf>
    <xf numFmtId="0" fontId="3" fillId="0" borderId="10" xfId="0" applyFont="1" applyFill="1" applyBorder="1" applyAlignment="1">
      <alignment horizontal="center" vertical="center" wrapText="1"/>
    </xf>
    <xf numFmtId="0" fontId="19" fillId="0" borderId="0" xfId="0" applyFont="1" applyFill="1" applyAlignment="1">
      <alignment/>
    </xf>
    <xf numFmtId="0" fontId="22" fillId="0" borderId="0" xfId="0" applyFont="1" applyFill="1" applyAlignment="1">
      <alignment horizontal="left"/>
    </xf>
    <xf numFmtId="0" fontId="19" fillId="0" borderId="10" xfId="0" applyFont="1" applyFill="1" applyBorder="1" applyAlignment="1">
      <alignment/>
    </xf>
    <xf numFmtId="0" fontId="23" fillId="0" borderId="10" xfId="0" applyFont="1" applyFill="1" applyBorder="1" applyAlignment="1">
      <alignment horizontal="center" vertical="center"/>
    </xf>
    <xf numFmtId="4" fontId="25" fillId="0" borderId="10" xfId="0" applyNumberFormat="1" applyFont="1" applyFill="1" applyBorder="1" applyAlignment="1">
      <alignment horizontal="center" vertical="center"/>
    </xf>
    <xf numFmtId="4" fontId="23" fillId="0" borderId="10" xfId="0" applyNumberFormat="1" applyFont="1" applyFill="1" applyBorder="1" applyAlignment="1">
      <alignment/>
    </xf>
    <xf numFmtId="4" fontId="20" fillId="0" borderId="10" xfId="0" applyNumberFormat="1" applyFont="1" applyFill="1" applyBorder="1" applyAlignment="1">
      <alignment/>
    </xf>
    <xf numFmtId="4" fontId="20" fillId="0"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xf>
    <xf numFmtId="210" fontId="20" fillId="0" borderId="10" xfId="0" applyNumberFormat="1" applyFont="1" applyFill="1" applyBorder="1" applyAlignment="1">
      <alignment horizontal="center" vertical="center"/>
    </xf>
    <xf numFmtId="210" fontId="20"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0" fontId="24" fillId="0" borderId="10" xfId="0" applyFont="1" applyFill="1" applyBorder="1" applyAlignment="1">
      <alignment horizontal="center" wrapText="1"/>
    </xf>
    <xf numFmtId="4" fontId="19" fillId="0" borderId="10" xfId="0" applyNumberFormat="1" applyFont="1" applyFill="1" applyBorder="1" applyAlignment="1">
      <alignment/>
    </xf>
    <xf numFmtId="4" fontId="19" fillId="0" borderId="10" xfId="0" applyNumberFormat="1" applyFont="1" applyFill="1" applyBorder="1" applyAlignment="1">
      <alignment horizontal="center" vertical="center"/>
    </xf>
    <xf numFmtId="0" fontId="23"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justify"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 fontId="5" fillId="0" borderId="10" xfId="0" applyNumberFormat="1" applyFont="1" applyFill="1" applyBorder="1" applyAlignment="1">
      <alignment/>
    </xf>
    <xf numFmtId="21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4" fontId="3" fillId="0" borderId="10" xfId="0" applyNumberFormat="1" applyFont="1" applyFill="1" applyBorder="1" applyAlignment="1">
      <alignment/>
    </xf>
    <xf numFmtId="3" fontId="5"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0" borderId="10" xfId="0" applyFont="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0" xfId="0" applyFont="1" applyFill="1" applyAlignment="1">
      <alignment/>
    </xf>
    <xf numFmtId="0" fontId="0" fillId="0" borderId="0" xfId="0" applyFont="1" applyAlignment="1">
      <alignment/>
    </xf>
    <xf numFmtId="0" fontId="25" fillId="0" borderId="10" xfId="0" applyFont="1" applyFill="1" applyBorder="1" applyAlignment="1">
      <alignment vertical="top" wrapText="1"/>
    </xf>
    <xf numFmtId="0" fontId="25" fillId="0" borderId="10" xfId="0" applyFont="1" applyFill="1" applyBorder="1" applyAlignment="1">
      <alignment horizontal="center" vertical="top" wrapText="1"/>
    </xf>
    <xf numFmtId="4" fontId="25" fillId="0" borderId="10" xfId="0" applyNumberFormat="1" applyFont="1" applyFill="1" applyBorder="1" applyAlignment="1">
      <alignment/>
    </xf>
    <xf numFmtId="210" fontId="25" fillId="0" borderId="10" xfId="0" applyNumberFormat="1" applyFont="1" applyFill="1" applyBorder="1" applyAlignment="1">
      <alignment horizontal="center" vertical="center"/>
    </xf>
    <xf numFmtId="0" fontId="2" fillId="0" borderId="10" xfId="0" applyFont="1" applyFill="1" applyBorder="1" applyAlignment="1">
      <alignment horizontal="justify" vertical="top" wrapText="1"/>
    </xf>
    <xf numFmtId="0" fontId="7" fillId="0" borderId="10" xfId="0" applyFont="1" applyFill="1" applyBorder="1" applyAlignment="1">
      <alignment horizontal="left" vertical="center" wrapText="1" shrinkToFit="1"/>
    </xf>
    <xf numFmtId="0" fontId="3" fillId="0" borderId="10" xfId="0" applyFont="1" applyFill="1" applyBorder="1" applyAlignment="1">
      <alignment horizontal="justify" vertical="top" wrapTex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shrinkToFit="1"/>
    </xf>
    <xf numFmtId="1" fontId="4"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shrinkToFit="1"/>
    </xf>
    <xf numFmtId="0" fontId="3" fillId="0" borderId="10" xfId="0" applyFont="1" applyFill="1" applyBorder="1" applyAlignment="1">
      <alignment/>
    </xf>
    <xf numFmtId="0" fontId="4" fillId="0" borderId="10" xfId="0" applyFont="1" applyFill="1" applyBorder="1" applyAlignment="1">
      <alignment horizontal="justify" wrapText="1"/>
    </xf>
    <xf numFmtId="0" fontId="8" fillId="0" borderId="10" xfId="0" applyFont="1" applyFill="1" applyBorder="1" applyAlignment="1">
      <alignment horizontal="justify" vertical="center" wrapText="1" shrinkToFit="1"/>
    </xf>
    <xf numFmtId="2" fontId="3"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center"/>
    </xf>
    <xf numFmtId="0" fontId="7" fillId="0" borderId="10" xfId="0" applyFont="1" applyFill="1" applyBorder="1" applyAlignment="1">
      <alignment horizontal="justify" vertical="center"/>
    </xf>
    <xf numFmtId="0" fontId="2" fillId="0" borderId="10" xfId="0" applyFont="1" applyFill="1" applyBorder="1" applyAlignment="1">
      <alignment horizontal="center" vertical="center"/>
    </xf>
    <xf numFmtId="0" fontId="0" fillId="0" borderId="0" xfId="0" applyFont="1" applyFill="1" applyBorder="1" applyAlignment="1">
      <alignment/>
    </xf>
    <xf numFmtId="0" fontId="11"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49" fontId="8"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7" fillId="0" borderId="10" xfId="0" applyFont="1" applyFill="1" applyBorder="1" applyAlignment="1">
      <alignment horizontal="justify" vertical="center" wrapText="1" shrinkToFit="1"/>
    </xf>
    <xf numFmtId="49" fontId="3" fillId="0" borderId="10" xfId="0" applyNumberFormat="1" applyFont="1" applyBorder="1" applyAlignment="1">
      <alignment horizontal="justify" vertical="center"/>
    </xf>
    <xf numFmtId="0" fontId="4" fillId="0" borderId="10" xfId="0" applyFont="1" applyBorder="1" applyAlignment="1">
      <alignment wrapText="1"/>
    </xf>
    <xf numFmtId="0" fontId="4" fillId="0" borderId="10" xfId="0" applyFont="1" applyBorder="1" applyAlignment="1">
      <alignment horizontal="justify" vertical="center" wrapText="1"/>
    </xf>
    <xf numFmtId="0" fontId="9"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justify" vertical="center" wrapText="1" shrinkToFit="1"/>
    </xf>
    <xf numFmtId="0" fontId="4" fillId="0" borderId="10" xfId="0" applyFont="1" applyBorder="1" applyAlignment="1">
      <alignment/>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9" fillId="0" borderId="10" xfId="0" applyFont="1" applyFill="1" applyBorder="1" applyAlignment="1">
      <alignment horizontal="justify" vertical="center" wrapText="1"/>
    </xf>
    <xf numFmtId="0" fontId="4" fillId="0" borderId="10" xfId="0" applyFont="1" applyBorder="1" applyAlignment="1">
      <alignment horizontal="justify"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9" fontId="11" fillId="0" borderId="0" xfId="0" applyNumberFormat="1" applyFont="1" applyFill="1" applyBorder="1" applyAlignment="1">
      <alignment horizontal="center" vertical="center" textRotation="180"/>
    </xf>
    <xf numFmtId="49" fontId="11" fillId="0" borderId="0" xfId="0" applyNumberFormat="1" applyFont="1" applyFill="1" applyBorder="1" applyAlignment="1">
      <alignment horizontal="left" vertical="top"/>
    </xf>
    <xf numFmtId="0" fontId="11"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xf>
    <xf numFmtId="0" fontId="11" fillId="0" borderId="0" xfId="0" applyFont="1" applyFill="1" applyAlignment="1">
      <alignment/>
    </xf>
    <xf numFmtId="0" fontId="6" fillId="0" borderId="0" xfId="0" applyFont="1" applyAlignment="1">
      <alignment/>
    </xf>
    <xf numFmtId="0" fontId="4" fillId="0" borderId="0" xfId="0" applyFont="1" applyFill="1" applyBorder="1" applyAlignment="1">
      <alignment vertical="center" wrapText="1"/>
    </xf>
    <xf numFmtId="0" fontId="3" fillId="0" borderId="11" xfId="0" applyFont="1" applyFill="1" applyBorder="1" applyAlignment="1">
      <alignment horizontal="justify" vertical="center" wrapText="1" shrinkToFit="1"/>
    </xf>
    <xf numFmtId="0" fontId="0" fillId="0" borderId="0" xfId="0" applyFont="1" applyFill="1" applyAlignment="1">
      <alignment/>
    </xf>
    <xf numFmtId="0" fontId="18" fillId="0" borderId="0" xfId="0" applyFont="1" applyFill="1" applyAlignment="1">
      <alignment/>
    </xf>
    <xf numFmtId="0" fontId="6" fillId="0" borderId="0" xfId="0" applyFont="1" applyFill="1" applyAlignment="1">
      <alignment horizontal="left"/>
    </xf>
    <xf numFmtId="0" fontId="1" fillId="0" borderId="0" xfId="0" applyFont="1" applyFill="1" applyAlignment="1">
      <alignment horizontal="center"/>
    </xf>
    <xf numFmtId="49" fontId="3" fillId="0" borderId="10" xfId="0" applyNumberFormat="1" applyFont="1" applyFill="1" applyBorder="1" applyAlignment="1">
      <alignment horizontal="justify" vertical="center" wrapText="1" shrinkToFit="1"/>
    </xf>
    <xf numFmtId="0" fontId="14" fillId="0" borderId="10" xfId="0" applyFont="1" applyFill="1" applyBorder="1" applyAlignment="1">
      <alignment horizontal="center" vertical="top" wrapText="1"/>
    </xf>
    <xf numFmtId="49" fontId="4"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11" fillId="0" borderId="0" xfId="0" applyFont="1" applyFill="1" applyAlignment="1">
      <alignment horizontal="left"/>
    </xf>
    <xf numFmtId="0" fontId="11" fillId="0" borderId="0" xfId="0" applyFont="1" applyFill="1" applyAlignment="1">
      <alignment/>
    </xf>
    <xf numFmtId="0" fontId="6" fillId="0" borderId="0" xfId="0" applyFont="1" applyFill="1" applyBorder="1" applyAlignment="1">
      <alignment vertical="center" wrapText="1"/>
    </xf>
    <xf numFmtId="0" fontId="4" fillId="0" borderId="0" xfId="0" applyFont="1" applyFill="1" applyBorder="1" applyAlignment="1">
      <alignment horizontal="justify" vertical="center"/>
    </xf>
    <xf numFmtId="0" fontId="9"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xf>
    <xf numFmtId="4" fontId="62" fillId="0" borderId="10" xfId="0" applyNumberFormat="1" applyFont="1" applyFill="1" applyBorder="1" applyAlignment="1">
      <alignment/>
    </xf>
    <xf numFmtId="4" fontId="63" fillId="0" borderId="10" xfId="0" applyNumberFormat="1" applyFont="1" applyFill="1" applyBorder="1" applyAlignment="1">
      <alignment horizontal="center" vertical="center"/>
    </xf>
    <xf numFmtId="3" fontId="64" fillId="0" borderId="10" xfId="0" applyNumberFormat="1" applyFont="1" applyFill="1" applyBorder="1" applyAlignment="1">
      <alignment horizontal="center" vertical="center"/>
    </xf>
    <xf numFmtId="0" fontId="64" fillId="0" borderId="10" xfId="0" applyFont="1" applyFill="1" applyBorder="1" applyAlignment="1">
      <alignment horizontal="center" vertical="center"/>
    </xf>
    <xf numFmtId="0" fontId="64" fillId="0" borderId="10" xfId="0" applyNumberFormat="1" applyFont="1" applyFill="1" applyBorder="1" applyAlignment="1">
      <alignment horizontal="center" vertical="center"/>
    </xf>
    <xf numFmtId="4" fontId="64" fillId="0" borderId="10" xfId="0" applyNumberFormat="1" applyFont="1" applyFill="1" applyBorder="1" applyAlignment="1">
      <alignment horizontal="center" vertical="center"/>
    </xf>
    <xf numFmtId="4" fontId="65" fillId="0" borderId="10" xfId="0" applyNumberFormat="1" applyFont="1" applyFill="1" applyBorder="1" applyAlignment="1">
      <alignment horizontal="center" vertical="center"/>
    </xf>
    <xf numFmtId="4" fontId="65" fillId="0" borderId="10" xfId="0" applyNumberFormat="1" applyFont="1" applyFill="1" applyBorder="1" applyAlignment="1">
      <alignment horizontal="center" vertical="center" wrapText="1"/>
    </xf>
    <xf numFmtId="208" fontId="4" fillId="0" borderId="0" xfId="0" applyNumberFormat="1" applyFont="1" applyFill="1" applyBorder="1" applyAlignment="1">
      <alignment horizontal="right" vertical="center"/>
    </xf>
    <xf numFmtId="0" fontId="5"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4" fillId="0" borderId="10" xfId="0" applyFont="1" applyFill="1" applyBorder="1" applyAlignment="1">
      <alignment horizontal="justify" vertical="center"/>
    </xf>
    <xf numFmtId="208" fontId="4" fillId="0" borderId="12" xfId="0" applyNumberFormat="1" applyFont="1" applyFill="1" applyBorder="1" applyAlignment="1">
      <alignment horizontal="right" vertical="center"/>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17" fillId="0" borderId="0" xfId="0" applyFont="1" applyFill="1" applyAlignment="1">
      <alignment horizontal="center"/>
    </xf>
    <xf numFmtId="0" fontId="10" fillId="0" borderId="0" xfId="0" applyFont="1" applyFill="1" applyAlignment="1">
      <alignment horizontal="center"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11" fillId="0" borderId="0" xfId="0" applyFont="1" applyFill="1" applyAlignment="1">
      <alignment horizontal="justify" vertical="center" wrapText="1"/>
    </xf>
    <xf numFmtId="0" fontId="6" fillId="0" borderId="10" xfId="0" applyFont="1" applyFill="1" applyBorder="1" applyAlignment="1">
      <alignment horizontal="left"/>
    </xf>
    <xf numFmtId="0" fontId="6" fillId="0" borderId="10" xfId="0" applyFont="1" applyFill="1" applyBorder="1" applyAlignment="1">
      <alignment horizontal="left" wrapText="1"/>
    </xf>
    <xf numFmtId="1" fontId="6" fillId="0" borderId="10" xfId="0" applyNumberFormat="1" applyFont="1" applyFill="1" applyBorder="1" applyAlignment="1">
      <alignment horizontal="left" wrapText="1"/>
    </xf>
    <xf numFmtId="1" fontId="5"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xf>
    <xf numFmtId="0" fontId="16" fillId="0" borderId="0" xfId="0" applyFont="1" applyFill="1" applyAlignment="1">
      <alignment horizontal="center" textRotation="180"/>
    </xf>
    <xf numFmtId="0" fontId="5" fillId="0" borderId="10" xfId="0" applyFont="1" applyFill="1" applyBorder="1" applyAlignment="1">
      <alignment horizontal="left"/>
    </xf>
    <xf numFmtId="0" fontId="5" fillId="0" borderId="10" xfId="0" applyFont="1" applyFill="1" applyBorder="1" applyAlignment="1">
      <alignment horizontal="left" wrapText="1"/>
    </xf>
    <xf numFmtId="3" fontId="17" fillId="0" borderId="1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2"/>
  <sheetViews>
    <sheetView tabSelected="1" view="pageBreakPreview" zoomScale="75" zoomScaleSheetLayoutView="75" zoomScalePageLayoutView="0" workbookViewId="0" topLeftCell="A414">
      <selection activeCell="G357" sqref="G357"/>
    </sheetView>
  </sheetViews>
  <sheetFormatPr defaultColWidth="9.140625" defaultRowHeight="12.75"/>
  <cols>
    <col min="1" max="1" width="62.7109375" style="0" customWidth="1"/>
    <col min="2" max="2" width="14.7109375" style="1" customWidth="1"/>
    <col min="3" max="3" width="16.140625" style="125" customWidth="1"/>
    <col min="4" max="4" width="16.57421875" style="125" customWidth="1"/>
    <col min="5" max="5" width="14.140625" style="125" customWidth="1"/>
    <col min="6" max="6" width="17.421875" style="87" customWidth="1"/>
    <col min="7" max="7" width="16.421875" style="87" customWidth="1"/>
    <col min="8" max="8" width="13.7109375" style="87" customWidth="1"/>
    <col min="9" max="10" width="16.421875" style="126" customWidth="1"/>
    <col min="11" max="11" width="14.421875" style="126" customWidth="1"/>
    <col min="12" max="12" width="7.140625" style="1" customWidth="1"/>
    <col min="13" max="13" width="4.00390625" style="1" customWidth="1"/>
    <col min="14" max="14" width="4.57421875" style="2" customWidth="1"/>
    <col min="15" max="15" width="12.7109375" style="1" bestFit="1" customWidth="1"/>
  </cols>
  <sheetData>
    <row r="1" spans="1:11" ht="20.25" customHeight="1">
      <c r="A1" s="1"/>
      <c r="C1" s="187"/>
      <c r="D1" s="187"/>
      <c r="E1" s="187"/>
      <c r="H1" s="224" t="s">
        <v>54</v>
      </c>
      <c r="I1" s="224"/>
      <c r="J1" s="224"/>
      <c r="K1" s="188"/>
    </row>
    <row r="2" spans="1:12" ht="123" customHeight="1">
      <c r="A2" s="3"/>
      <c r="C2" s="187"/>
      <c r="D2" s="187"/>
      <c r="E2" s="187"/>
      <c r="H2" s="228" t="s">
        <v>180</v>
      </c>
      <c r="I2" s="228"/>
      <c r="J2" s="228"/>
      <c r="K2" s="228"/>
      <c r="L2" s="8"/>
    </row>
    <row r="3" spans="1:11" ht="18.75">
      <c r="A3" s="6"/>
      <c r="C3" s="187"/>
      <c r="D3" s="187"/>
      <c r="E3" s="187"/>
      <c r="H3" s="196" t="s">
        <v>230</v>
      </c>
      <c r="I3" s="197"/>
      <c r="J3" s="197"/>
      <c r="K3" s="1"/>
    </row>
    <row r="4" spans="1:11" ht="15.75">
      <c r="A4" s="1"/>
      <c r="C4" s="187"/>
      <c r="D4" s="187"/>
      <c r="E4" s="187"/>
      <c r="H4" s="88"/>
      <c r="I4" s="189"/>
      <c r="J4" s="189"/>
      <c r="K4" s="125"/>
    </row>
    <row r="5" spans="1:12" ht="30.75" customHeight="1">
      <c r="A5" s="225" t="s">
        <v>159</v>
      </c>
      <c r="B5" s="225"/>
      <c r="C5" s="225"/>
      <c r="D5" s="225"/>
      <c r="E5" s="225"/>
      <c r="F5" s="225"/>
      <c r="G5" s="225"/>
      <c r="H5" s="225"/>
      <c r="I5" s="225"/>
      <c r="J5" s="225"/>
      <c r="K5" s="225"/>
      <c r="L5" s="9"/>
    </row>
    <row r="6" spans="1:11" ht="12.75">
      <c r="A6" s="190"/>
      <c r="C6" s="187"/>
      <c r="D6" s="187"/>
      <c r="E6" s="187"/>
      <c r="I6" s="125"/>
      <c r="J6" s="125"/>
      <c r="K6" s="125"/>
    </row>
    <row r="7" spans="1:14" s="1" customFormat="1" ht="32.25" customHeight="1">
      <c r="A7" s="227" t="s">
        <v>181</v>
      </c>
      <c r="B7" s="227" t="s">
        <v>46</v>
      </c>
      <c r="C7" s="227" t="s">
        <v>69</v>
      </c>
      <c r="D7" s="227"/>
      <c r="E7" s="227"/>
      <c r="F7" s="227" t="s">
        <v>72</v>
      </c>
      <c r="G7" s="227"/>
      <c r="H7" s="227"/>
      <c r="I7" s="227" t="s">
        <v>70</v>
      </c>
      <c r="J7" s="227"/>
      <c r="K7" s="227"/>
      <c r="L7" s="7"/>
      <c r="N7" s="2"/>
    </row>
    <row r="8" spans="1:14" s="1" customFormat="1" ht="15" customHeight="1">
      <c r="A8" s="227"/>
      <c r="B8" s="227"/>
      <c r="C8" s="227"/>
      <c r="D8" s="227"/>
      <c r="E8" s="227"/>
      <c r="F8" s="227"/>
      <c r="G8" s="227"/>
      <c r="H8" s="227"/>
      <c r="I8" s="227"/>
      <c r="J8" s="227"/>
      <c r="K8" s="227"/>
      <c r="L8" s="7"/>
      <c r="N8" s="2"/>
    </row>
    <row r="9" spans="1:14" s="1" customFormat="1" ht="18.75" customHeight="1">
      <c r="A9" s="227"/>
      <c r="B9" s="227"/>
      <c r="C9" s="226" t="s">
        <v>0</v>
      </c>
      <c r="D9" s="226" t="s">
        <v>1</v>
      </c>
      <c r="E9" s="226"/>
      <c r="F9" s="226" t="s">
        <v>0</v>
      </c>
      <c r="G9" s="226" t="s">
        <v>1</v>
      </c>
      <c r="H9" s="226"/>
      <c r="I9" s="226" t="s">
        <v>0</v>
      </c>
      <c r="J9" s="226" t="s">
        <v>1</v>
      </c>
      <c r="K9" s="226"/>
      <c r="L9" s="5"/>
      <c r="N9" s="2"/>
    </row>
    <row r="10" spans="1:14" s="1" customFormat="1" ht="28.5">
      <c r="A10" s="227"/>
      <c r="B10" s="227"/>
      <c r="C10" s="226"/>
      <c r="D10" s="12" t="s">
        <v>2</v>
      </c>
      <c r="E10" s="12" t="s">
        <v>3</v>
      </c>
      <c r="F10" s="226"/>
      <c r="G10" s="12" t="s">
        <v>2</v>
      </c>
      <c r="H10" s="12" t="s">
        <v>3</v>
      </c>
      <c r="I10" s="226"/>
      <c r="J10" s="12" t="s">
        <v>2</v>
      </c>
      <c r="K10" s="12" t="s">
        <v>3</v>
      </c>
      <c r="L10" s="5"/>
      <c r="N10" s="2"/>
    </row>
    <row r="11" spans="1:14" s="1" customFormat="1" ht="15.75" customHeight="1">
      <c r="A11" s="86">
        <v>1</v>
      </c>
      <c r="B11" s="32">
        <v>2</v>
      </c>
      <c r="C11" s="12">
        <v>3</v>
      </c>
      <c r="D11" s="12">
        <v>4</v>
      </c>
      <c r="E11" s="12">
        <v>5</v>
      </c>
      <c r="F11" s="12">
        <v>6</v>
      </c>
      <c r="G11" s="12">
        <v>7</v>
      </c>
      <c r="H11" s="12">
        <v>8</v>
      </c>
      <c r="I11" s="12">
        <v>9</v>
      </c>
      <c r="J11" s="12">
        <v>10</v>
      </c>
      <c r="K11" s="12">
        <v>11</v>
      </c>
      <c r="L11" s="5"/>
      <c r="N11" s="2"/>
    </row>
    <row r="12" spans="1:15" s="1" customFormat="1" ht="29.25" customHeight="1">
      <c r="A12" s="131" t="s">
        <v>4</v>
      </c>
      <c r="B12" s="66"/>
      <c r="C12" s="69">
        <f>D12+E12</f>
        <v>32886871</v>
      </c>
      <c r="D12" s="69">
        <f>D17+D83+D100+D127+D158+D174+D187+D242+D302+D318+D342+D424</f>
        <v>32139871</v>
      </c>
      <c r="E12" s="69">
        <f>E17+E83+E100+E127+E158+E174+E187+E242+E302+E318+E342+E424</f>
        <v>747000</v>
      </c>
      <c r="F12" s="69">
        <f>G12+H12</f>
        <v>51340494</v>
      </c>
      <c r="G12" s="69">
        <f>G17+G83+G100+G127+G158+G174+G187+G242+G302+G317+G342+G424</f>
        <v>51135882</v>
      </c>
      <c r="H12" s="69">
        <f>H17+H83+H100+H127+H158+H174+H187+H242+H302+H318+H342+H424</f>
        <v>204612</v>
      </c>
      <c r="I12" s="69">
        <f>J12+K12</f>
        <v>10277743</v>
      </c>
      <c r="J12" s="69">
        <f>J17+J83+J100+J127+J158+J174+J187+J242+J302+J317+J342+J424</f>
        <v>10117743</v>
      </c>
      <c r="K12" s="69">
        <f>K17+K83+K100+K127+K158+K174+K187+K242+K302+K318+K342+K424</f>
        <v>160000</v>
      </c>
      <c r="L12" s="77"/>
      <c r="N12" s="2"/>
      <c r="O12" s="78"/>
    </row>
    <row r="13" spans="1:14" s="1" customFormat="1" ht="17.25" customHeight="1">
      <c r="A13" s="110" t="s">
        <v>200</v>
      </c>
      <c r="B13" s="17"/>
      <c r="C13" s="35"/>
      <c r="D13" s="35"/>
      <c r="E13" s="35"/>
      <c r="F13" s="90"/>
      <c r="G13" s="90"/>
      <c r="H13" s="90"/>
      <c r="I13" s="35"/>
      <c r="J13" s="35"/>
      <c r="K13" s="35"/>
      <c r="L13" s="36"/>
      <c r="N13" s="2"/>
    </row>
    <row r="14" spans="1:14" s="1" customFormat="1" ht="33" customHeight="1">
      <c r="A14" s="132" t="s">
        <v>156</v>
      </c>
      <c r="B14" s="17"/>
      <c r="C14" s="35"/>
      <c r="D14" s="35"/>
      <c r="E14" s="35"/>
      <c r="F14" s="90"/>
      <c r="G14" s="90"/>
      <c r="H14" s="90"/>
      <c r="I14" s="35"/>
      <c r="J14" s="35"/>
      <c r="K14" s="35"/>
      <c r="L14" s="36"/>
      <c r="N14" s="2"/>
    </row>
    <row r="15" spans="1:14" s="1" customFormat="1" ht="15.75" customHeight="1">
      <c r="A15" s="232" t="s">
        <v>8</v>
      </c>
      <c r="B15" s="232"/>
      <c r="C15" s="232"/>
      <c r="D15" s="232"/>
      <c r="E15" s="232"/>
      <c r="F15" s="232"/>
      <c r="G15" s="232"/>
      <c r="H15" s="232"/>
      <c r="I15" s="232"/>
      <c r="J15" s="232"/>
      <c r="K15" s="232"/>
      <c r="L15" s="37"/>
      <c r="N15" s="2"/>
    </row>
    <row r="16" spans="1:14" s="1" customFormat="1" ht="17.25" customHeight="1">
      <c r="A16" s="231" t="s">
        <v>42</v>
      </c>
      <c r="B16" s="231"/>
      <c r="C16" s="231"/>
      <c r="D16" s="231"/>
      <c r="E16" s="231"/>
      <c r="F16" s="231"/>
      <c r="G16" s="231"/>
      <c r="H16" s="231"/>
      <c r="I16" s="231"/>
      <c r="J16" s="231"/>
      <c r="K16" s="231"/>
      <c r="L16" s="38"/>
      <c r="N16" s="2"/>
    </row>
    <row r="17" spans="1:14" s="40" customFormat="1" ht="23.25" customHeight="1">
      <c r="A17" s="227" t="s">
        <v>7</v>
      </c>
      <c r="B17" s="81" t="s">
        <v>31</v>
      </c>
      <c r="C17" s="18">
        <f>D17</f>
        <v>7015216</v>
      </c>
      <c r="D17" s="18">
        <f>+D18+D19</f>
        <v>7015216</v>
      </c>
      <c r="E17" s="18">
        <v>0</v>
      </c>
      <c r="F17" s="18">
        <f>G17</f>
        <v>7217942</v>
      </c>
      <c r="G17" s="18">
        <f>+G18+G19</f>
        <v>7217942</v>
      </c>
      <c r="H17" s="18">
        <v>0</v>
      </c>
      <c r="I17" s="18">
        <f>J17</f>
        <v>6052058</v>
      </c>
      <c r="J17" s="18">
        <f>+J18+J19</f>
        <v>6052058</v>
      </c>
      <c r="K17" s="18">
        <v>0</v>
      </c>
      <c r="L17" s="39"/>
      <c r="N17" s="41"/>
    </row>
    <row r="18" spans="1:14" s="40" customFormat="1" ht="23.25" customHeight="1">
      <c r="A18" s="227"/>
      <c r="B18" s="26">
        <v>1513400</v>
      </c>
      <c r="C18" s="18">
        <f>D18</f>
        <v>6780916</v>
      </c>
      <c r="D18" s="18">
        <f>+D20+D29+D41+D57</f>
        <v>6780916</v>
      </c>
      <c r="E18" s="18">
        <v>0</v>
      </c>
      <c r="F18" s="18">
        <f>G18</f>
        <v>7050088</v>
      </c>
      <c r="G18" s="18">
        <f>+G20+G29+G41+G49+G57+G71</f>
        <v>7050088</v>
      </c>
      <c r="H18" s="18">
        <v>0</v>
      </c>
      <c r="I18" s="18">
        <f>J18</f>
        <v>5872958</v>
      </c>
      <c r="J18" s="18">
        <f>+J20+J29+J41+J49+J57+J71</f>
        <v>5872958</v>
      </c>
      <c r="K18" s="18">
        <v>0</v>
      </c>
      <c r="L18" s="39"/>
      <c r="N18" s="41"/>
    </row>
    <row r="19" spans="1:14" s="40" customFormat="1" ht="23.25" customHeight="1">
      <c r="A19" s="227"/>
      <c r="B19" s="27" t="s">
        <v>56</v>
      </c>
      <c r="C19" s="18">
        <f>D19</f>
        <v>234300</v>
      </c>
      <c r="D19" s="18">
        <f>+D30+D49</f>
        <v>234300</v>
      </c>
      <c r="E19" s="18">
        <v>0</v>
      </c>
      <c r="F19" s="18">
        <f>G19</f>
        <v>167854</v>
      </c>
      <c r="G19" s="18">
        <f>+G30+G49</f>
        <v>167854</v>
      </c>
      <c r="H19" s="18">
        <v>0</v>
      </c>
      <c r="I19" s="18">
        <f>J19</f>
        <v>179100</v>
      </c>
      <c r="J19" s="18">
        <f>+J30+J49</f>
        <v>179100</v>
      </c>
      <c r="K19" s="18">
        <v>0</v>
      </c>
      <c r="L19" s="39"/>
      <c r="N19" s="41"/>
    </row>
    <row r="20" spans="1:12" ht="31.5" customHeight="1">
      <c r="A20" s="133" t="s">
        <v>37</v>
      </c>
      <c r="B20" s="26">
        <v>1513400</v>
      </c>
      <c r="C20" s="13">
        <f>D20</f>
        <v>6380696</v>
      </c>
      <c r="D20" s="13">
        <v>6380696</v>
      </c>
      <c r="E20" s="13">
        <v>0</v>
      </c>
      <c r="F20" s="18">
        <f>G20</f>
        <v>6691773</v>
      </c>
      <c r="G20" s="18">
        <v>6691773</v>
      </c>
      <c r="H20" s="18">
        <v>0</v>
      </c>
      <c r="I20" s="18">
        <f>J20</f>
        <v>5490636</v>
      </c>
      <c r="J20" s="18">
        <v>5490636</v>
      </c>
      <c r="K20" s="18">
        <v>0</v>
      </c>
      <c r="L20" s="19"/>
    </row>
    <row r="21" spans="1:12" ht="18" customHeight="1">
      <c r="A21" s="66" t="s">
        <v>5</v>
      </c>
      <c r="B21" s="17"/>
      <c r="C21" s="14"/>
      <c r="D21" s="14"/>
      <c r="E21" s="14"/>
      <c r="F21" s="92"/>
      <c r="G21" s="92"/>
      <c r="H21" s="92"/>
      <c r="I21" s="14"/>
      <c r="J21" s="14"/>
      <c r="K21" s="14"/>
      <c r="L21" s="20"/>
    </row>
    <row r="22" spans="1:12" ht="15">
      <c r="A22" s="133" t="s">
        <v>6</v>
      </c>
      <c r="B22" s="17"/>
      <c r="C22" s="14"/>
      <c r="D22" s="14"/>
      <c r="E22" s="14"/>
      <c r="F22" s="92"/>
      <c r="G22" s="92"/>
      <c r="H22" s="92"/>
      <c r="I22" s="14"/>
      <c r="J22" s="14"/>
      <c r="K22" s="14"/>
      <c r="L22" s="20"/>
    </row>
    <row r="23" spans="1:13" ht="18" customHeight="1">
      <c r="A23" s="134" t="s">
        <v>14</v>
      </c>
      <c r="B23" s="17"/>
      <c r="C23" s="64">
        <f>D23+E23</f>
        <v>2832</v>
      </c>
      <c r="D23" s="64">
        <v>2832</v>
      </c>
      <c r="E23" s="64">
        <v>0</v>
      </c>
      <c r="F23" s="64">
        <f>G23+H23</f>
        <v>2015</v>
      </c>
      <c r="G23" s="64">
        <v>2015</v>
      </c>
      <c r="H23" s="64">
        <v>0</v>
      </c>
      <c r="I23" s="64">
        <f>J23+K23</f>
        <v>1144</v>
      </c>
      <c r="J23" s="64">
        <v>1144</v>
      </c>
      <c r="K23" s="64">
        <v>0</v>
      </c>
      <c r="L23" s="21"/>
      <c r="M23" s="234"/>
    </row>
    <row r="24" spans="1:13" ht="17.25" customHeight="1">
      <c r="A24" s="135" t="s">
        <v>23</v>
      </c>
      <c r="B24" s="17"/>
      <c r="C24" s="16"/>
      <c r="D24" s="16"/>
      <c r="E24" s="16"/>
      <c r="F24" s="16"/>
      <c r="G24" s="16"/>
      <c r="H24" s="16"/>
      <c r="I24" s="16"/>
      <c r="J24" s="16"/>
      <c r="K24" s="16"/>
      <c r="L24" s="20"/>
      <c r="M24" s="234"/>
    </row>
    <row r="25" spans="1:12" ht="16.5">
      <c r="A25" s="136" t="s">
        <v>17</v>
      </c>
      <c r="B25" s="17"/>
      <c r="C25" s="23">
        <f>D25+E25</f>
        <v>2253.0706214689267</v>
      </c>
      <c r="D25" s="23">
        <f>D20/D23</f>
        <v>2253.0706214689267</v>
      </c>
      <c r="E25" s="23">
        <v>0</v>
      </c>
      <c r="F25" s="23">
        <f>G25+H25</f>
        <v>3320.9791563275435</v>
      </c>
      <c r="G25" s="24">
        <f>G20/G23</f>
        <v>3320.9791563275435</v>
      </c>
      <c r="H25" s="23">
        <v>0</v>
      </c>
      <c r="I25" s="23">
        <f>J25+K25</f>
        <v>4799.506993006993</v>
      </c>
      <c r="J25" s="24">
        <f>J20/J23</f>
        <v>4799.506993006993</v>
      </c>
      <c r="K25" s="23">
        <v>0</v>
      </c>
      <c r="L25" s="10"/>
    </row>
    <row r="26" spans="1:12" ht="16.5">
      <c r="A26" s="137" t="s">
        <v>22</v>
      </c>
      <c r="B26" s="17"/>
      <c r="C26" s="23"/>
      <c r="D26" s="23"/>
      <c r="E26" s="23"/>
      <c r="F26" s="94"/>
      <c r="G26" s="95"/>
      <c r="H26" s="23"/>
      <c r="I26" s="23"/>
      <c r="J26" s="24"/>
      <c r="K26" s="23"/>
      <c r="L26" s="10"/>
    </row>
    <row r="27" spans="1:12" ht="38.25" customHeight="1">
      <c r="A27" s="136" t="s">
        <v>47</v>
      </c>
      <c r="B27" s="17"/>
      <c r="C27" s="34">
        <f>D27+E27</f>
        <v>186.16789228415342</v>
      </c>
      <c r="D27" s="34">
        <f>D20/3427388*100</f>
        <v>186.16789228415342</v>
      </c>
      <c r="E27" s="34">
        <v>0</v>
      </c>
      <c r="F27" s="34">
        <f>G27+H27</f>
        <v>104.8752831979458</v>
      </c>
      <c r="G27" s="79">
        <f>G20/D20*100</f>
        <v>104.8752831979458</v>
      </c>
      <c r="H27" s="34">
        <v>0</v>
      </c>
      <c r="I27" s="34">
        <f>J27+K27</f>
        <v>82.05054176225045</v>
      </c>
      <c r="J27" s="79">
        <f>J20/G20*100</f>
        <v>82.05054176225045</v>
      </c>
      <c r="K27" s="34">
        <v>0</v>
      </c>
      <c r="L27" s="10"/>
    </row>
    <row r="28" spans="1:12" ht="22.5" customHeight="1">
      <c r="A28" s="233" t="s">
        <v>43</v>
      </c>
      <c r="B28" s="17" t="s">
        <v>31</v>
      </c>
      <c r="C28" s="13">
        <f>C29+C30</f>
        <v>398333</v>
      </c>
      <c r="D28" s="13">
        <f>D29+D30</f>
        <v>398333</v>
      </c>
      <c r="E28" s="13">
        <f>E29+E30</f>
        <v>0</v>
      </c>
      <c r="F28" s="13">
        <f aca="true" t="shared" si="0" ref="F28:K28">F29+F30</f>
        <v>377167</v>
      </c>
      <c r="G28" s="13">
        <f t="shared" si="0"/>
        <v>377167</v>
      </c>
      <c r="H28" s="13">
        <f t="shared" si="0"/>
        <v>0</v>
      </c>
      <c r="I28" s="13">
        <f t="shared" si="0"/>
        <v>402437</v>
      </c>
      <c r="J28" s="13">
        <f t="shared" si="0"/>
        <v>402437</v>
      </c>
      <c r="K28" s="13">
        <f t="shared" si="0"/>
        <v>0</v>
      </c>
      <c r="L28" s="25"/>
    </row>
    <row r="29" spans="1:13" ht="22.5" customHeight="1">
      <c r="A29" s="233"/>
      <c r="B29" s="26">
        <v>1513400</v>
      </c>
      <c r="C29" s="13">
        <f>D29+E29</f>
        <v>261080</v>
      </c>
      <c r="D29" s="13">
        <v>261080</v>
      </c>
      <c r="E29" s="13">
        <v>0</v>
      </c>
      <c r="F29" s="13">
        <f>G29+H29</f>
        <v>209313</v>
      </c>
      <c r="G29" s="18">
        <f>-60000+346746-17843-59590</f>
        <v>209313</v>
      </c>
      <c r="H29" s="18">
        <v>0</v>
      </c>
      <c r="I29" s="13">
        <f>J29+K29</f>
        <v>223337</v>
      </c>
      <c r="J29" s="18">
        <v>223337</v>
      </c>
      <c r="K29" s="18">
        <v>0</v>
      </c>
      <c r="L29" s="19"/>
      <c r="M29" s="234"/>
    </row>
    <row r="30" spans="1:13" ht="22.5" customHeight="1">
      <c r="A30" s="233"/>
      <c r="B30" s="27" t="s">
        <v>56</v>
      </c>
      <c r="C30" s="13">
        <f>D30+E30</f>
        <v>137253</v>
      </c>
      <c r="D30" s="13">
        <v>137253</v>
      </c>
      <c r="E30" s="13">
        <v>0</v>
      </c>
      <c r="F30" s="13">
        <f>G30+H30</f>
        <v>167854</v>
      </c>
      <c r="G30" s="18">
        <v>167854</v>
      </c>
      <c r="H30" s="13">
        <v>0</v>
      </c>
      <c r="I30" s="13">
        <f>J30+K30</f>
        <v>179100</v>
      </c>
      <c r="J30" s="18">
        <v>179100</v>
      </c>
      <c r="K30" s="13">
        <v>0</v>
      </c>
      <c r="L30" s="25"/>
      <c r="M30" s="234"/>
    </row>
    <row r="31" spans="1:12" ht="16.5">
      <c r="A31" s="66" t="s">
        <v>5</v>
      </c>
      <c r="B31" s="17"/>
      <c r="C31" s="16"/>
      <c r="D31" s="16"/>
      <c r="E31" s="16"/>
      <c r="F31" s="93"/>
      <c r="G31" s="93"/>
      <c r="H31" s="93"/>
      <c r="I31" s="16"/>
      <c r="J31" s="16"/>
      <c r="K31" s="16"/>
      <c r="L31" s="20"/>
    </row>
    <row r="32" spans="1:12" ht="16.5">
      <c r="A32" s="133" t="s">
        <v>6</v>
      </c>
      <c r="B32" s="17"/>
      <c r="C32" s="16"/>
      <c r="D32" s="16"/>
      <c r="E32" s="16"/>
      <c r="F32" s="93"/>
      <c r="G32" s="93"/>
      <c r="H32" s="93"/>
      <c r="I32" s="16"/>
      <c r="J32" s="16"/>
      <c r="K32" s="16"/>
      <c r="L32" s="20"/>
    </row>
    <row r="33" spans="1:12" ht="17.25" customHeight="1">
      <c r="A33" s="134" t="s">
        <v>15</v>
      </c>
      <c r="B33" s="17"/>
      <c r="C33" s="15">
        <f>D33+E33</f>
        <v>186</v>
      </c>
      <c r="D33" s="15">
        <v>186</v>
      </c>
      <c r="E33" s="15">
        <v>0</v>
      </c>
      <c r="F33" s="15">
        <f>G33+H33</f>
        <v>183</v>
      </c>
      <c r="G33" s="15">
        <v>183</v>
      </c>
      <c r="H33" s="15">
        <v>0</v>
      </c>
      <c r="I33" s="15">
        <f>J33+K33</f>
        <v>183</v>
      </c>
      <c r="J33" s="15">
        <v>183</v>
      </c>
      <c r="K33" s="15">
        <v>0</v>
      </c>
      <c r="L33" s="21"/>
    </row>
    <row r="34" spans="1:12" ht="19.5" customHeight="1">
      <c r="A34" s="4"/>
      <c r="B34" s="3"/>
      <c r="C34" s="10"/>
      <c r="D34" s="10"/>
      <c r="E34" s="10"/>
      <c r="F34" s="96"/>
      <c r="G34" s="96"/>
      <c r="H34" s="96"/>
      <c r="I34" s="10"/>
      <c r="J34" s="10"/>
      <c r="K34" s="10"/>
      <c r="L34" s="10"/>
    </row>
    <row r="35" spans="1:15" s="126" customFormat="1" ht="26.25" customHeight="1">
      <c r="A35" s="6"/>
      <c r="B35" s="149"/>
      <c r="C35" s="30"/>
      <c r="D35" s="30"/>
      <c r="E35" s="30"/>
      <c r="F35" s="30"/>
      <c r="G35" s="30"/>
      <c r="H35" s="30"/>
      <c r="I35" s="210" t="s">
        <v>55</v>
      </c>
      <c r="J35" s="210"/>
      <c r="K35" s="210"/>
      <c r="L35" s="30"/>
      <c r="M35" s="125"/>
      <c r="N35" s="2"/>
      <c r="O35" s="125"/>
    </row>
    <row r="36" spans="1:15" s="126" customFormat="1" ht="14.25">
      <c r="A36" s="86">
        <v>1</v>
      </c>
      <c r="B36" s="32">
        <v>2</v>
      </c>
      <c r="C36" s="12">
        <v>3</v>
      </c>
      <c r="D36" s="12">
        <v>4</v>
      </c>
      <c r="E36" s="12">
        <v>5</v>
      </c>
      <c r="F36" s="12">
        <v>6</v>
      </c>
      <c r="G36" s="12">
        <v>7</v>
      </c>
      <c r="H36" s="12">
        <v>8</v>
      </c>
      <c r="I36" s="12">
        <v>9</v>
      </c>
      <c r="J36" s="12">
        <v>10</v>
      </c>
      <c r="K36" s="12">
        <v>11</v>
      </c>
      <c r="L36" s="5"/>
      <c r="M36" s="125"/>
      <c r="N36" s="2"/>
      <c r="O36" s="125"/>
    </row>
    <row r="37" spans="1:12" ht="18.75" customHeight="1">
      <c r="A37" s="135" t="s">
        <v>23</v>
      </c>
      <c r="B37" s="17"/>
      <c r="C37" s="16"/>
      <c r="D37" s="16"/>
      <c r="E37" s="16"/>
      <c r="F37" s="16"/>
      <c r="G37" s="16"/>
      <c r="H37" s="16"/>
      <c r="I37" s="16"/>
      <c r="J37" s="16"/>
      <c r="K37" s="16"/>
      <c r="L37" s="20"/>
    </row>
    <row r="38" spans="1:12" ht="15.75" customHeight="1">
      <c r="A38" s="139" t="s">
        <v>18</v>
      </c>
      <c r="B38" s="17"/>
      <c r="C38" s="23">
        <f>D38+E38</f>
        <v>2141.5752688172042</v>
      </c>
      <c r="D38" s="23">
        <f>D28/D33</f>
        <v>2141.5752688172042</v>
      </c>
      <c r="E38" s="23">
        <v>0</v>
      </c>
      <c r="F38" s="23">
        <f>G38+H38</f>
        <v>2061.0218579234975</v>
      </c>
      <c r="G38" s="24">
        <f>G28/G33</f>
        <v>2061.0218579234975</v>
      </c>
      <c r="H38" s="24">
        <v>0</v>
      </c>
      <c r="I38" s="28">
        <f>J38+K38</f>
        <v>2199.1092896174864</v>
      </c>
      <c r="J38" s="24">
        <f>J28/J33</f>
        <v>2199.1092896174864</v>
      </c>
      <c r="K38" s="24">
        <v>0</v>
      </c>
      <c r="L38" s="29"/>
    </row>
    <row r="39" spans="1:12" ht="16.5">
      <c r="A39" s="137" t="s">
        <v>22</v>
      </c>
      <c r="B39" s="17"/>
      <c r="C39" s="23"/>
      <c r="D39" s="23"/>
      <c r="E39" s="23"/>
      <c r="F39" s="23"/>
      <c r="G39" s="24"/>
      <c r="H39" s="24"/>
      <c r="I39" s="23"/>
      <c r="J39" s="24"/>
      <c r="K39" s="24"/>
      <c r="L39" s="29"/>
    </row>
    <row r="40" spans="1:12" ht="31.5" customHeight="1">
      <c r="A40" s="136" t="s">
        <v>47</v>
      </c>
      <c r="B40" s="17"/>
      <c r="C40" s="34">
        <f>C28/364840*100</f>
        <v>109.18018857581406</v>
      </c>
      <c r="D40" s="34">
        <f>D28/324840*100</f>
        <v>122.62436892008373</v>
      </c>
      <c r="E40" s="34">
        <v>0</v>
      </c>
      <c r="F40" s="34">
        <f>F28/C28*100</f>
        <v>94.68635538607145</v>
      </c>
      <c r="G40" s="79">
        <f>G28/D28*100</f>
        <v>94.68635538607145</v>
      </c>
      <c r="H40" s="79">
        <v>0</v>
      </c>
      <c r="I40" s="34">
        <f>I28/F28*100</f>
        <v>106.69994988957146</v>
      </c>
      <c r="J40" s="79">
        <f>J28/G28*100</f>
        <v>106.69994988957146</v>
      </c>
      <c r="K40" s="79">
        <v>0</v>
      </c>
      <c r="L40" s="29"/>
    </row>
    <row r="41" spans="1:12" ht="43.5" customHeight="1">
      <c r="A41" s="138" t="s">
        <v>85</v>
      </c>
      <c r="B41" s="42">
        <v>1513400</v>
      </c>
      <c r="C41" s="13">
        <f>D41+E41</f>
        <v>124140</v>
      </c>
      <c r="D41" s="13">
        <v>124140</v>
      </c>
      <c r="E41" s="13">
        <v>0</v>
      </c>
      <c r="F41" s="13">
        <f>G41+H41</f>
        <v>134600</v>
      </c>
      <c r="G41" s="18">
        <v>134600</v>
      </c>
      <c r="H41" s="13">
        <v>0</v>
      </c>
      <c r="I41" s="13">
        <f>J41+K41</f>
        <v>143618</v>
      </c>
      <c r="J41" s="18">
        <v>143618</v>
      </c>
      <c r="K41" s="13">
        <v>0</v>
      </c>
      <c r="L41" s="25"/>
    </row>
    <row r="42" spans="1:12" ht="15">
      <c r="A42" s="66" t="s">
        <v>5</v>
      </c>
      <c r="B42" s="17"/>
      <c r="C42" s="14"/>
      <c r="D42" s="14"/>
      <c r="E42" s="14"/>
      <c r="F42" s="14"/>
      <c r="G42" s="14"/>
      <c r="H42" s="14"/>
      <c r="I42" s="14"/>
      <c r="J42" s="14"/>
      <c r="K42" s="14"/>
      <c r="L42" s="20"/>
    </row>
    <row r="43" spans="1:12" ht="15">
      <c r="A43" s="133" t="s">
        <v>6</v>
      </c>
      <c r="B43" s="17"/>
      <c r="C43" s="14"/>
      <c r="D43" s="14"/>
      <c r="E43" s="14"/>
      <c r="F43" s="14"/>
      <c r="G43" s="14"/>
      <c r="H43" s="14"/>
      <c r="I43" s="14"/>
      <c r="J43" s="14"/>
      <c r="K43" s="14"/>
      <c r="L43" s="20"/>
    </row>
    <row r="44" spans="1:12" ht="29.25" customHeight="1">
      <c r="A44" s="140" t="s">
        <v>16</v>
      </c>
      <c r="B44" s="17"/>
      <c r="C44" s="15">
        <f>D44+E44</f>
        <v>572</v>
      </c>
      <c r="D44" s="15">
        <v>572</v>
      </c>
      <c r="E44" s="15">
        <v>0</v>
      </c>
      <c r="F44" s="15">
        <f>G44+H44</f>
        <v>504</v>
      </c>
      <c r="G44" s="15">
        <v>504</v>
      </c>
      <c r="H44" s="15">
        <v>0</v>
      </c>
      <c r="I44" s="15">
        <f>J44+K44</f>
        <v>504</v>
      </c>
      <c r="J44" s="15">
        <v>504</v>
      </c>
      <c r="K44" s="15">
        <v>0</v>
      </c>
      <c r="L44" s="21"/>
    </row>
    <row r="45" spans="1:12" ht="15">
      <c r="A45" s="135" t="s">
        <v>23</v>
      </c>
      <c r="B45" s="17"/>
      <c r="C45" s="31"/>
      <c r="D45" s="31"/>
      <c r="E45" s="31"/>
      <c r="F45" s="31"/>
      <c r="G45" s="31"/>
      <c r="H45" s="31"/>
      <c r="I45" s="31"/>
      <c r="J45" s="31"/>
      <c r="K45" s="31"/>
      <c r="L45" s="10"/>
    </row>
    <row r="46" spans="1:12" ht="18" customHeight="1">
      <c r="A46" s="136" t="s">
        <v>19</v>
      </c>
      <c r="B46" s="17"/>
      <c r="C46" s="23">
        <f>D46+E46</f>
        <v>217.02797202797203</v>
      </c>
      <c r="D46" s="23">
        <f>D41/D44</f>
        <v>217.02797202797203</v>
      </c>
      <c r="E46" s="23">
        <v>0</v>
      </c>
      <c r="F46" s="23">
        <f>G46+H46</f>
        <v>267.06349206349205</v>
      </c>
      <c r="G46" s="24">
        <f>G41/G44</f>
        <v>267.06349206349205</v>
      </c>
      <c r="H46" s="23">
        <v>0</v>
      </c>
      <c r="I46" s="23">
        <f>J46+K46</f>
        <v>284.9563492063492</v>
      </c>
      <c r="J46" s="24">
        <f>J41/J44</f>
        <v>284.9563492063492</v>
      </c>
      <c r="K46" s="23">
        <v>0</v>
      </c>
      <c r="L46" s="10"/>
    </row>
    <row r="47" spans="1:12" ht="18" customHeight="1">
      <c r="A47" s="137" t="s">
        <v>22</v>
      </c>
      <c r="B47" s="17"/>
      <c r="C47" s="23"/>
      <c r="D47" s="23"/>
      <c r="E47" s="23"/>
      <c r="F47" s="23"/>
      <c r="G47" s="24"/>
      <c r="H47" s="23"/>
      <c r="I47" s="23"/>
      <c r="J47" s="24"/>
      <c r="K47" s="23"/>
      <c r="L47" s="10"/>
    </row>
    <row r="48" spans="1:12" ht="33" customHeight="1">
      <c r="A48" s="141" t="s">
        <v>47</v>
      </c>
      <c r="B48" s="17"/>
      <c r="C48" s="34">
        <f>D48+E48</f>
        <v>111.23655913978494</v>
      </c>
      <c r="D48" s="34">
        <f>D41/111600*100</f>
        <v>111.23655913978494</v>
      </c>
      <c r="E48" s="34">
        <v>0</v>
      </c>
      <c r="F48" s="34">
        <f>F41/C41*100</f>
        <v>108.42597067826647</v>
      </c>
      <c r="G48" s="79">
        <f>G41/D41*100</f>
        <v>108.42597067826647</v>
      </c>
      <c r="H48" s="34">
        <v>0</v>
      </c>
      <c r="I48" s="34">
        <f>I41/F41*100</f>
        <v>106.69985141158989</v>
      </c>
      <c r="J48" s="79">
        <f>J41/G41*100</f>
        <v>106.69985141158989</v>
      </c>
      <c r="K48" s="34">
        <v>0</v>
      </c>
      <c r="L48" s="10"/>
    </row>
    <row r="49" spans="1:12" ht="117" customHeight="1">
      <c r="A49" s="138" t="s">
        <v>109</v>
      </c>
      <c r="B49" s="104" t="s">
        <v>56</v>
      </c>
      <c r="C49" s="13">
        <f>D49+E49</f>
        <v>97047</v>
      </c>
      <c r="D49" s="13">
        <v>97047</v>
      </c>
      <c r="E49" s="13">
        <v>0</v>
      </c>
      <c r="F49" s="13">
        <f>G49+H49</f>
        <v>0</v>
      </c>
      <c r="G49" s="18">
        <v>0</v>
      </c>
      <c r="H49" s="13">
        <v>0</v>
      </c>
      <c r="I49" s="13">
        <f>J49+K49</f>
        <v>0</v>
      </c>
      <c r="J49" s="18">
        <f>G49*1.043</f>
        <v>0</v>
      </c>
      <c r="K49" s="13">
        <v>0</v>
      </c>
      <c r="L49" s="25"/>
    </row>
    <row r="50" spans="1:12" ht="19.5" customHeight="1">
      <c r="A50" s="66" t="s">
        <v>5</v>
      </c>
      <c r="B50" s="17"/>
      <c r="C50" s="31"/>
      <c r="D50" s="31"/>
      <c r="E50" s="31"/>
      <c r="F50" s="99"/>
      <c r="G50" s="99"/>
      <c r="H50" s="99"/>
      <c r="I50" s="31"/>
      <c r="J50" s="31"/>
      <c r="K50" s="31"/>
      <c r="L50" s="19"/>
    </row>
    <row r="51" spans="1:12" ht="14.25">
      <c r="A51" s="142" t="s">
        <v>6</v>
      </c>
      <c r="B51" s="32"/>
      <c r="C51" s="12"/>
      <c r="D51" s="12"/>
      <c r="E51" s="12"/>
      <c r="F51" s="100"/>
      <c r="G51" s="100"/>
      <c r="H51" s="100"/>
      <c r="I51" s="12"/>
      <c r="J51" s="12"/>
      <c r="K51" s="12"/>
      <c r="L51" s="19"/>
    </row>
    <row r="52" spans="1:12" ht="75" customHeight="1">
      <c r="A52" s="143" t="s">
        <v>110</v>
      </c>
      <c r="B52" s="32"/>
      <c r="C52" s="33">
        <f>D52+E52</f>
        <v>9</v>
      </c>
      <c r="D52" s="33">
        <v>9</v>
      </c>
      <c r="E52" s="33">
        <v>0</v>
      </c>
      <c r="F52" s="33">
        <f>H52+G52</f>
        <v>0</v>
      </c>
      <c r="G52" s="33">
        <v>0</v>
      </c>
      <c r="H52" s="33">
        <v>0</v>
      </c>
      <c r="I52" s="33">
        <f>J52+K52</f>
        <v>0</v>
      </c>
      <c r="J52" s="33">
        <v>0</v>
      </c>
      <c r="K52" s="33">
        <v>0</v>
      </c>
      <c r="L52" s="19"/>
    </row>
    <row r="53" spans="1:12" ht="15" customHeight="1">
      <c r="A53" s="135" t="s">
        <v>23</v>
      </c>
      <c r="B53" s="17"/>
      <c r="C53" s="31"/>
      <c r="D53" s="31"/>
      <c r="E53" s="31"/>
      <c r="F53" s="31"/>
      <c r="G53" s="31"/>
      <c r="H53" s="31"/>
      <c r="I53" s="31"/>
      <c r="J53" s="31"/>
      <c r="K53" s="31"/>
      <c r="L53" s="10"/>
    </row>
    <row r="54" spans="1:12" ht="21" customHeight="1">
      <c r="A54" s="144" t="s">
        <v>62</v>
      </c>
      <c r="B54" s="17"/>
      <c r="C54" s="23">
        <f>D54+E54</f>
        <v>10783</v>
      </c>
      <c r="D54" s="23">
        <f>D49/D52</f>
        <v>10783</v>
      </c>
      <c r="E54" s="23">
        <v>0</v>
      </c>
      <c r="F54" s="23">
        <f>G54+H54</f>
        <v>0</v>
      </c>
      <c r="G54" s="24">
        <v>0</v>
      </c>
      <c r="H54" s="23">
        <v>0</v>
      </c>
      <c r="I54" s="23">
        <f>J54+K54</f>
        <v>0</v>
      </c>
      <c r="J54" s="24">
        <f>G54*1.043</f>
        <v>0</v>
      </c>
      <c r="K54" s="23">
        <v>0</v>
      </c>
      <c r="L54" s="10"/>
    </row>
    <row r="55" spans="1:12" ht="19.5" customHeight="1">
      <c r="A55" s="137" t="s">
        <v>22</v>
      </c>
      <c r="B55" s="17"/>
      <c r="C55" s="23"/>
      <c r="D55" s="23"/>
      <c r="E55" s="23"/>
      <c r="F55" s="23"/>
      <c r="G55" s="23"/>
      <c r="H55" s="23"/>
      <c r="I55" s="23"/>
      <c r="J55" s="23"/>
      <c r="K55" s="23"/>
      <c r="L55" s="10"/>
    </row>
    <row r="56" spans="1:12" ht="29.25" customHeight="1">
      <c r="A56" s="141" t="s">
        <v>47</v>
      </c>
      <c r="B56" s="17"/>
      <c r="C56" s="34">
        <f>+D56+E56</f>
        <v>105.5</v>
      </c>
      <c r="D56" s="34">
        <v>105.5</v>
      </c>
      <c r="E56" s="34">
        <v>0</v>
      </c>
      <c r="F56" s="34">
        <v>0</v>
      </c>
      <c r="G56" s="34">
        <v>0</v>
      </c>
      <c r="H56" s="34">
        <v>0</v>
      </c>
      <c r="I56" s="34">
        <v>0</v>
      </c>
      <c r="J56" s="34">
        <v>0</v>
      </c>
      <c r="K56" s="34">
        <v>0</v>
      </c>
      <c r="L56" s="10"/>
    </row>
    <row r="57" spans="1:12" ht="61.5" customHeight="1">
      <c r="A57" s="145" t="s">
        <v>84</v>
      </c>
      <c r="B57" s="42">
        <v>1513400</v>
      </c>
      <c r="C57" s="13">
        <f>D57+E57</f>
        <v>15000</v>
      </c>
      <c r="D57" s="13">
        <v>15000</v>
      </c>
      <c r="E57" s="13">
        <v>0</v>
      </c>
      <c r="F57" s="13">
        <f>G57+H57</f>
        <v>0</v>
      </c>
      <c r="G57" s="13">
        <v>0</v>
      </c>
      <c r="H57" s="13">
        <v>0</v>
      </c>
      <c r="I57" s="13">
        <f>J57+K57</f>
        <v>0</v>
      </c>
      <c r="J57" s="13">
        <v>0</v>
      </c>
      <c r="K57" s="13">
        <v>0</v>
      </c>
      <c r="L57" s="10"/>
    </row>
    <row r="58" spans="1:12" ht="17.25" customHeight="1">
      <c r="A58" s="109" t="s">
        <v>5</v>
      </c>
      <c r="B58" s="17"/>
      <c r="C58" s="34"/>
      <c r="D58" s="34"/>
      <c r="E58" s="34"/>
      <c r="F58" s="34"/>
      <c r="G58" s="34"/>
      <c r="H58" s="34"/>
      <c r="I58" s="34"/>
      <c r="J58" s="34"/>
      <c r="K58" s="34"/>
      <c r="L58" s="10"/>
    </row>
    <row r="59" spans="1:12" ht="17.25" customHeight="1">
      <c r="A59" s="137" t="s">
        <v>77</v>
      </c>
      <c r="B59" s="17"/>
      <c r="C59" s="34"/>
      <c r="D59" s="34"/>
      <c r="E59" s="34"/>
      <c r="F59" s="34"/>
      <c r="G59" s="34"/>
      <c r="H59" s="34"/>
      <c r="I59" s="34"/>
      <c r="J59" s="34"/>
      <c r="K59" s="34"/>
      <c r="L59" s="10"/>
    </row>
    <row r="60" spans="1:12" ht="17.25" customHeight="1">
      <c r="A60" s="136" t="s">
        <v>78</v>
      </c>
      <c r="B60" s="17"/>
      <c r="C60" s="64">
        <f>D60+E60</f>
        <v>1</v>
      </c>
      <c r="D60" s="64">
        <v>1</v>
      </c>
      <c r="E60" s="64">
        <v>0</v>
      </c>
      <c r="F60" s="64">
        <f>G60+H60</f>
        <v>0</v>
      </c>
      <c r="G60" s="64">
        <v>0</v>
      </c>
      <c r="H60" s="64">
        <v>0</v>
      </c>
      <c r="I60" s="64">
        <f>J60+K60</f>
        <v>0</v>
      </c>
      <c r="J60" s="64">
        <v>0</v>
      </c>
      <c r="K60" s="64">
        <v>0</v>
      </c>
      <c r="L60" s="10"/>
    </row>
    <row r="61" spans="1:12" ht="17.25" customHeight="1">
      <c r="A61" s="136" t="s">
        <v>79</v>
      </c>
      <c r="B61" s="17"/>
      <c r="C61" s="64">
        <f>D61+E61</f>
        <v>4</v>
      </c>
      <c r="D61" s="64">
        <v>4</v>
      </c>
      <c r="E61" s="64">
        <v>0</v>
      </c>
      <c r="F61" s="64">
        <f>G61+H61</f>
        <v>0</v>
      </c>
      <c r="G61" s="64">
        <v>0</v>
      </c>
      <c r="H61" s="64">
        <v>0</v>
      </c>
      <c r="I61" s="64">
        <f>J61+K61</f>
        <v>0</v>
      </c>
      <c r="J61" s="64">
        <v>0</v>
      </c>
      <c r="K61" s="64">
        <v>0</v>
      </c>
      <c r="L61" s="10"/>
    </row>
    <row r="62" spans="1:12" ht="19.5" customHeight="1">
      <c r="A62" s="146" t="s">
        <v>6</v>
      </c>
      <c r="B62" s="17"/>
      <c r="C62" s="34"/>
      <c r="D62" s="34"/>
      <c r="E62" s="34"/>
      <c r="F62" s="34"/>
      <c r="G62" s="34"/>
      <c r="H62" s="34"/>
      <c r="I62" s="34"/>
      <c r="J62" s="34"/>
      <c r="K62" s="34"/>
      <c r="L62" s="10"/>
    </row>
    <row r="63" spans="1:12" ht="19.5" customHeight="1">
      <c r="A63" s="136" t="s">
        <v>80</v>
      </c>
      <c r="B63" s="17"/>
      <c r="C63" s="64">
        <f>D63+E63</f>
        <v>50</v>
      </c>
      <c r="D63" s="64">
        <v>50</v>
      </c>
      <c r="E63" s="64">
        <v>0</v>
      </c>
      <c r="F63" s="64">
        <f>G63+H63</f>
        <v>0</v>
      </c>
      <c r="G63" s="64">
        <v>0</v>
      </c>
      <c r="H63" s="64">
        <v>0</v>
      </c>
      <c r="I63" s="64">
        <f>J63+K63</f>
        <v>0</v>
      </c>
      <c r="J63" s="64">
        <v>0</v>
      </c>
      <c r="K63" s="64">
        <v>0</v>
      </c>
      <c r="L63" s="10"/>
    </row>
    <row r="64" spans="1:12" ht="19.5" customHeight="1">
      <c r="A64" s="4"/>
      <c r="B64" s="3"/>
      <c r="C64" s="10"/>
      <c r="D64" s="10"/>
      <c r="E64" s="10"/>
      <c r="F64" s="96"/>
      <c r="G64" s="96"/>
      <c r="H64" s="96"/>
      <c r="I64" s="10"/>
      <c r="J64" s="10"/>
      <c r="K64" s="10"/>
      <c r="L64" s="10"/>
    </row>
    <row r="65" spans="1:15" s="126" customFormat="1" ht="26.25" customHeight="1">
      <c r="A65" s="6"/>
      <c r="B65" s="149"/>
      <c r="C65" s="30"/>
      <c r="D65" s="30"/>
      <c r="E65" s="30"/>
      <c r="F65" s="30"/>
      <c r="G65" s="30"/>
      <c r="H65" s="30"/>
      <c r="I65" s="210" t="s">
        <v>55</v>
      </c>
      <c r="J65" s="210"/>
      <c r="K65" s="210"/>
      <c r="L65" s="30"/>
      <c r="M65" s="125"/>
      <c r="N65" s="2"/>
      <c r="O65" s="125"/>
    </row>
    <row r="66" spans="1:15" s="126" customFormat="1" ht="14.25">
      <c r="A66" s="86">
        <v>1</v>
      </c>
      <c r="B66" s="32">
        <v>2</v>
      </c>
      <c r="C66" s="12">
        <v>3</v>
      </c>
      <c r="D66" s="12">
        <v>4</v>
      </c>
      <c r="E66" s="12">
        <v>5</v>
      </c>
      <c r="F66" s="12">
        <v>6</v>
      </c>
      <c r="G66" s="12">
        <v>7</v>
      </c>
      <c r="H66" s="12">
        <v>8</v>
      </c>
      <c r="I66" s="12">
        <v>9</v>
      </c>
      <c r="J66" s="12">
        <v>10</v>
      </c>
      <c r="K66" s="12">
        <v>11</v>
      </c>
      <c r="L66" s="5"/>
      <c r="M66" s="125"/>
      <c r="N66" s="2"/>
      <c r="O66" s="125"/>
    </row>
    <row r="67" spans="1:12" ht="17.25" customHeight="1">
      <c r="A67" s="135" t="s">
        <v>23</v>
      </c>
      <c r="B67" s="17"/>
      <c r="C67" s="34"/>
      <c r="D67" s="34"/>
      <c r="E67" s="34"/>
      <c r="F67" s="34"/>
      <c r="G67" s="34"/>
      <c r="H67" s="34"/>
      <c r="I67" s="34"/>
      <c r="J67" s="34"/>
      <c r="K67" s="34"/>
      <c r="L67" s="10"/>
    </row>
    <row r="68" spans="1:12" ht="19.5" customHeight="1">
      <c r="A68" s="136" t="s">
        <v>81</v>
      </c>
      <c r="B68" s="17"/>
      <c r="C68" s="34">
        <f>D68+E68</f>
        <v>300</v>
      </c>
      <c r="D68" s="34">
        <v>300</v>
      </c>
      <c r="E68" s="34">
        <v>0</v>
      </c>
      <c r="F68" s="34">
        <f>G68+H68</f>
        <v>0</v>
      </c>
      <c r="G68" s="34">
        <v>0</v>
      </c>
      <c r="H68" s="34">
        <v>0</v>
      </c>
      <c r="I68" s="34">
        <f>J68+K68</f>
        <v>0</v>
      </c>
      <c r="J68" s="34">
        <v>0</v>
      </c>
      <c r="K68" s="34">
        <v>0</v>
      </c>
      <c r="L68" s="10"/>
    </row>
    <row r="69" spans="1:12" ht="19.5" customHeight="1">
      <c r="A69" s="137" t="s">
        <v>22</v>
      </c>
      <c r="B69" s="17"/>
      <c r="C69" s="34"/>
      <c r="D69" s="34"/>
      <c r="E69" s="34"/>
      <c r="F69" s="34"/>
      <c r="G69" s="34"/>
      <c r="H69" s="34"/>
      <c r="I69" s="34"/>
      <c r="J69" s="34"/>
      <c r="K69" s="34"/>
      <c r="L69" s="10"/>
    </row>
    <row r="70" spans="1:12" ht="29.25" customHeight="1">
      <c r="A70" s="136" t="s">
        <v>82</v>
      </c>
      <c r="B70" s="17"/>
      <c r="C70" s="34">
        <f>D70+E70</f>
        <v>100</v>
      </c>
      <c r="D70" s="34">
        <v>100</v>
      </c>
      <c r="E70" s="34">
        <v>0</v>
      </c>
      <c r="F70" s="34">
        <f>G70+H70</f>
        <v>0</v>
      </c>
      <c r="G70" s="34">
        <v>0</v>
      </c>
      <c r="H70" s="34">
        <v>0</v>
      </c>
      <c r="I70" s="34">
        <f>J70+K70</f>
        <v>0</v>
      </c>
      <c r="J70" s="34">
        <v>0</v>
      </c>
      <c r="K70" s="34">
        <v>0</v>
      </c>
      <c r="L70" s="10"/>
    </row>
    <row r="71" spans="1:12" ht="48" customHeight="1">
      <c r="A71" s="147" t="s">
        <v>149</v>
      </c>
      <c r="B71" s="26"/>
      <c r="C71" s="13">
        <f>D71+E71</f>
        <v>0</v>
      </c>
      <c r="D71" s="13">
        <v>0</v>
      </c>
      <c r="E71" s="13">
        <v>0</v>
      </c>
      <c r="F71" s="13">
        <f>G71+H71</f>
        <v>14402</v>
      </c>
      <c r="G71" s="18">
        <f>5025+9377</f>
        <v>14402</v>
      </c>
      <c r="H71" s="13">
        <v>0</v>
      </c>
      <c r="I71" s="13">
        <f>J71+K71</f>
        <v>15367</v>
      </c>
      <c r="J71" s="18">
        <v>15367</v>
      </c>
      <c r="K71" s="13">
        <v>0</v>
      </c>
      <c r="L71" s="25"/>
    </row>
    <row r="72" spans="1:12" ht="19.5" customHeight="1">
      <c r="A72" s="66" t="s">
        <v>5</v>
      </c>
      <c r="B72" s="17"/>
      <c r="C72" s="31"/>
      <c r="D72" s="31"/>
      <c r="E72" s="31"/>
      <c r="F72" s="31"/>
      <c r="G72" s="31"/>
      <c r="H72" s="31"/>
      <c r="I72" s="31"/>
      <c r="J72" s="31"/>
      <c r="K72" s="31"/>
      <c r="L72" s="10"/>
    </row>
    <row r="73" spans="1:12" ht="16.5">
      <c r="A73" s="137" t="s">
        <v>51</v>
      </c>
      <c r="B73" s="17"/>
      <c r="C73" s="16"/>
      <c r="D73" s="16"/>
      <c r="E73" s="16"/>
      <c r="F73" s="93"/>
      <c r="G73" s="93"/>
      <c r="H73" s="93"/>
      <c r="I73" s="16"/>
      <c r="J73" s="16"/>
      <c r="K73" s="16"/>
      <c r="L73" s="20"/>
    </row>
    <row r="74" spans="1:12" ht="30">
      <c r="A74" s="136" t="s">
        <v>150</v>
      </c>
      <c r="B74" s="17"/>
      <c r="C74" s="15">
        <v>0</v>
      </c>
      <c r="D74" s="15">
        <v>0</v>
      </c>
      <c r="E74" s="15">
        <v>0</v>
      </c>
      <c r="F74" s="15">
        <f>G74+H74</f>
        <v>1</v>
      </c>
      <c r="G74" s="15">
        <v>1</v>
      </c>
      <c r="H74" s="15">
        <v>0</v>
      </c>
      <c r="I74" s="15">
        <f>J74+K74</f>
        <v>1</v>
      </c>
      <c r="J74" s="15">
        <v>1</v>
      </c>
      <c r="K74" s="15">
        <v>0</v>
      </c>
      <c r="L74" s="20"/>
    </row>
    <row r="75" spans="1:12" ht="15" customHeight="1">
      <c r="A75" s="135" t="s">
        <v>23</v>
      </c>
      <c r="B75" s="17"/>
      <c r="C75" s="31"/>
      <c r="D75" s="31"/>
      <c r="E75" s="31"/>
      <c r="F75" s="31"/>
      <c r="G75" s="31"/>
      <c r="H75" s="31"/>
      <c r="I75" s="31"/>
      <c r="J75" s="31"/>
      <c r="K75" s="31"/>
      <c r="L75" s="10"/>
    </row>
    <row r="76" spans="1:12" ht="29.25" customHeight="1">
      <c r="A76" s="139" t="s">
        <v>148</v>
      </c>
      <c r="B76" s="17"/>
      <c r="C76" s="23">
        <f>D76+E76</f>
        <v>0</v>
      </c>
      <c r="D76" s="23">
        <v>0</v>
      </c>
      <c r="E76" s="23">
        <v>0</v>
      </c>
      <c r="F76" s="23">
        <f>G76+H76</f>
        <v>14402</v>
      </c>
      <c r="G76" s="24">
        <f>+G71/G74</f>
        <v>14402</v>
      </c>
      <c r="H76" s="23">
        <v>0</v>
      </c>
      <c r="I76" s="23">
        <f>J76+K76</f>
        <v>15367</v>
      </c>
      <c r="J76" s="24">
        <f>+J71/J74</f>
        <v>15367</v>
      </c>
      <c r="K76" s="23">
        <v>0</v>
      </c>
      <c r="L76" s="10"/>
    </row>
    <row r="77" spans="1:12" ht="19.5" customHeight="1">
      <c r="A77" s="137" t="s">
        <v>22</v>
      </c>
      <c r="B77" s="17"/>
      <c r="C77" s="23"/>
      <c r="D77" s="23"/>
      <c r="E77" s="23"/>
      <c r="F77" s="23"/>
      <c r="G77" s="23"/>
      <c r="H77" s="23"/>
      <c r="I77" s="23"/>
      <c r="J77" s="23"/>
      <c r="K77" s="23"/>
      <c r="L77" s="10"/>
    </row>
    <row r="78" spans="1:12" ht="29.25" customHeight="1">
      <c r="A78" s="136" t="s">
        <v>47</v>
      </c>
      <c r="B78" s="17"/>
      <c r="C78" s="34">
        <v>0</v>
      </c>
      <c r="D78" s="34">
        <v>0</v>
      </c>
      <c r="E78" s="34">
        <v>0</v>
      </c>
      <c r="F78" s="34">
        <v>0</v>
      </c>
      <c r="G78" s="34">
        <v>0</v>
      </c>
      <c r="H78" s="34">
        <v>0</v>
      </c>
      <c r="I78" s="34">
        <f>+J78+K78</f>
        <v>106.70045826968477</v>
      </c>
      <c r="J78" s="79">
        <f>J71/G71*100</f>
        <v>106.70045826968477</v>
      </c>
      <c r="K78" s="34">
        <v>0</v>
      </c>
      <c r="L78" s="10"/>
    </row>
    <row r="79" spans="1:12" ht="15.75" customHeight="1">
      <c r="A79" s="148" t="s">
        <v>182</v>
      </c>
      <c r="B79" s="42">
        <v>1513200</v>
      </c>
      <c r="C79" s="31"/>
      <c r="D79" s="31"/>
      <c r="E79" s="31"/>
      <c r="F79" s="99"/>
      <c r="G79" s="99"/>
      <c r="H79" s="99"/>
      <c r="I79" s="31"/>
      <c r="J79" s="31"/>
      <c r="K79" s="31"/>
      <c r="L79" s="10"/>
    </row>
    <row r="80" spans="1:12" ht="22.5" customHeight="1">
      <c r="A80" s="132" t="s">
        <v>157</v>
      </c>
      <c r="B80" s="17"/>
      <c r="C80" s="31"/>
      <c r="D80" s="31"/>
      <c r="E80" s="31"/>
      <c r="F80" s="99"/>
      <c r="G80" s="99"/>
      <c r="H80" s="99"/>
      <c r="I80" s="31"/>
      <c r="J80" s="31"/>
      <c r="K80" s="31"/>
      <c r="L80" s="10"/>
    </row>
    <row r="81" spans="1:12" ht="18.75" customHeight="1">
      <c r="A81" s="236" t="s">
        <v>24</v>
      </c>
      <c r="B81" s="236"/>
      <c r="C81" s="236"/>
      <c r="D81" s="236"/>
      <c r="E81" s="236"/>
      <c r="F81" s="236"/>
      <c r="G81" s="236"/>
      <c r="H81" s="236"/>
      <c r="I81" s="236"/>
      <c r="J81" s="236"/>
      <c r="K81" s="236"/>
      <c r="L81" s="43"/>
    </row>
    <row r="82" spans="1:12" ht="21.75" customHeight="1">
      <c r="A82" s="218" t="s">
        <v>32</v>
      </c>
      <c r="B82" s="218"/>
      <c r="C82" s="218"/>
      <c r="D82" s="218"/>
      <c r="E82" s="218"/>
      <c r="F82" s="218"/>
      <c r="G82" s="218"/>
      <c r="H82" s="218"/>
      <c r="I82" s="218"/>
      <c r="J82" s="218"/>
      <c r="K82" s="218"/>
      <c r="L82" s="44"/>
    </row>
    <row r="83" spans="1:12" ht="45.75" customHeight="1">
      <c r="A83" s="138" t="s">
        <v>38</v>
      </c>
      <c r="B83" s="17"/>
      <c r="C83" s="13">
        <f>E83+D83</f>
        <v>831800</v>
      </c>
      <c r="D83" s="13">
        <f>798900+32900</f>
        <v>831800</v>
      </c>
      <c r="E83" s="13">
        <v>0</v>
      </c>
      <c r="F83" s="13">
        <f>H83+G83</f>
        <v>1114010</v>
      </c>
      <c r="G83" s="18">
        <f>1580+1112430</f>
        <v>1114010</v>
      </c>
      <c r="H83" s="18">
        <f>E83*1.05</f>
        <v>0</v>
      </c>
      <c r="I83" s="13">
        <f>K83+J83</f>
        <v>1188649</v>
      </c>
      <c r="J83" s="18">
        <v>1188649</v>
      </c>
      <c r="K83" s="18">
        <f>H83*1.043</f>
        <v>0</v>
      </c>
      <c r="L83" s="45"/>
    </row>
    <row r="84" spans="1:12" ht="16.5">
      <c r="A84" s="139" t="s">
        <v>5</v>
      </c>
      <c r="B84" s="17"/>
      <c r="C84" s="16"/>
      <c r="D84" s="16"/>
      <c r="E84" s="16"/>
      <c r="F84" s="16"/>
      <c r="G84" s="16"/>
      <c r="H84" s="16"/>
      <c r="I84" s="16"/>
      <c r="J84" s="16"/>
      <c r="K84" s="16"/>
      <c r="L84" s="20"/>
    </row>
    <row r="85" spans="1:12" ht="16.5">
      <c r="A85" s="137" t="s">
        <v>51</v>
      </c>
      <c r="B85" s="17"/>
      <c r="C85" s="16"/>
      <c r="D85" s="16"/>
      <c r="E85" s="16"/>
      <c r="F85" s="16"/>
      <c r="G85" s="16"/>
      <c r="H85" s="16"/>
      <c r="I85" s="16"/>
      <c r="J85" s="16"/>
      <c r="K85" s="16"/>
      <c r="L85" s="20"/>
    </row>
    <row r="86" spans="1:12" ht="30">
      <c r="A86" s="136" t="s">
        <v>9</v>
      </c>
      <c r="B86" s="17"/>
      <c r="C86" s="15">
        <f>D86+E86</f>
        <v>4</v>
      </c>
      <c r="D86" s="15">
        <v>4</v>
      </c>
      <c r="E86" s="15">
        <v>0</v>
      </c>
      <c r="F86" s="15">
        <f>G86+H86</f>
        <v>4</v>
      </c>
      <c r="G86" s="15">
        <v>4</v>
      </c>
      <c r="H86" s="15">
        <v>0</v>
      </c>
      <c r="I86" s="15">
        <f>J86+K86</f>
        <v>4</v>
      </c>
      <c r="J86" s="15">
        <v>4</v>
      </c>
      <c r="K86" s="15">
        <v>0</v>
      </c>
      <c r="L86" s="20"/>
    </row>
    <row r="87" spans="1:12" ht="16.5">
      <c r="A87" s="142" t="s">
        <v>6</v>
      </c>
      <c r="B87" s="17"/>
      <c r="C87" s="16"/>
      <c r="D87" s="16"/>
      <c r="E87" s="16"/>
      <c r="F87" s="16"/>
      <c r="G87" s="16"/>
      <c r="H87" s="16"/>
      <c r="I87" s="16"/>
      <c r="J87" s="16"/>
      <c r="K87" s="16"/>
      <c r="L87" s="20"/>
    </row>
    <row r="88" spans="1:14" s="1" customFormat="1" ht="30" customHeight="1">
      <c r="A88" s="136" t="s">
        <v>50</v>
      </c>
      <c r="B88" s="17"/>
      <c r="C88" s="15">
        <f>D88+E88</f>
        <v>35</v>
      </c>
      <c r="D88" s="15">
        <v>35</v>
      </c>
      <c r="E88" s="15">
        <v>0</v>
      </c>
      <c r="F88" s="15">
        <f>G88+H88</f>
        <v>35</v>
      </c>
      <c r="G88" s="15">
        <v>35</v>
      </c>
      <c r="H88" s="15">
        <v>0</v>
      </c>
      <c r="I88" s="15">
        <f>J88+K88</f>
        <v>35</v>
      </c>
      <c r="J88" s="15">
        <v>35</v>
      </c>
      <c r="K88" s="15">
        <v>0</v>
      </c>
      <c r="L88" s="21"/>
      <c r="N88" s="2"/>
    </row>
    <row r="89" spans="1:14" s="1" customFormat="1" ht="16.5">
      <c r="A89" s="137" t="s">
        <v>23</v>
      </c>
      <c r="B89" s="17"/>
      <c r="C89" s="16"/>
      <c r="D89" s="16"/>
      <c r="E89" s="16"/>
      <c r="F89" s="93"/>
      <c r="G89" s="93"/>
      <c r="H89" s="93"/>
      <c r="I89" s="16"/>
      <c r="J89" s="16"/>
      <c r="K89" s="16"/>
      <c r="L89" s="20"/>
      <c r="N89" s="2"/>
    </row>
    <row r="90" spans="1:14" s="1" customFormat="1" ht="47.25" customHeight="1">
      <c r="A90" s="152" t="s">
        <v>52</v>
      </c>
      <c r="B90" s="17"/>
      <c r="C90" s="23">
        <f>D90+E90</f>
        <v>4.3</v>
      </c>
      <c r="D90" s="23">
        <v>4.3</v>
      </c>
      <c r="E90" s="23">
        <v>0</v>
      </c>
      <c r="F90" s="23">
        <f>G90+H90</f>
        <v>4.5</v>
      </c>
      <c r="G90" s="24">
        <v>4.5</v>
      </c>
      <c r="H90" s="23">
        <v>0</v>
      </c>
      <c r="I90" s="23">
        <f>J90+K90</f>
        <v>4.7</v>
      </c>
      <c r="J90" s="24">
        <v>4.7</v>
      </c>
      <c r="K90" s="23">
        <v>0</v>
      </c>
      <c r="L90" s="19"/>
      <c r="N90" s="2"/>
    </row>
    <row r="91" spans="1:14" s="1" customFormat="1" ht="17.25" customHeight="1">
      <c r="A91" s="132" t="s">
        <v>22</v>
      </c>
      <c r="B91" s="17"/>
      <c r="C91" s="16"/>
      <c r="D91" s="16"/>
      <c r="E91" s="16"/>
      <c r="F91" s="16"/>
      <c r="G91" s="16"/>
      <c r="H91" s="16"/>
      <c r="I91" s="16"/>
      <c r="J91" s="16"/>
      <c r="K91" s="16"/>
      <c r="L91" s="20"/>
      <c r="N91" s="2"/>
    </row>
    <row r="92" spans="1:14" s="1" customFormat="1" ht="49.5" customHeight="1">
      <c r="A92" s="144" t="s">
        <v>53</v>
      </c>
      <c r="B92" s="17"/>
      <c r="C92" s="34">
        <f>D92+E92</f>
        <v>100</v>
      </c>
      <c r="D92" s="34">
        <v>100</v>
      </c>
      <c r="E92" s="34">
        <v>0</v>
      </c>
      <c r="F92" s="34">
        <f>G92+H92</f>
        <v>100</v>
      </c>
      <c r="G92" s="34">
        <f>G88/D88*100</f>
        <v>100</v>
      </c>
      <c r="H92" s="34">
        <v>0</v>
      </c>
      <c r="I92" s="34">
        <f>J92+K92</f>
        <v>100</v>
      </c>
      <c r="J92" s="34">
        <f>J88/G88*100</f>
        <v>100</v>
      </c>
      <c r="K92" s="34">
        <v>0</v>
      </c>
      <c r="L92" s="10"/>
      <c r="M92" s="22"/>
      <c r="N92" s="2"/>
    </row>
    <row r="93" spans="1:14" s="1" customFormat="1" ht="18.75" customHeight="1">
      <c r="A93" s="110" t="s">
        <v>183</v>
      </c>
      <c r="B93" s="26">
        <v>1513190</v>
      </c>
      <c r="C93" s="14"/>
      <c r="D93" s="14"/>
      <c r="E93" s="14"/>
      <c r="F93" s="92"/>
      <c r="G93" s="92"/>
      <c r="H93" s="92"/>
      <c r="I93" s="14"/>
      <c r="J93" s="14"/>
      <c r="K93" s="14"/>
      <c r="L93" s="20"/>
      <c r="N93" s="2"/>
    </row>
    <row r="94" spans="1:14" s="1" customFormat="1" ht="15">
      <c r="A94" s="132" t="s">
        <v>158</v>
      </c>
      <c r="B94" s="17"/>
      <c r="C94" s="14"/>
      <c r="D94" s="14"/>
      <c r="E94" s="14"/>
      <c r="F94" s="92"/>
      <c r="G94" s="92"/>
      <c r="H94" s="92"/>
      <c r="I94" s="14"/>
      <c r="J94" s="14"/>
      <c r="K94" s="14"/>
      <c r="L94" s="20"/>
      <c r="N94" s="2"/>
    </row>
    <row r="95" spans="1:15" s="1" customFormat="1" ht="39.75" customHeight="1">
      <c r="A95" s="223" t="s">
        <v>40</v>
      </c>
      <c r="B95" s="223"/>
      <c r="C95" s="223"/>
      <c r="D95" s="223"/>
      <c r="E95" s="223"/>
      <c r="F95" s="223"/>
      <c r="G95" s="223"/>
      <c r="H95" s="223"/>
      <c r="I95" s="223"/>
      <c r="J95" s="223"/>
      <c r="K95" s="223"/>
      <c r="L95" s="19"/>
      <c r="M95" s="46"/>
      <c r="N95" s="47"/>
      <c r="O95" s="2"/>
    </row>
    <row r="96" spans="1:12" ht="19.5" customHeight="1">
      <c r="A96" s="4"/>
      <c r="B96" s="3"/>
      <c r="C96" s="10"/>
      <c r="D96" s="10"/>
      <c r="E96" s="10"/>
      <c r="F96" s="96"/>
      <c r="G96" s="96"/>
      <c r="H96" s="96"/>
      <c r="I96" s="10"/>
      <c r="J96" s="10"/>
      <c r="K96" s="10"/>
      <c r="L96" s="10"/>
    </row>
    <row r="97" spans="1:15" s="126" customFormat="1" ht="26.25" customHeight="1">
      <c r="A97" s="6"/>
      <c r="B97" s="149"/>
      <c r="C97" s="30"/>
      <c r="D97" s="30"/>
      <c r="E97" s="30"/>
      <c r="F97" s="30"/>
      <c r="G97" s="30"/>
      <c r="H97" s="30"/>
      <c r="I97" s="210" t="s">
        <v>55</v>
      </c>
      <c r="J97" s="210"/>
      <c r="K97" s="210"/>
      <c r="L97" s="30"/>
      <c r="M97" s="125"/>
      <c r="N97" s="2"/>
      <c r="O97" s="125"/>
    </row>
    <row r="98" spans="1:15" s="126" customFormat="1" ht="14.25">
      <c r="A98" s="86">
        <v>1</v>
      </c>
      <c r="B98" s="32">
        <v>2</v>
      </c>
      <c r="C98" s="12">
        <v>3</v>
      </c>
      <c r="D98" s="12">
        <v>4</v>
      </c>
      <c r="E98" s="12">
        <v>5</v>
      </c>
      <c r="F98" s="12">
        <v>6</v>
      </c>
      <c r="G98" s="12">
        <v>7</v>
      </c>
      <c r="H98" s="12">
        <v>8</v>
      </c>
      <c r="I98" s="12">
        <v>9</v>
      </c>
      <c r="J98" s="12">
        <v>10</v>
      </c>
      <c r="K98" s="12">
        <v>11</v>
      </c>
      <c r="L98" s="5"/>
      <c r="M98" s="125"/>
      <c r="N98" s="2"/>
      <c r="O98" s="125"/>
    </row>
    <row r="99" spans="1:14" s="1" customFormat="1" ht="30.75" customHeight="1">
      <c r="A99" s="230" t="s">
        <v>39</v>
      </c>
      <c r="B99" s="230"/>
      <c r="C99" s="230"/>
      <c r="D99" s="230"/>
      <c r="E99" s="230"/>
      <c r="F99" s="230"/>
      <c r="G99" s="230"/>
      <c r="H99" s="230"/>
      <c r="I99" s="230"/>
      <c r="J99" s="230"/>
      <c r="K99" s="230"/>
      <c r="L99" s="44"/>
      <c r="N99" s="2"/>
    </row>
    <row r="100" spans="1:14" s="1" customFormat="1" ht="31.5" customHeight="1">
      <c r="A100" s="153" t="s">
        <v>44</v>
      </c>
      <c r="B100" s="17"/>
      <c r="C100" s="13">
        <f>E100+D100</f>
        <v>1948082</v>
      </c>
      <c r="D100" s="13">
        <v>1948082</v>
      </c>
      <c r="E100" s="13">
        <v>0</v>
      </c>
      <c r="F100" s="13">
        <f>H100+G100</f>
        <v>1026561</v>
      </c>
      <c r="G100" s="18">
        <v>1026561</v>
      </c>
      <c r="H100" s="18">
        <f>E100*1.05</f>
        <v>0</v>
      </c>
      <c r="I100" s="208">
        <f>K100+J100</f>
        <v>1095341</v>
      </c>
      <c r="J100" s="209">
        <v>1095341</v>
      </c>
      <c r="K100" s="18">
        <f>H100*1.043</f>
        <v>0</v>
      </c>
      <c r="L100" s="45"/>
      <c r="N100" s="2"/>
    </row>
    <row r="101" spans="1:12" ht="16.5">
      <c r="A101" s="139" t="s">
        <v>5</v>
      </c>
      <c r="B101" s="17"/>
      <c r="C101" s="16"/>
      <c r="D101" s="16"/>
      <c r="E101" s="16"/>
      <c r="F101" s="93"/>
      <c r="G101" s="93"/>
      <c r="H101" s="93"/>
      <c r="I101" s="202"/>
      <c r="J101" s="202"/>
      <c r="K101" s="16"/>
      <c r="L101" s="20"/>
    </row>
    <row r="102" spans="1:12" ht="16.5">
      <c r="A102" s="132" t="s">
        <v>6</v>
      </c>
      <c r="B102" s="17"/>
      <c r="C102" s="16"/>
      <c r="D102" s="16"/>
      <c r="E102" s="16"/>
      <c r="F102" s="93"/>
      <c r="G102" s="93"/>
      <c r="H102" s="93"/>
      <c r="I102" s="202"/>
      <c r="J102" s="202"/>
      <c r="K102" s="16"/>
      <c r="L102" s="20"/>
    </row>
    <row r="103" spans="1:12" ht="16.5" customHeight="1">
      <c r="A103" s="136" t="s">
        <v>25</v>
      </c>
      <c r="B103" s="48"/>
      <c r="C103" s="64">
        <f aca="true" t="shared" si="1" ref="C103:C110">D103+E103</f>
        <v>1700</v>
      </c>
      <c r="D103" s="64">
        <f>+D104+D105+D106+D107+D108+D109+D110</f>
        <v>1700</v>
      </c>
      <c r="E103" s="64">
        <v>0</v>
      </c>
      <c r="F103" s="64">
        <f>G103+H103</f>
        <v>1152</v>
      </c>
      <c r="G103" s="64">
        <f>G104+G105+G106+G107+G108+G109+G110</f>
        <v>1152</v>
      </c>
      <c r="H103" s="64">
        <v>0</v>
      </c>
      <c r="I103" s="204">
        <f aca="true" t="shared" si="2" ref="I103:I110">J103+K103</f>
        <v>1152</v>
      </c>
      <c r="J103" s="204">
        <f>J104+J105+J106+J107+J108+J109+J110</f>
        <v>1152</v>
      </c>
      <c r="K103" s="64">
        <v>0</v>
      </c>
      <c r="L103" s="21"/>
    </row>
    <row r="104" spans="1:12" ht="16.5" customHeight="1">
      <c r="A104" s="136" t="s">
        <v>35</v>
      </c>
      <c r="B104" s="17"/>
      <c r="C104" s="49">
        <f t="shared" si="1"/>
        <v>1</v>
      </c>
      <c r="D104" s="49">
        <v>1</v>
      </c>
      <c r="E104" s="49">
        <v>0</v>
      </c>
      <c r="F104" s="49">
        <f aca="true" t="shared" si="3" ref="F104:F110">G104+H104</f>
        <v>1</v>
      </c>
      <c r="G104" s="49">
        <f>D104</f>
        <v>1</v>
      </c>
      <c r="H104" s="49">
        <v>0</v>
      </c>
      <c r="I104" s="205">
        <f t="shared" si="2"/>
        <v>1</v>
      </c>
      <c r="J104" s="205">
        <f>G104</f>
        <v>1</v>
      </c>
      <c r="K104" s="49">
        <v>0</v>
      </c>
      <c r="L104" s="36"/>
    </row>
    <row r="105" spans="1:12" ht="14.25" customHeight="1">
      <c r="A105" s="136" t="s">
        <v>36</v>
      </c>
      <c r="B105" s="17"/>
      <c r="C105" s="49">
        <f t="shared" si="1"/>
        <v>665</v>
      </c>
      <c r="D105" s="49">
        <v>665</v>
      </c>
      <c r="E105" s="49">
        <v>0</v>
      </c>
      <c r="F105" s="49">
        <f t="shared" si="3"/>
        <v>645</v>
      </c>
      <c r="G105" s="49">
        <v>645</v>
      </c>
      <c r="H105" s="49">
        <v>0</v>
      </c>
      <c r="I105" s="205">
        <f t="shared" si="2"/>
        <v>645</v>
      </c>
      <c r="J105" s="205">
        <v>645</v>
      </c>
      <c r="K105" s="49">
        <v>0</v>
      </c>
      <c r="L105" s="36"/>
    </row>
    <row r="106" spans="1:12" ht="30.75" customHeight="1">
      <c r="A106" s="141" t="s">
        <v>33</v>
      </c>
      <c r="B106" s="17"/>
      <c r="C106" s="49">
        <f t="shared" si="1"/>
        <v>167</v>
      </c>
      <c r="D106" s="49">
        <v>167</v>
      </c>
      <c r="E106" s="49">
        <v>0</v>
      </c>
      <c r="F106" s="49">
        <f t="shared" si="3"/>
        <v>177</v>
      </c>
      <c r="G106" s="49">
        <v>177</v>
      </c>
      <c r="H106" s="49">
        <v>0</v>
      </c>
      <c r="I106" s="205">
        <f t="shared" si="2"/>
        <v>177</v>
      </c>
      <c r="J106" s="205">
        <v>177</v>
      </c>
      <c r="K106" s="49">
        <v>0</v>
      </c>
      <c r="L106" s="36"/>
    </row>
    <row r="107" spans="1:12" ht="31.5" customHeight="1">
      <c r="A107" s="141" t="s">
        <v>34</v>
      </c>
      <c r="B107" s="17"/>
      <c r="C107" s="49">
        <f t="shared" si="1"/>
        <v>116</v>
      </c>
      <c r="D107" s="49">
        <v>116</v>
      </c>
      <c r="E107" s="49">
        <v>0</v>
      </c>
      <c r="F107" s="49">
        <f t="shared" si="3"/>
        <v>98</v>
      </c>
      <c r="G107" s="49">
        <v>98</v>
      </c>
      <c r="H107" s="49">
        <v>0</v>
      </c>
      <c r="I107" s="205">
        <f t="shared" si="2"/>
        <v>98</v>
      </c>
      <c r="J107" s="205">
        <v>98</v>
      </c>
      <c r="K107" s="49">
        <v>0</v>
      </c>
      <c r="L107" s="36"/>
    </row>
    <row r="108" spans="1:12" ht="33" customHeight="1">
      <c r="A108" s="141" t="s">
        <v>145</v>
      </c>
      <c r="B108" s="17"/>
      <c r="C108" s="49">
        <f t="shared" si="1"/>
        <v>235</v>
      </c>
      <c r="D108" s="49">
        <v>235</v>
      </c>
      <c r="E108" s="49">
        <v>0</v>
      </c>
      <c r="F108" s="49">
        <f t="shared" si="3"/>
        <v>231</v>
      </c>
      <c r="G108" s="49">
        <v>231</v>
      </c>
      <c r="H108" s="49">
        <v>0</v>
      </c>
      <c r="I108" s="205">
        <f t="shared" si="2"/>
        <v>231</v>
      </c>
      <c r="J108" s="205">
        <v>231</v>
      </c>
      <c r="K108" s="49">
        <v>0</v>
      </c>
      <c r="L108" s="36"/>
    </row>
    <row r="109" spans="1:12" ht="32.25" customHeight="1">
      <c r="A109" s="154" t="s">
        <v>106</v>
      </c>
      <c r="B109" s="17"/>
      <c r="C109" s="15">
        <f t="shared" si="1"/>
        <v>510</v>
      </c>
      <c r="D109" s="15">
        <v>510</v>
      </c>
      <c r="E109" s="15">
        <v>0</v>
      </c>
      <c r="F109" s="15">
        <f t="shared" si="3"/>
        <v>0</v>
      </c>
      <c r="G109" s="15">
        <v>0</v>
      </c>
      <c r="H109" s="15">
        <v>0</v>
      </c>
      <c r="I109" s="206">
        <f t="shared" si="2"/>
        <v>0</v>
      </c>
      <c r="J109" s="206">
        <v>0</v>
      </c>
      <c r="K109" s="15">
        <v>0</v>
      </c>
      <c r="L109" s="19"/>
    </row>
    <row r="110" spans="1:12" ht="32.25" customHeight="1">
      <c r="A110" s="154" t="s">
        <v>107</v>
      </c>
      <c r="B110" s="17"/>
      <c r="C110" s="15">
        <f t="shared" si="1"/>
        <v>6</v>
      </c>
      <c r="D110" s="15">
        <v>6</v>
      </c>
      <c r="E110" s="15">
        <v>0</v>
      </c>
      <c r="F110" s="15">
        <f t="shared" si="3"/>
        <v>0</v>
      </c>
      <c r="G110" s="15">
        <v>0</v>
      </c>
      <c r="H110" s="15">
        <v>0</v>
      </c>
      <c r="I110" s="206">
        <f t="shared" si="2"/>
        <v>0</v>
      </c>
      <c r="J110" s="206">
        <v>0</v>
      </c>
      <c r="K110" s="15">
        <v>0</v>
      </c>
      <c r="L110" s="19"/>
    </row>
    <row r="111" spans="1:12" ht="15">
      <c r="A111" s="137" t="s">
        <v>23</v>
      </c>
      <c r="B111" s="17"/>
      <c r="C111" s="31"/>
      <c r="D111" s="31"/>
      <c r="E111" s="31"/>
      <c r="F111" s="99"/>
      <c r="G111" s="99"/>
      <c r="H111" s="99"/>
      <c r="I111" s="203"/>
      <c r="J111" s="203"/>
      <c r="K111" s="31"/>
      <c r="L111" s="10"/>
    </row>
    <row r="112" spans="1:12" ht="43.5" customHeight="1">
      <c r="A112" s="144" t="s">
        <v>86</v>
      </c>
      <c r="B112" s="17"/>
      <c r="C112" s="23">
        <f>D112+E112</f>
        <v>1145.9305882352942</v>
      </c>
      <c r="D112" s="23">
        <f>D100/D103</f>
        <v>1145.9305882352942</v>
      </c>
      <c r="E112" s="23">
        <v>0</v>
      </c>
      <c r="F112" s="23">
        <f>G112+H112</f>
        <v>891.1119791666666</v>
      </c>
      <c r="G112" s="23">
        <f>G100/G103</f>
        <v>891.1119791666666</v>
      </c>
      <c r="H112" s="23">
        <v>0</v>
      </c>
      <c r="I112" s="207">
        <f>J112+K112</f>
        <v>950.8168402777778</v>
      </c>
      <c r="J112" s="207">
        <f>J100/J103</f>
        <v>950.8168402777778</v>
      </c>
      <c r="K112" s="23">
        <v>0</v>
      </c>
      <c r="L112" s="10"/>
    </row>
    <row r="113" spans="1:12" ht="20.25" customHeight="1">
      <c r="A113" s="144" t="s">
        <v>96</v>
      </c>
      <c r="B113" s="17"/>
      <c r="C113" s="23">
        <f aca="true" t="shared" si="4" ref="C113:C118">D113+E113</f>
        <v>11838</v>
      </c>
      <c r="D113" s="23">
        <v>11838</v>
      </c>
      <c r="E113" s="23">
        <v>0</v>
      </c>
      <c r="F113" s="23">
        <f aca="true" t="shared" si="5" ref="F113:F119">G113+H113</f>
        <v>16488</v>
      </c>
      <c r="G113" s="23">
        <f>16488/G104</f>
        <v>16488</v>
      </c>
      <c r="H113" s="23">
        <v>0</v>
      </c>
      <c r="I113" s="207">
        <f aca="true" t="shared" si="6" ref="I113:I119">J113+K113</f>
        <v>17593</v>
      </c>
      <c r="J113" s="207">
        <f>17593/J104</f>
        <v>17593</v>
      </c>
      <c r="K113" s="23">
        <v>0</v>
      </c>
      <c r="L113" s="50"/>
    </row>
    <row r="114" spans="1:12" ht="18.75" customHeight="1">
      <c r="A114" s="144" t="s">
        <v>97</v>
      </c>
      <c r="B114" s="17"/>
      <c r="C114" s="23">
        <f t="shared" si="4"/>
        <v>1047.98</v>
      </c>
      <c r="D114" s="23">
        <v>1047.98</v>
      </c>
      <c r="E114" s="23">
        <v>0</v>
      </c>
      <c r="F114" s="23">
        <f t="shared" si="5"/>
        <v>581.322480620155</v>
      </c>
      <c r="G114" s="23">
        <f>374953/G105</f>
        <v>581.322480620155</v>
      </c>
      <c r="H114" s="23">
        <v>0</v>
      </c>
      <c r="I114" s="23">
        <f t="shared" si="6"/>
        <v>620.2713178294574</v>
      </c>
      <c r="J114" s="23">
        <f>400075/J105</f>
        <v>620.2713178294574</v>
      </c>
      <c r="K114" s="23">
        <v>0</v>
      </c>
      <c r="L114" s="50"/>
    </row>
    <row r="115" spans="1:12" ht="24.75" customHeight="1">
      <c r="A115" s="139" t="s">
        <v>99</v>
      </c>
      <c r="B115" s="17"/>
      <c r="C115" s="23">
        <f t="shared" si="4"/>
        <v>2135.19</v>
      </c>
      <c r="D115" s="23">
        <v>2135.19</v>
      </c>
      <c r="E115" s="23">
        <v>0</v>
      </c>
      <c r="F115" s="23">
        <f t="shared" si="5"/>
        <v>856.7401129943503</v>
      </c>
      <c r="G115" s="23">
        <f>151643/G106</f>
        <v>856.7401129943503</v>
      </c>
      <c r="H115" s="23">
        <v>0</v>
      </c>
      <c r="I115" s="23">
        <f t="shared" si="6"/>
        <v>914.1412429378531</v>
      </c>
      <c r="J115" s="23">
        <f>161803/J106</f>
        <v>914.1412429378531</v>
      </c>
      <c r="K115" s="23">
        <v>0</v>
      </c>
      <c r="L115" s="50"/>
    </row>
    <row r="116" spans="1:12" ht="24.75" customHeight="1">
      <c r="A116" s="144" t="s">
        <v>98</v>
      </c>
      <c r="B116" s="17"/>
      <c r="C116" s="23">
        <f t="shared" si="4"/>
        <v>1433.89</v>
      </c>
      <c r="D116" s="23">
        <v>1433.89</v>
      </c>
      <c r="E116" s="23">
        <v>0</v>
      </c>
      <c r="F116" s="23">
        <f t="shared" si="5"/>
        <v>1570.1836734693877</v>
      </c>
      <c r="G116" s="23">
        <f>153878/G107</f>
        <v>1570.1836734693877</v>
      </c>
      <c r="H116" s="23">
        <v>0</v>
      </c>
      <c r="I116" s="23">
        <f t="shared" si="6"/>
        <v>1675.3877551020407</v>
      </c>
      <c r="J116" s="23">
        <f>164188/J107</f>
        <v>1675.3877551020407</v>
      </c>
      <c r="K116" s="23">
        <v>0</v>
      </c>
      <c r="L116" s="50"/>
    </row>
    <row r="117" spans="1:12" ht="36.75" customHeight="1">
      <c r="A117" s="144" t="s">
        <v>146</v>
      </c>
      <c r="B117" s="17"/>
      <c r="C117" s="23">
        <f t="shared" si="4"/>
        <v>2245.57</v>
      </c>
      <c r="D117" s="23">
        <v>2245.57</v>
      </c>
      <c r="E117" s="23">
        <v>0</v>
      </c>
      <c r="F117" s="23">
        <f t="shared" si="5"/>
        <v>1426.8354978354978</v>
      </c>
      <c r="G117" s="23">
        <f>329599/G108</f>
        <v>1426.8354978354978</v>
      </c>
      <c r="H117" s="23">
        <v>0</v>
      </c>
      <c r="I117" s="23">
        <f t="shared" si="6"/>
        <v>1522.4329004329004</v>
      </c>
      <c r="J117" s="23">
        <f>351682/J108</f>
        <v>1522.4329004329004</v>
      </c>
      <c r="K117" s="23">
        <v>0</v>
      </c>
      <c r="L117" s="50"/>
    </row>
    <row r="118" spans="1:12" ht="37.5" customHeight="1">
      <c r="A118" s="144" t="s">
        <v>87</v>
      </c>
      <c r="B118" s="17"/>
      <c r="C118" s="23">
        <f t="shared" si="4"/>
        <v>329.8</v>
      </c>
      <c r="D118" s="23">
        <v>329.8</v>
      </c>
      <c r="E118" s="23">
        <v>0</v>
      </c>
      <c r="F118" s="23">
        <f t="shared" si="5"/>
        <v>0</v>
      </c>
      <c r="G118" s="23">
        <v>0</v>
      </c>
      <c r="H118" s="23">
        <v>0</v>
      </c>
      <c r="I118" s="23">
        <f t="shared" si="6"/>
        <v>0</v>
      </c>
      <c r="J118" s="23">
        <v>0</v>
      </c>
      <c r="K118" s="23">
        <v>0</v>
      </c>
      <c r="L118" s="50"/>
    </row>
    <row r="119" spans="1:12" ht="32.25" customHeight="1">
      <c r="A119" s="144" t="s">
        <v>108</v>
      </c>
      <c r="B119" s="17"/>
      <c r="C119" s="23">
        <f>D119+E119</f>
        <v>3420.67</v>
      </c>
      <c r="D119" s="23">
        <v>3420.67</v>
      </c>
      <c r="E119" s="23">
        <v>0</v>
      </c>
      <c r="F119" s="23">
        <f t="shared" si="5"/>
        <v>0</v>
      </c>
      <c r="G119" s="23">
        <v>0</v>
      </c>
      <c r="H119" s="23">
        <v>0</v>
      </c>
      <c r="I119" s="23">
        <f t="shared" si="6"/>
        <v>0</v>
      </c>
      <c r="J119" s="23">
        <v>0</v>
      </c>
      <c r="K119" s="23">
        <v>0</v>
      </c>
      <c r="L119" s="50"/>
    </row>
    <row r="120" spans="1:12" ht="17.25" customHeight="1">
      <c r="A120" s="137" t="s">
        <v>26</v>
      </c>
      <c r="B120" s="17"/>
      <c r="C120" s="23"/>
      <c r="D120" s="23"/>
      <c r="E120" s="23"/>
      <c r="F120" s="94"/>
      <c r="G120" s="23"/>
      <c r="H120" s="23"/>
      <c r="I120" s="23"/>
      <c r="J120" s="23"/>
      <c r="K120" s="23"/>
      <c r="L120" s="10"/>
    </row>
    <row r="121" spans="1:12" ht="19.5" customHeight="1">
      <c r="A121" s="151" t="s">
        <v>41</v>
      </c>
      <c r="B121" s="17"/>
      <c r="C121" s="23">
        <f>D121+E121</f>
        <v>100</v>
      </c>
      <c r="D121" s="23">
        <v>100</v>
      </c>
      <c r="E121" s="23">
        <v>0</v>
      </c>
      <c r="F121" s="23">
        <f>G121+H121</f>
        <v>100</v>
      </c>
      <c r="G121" s="23">
        <v>100</v>
      </c>
      <c r="H121" s="23">
        <v>0</v>
      </c>
      <c r="I121" s="23">
        <f>J121+K121</f>
        <v>100</v>
      </c>
      <c r="J121" s="23">
        <v>100</v>
      </c>
      <c r="K121" s="23">
        <v>0</v>
      </c>
      <c r="L121" s="10"/>
    </row>
    <row r="122" spans="1:12" ht="27.75" customHeight="1">
      <c r="A122" s="155" t="s">
        <v>48</v>
      </c>
      <c r="B122" s="17"/>
      <c r="C122" s="51">
        <f>D122+E122</f>
        <v>129.9</v>
      </c>
      <c r="D122" s="51">
        <v>129.9</v>
      </c>
      <c r="E122" s="51">
        <v>0</v>
      </c>
      <c r="F122" s="79">
        <f>F100/C100*100</f>
        <v>52.69598507660355</v>
      </c>
      <c r="G122" s="79">
        <f>G100/D100*100</f>
        <v>52.69598507660355</v>
      </c>
      <c r="H122" s="34">
        <v>0</v>
      </c>
      <c r="I122" s="79">
        <f>+I100/F100*100</f>
        <v>106.70004023141342</v>
      </c>
      <c r="J122" s="79">
        <f>+J100/G100*100</f>
        <v>106.70004023141342</v>
      </c>
      <c r="K122" s="51">
        <v>0</v>
      </c>
      <c r="L122" s="50"/>
    </row>
    <row r="123" spans="1:12" ht="15.75">
      <c r="A123" s="110" t="s">
        <v>184</v>
      </c>
      <c r="B123" s="26">
        <v>1513200</v>
      </c>
      <c r="C123" s="14"/>
      <c r="D123" s="14"/>
      <c r="E123" s="14"/>
      <c r="F123" s="92"/>
      <c r="G123" s="92"/>
      <c r="H123" s="92"/>
      <c r="I123" s="14"/>
      <c r="J123" s="14"/>
      <c r="K123" s="14"/>
      <c r="L123" s="20"/>
    </row>
    <row r="124" spans="1:13" ht="22.5" customHeight="1">
      <c r="A124" s="132" t="s">
        <v>158</v>
      </c>
      <c r="B124" s="17"/>
      <c r="C124" s="14"/>
      <c r="D124" s="14"/>
      <c r="E124" s="14"/>
      <c r="F124" s="92"/>
      <c r="G124" s="92"/>
      <c r="H124" s="92"/>
      <c r="I124" s="14"/>
      <c r="J124" s="14"/>
      <c r="K124" s="14"/>
      <c r="L124" s="20"/>
      <c r="M124" s="22"/>
    </row>
    <row r="125" spans="1:12" ht="20.25" customHeight="1">
      <c r="A125" s="235" t="s">
        <v>13</v>
      </c>
      <c r="B125" s="235"/>
      <c r="C125" s="235"/>
      <c r="D125" s="235"/>
      <c r="E125" s="235"/>
      <c r="F125" s="235"/>
      <c r="G125" s="235"/>
      <c r="H125" s="235"/>
      <c r="I125" s="235"/>
      <c r="J125" s="235"/>
      <c r="K125" s="235"/>
      <c r="L125" s="19"/>
    </row>
    <row r="126" spans="1:12" ht="21" customHeight="1">
      <c r="A126" s="229" t="s">
        <v>10</v>
      </c>
      <c r="B126" s="229"/>
      <c r="C126" s="229"/>
      <c r="D126" s="229"/>
      <c r="E126" s="229"/>
      <c r="F126" s="229"/>
      <c r="G126" s="229"/>
      <c r="H126" s="229"/>
      <c r="I126" s="229"/>
      <c r="J126" s="229"/>
      <c r="K126" s="229"/>
      <c r="L126" s="53"/>
    </row>
    <row r="127" spans="1:12" ht="19.5" customHeight="1">
      <c r="A127" s="156" t="s">
        <v>7</v>
      </c>
      <c r="B127" s="52"/>
      <c r="C127" s="18">
        <f>D127+E127</f>
        <v>1615614</v>
      </c>
      <c r="D127" s="18">
        <f>+D128+D146</f>
        <v>1615614</v>
      </c>
      <c r="E127" s="18">
        <f>E128+0</f>
        <v>0</v>
      </c>
      <c r="F127" s="55">
        <f aca="true" t="shared" si="7" ref="F127:K127">F128+F146</f>
        <v>523418</v>
      </c>
      <c r="G127" s="55">
        <f t="shared" si="7"/>
        <v>523418</v>
      </c>
      <c r="H127" s="55">
        <f t="shared" si="7"/>
        <v>0</v>
      </c>
      <c r="I127" s="55">
        <f t="shared" si="7"/>
        <v>558486</v>
      </c>
      <c r="J127" s="55">
        <f t="shared" si="7"/>
        <v>558486</v>
      </c>
      <c r="K127" s="55">
        <f t="shared" si="7"/>
        <v>0</v>
      </c>
      <c r="L127" s="56"/>
    </row>
    <row r="128" spans="1:13" ht="33" customHeight="1">
      <c r="A128" s="137" t="s">
        <v>61</v>
      </c>
      <c r="B128" s="17"/>
      <c r="C128" s="13">
        <f>E128+D128</f>
        <v>357393</v>
      </c>
      <c r="D128" s="13">
        <v>357393</v>
      </c>
      <c r="E128" s="13">
        <v>0</v>
      </c>
      <c r="F128" s="13">
        <f>H128+G128</f>
        <v>123224</v>
      </c>
      <c r="G128" s="18">
        <v>123224</v>
      </c>
      <c r="H128" s="18">
        <f>E128*1.05</f>
        <v>0</v>
      </c>
      <c r="I128" s="13">
        <f>K128+J128</f>
        <v>131480</v>
      </c>
      <c r="J128" s="18">
        <v>131480</v>
      </c>
      <c r="K128" s="18">
        <f>H128*1.043</f>
        <v>0</v>
      </c>
      <c r="L128" s="45"/>
      <c r="M128" s="54"/>
    </row>
    <row r="129" spans="1:12" ht="18" customHeight="1">
      <c r="A129" s="136" t="s">
        <v>11</v>
      </c>
      <c r="B129" s="17"/>
      <c r="C129" s="16"/>
      <c r="D129" s="16"/>
      <c r="E129" s="16"/>
      <c r="F129" s="93"/>
      <c r="G129" s="93"/>
      <c r="H129" s="93"/>
      <c r="I129" s="16"/>
      <c r="J129" s="16"/>
      <c r="K129" s="16"/>
      <c r="L129" s="20"/>
    </row>
    <row r="130" spans="1:12" ht="19.5" customHeight="1">
      <c r="A130" s="4"/>
      <c r="B130" s="3"/>
      <c r="C130" s="10"/>
      <c r="D130" s="10"/>
      <c r="E130" s="10"/>
      <c r="F130" s="96"/>
      <c r="G130" s="96"/>
      <c r="H130" s="96"/>
      <c r="I130" s="10"/>
      <c r="J130" s="10"/>
      <c r="K130" s="10"/>
      <c r="L130" s="10"/>
    </row>
    <row r="131" spans="1:15" s="126" customFormat="1" ht="22.5" customHeight="1">
      <c r="A131" s="6"/>
      <c r="B131" s="149"/>
      <c r="C131" s="30"/>
      <c r="D131" s="30"/>
      <c r="E131" s="30"/>
      <c r="F131" s="30"/>
      <c r="G131" s="30"/>
      <c r="H131" s="30"/>
      <c r="I131" s="210" t="s">
        <v>55</v>
      </c>
      <c r="J131" s="210"/>
      <c r="K131" s="210"/>
      <c r="L131" s="30"/>
      <c r="M131" s="125"/>
      <c r="N131" s="2"/>
      <c r="O131" s="125"/>
    </row>
    <row r="132" spans="1:15" s="126" customFormat="1" ht="14.25">
      <c r="A132" s="86">
        <v>1</v>
      </c>
      <c r="B132" s="32">
        <v>2</v>
      </c>
      <c r="C132" s="12">
        <v>3</v>
      </c>
      <c r="D132" s="12">
        <v>4</v>
      </c>
      <c r="E132" s="12">
        <v>5</v>
      </c>
      <c r="F132" s="12">
        <v>6</v>
      </c>
      <c r="G132" s="12">
        <v>7</v>
      </c>
      <c r="H132" s="12">
        <v>8</v>
      </c>
      <c r="I132" s="12">
        <v>9</v>
      </c>
      <c r="J132" s="12">
        <v>10</v>
      </c>
      <c r="K132" s="12">
        <v>11</v>
      </c>
      <c r="L132" s="5"/>
      <c r="M132" s="125"/>
      <c r="N132" s="2"/>
      <c r="O132" s="125"/>
    </row>
    <row r="133" spans="1:12" ht="16.5">
      <c r="A133" s="137" t="s">
        <v>12</v>
      </c>
      <c r="B133" s="17"/>
      <c r="C133" s="16"/>
      <c r="D133" s="16"/>
      <c r="E133" s="16"/>
      <c r="F133" s="93"/>
      <c r="G133" s="93"/>
      <c r="H133" s="93"/>
      <c r="I133" s="16"/>
      <c r="J133" s="16"/>
      <c r="K133" s="16"/>
      <c r="L133" s="19"/>
    </row>
    <row r="134" spans="1:15" s="1" customFormat="1" ht="19.5" customHeight="1">
      <c r="A134" s="136" t="s">
        <v>25</v>
      </c>
      <c r="B134" s="17"/>
      <c r="C134" s="15">
        <f>D134+E134</f>
        <v>95</v>
      </c>
      <c r="D134" s="64">
        <f>D135+D136+D137</f>
        <v>95</v>
      </c>
      <c r="E134" s="15">
        <v>0</v>
      </c>
      <c r="F134" s="15">
        <f>G134+H134</f>
        <v>19</v>
      </c>
      <c r="G134" s="64">
        <f>G135+G136+G137</f>
        <v>19</v>
      </c>
      <c r="H134" s="15">
        <v>0</v>
      </c>
      <c r="I134" s="15">
        <f>J134+K134</f>
        <v>19</v>
      </c>
      <c r="J134" s="64">
        <f>J135+J136+J137</f>
        <v>19</v>
      </c>
      <c r="K134" s="15">
        <v>0</v>
      </c>
      <c r="L134" s="19"/>
      <c r="M134" s="21"/>
      <c r="O134" s="2"/>
    </row>
    <row r="135" spans="1:14" s="1" customFormat="1" ht="49.5" customHeight="1">
      <c r="A135" s="157" t="s">
        <v>63</v>
      </c>
      <c r="B135" s="17"/>
      <c r="C135" s="15">
        <f>D135+E135</f>
        <v>16</v>
      </c>
      <c r="D135" s="15">
        <v>16</v>
      </c>
      <c r="E135" s="15">
        <v>0</v>
      </c>
      <c r="F135" s="15">
        <f>G135+H135</f>
        <v>17</v>
      </c>
      <c r="G135" s="15">
        <v>17</v>
      </c>
      <c r="H135" s="15">
        <v>0</v>
      </c>
      <c r="I135" s="15">
        <f>J135+K135</f>
        <v>17</v>
      </c>
      <c r="J135" s="15">
        <v>17</v>
      </c>
      <c r="K135" s="15">
        <v>0</v>
      </c>
      <c r="L135" s="21"/>
      <c r="N135" s="2"/>
    </row>
    <row r="136" spans="1:14" s="1" customFormat="1" ht="45" customHeight="1">
      <c r="A136" s="157" t="s">
        <v>64</v>
      </c>
      <c r="B136" s="17"/>
      <c r="C136" s="15">
        <f>D136+E136</f>
        <v>77</v>
      </c>
      <c r="D136" s="15">
        <v>77</v>
      </c>
      <c r="E136" s="15">
        <v>0</v>
      </c>
      <c r="F136" s="15">
        <f>G136+H136</f>
        <v>0</v>
      </c>
      <c r="G136" s="15">
        <v>0</v>
      </c>
      <c r="H136" s="15">
        <v>0</v>
      </c>
      <c r="I136" s="15">
        <f>J136+K136</f>
        <v>0</v>
      </c>
      <c r="J136" s="15">
        <v>0</v>
      </c>
      <c r="K136" s="15">
        <v>0</v>
      </c>
      <c r="L136" s="21"/>
      <c r="N136" s="2"/>
    </row>
    <row r="137" spans="1:14" s="1" customFormat="1" ht="34.5" customHeight="1">
      <c r="A137" s="157" t="s">
        <v>111</v>
      </c>
      <c r="B137" s="17"/>
      <c r="C137" s="15">
        <f>D137+E137</f>
        <v>2</v>
      </c>
      <c r="D137" s="15">
        <v>2</v>
      </c>
      <c r="E137" s="15">
        <v>0</v>
      </c>
      <c r="F137" s="15">
        <f>G137+H137</f>
        <v>2</v>
      </c>
      <c r="G137" s="15">
        <v>2</v>
      </c>
      <c r="H137" s="15">
        <v>0</v>
      </c>
      <c r="I137" s="15">
        <f>J137+K137</f>
        <v>2</v>
      </c>
      <c r="J137" s="15">
        <v>2</v>
      </c>
      <c r="K137" s="15">
        <v>0</v>
      </c>
      <c r="L137" s="21"/>
      <c r="N137" s="2"/>
    </row>
    <row r="138" spans="1:14" s="1" customFormat="1" ht="16.5">
      <c r="A138" s="137" t="s">
        <v>23</v>
      </c>
      <c r="B138" s="17"/>
      <c r="C138" s="16"/>
      <c r="D138" s="16"/>
      <c r="E138" s="16"/>
      <c r="F138" s="93"/>
      <c r="G138" s="93"/>
      <c r="H138" s="93"/>
      <c r="I138" s="16"/>
      <c r="J138" s="16"/>
      <c r="K138" s="16"/>
      <c r="L138" s="20"/>
      <c r="N138" s="2"/>
    </row>
    <row r="139" spans="1:14" s="1" customFormat="1" ht="30.75" customHeight="1">
      <c r="A139" s="144" t="s">
        <v>88</v>
      </c>
      <c r="B139" s="17"/>
      <c r="C139" s="23">
        <f>D139+E139</f>
        <v>3762.0315789473684</v>
      </c>
      <c r="D139" s="23">
        <f>D128/D134</f>
        <v>3762.0315789473684</v>
      </c>
      <c r="E139" s="23">
        <v>0</v>
      </c>
      <c r="F139" s="23">
        <f>G139+H139</f>
        <v>6485.473684210527</v>
      </c>
      <c r="G139" s="24">
        <f>G128/G134</f>
        <v>6485.473684210527</v>
      </c>
      <c r="H139" s="23">
        <v>0</v>
      </c>
      <c r="I139" s="23">
        <f>J139+K139</f>
        <v>6920</v>
      </c>
      <c r="J139" s="24">
        <f>J128/J134</f>
        <v>6920</v>
      </c>
      <c r="K139" s="23">
        <v>0</v>
      </c>
      <c r="L139" s="19"/>
      <c r="N139" s="2"/>
    </row>
    <row r="140" spans="1:14" s="1" customFormat="1" ht="33.75" customHeight="1">
      <c r="A140" s="144" t="s">
        <v>89</v>
      </c>
      <c r="B140" s="17"/>
      <c r="C140" s="23">
        <f>D140+E140</f>
        <v>5965.875</v>
      </c>
      <c r="D140" s="23">
        <f>95454/D135</f>
        <v>5965.875</v>
      </c>
      <c r="E140" s="23">
        <v>0</v>
      </c>
      <c r="F140" s="23">
        <f>G140+H140</f>
        <v>6777.941176470588</v>
      </c>
      <c r="G140" s="24">
        <f>115225/G135</f>
        <v>6777.941176470588</v>
      </c>
      <c r="H140" s="23">
        <v>0</v>
      </c>
      <c r="I140" s="23">
        <f>J140+K140</f>
        <v>7232.058823529412</v>
      </c>
      <c r="J140" s="24">
        <f>122945/J135</f>
        <v>7232.058823529412</v>
      </c>
      <c r="K140" s="23">
        <v>0</v>
      </c>
      <c r="L140" s="10"/>
      <c r="N140" s="2"/>
    </row>
    <row r="141" spans="1:14" s="1" customFormat="1" ht="27.75" customHeight="1">
      <c r="A141" s="144" t="s">
        <v>100</v>
      </c>
      <c r="B141" s="17"/>
      <c r="C141" s="23">
        <f>D141+E141</f>
        <v>3202.7662337662337</v>
      </c>
      <c r="D141" s="23">
        <f>246613/D136</f>
        <v>3202.7662337662337</v>
      </c>
      <c r="E141" s="23">
        <v>0</v>
      </c>
      <c r="F141" s="23">
        <f>G141+H141</f>
        <v>0</v>
      </c>
      <c r="G141" s="24">
        <v>0</v>
      </c>
      <c r="H141" s="23">
        <v>0</v>
      </c>
      <c r="I141" s="23">
        <f>J141+K141</f>
        <v>0</v>
      </c>
      <c r="J141" s="24">
        <v>0</v>
      </c>
      <c r="K141" s="23">
        <v>0</v>
      </c>
      <c r="L141" s="10"/>
      <c r="N141" s="2"/>
    </row>
    <row r="142" spans="1:12" ht="30.75" customHeight="1">
      <c r="A142" s="158" t="s">
        <v>112</v>
      </c>
      <c r="B142" s="17"/>
      <c r="C142" s="23">
        <f>D142+E142</f>
        <v>7663</v>
      </c>
      <c r="D142" s="23">
        <f>15326/D137</f>
        <v>7663</v>
      </c>
      <c r="E142" s="23">
        <v>0</v>
      </c>
      <c r="F142" s="23">
        <f>G142+H142</f>
        <v>3999.5</v>
      </c>
      <c r="G142" s="24">
        <f>7999/G137</f>
        <v>3999.5</v>
      </c>
      <c r="H142" s="23">
        <v>0</v>
      </c>
      <c r="I142" s="23">
        <f>J142+K142</f>
        <v>4267.5</v>
      </c>
      <c r="J142" s="24">
        <f>8535/J137</f>
        <v>4267.5</v>
      </c>
      <c r="K142" s="23">
        <v>0</v>
      </c>
      <c r="L142" s="10"/>
    </row>
    <row r="143" spans="1:12" ht="15" customHeight="1">
      <c r="A143" s="137" t="s">
        <v>22</v>
      </c>
      <c r="B143" s="17"/>
      <c r="C143" s="16"/>
      <c r="D143" s="16"/>
      <c r="E143" s="16"/>
      <c r="F143" s="93"/>
      <c r="G143" s="93"/>
      <c r="H143" s="93"/>
      <c r="I143" s="16"/>
      <c r="J143" s="16"/>
      <c r="K143" s="16"/>
      <c r="L143" s="20"/>
    </row>
    <row r="144" spans="1:12" ht="17.25" customHeight="1">
      <c r="A144" s="155" t="s">
        <v>41</v>
      </c>
      <c r="B144" s="17"/>
      <c r="C144" s="23">
        <f>D144+E144</f>
        <v>100</v>
      </c>
      <c r="D144" s="23">
        <v>100</v>
      </c>
      <c r="E144" s="23">
        <v>0</v>
      </c>
      <c r="F144" s="23">
        <f>G144+H144</f>
        <v>100</v>
      </c>
      <c r="G144" s="23">
        <v>100</v>
      </c>
      <c r="H144" s="23">
        <v>0</v>
      </c>
      <c r="I144" s="23">
        <f>J144+K144</f>
        <v>100</v>
      </c>
      <c r="J144" s="23">
        <v>100</v>
      </c>
      <c r="K144" s="23">
        <v>0</v>
      </c>
      <c r="L144" s="10"/>
    </row>
    <row r="145" spans="1:12" ht="28.5" customHeight="1">
      <c r="A145" s="152" t="s">
        <v>49</v>
      </c>
      <c r="B145" s="17"/>
      <c r="C145" s="23">
        <f>D145+E145</f>
        <v>120.65161248940817</v>
      </c>
      <c r="D145" s="23">
        <f>D128/296219*100</f>
        <v>120.65161248940817</v>
      </c>
      <c r="E145" s="23">
        <v>0</v>
      </c>
      <c r="F145" s="23">
        <f>G145+H145</f>
        <v>34.47857120872541</v>
      </c>
      <c r="G145" s="23">
        <f>G128/D128*100</f>
        <v>34.47857120872541</v>
      </c>
      <c r="H145" s="23">
        <v>0</v>
      </c>
      <c r="I145" s="23">
        <f>J145+K145</f>
        <v>106.69999350775822</v>
      </c>
      <c r="J145" s="23">
        <f>J128/G128*100</f>
        <v>106.69999350775822</v>
      </c>
      <c r="K145" s="23">
        <v>0</v>
      </c>
      <c r="L145" s="10"/>
    </row>
    <row r="146" spans="1:12" ht="33" customHeight="1">
      <c r="A146" s="159" t="s">
        <v>45</v>
      </c>
      <c r="B146" s="17"/>
      <c r="C146" s="13">
        <f>E146+D146</f>
        <v>1258221</v>
      </c>
      <c r="D146" s="13">
        <v>1258221</v>
      </c>
      <c r="E146" s="13">
        <v>0</v>
      </c>
      <c r="F146" s="13">
        <f>H146+G146</f>
        <v>400194</v>
      </c>
      <c r="G146" s="18">
        <v>400194</v>
      </c>
      <c r="H146" s="18">
        <f>E146*1.05</f>
        <v>0</v>
      </c>
      <c r="I146" s="13">
        <f>K146+J146</f>
        <v>427006</v>
      </c>
      <c r="J146" s="18">
        <v>427006</v>
      </c>
      <c r="K146" s="18">
        <f>H146*1.043</f>
        <v>0</v>
      </c>
      <c r="L146" s="45"/>
    </row>
    <row r="147" spans="1:12" ht="17.25" customHeight="1">
      <c r="A147" s="136" t="s">
        <v>11</v>
      </c>
      <c r="B147" s="17"/>
      <c r="C147" s="14"/>
      <c r="D147" s="14"/>
      <c r="E147" s="14"/>
      <c r="F147" s="92"/>
      <c r="G147" s="92"/>
      <c r="H147" s="92"/>
      <c r="I147" s="14"/>
      <c r="J147" s="14"/>
      <c r="K147" s="14"/>
      <c r="L147" s="20"/>
    </row>
    <row r="148" spans="1:12" ht="15" customHeight="1">
      <c r="A148" s="137" t="s">
        <v>12</v>
      </c>
      <c r="B148" s="17"/>
      <c r="C148" s="14"/>
      <c r="D148" s="14"/>
      <c r="E148" s="14"/>
      <c r="F148" s="92"/>
      <c r="G148" s="92"/>
      <c r="H148" s="92"/>
      <c r="I148" s="14"/>
      <c r="J148" s="14"/>
      <c r="K148" s="14"/>
      <c r="L148" s="20"/>
    </row>
    <row r="149" spans="1:12" ht="19.5" customHeight="1">
      <c r="A149" s="136" t="s">
        <v>27</v>
      </c>
      <c r="B149" s="17"/>
      <c r="C149" s="15">
        <f>D149+E149</f>
        <v>538</v>
      </c>
      <c r="D149" s="15">
        <v>538</v>
      </c>
      <c r="E149" s="15">
        <v>0</v>
      </c>
      <c r="F149" s="15">
        <f>G149+H149</f>
        <v>199</v>
      </c>
      <c r="G149" s="15">
        <v>199</v>
      </c>
      <c r="H149" s="15">
        <v>0</v>
      </c>
      <c r="I149" s="15">
        <f>J149+K149</f>
        <v>199</v>
      </c>
      <c r="J149" s="15">
        <v>199</v>
      </c>
      <c r="K149" s="15">
        <v>0</v>
      </c>
      <c r="L149" s="21"/>
    </row>
    <row r="150" spans="1:12" ht="19.5" customHeight="1">
      <c r="A150" s="137" t="s">
        <v>23</v>
      </c>
      <c r="B150" s="17"/>
      <c r="C150" s="16"/>
      <c r="D150" s="16"/>
      <c r="E150" s="16"/>
      <c r="F150" s="93"/>
      <c r="G150" s="93"/>
      <c r="H150" s="93"/>
      <c r="I150" s="16"/>
      <c r="J150" s="16"/>
      <c r="K150" s="16"/>
      <c r="L150" s="20"/>
    </row>
    <row r="151" spans="1:12" ht="18" customHeight="1">
      <c r="A151" s="139" t="s">
        <v>28</v>
      </c>
      <c r="B151" s="17"/>
      <c r="C151" s="23">
        <f>D151+E151</f>
        <v>2338.700743494424</v>
      </c>
      <c r="D151" s="23">
        <f>D146/D149</f>
        <v>2338.700743494424</v>
      </c>
      <c r="E151" s="23">
        <v>0</v>
      </c>
      <c r="F151" s="23">
        <f>G151+H151</f>
        <v>2011.0251256281408</v>
      </c>
      <c r="G151" s="24">
        <f>G146/G149</f>
        <v>2011.0251256281408</v>
      </c>
      <c r="H151" s="23">
        <v>0</v>
      </c>
      <c r="I151" s="23">
        <f>J151+K151</f>
        <v>2145.758793969849</v>
      </c>
      <c r="J151" s="24">
        <f>J146/J149</f>
        <v>2145.758793969849</v>
      </c>
      <c r="K151" s="23">
        <v>0</v>
      </c>
      <c r="L151" s="10"/>
    </row>
    <row r="152" spans="1:12" ht="18.75" customHeight="1">
      <c r="A152" s="137" t="s">
        <v>22</v>
      </c>
      <c r="B152" s="17"/>
      <c r="C152" s="14"/>
      <c r="D152" s="14"/>
      <c r="E152" s="14"/>
      <c r="F152" s="14"/>
      <c r="G152" s="14"/>
      <c r="H152" s="14"/>
      <c r="I152" s="14"/>
      <c r="J152" s="14"/>
      <c r="K152" s="14"/>
      <c r="L152" s="20"/>
    </row>
    <row r="153" spans="1:12" ht="33.75" customHeight="1">
      <c r="A153" s="155" t="s">
        <v>49</v>
      </c>
      <c r="B153" s="17"/>
      <c r="C153" s="34">
        <f>D153+E153</f>
        <v>633.1245093895296</v>
      </c>
      <c r="D153" s="34">
        <f>D146/198732*100</f>
        <v>633.1245093895296</v>
      </c>
      <c r="E153" s="34">
        <v>0</v>
      </c>
      <c r="F153" s="34">
        <f>G153+H153</f>
        <v>31.806336088811104</v>
      </c>
      <c r="G153" s="34">
        <f>G146/D146*100</f>
        <v>31.806336088811104</v>
      </c>
      <c r="H153" s="34">
        <v>0</v>
      </c>
      <c r="I153" s="34">
        <f>J153+K153</f>
        <v>106.69975062094883</v>
      </c>
      <c r="J153" s="34">
        <f>J146/G146*100</f>
        <v>106.69975062094883</v>
      </c>
      <c r="K153" s="34">
        <v>0</v>
      </c>
      <c r="L153" s="10"/>
    </row>
    <row r="154" spans="1:12" ht="18.75" customHeight="1">
      <c r="A154" s="110" t="s">
        <v>185</v>
      </c>
      <c r="B154" s="26">
        <v>1513030</v>
      </c>
      <c r="C154" s="124"/>
      <c r="D154" s="124"/>
      <c r="E154" s="124"/>
      <c r="F154" s="89"/>
      <c r="G154" s="89"/>
      <c r="H154" s="89"/>
      <c r="I154" s="124"/>
      <c r="J154" s="124"/>
      <c r="K154" s="124"/>
      <c r="L154" s="3"/>
    </row>
    <row r="155" spans="1:12" ht="21" customHeight="1">
      <c r="A155" s="160" t="s">
        <v>158</v>
      </c>
      <c r="B155" s="17"/>
      <c r="C155" s="124"/>
      <c r="D155" s="124"/>
      <c r="E155" s="124"/>
      <c r="F155" s="89"/>
      <c r="G155" s="89"/>
      <c r="H155" s="89"/>
      <c r="I155" s="124"/>
      <c r="J155" s="124"/>
      <c r="K155" s="124"/>
      <c r="L155" s="3"/>
    </row>
    <row r="156" spans="1:12" ht="18.75" customHeight="1">
      <c r="A156" s="235" t="s">
        <v>75</v>
      </c>
      <c r="B156" s="235"/>
      <c r="C156" s="235"/>
      <c r="D156" s="235"/>
      <c r="E156" s="235"/>
      <c r="F156" s="235"/>
      <c r="G156" s="235"/>
      <c r="H156" s="235"/>
      <c r="I156" s="235"/>
      <c r="J156" s="235"/>
      <c r="K156" s="235"/>
      <c r="L156" s="57"/>
    </row>
    <row r="157" spans="1:12" ht="20.25" customHeight="1">
      <c r="A157" s="219" t="s">
        <v>29</v>
      </c>
      <c r="B157" s="219"/>
      <c r="C157" s="219"/>
      <c r="D157" s="219"/>
      <c r="E157" s="219"/>
      <c r="F157" s="219"/>
      <c r="G157" s="219"/>
      <c r="H157" s="219"/>
      <c r="I157" s="219"/>
      <c r="J157" s="219"/>
      <c r="K157" s="219"/>
      <c r="L157" s="58"/>
    </row>
    <row r="158" spans="1:15" s="1" customFormat="1" ht="39.75" customHeight="1">
      <c r="A158" s="138" t="s">
        <v>30</v>
      </c>
      <c r="B158" s="17"/>
      <c r="C158" s="13">
        <f>E158+D158</f>
        <v>256500</v>
      </c>
      <c r="D158" s="13">
        <v>256500</v>
      </c>
      <c r="E158" s="13">
        <v>0</v>
      </c>
      <c r="F158" s="13">
        <f>H158+G158</f>
        <v>234900</v>
      </c>
      <c r="G158" s="18">
        <v>234900</v>
      </c>
      <c r="H158" s="18">
        <f>E158*1.05</f>
        <v>0</v>
      </c>
      <c r="I158" s="13">
        <f>K158+J158</f>
        <v>250638</v>
      </c>
      <c r="J158" s="18">
        <v>250638</v>
      </c>
      <c r="K158" s="18">
        <f>H158*1.05</f>
        <v>0</v>
      </c>
      <c r="L158" s="19"/>
      <c r="M158" s="45"/>
      <c r="O158" s="2"/>
    </row>
    <row r="159" spans="1:14" s="1" customFormat="1" ht="15">
      <c r="A159" s="151" t="s">
        <v>5</v>
      </c>
      <c r="B159" s="17"/>
      <c r="C159" s="122"/>
      <c r="D159" s="122"/>
      <c r="E159" s="122"/>
      <c r="F159" s="101"/>
      <c r="G159" s="101"/>
      <c r="H159" s="101"/>
      <c r="I159" s="122"/>
      <c r="J159" s="122"/>
      <c r="K159" s="122"/>
      <c r="L159" s="59"/>
      <c r="N159" s="2"/>
    </row>
    <row r="160" spans="1:14" s="1" customFormat="1" ht="14.25">
      <c r="A160" s="137" t="s">
        <v>12</v>
      </c>
      <c r="B160" s="17"/>
      <c r="C160" s="123"/>
      <c r="D160" s="123"/>
      <c r="E160" s="123"/>
      <c r="F160" s="102"/>
      <c r="G160" s="102"/>
      <c r="H160" s="102"/>
      <c r="I160" s="123"/>
      <c r="J160" s="123"/>
      <c r="K160" s="123"/>
      <c r="L160" s="60"/>
      <c r="N160" s="2"/>
    </row>
    <row r="161" spans="1:14" s="1" customFormat="1" ht="30.75" customHeight="1">
      <c r="A161" s="141" t="s">
        <v>60</v>
      </c>
      <c r="B161" s="17"/>
      <c r="C161" s="15">
        <f>D161+E161</f>
        <v>1</v>
      </c>
      <c r="D161" s="15">
        <v>1</v>
      </c>
      <c r="E161" s="15">
        <v>0</v>
      </c>
      <c r="F161" s="15">
        <f>G161+H161</f>
        <v>1</v>
      </c>
      <c r="G161" s="15">
        <f>D161</f>
        <v>1</v>
      </c>
      <c r="H161" s="15">
        <v>0</v>
      </c>
      <c r="I161" s="15">
        <f>J161+K161</f>
        <v>1</v>
      </c>
      <c r="J161" s="15">
        <f>D161</f>
        <v>1</v>
      </c>
      <c r="K161" s="15">
        <v>0</v>
      </c>
      <c r="L161" s="61"/>
      <c r="N161" s="2"/>
    </row>
    <row r="162" spans="1:14" s="1" customFormat="1" ht="31.5" customHeight="1">
      <c r="A162" s="141" t="s">
        <v>20</v>
      </c>
      <c r="B162" s="17"/>
      <c r="C162" s="15">
        <f>D162+E162</f>
        <v>285</v>
      </c>
      <c r="D162" s="15">
        <v>285</v>
      </c>
      <c r="E162" s="15">
        <v>0</v>
      </c>
      <c r="F162" s="15">
        <f>G162+H162</f>
        <v>261</v>
      </c>
      <c r="G162" s="15">
        <v>261</v>
      </c>
      <c r="H162" s="15">
        <v>0</v>
      </c>
      <c r="I162" s="15">
        <f>J162+K162</f>
        <v>261</v>
      </c>
      <c r="J162" s="15">
        <v>261</v>
      </c>
      <c r="K162" s="15">
        <v>0</v>
      </c>
      <c r="L162" s="61"/>
      <c r="N162" s="2"/>
    </row>
    <row r="163" spans="1:12" ht="19.5" customHeight="1">
      <c r="A163" s="4"/>
      <c r="B163" s="3"/>
      <c r="C163" s="10"/>
      <c r="D163" s="10"/>
      <c r="E163" s="10"/>
      <c r="F163" s="96"/>
      <c r="G163" s="96"/>
      <c r="H163" s="96"/>
      <c r="I163" s="10"/>
      <c r="J163" s="10"/>
      <c r="K163" s="10"/>
      <c r="L163" s="10"/>
    </row>
    <row r="164" spans="1:15" s="126" customFormat="1" ht="20.25" customHeight="1">
      <c r="A164" s="6"/>
      <c r="B164" s="149"/>
      <c r="C164" s="30"/>
      <c r="D164" s="30"/>
      <c r="E164" s="30"/>
      <c r="F164" s="30"/>
      <c r="G164" s="30"/>
      <c r="H164" s="30"/>
      <c r="I164" s="210" t="s">
        <v>55</v>
      </c>
      <c r="J164" s="210"/>
      <c r="K164" s="210"/>
      <c r="L164" s="30"/>
      <c r="M164" s="125"/>
      <c r="N164" s="2"/>
      <c r="O164" s="125"/>
    </row>
    <row r="165" spans="1:15" s="126" customFormat="1" ht="14.25">
      <c r="A165" s="86">
        <v>1</v>
      </c>
      <c r="B165" s="32">
        <v>2</v>
      </c>
      <c r="C165" s="12">
        <v>3</v>
      </c>
      <c r="D165" s="12">
        <v>4</v>
      </c>
      <c r="E165" s="12">
        <v>5</v>
      </c>
      <c r="F165" s="12">
        <v>6</v>
      </c>
      <c r="G165" s="12">
        <v>7</v>
      </c>
      <c r="H165" s="12">
        <v>8</v>
      </c>
      <c r="I165" s="12">
        <v>9</v>
      </c>
      <c r="J165" s="12">
        <v>10</v>
      </c>
      <c r="K165" s="12">
        <v>11</v>
      </c>
      <c r="L165" s="5"/>
      <c r="M165" s="125"/>
      <c r="N165" s="2"/>
      <c r="O165" s="125"/>
    </row>
    <row r="166" spans="1:14" s="1" customFormat="1" ht="16.5">
      <c r="A166" s="137" t="s">
        <v>23</v>
      </c>
      <c r="B166" s="17"/>
      <c r="C166" s="23"/>
      <c r="D166" s="23"/>
      <c r="E166" s="23"/>
      <c r="F166" s="23"/>
      <c r="G166" s="23"/>
      <c r="H166" s="23"/>
      <c r="I166" s="23"/>
      <c r="J166" s="23"/>
      <c r="K166" s="23"/>
      <c r="L166" s="60"/>
      <c r="N166" s="2"/>
    </row>
    <row r="167" spans="1:12" ht="30" customHeight="1">
      <c r="A167" s="152" t="s">
        <v>71</v>
      </c>
      <c r="B167" s="17"/>
      <c r="C167" s="23">
        <f>D167+E167</f>
        <v>75</v>
      </c>
      <c r="D167" s="23">
        <v>75</v>
      </c>
      <c r="E167" s="23">
        <v>0</v>
      </c>
      <c r="F167" s="23">
        <f>G167+H167</f>
        <v>75</v>
      </c>
      <c r="G167" s="24">
        <f>G158/G162/12</f>
        <v>75</v>
      </c>
      <c r="H167" s="23">
        <v>0</v>
      </c>
      <c r="I167" s="23">
        <f>J167+K167</f>
        <v>80.02490421455938</v>
      </c>
      <c r="J167" s="24">
        <f>J158/J162/12</f>
        <v>80.02490421455938</v>
      </c>
      <c r="K167" s="23">
        <v>0</v>
      </c>
      <c r="L167" s="60"/>
    </row>
    <row r="168" spans="1:12" ht="19.5" customHeight="1">
      <c r="A168" s="137" t="s">
        <v>22</v>
      </c>
      <c r="B168" s="17"/>
      <c r="C168" s="23"/>
      <c r="D168" s="23"/>
      <c r="E168" s="23"/>
      <c r="F168" s="23"/>
      <c r="G168" s="23"/>
      <c r="H168" s="23"/>
      <c r="I168" s="23"/>
      <c r="J168" s="23"/>
      <c r="K168" s="23"/>
      <c r="L168" s="60"/>
    </row>
    <row r="169" spans="1:12" ht="18" customHeight="1">
      <c r="A169" s="151" t="s">
        <v>21</v>
      </c>
      <c r="B169" s="17"/>
      <c r="C169" s="34">
        <f>D169+E169</f>
        <v>100</v>
      </c>
      <c r="D169" s="34">
        <v>100</v>
      </c>
      <c r="E169" s="34">
        <v>0</v>
      </c>
      <c r="F169" s="34">
        <f>G169+H169</f>
        <v>100</v>
      </c>
      <c r="G169" s="34">
        <v>100</v>
      </c>
      <c r="H169" s="34">
        <v>0</v>
      </c>
      <c r="I169" s="34">
        <f>J169+K169</f>
        <v>100</v>
      </c>
      <c r="J169" s="34">
        <v>100</v>
      </c>
      <c r="K169" s="34">
        <v>0</v>
      </c>
      <c r="L169" s="60"/>
    </row>
    <row r="170" spans="1:12" ht="18" customHeight="1">
      <c r="A170" s="110" t="s">
        <v>186</v>
      </c>
      <c r="B170" s="26">
        <v>1513050</v>
      </c>
      <c r="C170" s="123"/>
      <c r="D170" s="123"/>
      <c r="E170" s="123"/>
      <c r="F170" s="102"/>
      <c r="G170" s="102"/>
      <c r="H170" s="102"/>
      <c r="I170" s="123"/>
      <c r="J170" s="123"/>
      <c r="K170" s="123"/>
      <c r="L170" s="60"/>
    </row>
    <row r="171" spans="1:12" ht="18" customHeight="1">
      <c r="A171" s="160" t="s">
        <v>158</v>
      </c>
      <c r="B171" s="17"/>
      <c r="C171" s="123"/>
      <c r="D171" s="123"/>
      <c r="E171" s="123"/>
      <c r="F171" s="102"/>
      <c r="G171" s="102"/>
      <c r="H171" s="102"/>
      <c r="I171" s="123"/>
      <c r="J171" s="123"/>
      <c r="K171" s="123"/>
      <c r="L171" s="60"/>
    </row>
    <row r="172" spans="1:13" ht="21" customHeight="1">
      <c r="A172" s="223" t="s">
        <v>76</v>
      </c>
      <c r="B172" s="223"/>
      <c r="C172" s="223"/>
      <c r="D172" s="223"/>
      <c r="E172" s="223"/>
      <c r="F172" s="223"/>
      <c r="G172" s="223"/>
      <c r="H172" s="223"/>
      <c r="I172" s="223"/>
      <c r="J172" s="223"/>
      <c r="K172" s="223"/>
      <c r="L172" s="62"/>
      <c r="M172" s="3"/>
    </row>
    <row r="173" spans="1:13" ht="23.25" customHeight="1">
      <c r="A173" s="218" t="s">
        <v>73</v>
      </c>
      <c r="B173" s="218"/>
      <c r="C173" s="218"/>
      <c r="D173" s="218"/>
      <c r="E173" s="218"/>
      <c r="F173" s="218"/>
      <c r="G173" s="218"/>
      <c r="H173" s="218"/>
      <c r="I173" s="218"/>
      <c r="J173" s="218"/>
      <c r="K173" s="218"/>
      <c r="L173" s="63"/>
      <c r="M173" s="3"/>
    </row>
    <row r="174" spans="1:12" ht="43.5" customHeight="1">
      <c r="A174" s="138" t="s">
        <v>74</v>
      </c>
      <c r="B174" s="17"/>
      <c r="C174" s="13">
        <f>D174+E174</f>
        <v>500000</v>
      </c>
      <c r="D174" s="13">
        <v>500000</v>
      </c>
      <c r="E174" s="13">
        <v>0</v>
      </c>
      <c r="F174" s="13">
        <f>G174+H174</f>
        <v>540500</v>
      </c>
      <c r="G174" s="18">
        <v>540500</v>
      </c>
      <c r="H174" s="13">
        <v>0</v>
      </c>
      <c r="I174" s="13">
        <f>J174+K174</f>
        <v>576714</v>
      </c>
      <c r="J174" s="18">
        <v>576714</v>
      </c>
      <c r="K174" s="13">
        <v>0</v>
      </c>
      <c r="L174" s="60"/>
    </row>
    <row r="175" spans="1:12" ht="15" customHeight="1">
      <c r="A175" s="151" t="s">
        <v>5</v>
      </c>
      <c r="B175" s="17"/>
      <c r="C175" s="23"/>
      <c r="D175" s="23"/>
      <c r="E175" s="23"/>
      <c r="F175" s="94"/>
      <c r="G175" s="94"/>
      <c r="H175" s="94"/>
      <c r="I175" s="23"/>
      <c r="J175" s="23"/>
      <c r="K175" s="23"/>
      <c r="L175" s="60"/>
    </row>
    <row r="176" spans="1:12" ht="15" customHeight="1">
      <c r="A176" s="137" t="s">
        <v>12</v>
      </c>
      <c r="B176" s="17"/>
      <c r="C176" s="23"/>
      <c r="D176" s="23"/>
      <c r="E176" s="23"/>
      <c r="F176" s="94"/>
      <c r="G176" s="94"/>
      <c r="H176" s="94"/>
      <c r="I176" s="23"/>
      <c r="J176" s="23"/>
      <c r="K176" s="23"/>
      <c r="L176" s="60"/>
    </row>
    <row r="177" spans="1:12" ht="24" customHeight="1">
      <c r="A177" s="152" t="s">
        <v>57</v>
      </c>
      <c r="B177" s="17"/>
      <c r="C177" s="64">
        <f>D177+E177</f>
        <v>2719</v>
      </c>
      <c r="D177" s="64">
        <v>2719</v>
      </c>
      <c r="E177" s="64">
        <v>0</v>
      </c>
      <c r="F177" s="64">
        <f>G177+H177</f>
        <v>2294</v>
      </c>
      <c r="G177" s="64">
        <v>2294</v>
      </c>
      <c r="H177" s="64">
        <v>0</v>
      </c>
      <c r="I177" s="64">
        <f>J177+K177</f>
        <v>2294</v>
      </c>
      <c r="J177" s="64">
        <v>2294</v>
      </c>
      <c r="K177" s="64">
        <v>0</v>
      </c>
      <c r="L177" s="19"/>
    </row>
    <row r="178" spans="1:12" ht="16.5" customHeight="1">
      <c r="A178" s="137" t="s">
        <v>23</v>
      </c>
      <c r="B178" s="17"/>
      <c r="C178" s="23"/>
      <c r="D178" s="23"/>
      <c r="E178" s="23"/>
      <c r="F178" s="94"/>
      <c r="G178" s="94"/>
      <c r="H178" s="94"/>
      <c r="I178" s="23"/>
      <c r="J178" s="23"/>
      <c r="K178" s="23"/>
      <c r="L178" s="60"/>
    </row>
    <row r="179" spans="1:12" ht="30" customHeight="1">
      <c r="A179" s="152" t="s">
        <v>58</v>
      </c>
      <c r="B179" s="17"/>
      <c r="C179" s="23">
        <f>D179+E179</f>
        <v>183.89</v>
      </c>
      <c r="D179" s="23">
        <v>183.89</v>
      </c>
      <c r="E179" s="23">
        <v>0</v>
      </c>
      <c r="F179" s="23">
        <f>G179+H179</f>
        <v>235.61464690496948</v>
      </c>
      <c r="G179" s="24">
        <f>+G174/G177</f>
        <v>235.61464690496948</v>
      </c>
      <c r="H179" s="23">
        <v>0</v>
      </c>
      <c r="I179" s="23">
        <f>J179+K179</f>
        <v>251.4010462074978</v>
      </c>
      <c r="J179" s="24">
        <f>+J174/J177</f>
        <v>251.4010462074978</v>
      </c>
      <c r="K179" s="23">
        <v>0</v>
      </c>
      <c r="L179" s="60"/>
    </row>
    <row r="180" spans="1:12" ht="17.25" customHeight="1">
      <c r="A180" s="137" t="s">
        <v>22</v>
      </c>
      <c r="B180" s="17"/>
      <c r="C180" s="23"/>
      <c r="D180" s="23"/>
      <c r="E180" s="23"/>
      <c r="F180" s="94"/>
      <c r="G180" s="94"/>
      <c r="H180" s="94"/>
      <c r="I180" s="23"/>
      <c r="J180" s="23"/>
      <c r="K180" s="23"/>
      <c r="L180" s="60"/>
    </row>
    <row r="181" spans="1:12" ht="22.5" customHeight="1">
      <c r="A181" s="152" t="s">
        <v>59</v>
      </c>
      <c r="B181" s="17"/>
      <c r="C181" s="34">
        <f>D181+E181</f>
        <v>100</v>
      </c>
      <c r="D181" s="34">
        <v>100</v>
      </c>
      <c r="E181" s="34">
        <v>0</v>
      </c>
      <c r="F181" s="34">
        <f>G181+H181</f>
        <v>100</v>
      </c>
      <c r="G181" s="34">
        <v>100</v>
      </c>
      <c r="H181" s="34">
        <v>0</v>
      </c>
      <c r="I181" s="34">
        <f>J181+K181</f>
        <v>100</v>
      </c>
      <c r="J181" s="34">
        <v>100</v>
      </c>
      <c r="K181" s="34">
        <v>0</v>
      </c>
      <c r="L181" s="60"/>
    </row>
    <row r="182" spans="1:11" ht="30">
      <c r="A182" s="152" t="s">
        <v>48</v>
      </c>
      <c r="B182" s="17"/>
      <c r="C182" s="51">
        <f>D182+E182</f>
        <v>250</v>
      </c>
      <c r="D182" s="51">
        <f>D174/200000*100</f>
        <v>250</v>
      </c>
      <c r="E182" s="51">
        <v>0</v>
      </c>
      <c r="F182" s="51">
        <f>G182+H182</f>
        <v>108.1</v>
      </c>
      <c r="G182" s="51">
        <f>G174/D174*100</f>
        <v>108.1</v>
      </c>
      <c r="H182" s="51">
        <v>0</v>
      </c>
      <c r="I182" s="51">
        <f>J182+K182</f>
        <v>106.70009250693802</v>
      </c>
      <c r="J182" s="51">
        <f>J174/G174*100</f>
        <v>106.70009250693802</v>
      </c>
      <c r="K182" s="51">
        <v>0</v>
      </c>
    </row>
    <row r="183" spans="1:12" ht="15" customHeight="1">
      <c r="A183" s="105" t="s">
        <v>187</v>
      </c>
      <c r="B183" s="65">
        <v>1011010</v>
      </c>
      <c r="C183" s="66"/>
      <c r="D183" s="66"/>
      <c r="E183" s="66"/>
      <c r="F183" s="103"/>
      <c r="G183" s="103"/>
      <c r="H183" s="103"/>
      <c r="I183" s="66"/>
      <c r="J183" s="66"/>
      <c r="K183" s="66"/>
      <c r="L183" s="4"/>
    </row>
    <row r="184" spans="1:13" ht="30" customHeight="1">
      <c r="A184" s="132" t="s">
        <v>65</v>
      </c>
      <c r="B184" s="66"/>
      <c r="C184" s="66"/>
      <c r="D184" s="66"/>
      <c r="E184" s="66"/>
      <c r="F184" s="103"/>
      <c r="G184" s="103"/>
      <c r="H184" s="103"/>
      <c r="I184" s="66"/>
      <c r="J184" s="66"/>
      <c r="K184" s="66"/>
      <c r="L184" s="4"/>
      <c r="M184" s="22"/>
    </row>
    <row r="185" spans="1:12" ht="36" customHeight="1">
      <c r="A185" s="223" t="s">
        <v>162</v>
      </c>
      <c r="B185" s="223"/>
      <c r="C185" s="223"/>
      <c r="D185" s="223"/>
      <c r="E185" s="223"/>
      <c r="F185" s="223"/>
      <c r="G185" s="223"/>
      <c r="H185" s="223"/>
      <c r="I185" s="223"/>
      <c r="J185" s="223"/>
      <c r="K185" s="223"/>
      <c r="L185" s="47"/>
    </row>
    <row r="186" spans="1:12" ht="33" customHeight="1">
      <c r="A186" s="218" t="s">
        <v>163</v>
      </c>
      <c r="B186" s="218"/>
      <c r="C186" s="218"/>
      <c r="D186" s="218"/>
      <c r="E186" s="218"/>
      <c r="F186" s="218"/>
      <c r="G186" s="218"/>
      <c r="H186" s="218"/>
      <c r="I186" s="218"/>
      <c r="J186" s="218"/>
      <c r="K186" s="218"/>
      <c r="L186" s="185"/>
    </row>
    <row r="187" spans="1:12" ht="21" customHeight="1">
      <c r="A187" s="161" t="s">
        <v>7</v>
      </c>
      <c r="B187" s="68"/>
      <c r="C187" s="69">
        <f>D187+E187</f>
        <v>768092</v>
      </c>
      <c r="D187" s="69">
        <f>D188+D200+D209+D218+D230</f>
        <v>768092</v>
      </c>
      <c r="E187" s="69">
        <f>E188+E200</f>
        <v>0</v>
      </c>
      <c r="F187" s="69">
        <f>G187+H187</f>
        <v>49584</v>
      </c>
      <c r="G187" s="69">
        <f>G188+G200+G209+G218+G230</f>
        <v>49584</v>
      </c>
      <c r="H187" s="69">
        <f>H188+H200</f>
        <v>0</v>
      </c>
      <c r="I187" s="69">
        <f>J187+K187</f>
        <v>0</v>
      </c>
      <c r="J187" s="69">
        <f>J188+J200+J209+J218</f>
        <v>0</v>
      </c>
      <c r="K187" s="69">
        <f>K188+K200</f>
        <v>0</v>
      </c>
      <c r="L187" s="67"/>
    </row>
    <row r="188" spans="1:12" ht="73.5" customHeight="1">
      <c r="A188" s="186" t="s">
        <v>164</v>
      </c>
      <c r="B188" s="17"/>
      <c r="C188" s="18">
        <f>D188+E188</f>
        <v>114761</v>
      </c>
      <c r="D188" s="18">
        <f>66528+48233</f>
        <v>114761</v>
      </c>
      <c r="E188" s="18">
        <v>0</v>
      </c>
      <c r="F188" s="18">
        <f>G188+H188</f>
        <v>0</v>
      </c>
      <c r="G188" s="70">
        <v>0</v>
      </c>
      <c r="H188" s="18">
        <f>E188*1.05</f>
        <v>0</v>
      </c>
      <c r="I188" s="18">
        <f>J188+K188</f>
        <v>0</v>
      </c>
      <c r="J188" s="18">
        <v>0</v>
      </c>
      <c r="K188" s="18">
        <f>H188*1.043</f>
        <v>0</v>
      </c>
      <c r="L188" s="29"/>
    </row>
    <row r="189" spans="1:12" ht="15">
      <c r="A189" s="66" t="s">
        <v>5</v>
      </c>
      <c r="B189" s="66"/>
      <c r="C189" s="71"/>
      <c r="D189" s="71"/>
      <c r="E189" s="71"/>
      <c r="F189" s="71"/>
      <c r="G189" s="71"/>
      <c r="H189" s="71"/>
      <c r="I189" s="71"/>
      <c r="J189" s="71"/>
      <c r="K189" s="71"/>
      <c r="L189" s="72"/>
    </row>
    <row r="190" spans="1:12" ht="15">
      <c r="A190" s="133" t="s">
        <v>6</v>
      </c>
      <c r="B190" s="66"/>
      <c r="C190" s="71"/>
      <c r="D190" s="71"/>
      <c r="E190" s="71"/>
      <c r="F190" s="71"/>
      <c r="G190" s="71"/>
      <c r="H190" s="71"/>
      <c r="I190" s="71"/>
      <c r="J190" s="71"/>
      <c r="K190" s="71"/>
      <c r="L190" s="72"/>
    </row>
    <row r="191" spans="1:12" ht="61.5" customHeight="1">
      <c r="A191" s="152" t="s">
        <v>90</v>
      </c>
      <c r="B191" s="66"/>
      <c r="C191" s="73">
        <f>D191+E191</f>
        <v>69</v>
      </c>
      <c r="D191" s="73">
        <v>69</v>
      </c>
      <c r="E191" s="73">
        <v>0</v>
      </c>
      <c r="F191" s="73">
        <v>0</v>
      </c>
      <c r="G191" s="73">
        <v>0</v>
      </c>
      <c r="H191" s="73">
        <v>0</v>
      </c>
      <c r="I191" s="73">
        <f>J191+K191</f>
        <v>0</v>
      </c>
      <c r="J191" s="73">
        <v>0</v>
      </c>
      <c r="K191" s="73">
        <v>0</v>
      </c>
      <c r="L191" s="72"/>
    </row>
    <row r="192" spans="1:12" ht="21" customHeight="1">
      <c r="A192" s="151" t="s">
        <v>66</v>
      </c>
      <c r="B192" s="66"/>
      <c r="C192" s="73">
        <f>D192+E192</f>
        <v>252</v>
      </c>
      <c r="D192" s="73">
        <v>252</v>
      </c>
      <c r="E192" s="73">
        <v>0</v>
      </c>
      <c r="F192" s="73">
        <v>0</v>
      </c>
      <c r="G192" s="73">
        <v>0</v>
      </c>
      <c r="H192" s="73">
        <v>0</v>
      </c>
      <c r="I192" s="73">
        <f>J192+K192</f>
        <v>0</v>
      </c>
      <c r="J192" s="73">
        <v>0</v>
      </c>
      <c r="K192" s="73">
        <v>0</v>
      </c>
      <c r="L192" s="72"/>
    </row>
    <row r="193" spans="1:12" ht="15" customHeight="1">
      <c r="A193" s="162" t="s">
        <v>23</v>
      </c>
      <c r="B193" s="66"/>
      <c r="C193" s="73"/>
      <c r="D193" s="73"/>
      <c r="E193" s="73"/>
      <c r="F193" s="73"/>
      <c r="G193" s="73"/>
      <c r="H193" s="73"/>
      <c r="I193" s="73"/>
      <c r="J193" s="73"/>
      <c r="K193" s="73"/>
      <c r="L193" s="72"/>
    </row>
    <row r="194" spans="1:12" ht="17.25" customHeight="1">
      <c r="A194" s="163" t="s">
        <v>91</v>
      </c>
      <c r="B194" s="66"/>
      <c r="C194" s="24">
        <f>D194+E194</f>
        <v>6.6</v>
      </c>
      <c r="D194" s="24">
        <v>6.6</v>
      </c>
      <c r="E194" s="24">
        <v>0</v>
      </c>
      <c r="F194" s="24">
        <v>0</v>
      </c>
      <c r="G194" s="24">
        <v>0</v>
      </c>
      <c r="H194" s="24">
        <v>0</v>
      </c>
      <c r="I194" s="24">
        <f>J194+K194</f>
        <v>0</v>
      </c>
      <c r="J194" s="24">
        <v>0</v>
      </c>
      <c r="K194" s="24">
        <v>0</v>
      </c>
      <c r="L194" s="72"/>
    </row>
    <row r="195" spans="1:12" ht="19.5" customHeight="1">
      <c r="A195" s="4"/>
      <c r="B195" s="3"/>
      <c r="C195" s="10"/>
      <c r="D195" s="10"/>
      <c r="E195" s="10"/>
      <c r="F195" s="96"/>
      <c r="G195" s="96"/>
      <c r="H195" s="96"/>
      <c r="I195" s="10"/>
      <c r="J195" s="10"/>
      <c r="K195" s="10"/>
      <c r="L195" s="10"/>
    </row>
    <row r="196" spans="1:15" s="126" customFormat="1" ht="26.25" customHeight="1">
      <c r="A196" s="6"/>
      <c r="B196" s="149"/>
      <c r="C196" s="30"/>
      <c r="D196" s="30"/>
      <c r="E196" s="30"/>
      <c r="F196" s="30"/>
      <c r="G196" s="30"/>
      <c r="H196" s="30"/>
      <c r="I196" s="210" t="s">
        <v>55</v>
      </c>
      <c r="J196" s="210"/>
      <c r="K196" s="210"/>
      <c r="L196" s="30"/>
      <c r="M196" s="125"/>
      <c r="N196" s="2"/>
      <c r="O196" s="125"/>
    </row>
    <row r="197" spans="1:15" s="126" customFormat="1" ht="14.25">
      <c r="A197" s="86">
        <v>1</v>
      </c>
      <c r="B197" s="32">
        <v>2</v>
      </c>
      <c r="C197" s="12">
        <v>3</v>
      </c>
      <c r="D197" s="12">
        <v>4</v>
      </c>
      <c r="E197" s="12">
        <v>5</v>
      </c>
      <c r="F197" s="12">
        <v>6</v>
      </c>
      <c r="G197" s="12">
        <v>7</v>
      </c>
      <c r="H197" s="12">
        <v>8</v>
      </c>
      <c r="I197" s="12">
        <v>9</v>
      </c>
      <c r="J197" s="12">
        <v>10</v>
      </c>
      <c r="K197" s="12">
        <v>11</v>
      </c>
      <c r="L197" s="5"/>
      <c r="M197" s="125"/>
      <c r="N197" s="2"/>
      <c r="O197" s="125"/>
    </row>
    <row r="198" spans="1:12" ht="17.25" customHeight="1">
      <c r="A198" s="137" t="s">
        <v>22</v>
      </c>
      <c r="B198" s="66"/>
      <c r="C198" s="24"/>
      <c r="D198" s="24"/>
      <c r="E198" s="24"/>
      <c r="F198" s="24"/>
      <c r="G198" s="24"/>
      <c r="H198" s="24"/>
      <c r="I198" s="24"/>
      <c r="J198" s="24"/>
      <c r="K198" s="24"/>
      <c r="L198" s="72"/>
    </row>
    <row r="199" spans="1:12" ht="17.25" customHeight="1">
      <c r="A199" s="152" t="s">
        <v>95</v>
      </c>
      <c r="B199" s="66"/>
      <c r="C199" s="79">
        <f>D199+E199</f>
        <v>391.7426181942311</v>
      </c>
      <c r="D199" s="79">
        <f>D188/29295*100</f>
        <v>391.7426181942311</v>
      </c>
      <c r="E199" s="79">
        <v>0</v>
      </c>
      <c r="F199" s="79">
        <v>0</v>
      </c>
      <c r="G199" s="79">
        <f>G188/D188*100</f>
        <v>0</v>
      </c>
      <c r="H199" s="79">
        <v>0</v>
      </c>
      <c r="I199" s="79">
        <f>J199+K199</f>
        <v>0</v>
      </c>
      <c r="J199" s="79">
        <v>0</v>
      </c>
      <c r="K199" s="79">
        <v>0</v>
      </c>
      <c r="L199" s="72"/>
    </row>
    <row r="200" spans="1:15" s="1" customFormat="1" ht="72.75" customHeight="1">
      <c r="A200" s="186" t="s">
        <v>165</v>
      </c>
      <c r="B200" s="66"/>
      <c r="C200" s="18">
        <f>D200+E200</f>
        <v>625968</v>
      </c>
      <c r="D200" s="18">
        <f>317520+308448</f>
        <v>625968</v>
      </c>
      <c r="E200" s="18">
        <v>0</v>
      </c>
      <c r="F200" s="18">
        <f>G200+H200</f>
        <v>0</v>
      </c>
      <c r="G200" s="18">
        <v>0</v>
      </c>
      <c r="H200" s="18">
        <v>0</v>
      </c>
      <c r="I200" s="18">
        <f>J200+K200</f>
        <v>0</v>
      </c>
      <c r="J200" s="18">
        <v>0</v>
      </c>
      <c r="K200" s="18">
        <v>0</v>
      </c>
      <c r="L200" s="19"/>
      <c r="M200" s="72"/>
      <c r="O200" s="2"/>
    </row>
    <row r="201" spans="1:14" s="1" customFormat="1" ht="17.25" customHeight="1">
      <c r="A201" s="66" t="s">
        <v>5</v>
      </c>
      <c r="B201" s="66"/>
      <c r="C201" s="24"/>
      <c r="D201" s="24"/>
      <c r="E201" s="24"/>
      <c r="F201" s="24"/>
      <c r="G201" s="24"/>
      <c r="H201" s="24"/>
      <c r="I201" s="24"/>
      <c r="J201" s="24"/>
      <c r="K201" s="24"/>
      <c r="L201" s="72"/>
      <c r="N201" s="2"/>
    </row>
    <row r="202" spans="1:14" s="1" customFormat="1" ht="17.25" customHeight="1">
      <c r="A202" s="133" t="s">
        <v>6</v>
      </c>
      <c r="B202" s="66"/>
      <c r="C202" s="24"/>
      <c r="D202" s="24"/>
      <c r="E202" s="24"/>
      <c r="F202" s="95"/>
      <c r="G202" s="95"/>
      <c r="H202" s="95"/>
      <c r="I202" s="24"/>
      <c r="J202" s="24"/>
      <c r="K202" s="24"/>
      <c r="L202" s="72"/>
      <c r="N202" s="2"/>
    </row>
    <row r="203" spans="1:14" s="1" customFormat="1" ht="59.25" customHeight="1">
      <c r="A203" s="152" t="s">
        <v>92</v>
      </c>
      <c r="B203" s="66"/>
      <c r="C203" s="73">
        <f>D203+E203</f>
        <v>276</v>
      </c>
      <c r="D203" s="73">
        <f>140+136</f>
        <v>276</v>
      </c>
      <c r="E203" s="73">
        <v>0</v>
      </c>
      <c r="F203" s="73">
        <f>G203+H203</f>
        <v>0</v>
      </c>
      <c r="G203" s="73">
        <v>0</v>
      </c>
      <c r="H203" s="73">
        <v>0</v>
      </c>
      <c r="I203" s="74">
        <f>J203+K203</f>
        <v>0</v>
      </c>
      <c r="J203" s="74">
        <v>0</v>
      </c>
      <c r="K203" s="74">
        <v>0</v>
      </c>
      <c r="L203" s="72"/>
      <c r="N203" s="2"/>
    </row>
    <row r="204" spans="1:14" s="1" customFormat="1" ht="17.25" customHeight="1">
      <c r="A204" s="151" t="s">
        <v>66</v>
      </c>
      <c r="B204" s="66"/>
      <c r="C204" s="73">
        <f>D204+E204</f>
        <v>252</v>
      </c>
      <c r="D204" s="73">
        <v>252</v>
      </c>
      <c r="E204" s="73">
        <v>0</v>
      </c>
      <c r="F204" s="73">
        <f>G204+H204</f>
        <v>0</v>
      </c>
      <c r="G204" s="73">
        <v>0</v>
      </c>
      <c r="H204" s="73">
        <v>0</v>
      </c>
      <c r="I204" s="74">
        <f>J204+K204</f>
        <v>0</v>
      </c>
      <c r="J204" s="74">
        <v>0</v>
      </c>
      <c r="K204" s="74">
        <v>0</v>
      </c>
      <c r="L204" s="72"/>
      <c r="N204" s="2"/>
    </row>
    <row r="205" spans="1:14" s="1" customFormat="1" ht="17.25" customHeight="1">
      <c r="A205" s="162" t="s">
        <v>23</v>
      </c>
      <c r="B205" s="66"/>
      <c r="C205" s="24"/>
      <c r="D205" s="24"/>
      <c r="E205" s="24"/>
      <c r="F205" s="73">
        <f>G205+H205</f>
        <v>0</v>
      </c>
      <c r="G205" s="73"/>
      <c r="H205" s="73"/>
      <c r="I205" s="24"/>
      <c r="J205" s="24"/>
      <c r="K205" s="24"/>
      <c r="L205" s="72"/>
      <c r="N205" s="2"/>
    </row>
    <row r="206" spans="1:14" s="1" customFormat="1" ht="17.25" customHeight="1">
      <c r="A206" s="163" t="s">
        <v>91</v>
      </c>
      <c r="B206" s="66"/>
      <c r="C206" s="24">
        <f>D206+E206</f>
        <v>9</v>
      </c>
      <c r="D206" s="24">
        <v>9</v>
      </c>
      <c r="E206" s="24">
        <v>0</v>
      </c>
      <c r="F206" s="75">
        <f>G206+H206</f>
        <v>0</v>
      </c>
      <c r="G206" s="24">
        <v>0</v>
      </c>
      <c r="H206" s="24">
        <v>0</v>
      </c>
      <c r="I206" s="24">
        <f>J206+K206</f>
        <v>0</v>
      </c>
      <c r="J206" s="24">
        <v>0</v>
      </c>
      <c r="K206" s="24">
        <v>0</v>
      </c>
      <c r="L206" s="72"/>
      <c r="N206" s="2"/>
    </row>
    <row r="207" spans="1:14" s="1" customFormat="1" ht="17.25" customHeight="1">
      <c r="A207" s="137" t="s">
        <v>22</v>
      </c>
      <c r="B207" s="66"/>
      <c r="C207" s="24"/>
      <c r="D207" s="24"/>
      <c r="E207" s="24"/>
      <c r="F207" s="75"/>
      <c r="G207" s="24"/>
      <c r="H207" s="24"/>
      <c r="I207" s="24"/>
      <c r="J207" s="24"/>
      <c r="K207" s="24"/>
      <c r="L207" s="72"/>
      <c r="N207" s="2"/>
    </row>
    <row r="208" spans="1:12" ht="17.25" customHeight="1">
      <c r="A208" s="152" t="s">
        <v>95</v>
      </c>
      <c r="B208" s="66"/>
      <c r="C208" s="82">
        <f>D208+E208</f>
        <v>357.0736716009241</v>
      </c>
      <c r="D208" s="82">
        <f>D200/175305*100</f>
        <v>357.0736716009241</v>
      </c>
      <c r="E208" s="82">
        <v>0</v>
      </c>
      <c r="F208" s="82">
        <f>G208+H208</f>
        <v>0</v>
      </c>
      <c r="G208" s="82">
        <f>G200/D200*100</f>
        <v>0</v>
      </c>
      <c r="H208" s="82">
        <v>0</v>
      </c>
      <c r="I208" s="82">
        <f>J208+K208</f>
        <v>0</v>
      </c>
      <c r="J208" s="82">
        <v>0</v>
      </c>
      <c r="K208" s="82">
        <v>0</v>
      </c>
      <c r="L208" s="72"/>
    </row>
    <row r="209" spans="1:12" ht="47.25" customHeight="1">
      <c r="A209" s="186" t="s">
        <v>166</v>
      </c>
      <c r="B209" s="66"/>
      <c r="C209" s="18">
        <f>D209+E209</f>
        <v>291</v>
      </c>
      <c r="D209" s="18">
        <v>291</v>
      </c>
      <c r="E209" s="18">
        <v>0</v>
      </c>
      <c r="F209" s="18">
        <f>G209+H209</f>
        <v>9828</v>
      </c>
      <c r="G209" s="18">
        <v>9828</v>
      </c>
      <c r="H209" s="18">
        <v>0</v>
      </c>
      <c r="I209" s="18">
        <f>J209+K209</f>
        <v>0</v>
      </c>
      <c r="J209" s="18">
        <v>0</v>
      </c>
      <c r="K209" s="18">
        <v>0</v>
      </c>
      <c r="L209" s="72"/>
    </row>
    <row r="210" spans="1:12" ht="17.25" customHeight="1">
      <c r="A210" s="152" t="s">
        <v>5</v>
      </c>
      <c r="B210" s="66"/>
      <c r="C210" s="82"/>
      <c r="D210" s="82"/>
      <c r="E210" s="82"/>
      <c r="F210" s="82"/>
      <c r="G210" s="82"/>
      <c r="H210" s="82"/>
      <c r="I210" s="82"/>
      <c r="J210" s="82"/>
      <c r="K210" s="82"/>
      <c r="L210" s="72"/>
    </row>
    <row r="211" spans="1:12" ht="17.25" customHeight="1">
      <c r="A211" s="138" t="s">
        <v>6</v>
      </c>
      <c r="B211" s="66"/>
      <c r="C211" s="82"/>
      <c r="D211" s="82"/>
      <c r="E211" s="82"/>
      <c r="F211" s="82"/>
      <c r="G211" s="82"/>
      <c r="H211" s="82"/>
      <c r="I211" s="82"/>
      <c r="J211" s="82"/>
      <c r="K211" s="82"/>
      <c r="L211" s="72"/>
    </row>
    <row r="212" spans="1:12" ht="53.25" customHeight="1">
      <c r="A212" s="152" t="s">
        <v>167</v>
      </c>
      <c r="B212" s="66"/>
      <c r="C212" s="33">
        <f>D212+E212</f>
        <v>1</v>
      </c>
      <c r="D212" s="33">
        <v>1</v>
      </c>
      <c r="E212" s="33">
        <v>0</v>
      </c>
      <c r="F212" s="33">
        <f>G212+H212</f>
        <v>5</v>
      </c>
      <c r="G212" s="33">
        <v>5</v>
      </c>
      <c r="H212" s="33">
        <v>0</v>
      </c>
      <c r="I212" s="33">
        <f>J212+K212</f>
        <v>0</v>
      </c>
      <c r="J212" s="33">
        <v>0</v>
      </c>
      <c r="K212" s="33">
        <v>0</v>
      </c>
      <c r="L212" s="72"/>
    </row>
    <row r="213" spans="1:12" ht="23.25" customHeight="1">
      <c r="A213" s="152" t="s">
        <v>66</v>
      </c>
      <c r="B213" s="66"/>
      <c r="C213" s="33">
        <f>D213+E213</f>
        <v>44</v>
      </c>
      <c r="D213" s="33">
        <v>44</v>
      </c>
      <c r="E213" s="33">
        <v>0</v>
      </c>
      <c r="F213" s="33">
        <f>G213+H213</f>
        <v>252</v>
      </c>
      <c r="G213" s="33">
        <v>252</v>
      </c>
      <c r="H213" s="33">
        <v>0</v>
      </c>
      <c r="I213" s="33">
        <f>J213+K213</f>
        <v>0</v>
      </c>
      <c r="J213" s="33">
        <v>0</v>
      </c>
      <c r="K213" s="33">
        <v>0</v>
      </c>
      <c r="L213" s="72"/>
    </row>
    <row r="214" spans="1:12" ht="17.25" customHeight="1">
      <c r="A214" s="138" t="s">
        <v>23</v>
      </c>
      <c r="B214" s="66"/>
      <c r="C214" s="82"/>
      <c r="D214" s="82"/>
      <c r="E214" s="82"/>
      <c r="F214" s="82"/>
      <c r="G214" s="82"/>
      <c r="H214" s="82"/>
      <c r="I214" s="82"/>
      <c r="J214" s="82"/>
      <c r="K214" s="82"/>
      <c r="L214" s="72"/>
    </row>
    <row r="215" spans="1:12" ht="17.25" customHeight="1">
      <c r="A215" s="152" t="s">
        <v>91</v>
      </c>
      <c r="B215" s="66"/>
      <c r="C215" s="24">
        <f>D215+E215</f>
        <v>6.6</v>
      </c>
      <c r="D215" s="24">
        <v>6.6</v>
      </c>
      <c r="E215" s="24">
        <v>0</v>
      </c>
      <c r="F215" s="24">
        <f>G215+H215</f>
        <v>7.8</v>
      </c>
      <c r="G215" s="24">
        <v>7.8</v>
      </c>
      <c r="H215" s="24">
        <v>0</v>
      </c>
      <c r="I215" s="24">
        <f>J215+K215</f>
        <v>0</v>
      </c>
      <c r="J215" s="24">
        <v>0</v>
      </c>
      <c r="K215" s="24">
        <v>0</v>
      </c>
      <c r="L215" s="72"/>
    </row>
    <row r="216" spans="1:12" ht="17.25" customHeight="1">
      <c r="A216" s="159" t="s">
        <v>22</v>
      </c>
      <c r="B216" s="66"/>
      <c r="C216" s="82"/>
      <c r="D216" s="82"/>
      <c r="E216" s="82"/>
      <c r="F216" s="82"/>
      <c r="G216" s="82"/>
      <c r="H216" s="82"/>
      <c r="I216" s="82"/>
      <c r="J216" s="82"/>
      <c r="K216" s="82"/>
      <c r="L216" s="72"/>
    </row>
    <row r="217" spans="1:12" ht="17.25" customHeight="1">
      <c r="A217" s="152" t="s">
        <v>95</v>
      </c>
      <c r="B217" s="66"/>
      <c r="C217" s="82">
        <f>D217+E217</f>
        <v>0</v>
      </c>
      <c r="D217" s="82">
        <v>0</v>
      </c>
      <c r="E217" s="82">
        <v>0</v>
      </c>
      <c r="F217" s="82">
        <f>G217+H217</f>
        <v>3377.319587628866</v>
      </c>
      <c r="G217" s="82">
        <f>+G209/D209*100</f>
        <v>3377.319587628866</v>
      </c>
      <c r="H217" s="82">
        <v>0</v>
      </c>
      <c r="I217" s="82">
        <f>J217+K217</f>
        <v>0</v>
      </c>
      <c r="J217" s="82">
        <v>0</v>
      </c>
      <c r="K217" s="82">
        <v>0</v>
      </c>
      <c r="L217" s="72"/>
    </row>
    <row r="218" spans="1:12" ht="45" customHeight="1">
      <c r="A218" s="186" t="s">
        <v>168</v>
      </c>
      <c r="B218" s="66"/>
      <c r="C218" s="18">
        <f>D218+E218</f>
        <v>792</v>
      </c>
      <c r="D218" s="18">
        <v>792</v>
      </c>
      <c r="E218" s="18">
        <v>0</v>
      </c>
      <c r="F218" s="18">
        <f>G218+H218</f>
        <v>38556</v>
      </c>
      <c r="G218" s="18">
        <v>38556</v>
      </c>
      <c r="H218" s="18">
        <v>0</v>
      </c>
      <c r="I218" s="18">
        <f>J218+K218</f>
        <v>0</v>
      </c>
      <c r="J218" s="18">
        <v>0</v>
      </c>
      <c r="K218" s="18">
        <v>0</v>
      </c>
      <c r="L218" s="72"/>
    </row>
    <row r="219" spans="1:12" ht="17.25" customHeight="1">
      <c r="A219" s="152" t="s">
        <v>5</v>
      </c>
      <c r="B219" s="66"/>
      <c r="C219" s="82"/>
      <c r="D219" s="82"/>
      <c r="E219" s="82"/>
      <c r="F219" s="82"/>
      <c r="G219" s="82"/>
      <c r="H219" s="82"/>
      <c r="I219" s="82"/>
      <c r="J219" s="82"/>
      <c r="K219" s="82"/>
      <c r="L219" s="72"/>
    </row>
    <row r="220" spans="1:12" ht="17.25" customHeight="1">
      <c r="A220" s="138" t="s">
        <v>6</v>
      </c>
      <c r="B220" s="66"/>
      <c r="C220" s="82"/>
      <c r="D220" s="82"/>
      <c r="E220" s="82"/>
      <c r="F220" s="82"/>
      <c r="G220" s="82"/>
      <c r="H220" s="82"/>
      <c r="I220" s="82"/>
      <c r="J220" s="82"/>
      <c r="K220" s="82"/>
      <c r="L220" s="72"/>
    </row>
    <row r="221" spans="1:12" ht="52.5" customHeight="1">
      <c r="A221" s="152" t="s">
        <v>169</v>
      </c>
      <c r="B221" s="66"/>
      <c r="C221" s="33">
        <f>D221+E221</f>
        <v>2</v>
      </c>
      <c r="D221" s="33">
        <v>2</v>
      </c>
      <c r="E221" s="33">
        <v>0</v>
      </c>
      <c r="F221" s="33">
        <f>G221+H221</f>
        <v>15</v>
      </c>
      <c r="G221" s="33">
        <v>15</v>
      </c>
      <c r="H221" s="33">
        <v>0</v>
      </c>
      <c r="I221" s="33">
        <f>J221+K221</f>
        <v>0</v>
      </c>
      <c r="J221" s="33">
        <v>0</v>
      </c>
      <c r="K221" s="33">
        <v>0</v>
      </c>
      <c r="L221" s="72"/>
    </row>
    <row r="222" spans="1:12" ht="17.25" customHeight="1">
      <c r="A222" s="152" t="s">
        <v>66</v>
      </c>
      <c r="B222" s="66"/>
      <c r="C222" s="33">
        <f>D222+E222</f>
        <v>44</v>
      </c>
      <c r="D222" s="33">
        <v>44</v>
      </c>
      <c r="E222" s="33">
        <v>0</v>
      </c>
      <c r="F222" s="33">
        <f>G222+H222</f>
        <v>252</v>
      </c>
      <c r="G222" s="33">
        <v>252</v>
      </c>
      <c r="H222" s="33">
        <v>0</v>
      </c>
      <c r="I222" s="33">
        <f>J222+K222</f>
        <v>0</v>
      </c>
      <c r="J222" s="33">
        <v>0</v>
      </c>
      <c r="K222" s="33">
        <v>0</v>
      </c>
      <c r="L222" s="72"/>
    </row>
    <row r="223" spans="1:12" ht="17.25" customHeight="1">
      <c r="A223" s="138" t="s">
        <v>23</v>
      </c>
      <c r="B223" s="66"/>
      <c r="C223" s="82"/>
      <c r="D223" s="82"/>
      <c r="E223" s="82"/>
      <c r="F223" s="82"/>
      <c r="G223" s="82"/>
      <c r="H223" s="82"/>
      <c r="I223" s="82"/>
      <c r="J223" s="82"/>
      <c r="K223" s="82"/>
      <c r="L223" s="72"/>
    </row>
    <row r="224" spans="1:12" ht="17.25" customHeight="1">
      <c r="A224" s="152" t="s">
        <v>91</v>
      </c>
      <c r="B224" s="66"/>
      <c r="C224" s="24">
        <f>D224+E224</f>
        <v>9</v>
      </c>
      <c r="D224" s="24">
        <v>9</v>
      </c>
      <c r="E224" s="24">
        <v>0</v>
      </c>
      <c r="F224" s="24">
        <f>G224+H224</f>
        <v>10.2</v>
      </c>
      <c r="G224" s="24">
        <v>10.2</v>
      </c>
      <c r="H224" s="24">
        <v>0</v>
      </c>
      <c r="I224" s="24">
        <f>J224+K224</f>
        <v>0</v>
      </c>
      <c r="J224" s="24">
        <v>0</v>
      </c>
      <c r="K224" s="24">
        <v>0</v>
      </c>
      <c r="L224" s="72"/>
    </row>
    <row r="225" spans="1:12" ht="19.5" customHeight="1">
      <c r="A225" s="4"/>
      <c r="B225" s="3"/>
      <c r="C225" s="10"/>
      <c r="D225" s="10"/>
      <c r="E225" s="10"/>
      <c r="F225" s="96"/>
      <c r="G225" s="96"/>
      <c r="H225" s="96"/>
      <c r="I225" s="10"/>
      <c r="J225" s="10"/>
      <c r="K225" s="10"/>
      <c r="L225" s="10"/>
    </row>
    <row r="226" spans="1:15" s="126" customFormat="1" ht="26.25" customHeight="1">
      <c r="A226" s="6"/>
      <c r="B226" s="149"/>
      <c r="C226" s="30"/>
      <c r="D226" s="30"/>
      <c r="E226" s="30"/>
      <c r="F226" s="30"/>
      <c r="G226" s="30"/>
      <c r="H226" s="30"/>
      <c r="I226" s="210" t="s">
        <v>55</v>
      </c>
      <c r="J226" s="210"/>
      <c r="K226" s="210"/>
      <c r="L226" s="30"/>
      <c r="M226" s="125"/>
      <c r="N226" s="2"/>
      <c r="O226" s="125"/>
    </row>
    <row r="227" spans="1:15" s="126" customFormat="1" ht="14.25">
      <c r="A227" s="86">
        <v>1</v>
      </c>
      <c r="B227" s="32">
        <v>2</v>
      </c>
      <c r="C227" s="12">
        <v>3</v>
      </c>
      <c r="D227" s="12">
        <v>4</v>
      </c>
      <c r="E227" s="12">
        <v>5</v>
      </c>
      <c r="F227" s="12">
        <v>6</v>
      </c>
      <c r="G227" s="12">
        <v>7</v>
      </c>
      <c r="H227" s="12">
        <v>8</v>
      </c>
      <c r="I227" s="12">
        <v>9</v>
      </c>
      <c r="J227" s="12">
        <v>10</v>
      </c>
      <c r="K227" s="12">
        <v>11</v>
      </c>
      <c r="L227" s="5"/>
      <c r="M227" s="125"/>
      <c r="N227" s="2"/>
      <c r="O227" s="125"/>
    </row>
    <row r="228" spans="1:12" ht="17.25" customHeight="1">
      <c r="A228" s="159" t="s">
        <v>22</v>
      </c>
      <c r="B228" s="66"/>
      <c r="C228" s="82"/>
      <c r="D228" s="82"/>
      <c r="E228" s="82"/>
      <c r="F228" s="82"/>
      <c r="G228" s="82"/>
      <c r="H228" s="82"/>
      <c r="I228" s="82"/>
      <c r="J228" s="82"/>
      <c r="K228" s="82"/>
      <c r="L228" s="72"/>
    </row>
    <row r="229" spans="1:12" ht="17.25" customHeight="1">
      <c r="A229" s="152" t="s">
        <v>95</v>
      </c>
      <c r="B229" s="66"/>
      <c r="C229" s="82">
        <f>D229+E229</f>
        <v>0</v>
      </c>
      <c r="D229" s="82">
        <v>0</v>
      </c>
      <c r="E229" s="82">
        <v>0</v>
      </c>
      <c r="F229" s="82">
        <f>G229+H229</f>
        <v>4868.181818181818</v>
      </c>
      <c r="G229" s="82">
        <f>+G218/D218*100</f>
        <v>4868.181818181818</v>
      </c>
      <c r="H229" s="82">
        <v>0</v>
      </c>
      <c r="I229" s="82">
        <f>J229+K229</f>
        <v>0</v>
      </c>
      <c r="J229" s="82">
        <v>0</v>
      </c>
      <c r="K229" s="82">
        <v>0</v>
      </c>
      <c r="L229" s="72"/>
    </row>
    <row r="230" spans="1:14" s="1" customFormat="1" ht="50.25" customHeight="1">
      <c r="A230" s="191" t="s">
        <v>220</v>
      </c>
      <c r="B230" s="66"/>
      <c r="C230" s="18">
        <f>D230+E230</f>
        <v>26280</v>
      </c>
      <c r="D230" s="18">
        <v>26280</v>
      </c>
      <c r="E230" s="18">
        <v>0</v>
      </c>
      <c r="F230" s="18">
        <f>G230+H230</f>
        <v>1200</v>
      </c>
      <c r="G230" s="18">
        <v>1200</v>
      </c>
      <c r="H230" s="18">
        <v>0</v>
      </c>
      <c r="I230" s="18">
        <f>J230+K230</f>
        <v>0</v>
      </c>
      <c r="J230" s="18">
        <v>0</v>
      </c>
      <c r="K230" s="18">
        <v>0</v>
      </c>
      <c r="L230" s="72"/>
      <c r="N230" s="2"/>
    </row>
    <row r="231" spans="1:14" s="1" customFormat="1" ht="17.25" customHeight="1">
      <c r="A231" s="152" t="s">
        <v>5</v>
      </c>
      <c r="B231" s="66"/>
      <c r="C231" s="82"/>
      <c r="D231" s="82"/>
      <c r="E231" s="82"/>
      <c r="F231" s="82"/>
      <c r="G231" s="82"/>
      <c r="H231" s="82"/>
      <c r="I231" s="82"/>
      <c r="J231" s="82"/>
      <c r="K231" s="82"/>
      <c r="L231" s="72"/>
      <c r="N231" s="2"/>
    </row>
    <row r="232" spans="1:14" s="1" customFormat="1" ht="17.25" customHeight="1">
      <c r="A232" s="138" t="s">
        <v>6</v>
      </c>
      <c r="B232" s="66"/>
      <c r="C232" s="82"/>
      <c r="D232" s="82"/>
      <c r="E232" s="82"/>
      <c r="F232" s="82"/>
      <c r="G232" s="82"/>
      <c r="H232" s="82"/>
      <c r="I232" s="82"/>
      <c r="J232" s="82"/>
      <c r="K232" s="82"/>
      <c r="L232" s="72"/>
      <c r="N232" s="2"/>
    </row>
    <row r="233" spans="1:14" s="1" customFormat="1" ht="76.5" customHeight="1">
      <c r="A233" s="157" t="s">
        <v>221</v>
      </c>
      <c r="B233" s="66"/>
      <c r="C233" s="33">
        <f>D233+E233</f>
        <v>418</v>
      </c>
      <c r="D233" s="33">
        <v>418</v>
      </c>
      <c r="E233" s="33">
        <v>0</v>
      </c>
      <c r="F233" s="33">
        <f>G233+H233</f>
        <v>0</v>
      </c>
      <c r="G233" s="33">
        <v>0</v>
      </c>
      <c r="H233" s="33">
        <v>0</v>
      </c>
      <c r="I233" s="33">
        <f>J233+K233</f>
        <v>0</v>
      </c>
      <c r="J233" s="33">
        <v>0</v>
      </c>
      <c r="K233" s="33">
        <v>0</v>
      </c>
      <c r="L233" s="72"/>
      <c r="N233" s="2"/>
    </row>
    <row r="234" spans="1:14" s="1" customFormat="1" ht="49.5" customHeight="1">
      <c r="A234" s="157" t="s">
        <v>222</v>
      </c>
      <c r="B234" s="66"/>
      <c r="C234" s="33">
        <v>20</v>
      </c>
      <c r="D234" s="33">
        <v>20</v>
      </c>
      <c r="E234" s="33">
        <v>0</v>
      </c>
      <c r="F234" s="33">
        <f>+G234</f>
        <v>20</v>
      </c>
      <c r="G234" s="33">
        <v>20</v>
      </c>
      <c r="H234" s="33">
        <v>0</v>
      </c>
      <c r="I234" s="33">
        <v>0</v>
      </c>
      <c r="J234" s="33">
        <v>0</v>
      </c>
      <c r="K234" s="33">
        <v>0</v>
      </c>
      <c r="L234" s="72"/>
      <c r="N234" s="2"/>
    </row>
    <row r="235" spans="1:14" s="1" customFormat="1" ht="17.25" customHeight="1">
      <c r="A235" s="138" t="s">
        <v>23</v>
      </c>
      <c r="B235" s="66"/>
      <c r="C235" s="82"/>
      <c r="D235" s="82"/>
      <c r="E235" s="82"/>
      <c r="F235" s="82"/>
      <c r="G235" s="82"/>
      <c r="H235" s="82"/>
      <c r="I235" s="82"/>
      <c r="J235" s="82"/>
      <c r="K235" s="82"/>
      <c r="L235" s="72"/>
      <c r="N235" s="2"/>
    </row>
    <row r="236" spans="1:14" s="1" customFormat="1" ht="17.25" customHeight="1">
      <c r="A236" s="152" t="s">
        <v>173</v>
      </c>
      <c r="B236" s="66"/>
      <c r="C236" s="82">
        <f>D236+E236</f>
        <v>60</v>
      </c>
      <c r="D236" s="82">
        <v>60</v>
      </c>
      <c r="E236" s="82">
        <v>0</v>
      </c>
      <c r="F236" s="82">
        <f>G236+H236</f>
        <v>60</v>
      </c>
      <c r="G236" s="82">
        <v>60</v>
      </c>
      <c r="H236" s="82">
        <v>0</v>
      </c>
      <c r="I236" s="82">
        <f>J236+K236</f>
        <v>0</v>
      </c>
      <c r="J236" s="82">
        <v>0</v>
      </c>
      <c r="K236" s="82">
        <v>0</v>
      </c>
      <c r="L236" s="72"/>
      <c r="N236" s="2"/>
    </row>
    <row r="237" spans="1:14" s="1" customFormat="1" ht="17.25" customHeight="1">
      <c r="A237" s="159" t="s">
        <v>22</v>
      </c>
      <c r="B237" s="66"/>
      <c r="C237" s="82"/>
      <c r="D237" s="82"/>
      <c r="E237" s="82"/>
      <c r="F237" s="82"/>
      <c r="G237" s="82"/>
      <c r="H237" s="82"/>
      <c r="I237" s="82"/>
      <c r="J237" s="82"/>
      <c r="K237" s="82"/>
      <c r="L237" s="72"/>
      <c r="N237" s="2"/>
    </row>
    <row r="238" spans="1:14" s="1" customFormat="1" ht="17.25" customHeight="1">
      <c r="A238" s="152" t="s">
        <v>95</v>
      </c>
      <c r="B238" s="66"/>
      <c r="C238" s="82">
        <v>0</v>
      </c>
      <c r="D238" s="82">
        <v>0</v>
      </c>
      <c r="E238" s="82">
        <v>0</v>
      </c>
      <c r="F238" s="82">
        <f>+G238</f>
        <v>4.5662100456621</v>
      </c>
      <c r="G238" s="82">
        <f>+G230/D230*100</f>
        <v>4.5662100456621</v>
      </c>
      <c r="H238" s="82">
        <v>0</v>
      </c>
      <c r="I238" s="82">
        <v>0</v>
      </c>
      <c r="J238" s="82">
        <v>0</v>
      </c>
      <c r="K238" s="82">
        <v>0</v>
      </c>
      <c r="L238" s="72"/>
      <c r="N238" s="2"/>
    </row>
    <row r="239" spans="1:12" ht="33" customHeight="1">
      <c r="A239" s="164" t="s">
        <v>67</v>
      </c>
      <c r="B239" s="17"/>
      <c r="C239" s="35"/>
      <c r="D239" s="35"/>
      <c r="E239" s="35"/>
      <c r="F239" s="35"/>
      <c r="G239" s="35"/>
      <c r="H239" s="35"/>
      <c r="I239" s="35"/>
      <c r="J239" s="35"/>
      <c r="K239" s="35"/>
      <c r="L239" s="36"/>
    </row>
    <row r="240" spans="1:12" ht="38.25" customHeight="1">
      <c r="A240" s="211" t="s">
        <v>215</v>
      </c>
      <c r="B240" s="211"/>
      <c r="C240" s="211"/>
      <c r="D240" s="211"/>
      <c r="E240" s="211"/>
      <c r="F240" s="211"/>
      <c r="G240" s="211"/>
      <c r="H240" s="211"/>
      <c r="I240" s="211"/>
      <c r="J240" s="211"/>
      <c r="K240" s="211"/>
      <c r="L240" s="62"/>
    </row>
    <row r="241" spans="1:12" ht="29.25" customHeight="1">
      <c r="A241" s="212" t="s">
        <v>216</v>
      </c>
      <c r="B241" s="212"/>
      <c r="C241" s="212"/>
      <c r="D241" s="212"/>
      <c r="E241" s="212"/>
      <c r="F241" s="212"/>
      <c r="G241" s="212"/>
      <c r="H241" s="212"/>
      <c r="I241" s="212"/>
      <c r="J241" s="212"/>
      <c r="K241" s="212"/>
      <c r="L241" s="198"/>
    </row>
    <row r="242" spans="1:12" ht="18.75" customHeight="1">
      <c r="A242" s="161" t="s">
        <v>7</v>
      </c>
      <c r="B242" s="68"/>
      <c r="C242" s="69">
        <f>D242+E242</f>
        <v>963540</v>
      </c>
      <c r="D242" s="69">
        <f>D244+D253+D265+D276+D290</f>
        <v>963540</v>
      </c>
      <c r="E242" s="69">
        <f>E244+E276</f>
        <v>0</v>
      </c>
      <c r="F242" s="69">
        <f>G242+H242</f>
        <v>142630</v>
      </c>
      <c r="G242" s="69">
        <f>G244+G253+G276+G265</f>
        <v>142630</v>
      </c>
      <c r="H242" s="69">
        <v>0</v>
      </c>
      <c r="I242" s="69">
        <f>J242+K242</f>
        <v>0</v>
      </c>
      <c r="J242" s="69">
        <f>J244+J253+J276</f>
        <v>0</v>
      </c>
      <c r="K242" s="69">
        <v>0</v>
      </c>
      <c r="L242" s="67"/>
    </row>
    <row r="243" spans="1:12" ht="18.75" customHeight="1">
      <c r="A243" s="105" t="s">
        <v>188</v>
      </c>
      <c r="B243" s="65">
        <v>1011020</v>
      </c>
      <c r="C243" s="68"/>
      <c r="D243" s="68"/>
      <c r="E243" s="68"/>
      <c r="F243" s="68"/>
      <c r="G243" s="68"/>
      <c r="H243" s="68"/>
      <c r="I243" s="68"/>
      <c r="J243" s="68"/>
      <c r="K243" s="68"/>
      <c r="L243" s="67"/>
    </row>
    <row r="244" spans="1:12" ht="77.25" customHeight="1">
      <c r="A244" s="159" t="s">
        <v>170</v>
      </c>
      <c r="B244" s="17"/>
      <c r="C244" s="18">
        <f>D244+E244</f>
        <v>808500</v>
      </c>
      <c r="D244" s="18">
        <v>808500</v>
      </c>
      <c r="E244" s="18">
        <v>0</v>
      </c>
      <c r="F244" s="18">
        <f>G244</f>
        <v>0</v>
      </c>
      <c r="G244" s="18">
        <v>0</v>
      </c>
      <c r="H244" s="18">
        <f>E244*1.05</f>
        <v>0</v>
      </c>
      <c r="I244" s="18">
        <f>J244+K244</f>
        <v>0</v>
      </c>
      <c r="J244" s="18">
        <v>0</v>
      </c>
      <c r="K244" s="18">
        <f>H244*1.043</f>
        <v>0</v>
      </c>
      <c r="L244" s="29"/>
    </row>
    <row r="245" spans="1:12" ht="15">
      <c r="A245" s="66" t="s">
        <v>5</v>
      </c>
      <c r="B245" s="66"/>
      <c r="C245" s="71"/>
      <c r="D245" s="71"/>
      <c r="E245" s="71"/>
      <c r="F245" s="71"/>
      <c r="G245" s="71"/>
      <c r="H245" s="71"/>
      <c r="I245" s="71"/>
      <c r="J245" s="71"/>
      <c r="K245" s="71"/>
      <c r="L245" s="72"/>
    </row>
    <row r="246" spans="1:12" ht="15">
      <c r="A246" s="133" t="s">
        <v>6</v>
      </c>
      <c r="B246" s="66"/>
      <c r="C246" s="71"/>
      <c r="D246" s="71"/>
      <c r="E246" s="71"/>
      <c r="F246" s="71"/>
      <c r="G246" s="71"/>
      <c r="H246" s="71"/>
      <c r="I246" s="71"/>
      <c r="J246" s="71"/>
      <c r="K246" s="71"/>
      <c r="L246" s="72"/>
    </row>
    <row r="247" spans="1:12" ht="60">
      <c r="A247" s="143" t="s">
        <v>93</v>
      </c>
      <c r="B247" s="66"/>
      <c r="C247" s="73">
        <f>D247+E247</f>
        <v>700</v>
      </c>
      <c r="D247" s="73">
        <f>300+400</f>
        <v>700</v>
      </c>
      <c r="E247" s="73">
        <v>0</v>
      </c>
      <c r="F247" s="73">
        <f>G247</f>
        <v>0</v>
      </c>
      <c r="G247" s="73">
        <v>0</v>
      </c>
      <c r="H247" s="73">
        <v>0</v>
      </c>
      <c r="I247" s="73">
        <f>J247+K247</f>
        <v>0</v>
      </c>
      <c r="J247" s="73">
        <v>0</v>
      </c>
      <c r="K247" s="73">
        <v>0</v>
      </c>
      <c r="L247" s="72"/>
    </row>
    <row r="248" spans="1:12" ht="33" customHeight="1">
      <c r="A248" s="109" t="s">
        <v>68</v>
      </c>
      <c r="B248" s="66"/>
      <c r="C248" s="73">
        <f>D248+E248</f>
        <v>165</v>
      </c>
      <c r="D248" s="73">
        <v>165</v>
      </c>
      <c r="E248" s="73">
        <v>0</v>
      </c>
      <c r="F248" s="73">
        <f>G248</f>
        <v>0</v>
      </c>
      <c r="G248" s="73">
        <v>0</v>
      </c>
      <c r="H248" s="73">
        <v>0</v>
      </c>
      <c r="I248" s="73">
        <f>J248+K248</f>
        <v>0</v>
      </c>
      <c r="J248" s="73">
        <v>0</v>
      </c>
      <c r="K248" s="73">
        <v>0</v>
      </c>
      <c r="L248" s="72"/>
    </row>
    <row r="249" spans="1:12" ht="15" customHeight="1">
      <c r="A249" s="162" t="s">
        <v>23</v>
      </c>
      <c r="B249" s="66"/>
      <c r="C249" s="73"/>
      <c r="D249" s="73"/>
      <c r="E249" s="73"/>
      <c r="F249" s="73"/>
      <c r="G249" s="73"/>
      <c r="H249" s="73"/>
      <c r="I249" s="73"/>
      <c r="J249" s="73"/>
      <c r="K249" s="73"/>
      <c r="L249" s="72"/>
    </row>
    <row r="250" spans="1:12" ht="16.5" customHeight="1">
      <c r="A250" s="163" t="s">
        <v>94</v>
      </c>
      <c r="B250" s="66"/>
      <c r="C250" s="24">
        <f>D250+E250</f>
        <v>7</v>
      </c>
      <c r="D250" s="24">
        <v>7</v>
      </c>
      <c r="E250" s="24">
        <v>0</v>
      </c>
      <c r="F250" s="24">
        <f>G250</f>
        <v>0</v>
      </c>
      <c r="G250" s="24">
        <v>0</v>
      </c>
      <c r="H250" s="24">
        <v>0</v>
      </c>
      <c r="I250" s="24">
        <f>J250+K250</f>
        <v>0</v>
      </c>
      <c r="J250" s="24">
        <v>0</v>
      </c>
      <c r="K250" s="24">
        <v>0</v>
      </c>
      <c r="L250" s="19"/>
    </row>
    <row r="251" spans="1:12" ht="16.5" customHeight="1">
      <c r="A251" s="137" t="s">
        <v>22</v>
      </c>
      <c r="B251" s="66"/>
      <c r="C251" s="24"/>
      <c r="D251" s="24"/>
      <c r="E251" s="24"/>
      <c r="F251" s="24"/>
      <c r="G251" s="24"/>
      <c r="H251" s="24"/>
      <c r="I251" s="24"/>
      <c r="J251" s="24"/>
      <c r="K251" s="24"/>
      <c r="L251" s="19"/>
    </row>
    <row r="252" spans="1:12" ht="16.5" customHeight="1">
      <c r="A252" s="152" t="s">
        <v>95</v>
      </c>
      <c r="B252" s="66"/>
      <c r="C252" s="79">
        <f>D252+E252</f>
        <v>281.9529206625981</v>
      </c>
      <c r="D252" s="79">
        <f>D244/286750*100</f>
        <v>281.9529206625981</v>
      </c>
      <c r="E252" s="79">
        <v>0</v>
      </c>
      <c r="F252" s="79">
        <f>G252+H252</f>
        <v>0</v>
      </c>
      <c r="G252" s="79">
        <f>G244/D244*100</f>
        <v>0</v>
      </c>
      <c r="H252" s="79">
        <v>0</v>
      </c>
      <c r="I252" s="79">
        <f>J252+K252</f>
        <v>0</v>
      </c>
      <c r="J252" s="79">
        <v>0</v>
      </c>
      <c r="K252" s="79">
        <v>0</v>
      </c>
      <c r="L252" s="19"/>
    </row>
    <row r="253" spans="1:12" ht="45" customHeight="1">
      <c r="A253" s="159" t="s">
        <v>171</v>
      </c>
      <c r="B253" s="66"/>
      <c r="C253" s="18">
        <f>D253+E253</f>
        <v>5320</v>
      </c>
      <c r="D253" s="18">
        <v>5320</v>
      </c>
      <c r="E253" s="18">
        <v>0</v>
      </c>
      <c r="F253" s="18">
        <f>G253+H253</f>
        <v>61250</v>
      </c>
      <c r="G253" s="18">
        <v>61250</v>
      </c>
      <c r="H253" s="18">
        <v>0</v>
      </c>
      <c r="I253" s="18">
        <f>J253+K253</f>
        <v>0</v>
      </c>
      <c r="J253" s="18">
        <v>0</v>
      </c>
      <c r="K253" s="18">
        <v>0</v>
      </c>
      <c r="L253" s="19"/>
    </row>
    <row r="254" spans="1:12" ht="10.5" customHeight="1">
      <c r="A254" s="4"/>
      <c r="B254" s="3"/>
      <c r="C254" s="10"/>
      <c r="D254" s="10"/>
      <c r="E254" s="10"/>
      <c r="F254" s="96"/>
      <c r="G254" s="96"/>
      <c r="H254" s="96"/>
      <c r="I254" s="10"/>
      <c r="J254" s="10"/>
      <c r="K254" s="10"/>
      <c r="L254" s="10"/>
    </row>
    <row r="255" spans="1:15" s="126" customFormat="1" ht="26.25" customHeight="1">
      <c r="A255" s="6"/>
      <c r="B255" s="149"/>
      <c r="C255" s="30"/>
      <c r="D255" s="30"/>
      <c r="E255" s="30"/>
      <c r="F255" s="30"/>
      <c r="G255" s="30"/>
      <c r="H255" s="30"/>
      <c r="I255" s="210" t="s">
        <v>55</v>
      </c>
      <c r="J255" s="210"/>
      <c r="K255" s="210"/>
      <c r="L255" s="30"/>
      <c r="M255" s="125"/>
      <c r="N255" s="2"/>
      <c r="O255" s="125"/>
    </row>
    <row r="256" spans="1:15" s="126" customFormat="1" ht="14.25">
      <c r="A256" s="86">
        <v>1</v>
      </c>
      <c r="B256" s="32">
        <v>2</v>
      </c>
      <c r="C256" s="12">
        <v>3</v>
      </c>
      <c r="D256" s="12">
        <v>4</v>
      </c>
      <c r="E256" s="12">
        <v>5</v>
      </c>
      <c r="F256" s="12">
        <v>6</v>
      </c>
      <c r="G256" s="12">
        <v>7</v>
      </c>
      <c r="H256" s="12">
        <v>8</v>
      </c>
      <c r="I256" s="12">
        <v>9</v>
      </c>
      <c r="J256" s="12">
        <v>10</v>
      </c>
      <c r="K256" s="12">
        <v>11</v>
      </c>
      <c r="L256" s="5"/>
      <c r="M256" s="125"/>
      <c r="N256" s="2"/>
      <c r="O256" s="125"/>
    </row>
    <row r="257" spans="1:12" ht="16.5" customHeight="1">
      <c r="A257" s="66" t="s">
        <v>5</v>
      </c>
      <c r="B257" s="66"/>
      <c r="C257" s="79"/>
      <c r="D257" s="79"/>
      <c r="E257" s="79"/>
      <c r="F257" s="79"/>
      <c r="G257" s="79"/>
      <c r="H257" s="79"/>
      <c r="I257" s="79"/>
      <c r="J257" s="79"/>
      <c r="K257" s="79"/>
      <c r="L257" s="19"/>
    </row>
    <row r="258" spans="1:12" ht="16.5" customHeight="1">
      <c r="A258" s="133" t="s">
        <v>6</v>
      </c>
      <c r="B258" s="66"/>
      <c r="C258" s="79"/>
      <c r="D258" s="79"/>
      <c r="E258" s="79"/>
      <c r="F258" s="79"/>
      <c r="G258" s="79"/>
      <c r="H258" s="79"/>
      <c r="I258" s="79"/>
      <c r="J258" s="79"/>
      <c r="K258" s="79"/>
      <c r="L258" s="19"/>
    </row>
    <row r="259" spans="1:12" ht="48.75" customHeight="1">
      <c r="A259" s="152" t="s">
        <v>172</v>
      </c>
      <c r="B259" s="66"/>
      <c r="C259" s="120">
        <f>D259+E259</f>
        <v>20</v>
      </c>
      <c r="D259" s="120">
        <v>20</v>
      </c>
      <c r="E259" s="120">
        <v>0</v>
      </c>
      <c r="F259" s="120">
        <f>G259+H259</f>
        <v>50</v>
      </c>
      <c r="G259" s="120">
        <v>50</v>
      </c>
      <c r="H259" s="120">
        <v>0</v>
      </c>
      <c r="I259" s="120">
        <f>J259+K259</f>
        <v>0</v>
      </c>
      <c r="J259" s="120">
        <v>0</v>
      </c>
      <c r="K259" s="120">
        <v>0</v>
      </c>
      <c r="L259" s="19"/>
    </row>
    <row r="260" spans="1:12" ht="21" customHeight="1">
      <c r="A260" s="109" t="s">
        <v>68</v>
      </c>
      <c r="B260" s="66"/>
      <c r="C260" s="33">
        <f>D260+E260</f>
        <v>38</v>
      </c>
      <c r="D260" s="33">
        <v>38</v>
      </c>
      <c r="E260" s="33">
        <v>0</v>
      </c>
      <c r="F260" s="33">
        <f>G260+H260</f>
        <v>175</v>
      </c>
      <c r="G260" s="33">
        <v>175</v>
      </c>
      <c r="H260" s="33">
        <v>0</v>
      </c>
      <c r="I260" s="33">
        <f>J260+K260</f>
        <v>0</v>
      </c>
      <c r="J260" s="33">
        <v>0</v>
      </c>
      <c r="K260" s="33">
        <v>0</v>
      </c>
      <c r="L260" s="19"/>
    </row>
    <row r="261" spans="1:12" ht="16.5" customHeight="1">
      <c r="A261" s="162" t="s">
        <v>23</v>
      </c>
      <c r="B261" s="66"/>
      <c r="C261" s="79"/>
      <c r="D261" s="79"/>
      <c r="E261" s="79"/>
      <c r="F261" s="79"/>
      <c r="G261" s="79"/>
      <c r="H261" s="79"/>
      <c r="I261" s="79"/>
      <c r="J261" s="79"/>
      <c r="K261" s="79"/>
      <c r="L261" s="19"/>
    </row>
    <row r="262" spans="1:12" ht="16.5" customHeight="1">
      <c r="A262" s="163" t="s">
        <v>94</v>
      </c>
      <c r="B262" s="66"/>
      <c r="C262" s="24">
        <f>D262+E262</f>
        <v>7</v>
      </c>
      <c r="D262" s="24">
        <v>7</v>
      </c>
      <c r="E262" s="24">
        <v>0</v>
      </c>
      <c r="F262" s="24">
        <f>G262+H262</f>
        <v>7</v>
      </c>
      <c r="G262" s="24">
        <v>7</v>
      </c>
      <c r="H262" s="24">
        <v>0</v>
      </c>
      <c r="I262" s="24">
        <f>J262+K262</f>
        <v>0</v>
      </c>
      <c r="J262" s="24">
        <v>0</v>
      </c>
      <c r="K262" s="24">
        <v>0</v>
      </c>
      <c r="L262" s="19"/>
    </row>
    <row r="263" spans="1:12" ht="16.5" customHeight="1">
      <c r="A263" s="137" t="s">
        <v>22</v>
      </c>
      <c r="B263" s="66"/>
      <c r="C263" s="79"/>
      <c r="D263" s="79"/>
      <c r="E263" s="79"/>
      <c r="F263" s="79"/>
      <c r="G263" s="79"/>
      <c r="H263" s="79"/>
      <c r="I263" s="79"/>
      <c r="J263" s="79"/>
      <c r="K263" s="79"/>
      <c r="L263" s="19"/>
    </row>
    <row r="264" spans="1:12" ht="16.5" customHeight="1">
      <c r="A264" s="152" t="s">
        <v>95</v>
      </c>
      <c r="B264" s="66"/>
      <c r="C264" s="79">
        <f>D264+E264</f>
        <v>0</v>
      </c>
      <c r="D264" s="79">
        <v>0</v>
      </c>
      <c r="E264" s="79">
        <v>0</v>
      </c>
      <c r="F264" s="79">
        <f>G264+H264</f>
        <v>0</v>
      </c>
      <c r="G264" s="79">
        <v>0</v>
      </c>
      <c r="H264" s="79">
        <v>0</v>
      </c>
      <c r="I264" s="79">
        <f>J264+K264</f>
        <v>0</v>
      </c>
      <c r="J264" s="79">
        <v>0</v>
      </c>
      <c r="K264" s="79">
        <v>0</v>
      </c>
      <c r="L264" s="19"/>
    </row>
    <row r="265" spans="1:12" ht="62.25" customHeight="1">
      <c r="A265" s="159" t="s">
        <v>223</v>
      </c>
      <c r="B265" s="66"/>
      <c r="C265" s="18">
        <f>D265+E265</f>
        <v>61740</v>
      </c>
      <c r="D265" s="18">
        <v>61740</v>
      </c>
      <c r="E265" s="18">
        <v>0</v>
      </c>
      <c r="F265" s="18">
        <f>G265+H265</f>
        <v>1860</v>
      </c>
      <c r="G265" s="18">
        <v>1860</v>
      </c>
      <c r="H265" s="18">
        <v>0</v>
      </c>
      <c r="I265" s="18">
        <f>J265+K265</f>
        <v>0</v>
      </c>
      <c r="J265" s="18">
        <v>0</v>
      </c>
      <c r="K265" s="18">
        <v>0</v>
      </c>
      <c r="L265" s="19"/>
    </row>
    <row r="266" spans="1:12" ht="16.5" customHeight="1">
      <c r="A266" s="66" t="s">
        <v>5</v>
      </c>
      <c r="B266" s="66"/>
      <c r="C266" s="79"/>
      <c r="D266" s="79"/>
      <c r="E266" s="79"/>
      <c r="F266" s="79"/>
      <c r="G266" s="79"/>
      <c r="H266" s="79"/>
      <c r="I266" s="79"/>
      <c r="J266" s="79"/>
      <c r="K266" s="79"/>
      <c r="L266" s="19"/>
    </row>
    <row r="267" spans="1:12" ht="16.5" customHeight="1">
      <c r="A267" s="133" t="s">
        <v>6</v>
      </c>
      <c r="B267" s="66"/>
      <c r="C267" s="79"/>
      <c r="D267" s="79"/>
      <c r="E267" s="79"/>
      <c r="F267" s="79"/>
      <c r="G267" s="79"/>
      <c r="H267" s="79"/>
      <c r="I267" s="79"/>
      <c r="J267" s="79"/>
      <c r="K267" s="79"/>
      <c r="L267" s="19"/>
    </row>
    <row r="268" spans="1:12" ht="60.75" customHeight="1">
      <c r="A268" s="141" t="s">
        <v>224</v>
      </c>
      <c r="B268" s="66"/>
      <c r="C268" s="120">
        <f>D268+E268</f>
        <v>999</v>
      </c>
      <c r="D268" s="120">
        <v>999</v>
      </c>
      <c r="E268" s="120">
        <v>0</v>
      </c>
      <c r="F268" s="120">
        <f>G268+H268</f>
        <v>0</v>
      </c>
      <c r="G268" s="120">
        <v>0</v>
      </c>
      <c r="H268" s="120">
        <v>0</v>
      </c>
      <c r="I268" s="120">
        <f>J268+K268</f>
        <v>0</v>
      </c>
      <c r="J268" s="120">
        <v>0</v>
      </c>
      <c r="K268" s="120">
        <v>0</v>
      </c>
      <c r="L268" s="19"/>
    </row>
    <row r="269" spans="1:12" ht="51.75" customHeight="1">
      <c r="A269" s="141" t="s">
        <v>225</v>
      </c>
      <c r="B269" s="66"/>
      <c r="C269" s="120">
        <f>+D269</f>
        <v>30</v>
      </c>
      <c r="D269" s="120">
        <v>30</v>
      </c>
      <c r="E269" s="120">
        <v>0</v>
      </c>
      <c r="F269" s="120">
        <v>30</v>
      </c>
      <c r="G269" s="120">
        <v>30</v>
      </c>
      <c r="H269" s="120">
        <v>0</v>
      </c>
      <c r="I269" s="120">
        <v>0</v>
      </c>
      <c r="J269" s="120">
        <v>0</v>
      </c>
      <c r="K269" s="120">
        <v>0</v>
      </c>
      <c r="L269" s="19"/>
    </row>
    <row r="270" spans="1:12" ht="65.25" customHeight="1">
      <c r="A270" s="141" t="s">
        <v>226</v>
      </c>
      <c r="B270" s="66"/>
      <c r="C270" s="120">
        <v>0</v>
      </c>
      <c r="D270" s="120">
        <v>0</v>
      </c>
      <c r="E270" s="120">
        <v>0</v>
      </c>
      <c r="F270" s="120">
        <v>1</v>
      </c>
      <c r="G270" s="120">
        <v>1</v>
      </c>
      <c r="H270" s="120">
        <v>0</v>
      </c>
      <c r="I270" s="120">
        <v>0</v>
      </c>
      <c r="J270" s="120">
        <v>0</v>
      </c>
      <c r="K270" s="120">
        <v>0</v>
      </c>
      <c r="L270" s="19"/>
    </row>
    <row r="271" spans="1:12" ht="16.5" customHeight="1">
      <c r="A271" s="138" t="s">
        <v>23</v>
      </c>
      <c r="B271" s="66"/>
      <c r="C271" s="79"/>
      <c r="D271" s="79"/>
      <c r="E271" s="79"/>
      <c r="F271" s="79"/>
      <c r="G271" s="79"/>
      <c r="H271" s="79"/>
      <c r="I271" s="79"/>
      <c r="J271" s="79"/>
      <c r="K271" s="79"/>
      <c r="L271" s="19"/>
    </row>
    <row r="272" spans="1:12" ht="16.5" customHeight="1">
      <c r="A272" s="152" t="s">
        <v>173</v>
      </c>
      <c r="B272" s="66"/>
      <c r="C272" s="79">
        <f>D272+E272</f>
        <v>60</v>
      </c>
      <c r="D272" s="79">
        <v>60</v>
      </c>
      <c r="E272" s="79">
        <v>0</v>
      </c>
      <c r="F272" s="79">
        <f>G272+H272</f>
        <v>60</v>
      </c>
      <c r="G272" s="79">
        <v>60</v>
      </c>
      <c r="H272" s="79">
        <v>0</v>
      </c>
      <c r="I272" s="79">
        <f>J272+K272</f>
        <v>0</v>
      </c>
      <c r="J272" s="79">
        <v>0</v>
      </c>
      <c r="K272" s="79">
        <v>0</v>
      </c>
      <c r="L272" s="19"/>
    </row>
    <row r="273" spans="1:12" ht="16.5" customHeight="1">
      <c r="A273" s="159" t="s">
        <v>22</v>
      </c>
      <c r="B273" s="66"/>
      <c r="C273" s="79"/>
      <c r="D273" s="79"/>
      <c r="E273" s="79"/>
      <c r="F273" s="79"/>
      <c r="G273" s="79"/>
      <c r="H273" s="79"/>
      <c r="I273" s="79"/>
      <c r="J273" s="79"/>
      <c r="K273" s="79"/>
      <c r="L273" s="19"/>
    </row>
    <row r="274" spans="1:12" ht="16.5" customHeight="1">
      <c r="A274" s="152" t="s">
        <v>95</v>
      </c>
      <c r="B274" s="66"/>
      <c r="C274" s="79">
        <v>0</v>
      </c>
      <c r="D274" s="79">
        <v>0</v>
      </c>
      <c r="E274" s="79">
        <v>0</v>
      </c>
      <c r="F274" s="79">
        <f>+G274</f>
        <v>3.012633624878523</v>
      </c>
      <c r="G274" s="79">
        <f>+G265/D265*100</f>
        <v>3.012633624878523</v>
      </c>
      <c r="H274" s="79">
        <v>0</v>
      </c>
      <c r="I274" s="79">
        <v>0</v>
      </c>
      <c r="J274" s="79">
        <v>0</v>
      </c>
      <c r="K274" s="79">
        <v>0</v>
      </c>
      <c r="L274" s="19"/>
    </row>
    <row r="275" spans="1:12" ht="22.5" customHeight="1">
      <c r="A275" s="110" t="s">
        <v>189</v>
      </c>
      <c r="B275" s="65">
        <v>1013160</v>
      </c>
      <c r="C275" s="24"/>
      <c r="D275" s="24"/>
      <c r="E275" s="24"/>
      <c r="F275" s="95"/>
      <c r="G275" s="95"/>
      <c r="H275" s="95"/>
      <c r="I275" s="24"/>
      <c r="J275" s="24"/>
      <c r="K275" s="24"/>
      <c r="L275" s="72"/>
    </row>
    <row r="276" spans="1:11" ht="45.75" customHeight="1">
      <c r="A276" s="159" t="s">
        <v>176</v>
      </c>
      <c r="B276" s="17"/>
      <c r="C276" s="13">
        <f>D276+E276</f>
        <v>87500</v>
      </c>
      <c r="D276" s="13">
        <v>87500</v>
      </c>
      <c r="E276" s="13">
        <v>0</v>
      </c>
      <c r="F276" s="13">
        <f>+G276</f>
        <v>79520</v>
      </c>
      <c r="G276" s="13">
        <v>79520</v>
      </c>
      <c r="H276" s="13">
        <v>0</v>
      </c>
      <c r="I276" s="13">
        <f>J276+K276</f>
        <v>0</v>
      </c>
      <c r="J276" s="13">
        <v>0</v>
      </c>
      <c r="K276" s="13">
        <v>0</v>
      </c>
    </row>
    <row r="277" spans="1:11" ht="15">
      <c r="A277" s="152" t="s">
        <v>5</v>
      </c>
      <c r="B277" s="17"/>
      <c r="C277" s="124"/>
      <c r="D277" s="124"/>
      <c r="E277" s="124"/>
      <c r="F277" s="124"/>
      <c r="G277" s="124"/>
      <c r="H277" s="124"/>
      <c r="I277" s="124"/>
      <c r="J277" s="124"/>
      <c r="K277" s="124"/>
    </row>
    <row r="278" spans="1:11" ht="14.25">
      <c r="A278" s="138" t="s">
        <v>6</v>
      </c>
      <c r="B278" s="17"/>
      <c r="C278" s="124"/>
      <c r="D278" s="124"/>
      <c r="E278" s="124"/>
      <c r="F278" s="124"/>
      <c r="G278" s="124"/>
      <c r="H278" s="124"/>
      <c r="I278" s="124"/>
      <c r="J278" s="124"/>
      <c r="K278" s="124"/>
    </row>
    <row r="279" spans="1:11" ht="74.25" customHeight="1">
      <c r="A279" s="152" t="s">
        <v>217</v>
      </c>
      <c r="B279" s="17"/>
      <c r="C279" s="64">
        <f>D279+E279</f>
        <v>25</v>
      </c>
      <c r="D279" s="64">
        <v>25</v>
      </c>
      <c r="E279" s="64">
        <v>0</v>
      </c>
      <c r="F279" s="64">
        <v>0</v>
      </c>
      <c r="G279" s="64">
        <v>0</v>
      </c>
      <c r="H279" s="64">
        <v>0</v>
      </c>
      <c r="I279" s="64">
        <f>J279+K279</f>
        <v>0</v>
      </c>
      <c r="J279" s="64">
        <v>0</v>
      </c>
      <c r="K279" s="64">
        <v>0</v>
      </c>
    </row>
    <row r="280" spans="1:11" ht="45" customHeight="1">
      <c r="A280" s="152" t="s">
        <v>218</v>
      </c>
      <c r="B280" s="17"/>
      <c r="C280" s="64">
        <f>D280+E280</f>
        <v>0</v>
      </c>
      <c r="D280" s="64">
        <v>0</v>
      </c>
      <c r="E280" s="64">
        <v>0</v>
      </c>
      <c r="F280" s="64">
        <v>15</v>
      </c>
      <c r="G280" s="64">
        <v>15</v>
      </c>
      <c r="H280" s="64">
        <v>0</v>
      </c>
      <c r="I280" s="64">
        <v>0</v>
      </c>
      <c r="J280" s="64">
        <v>0</v>
      </c>
      <c r="K280" s="64">
        <v>0</v>
      </c>
    </row>
    <row r="281" spans="1:11" ht="43.5" customHeight="1">
      <c r="A281" s="152" t="s">
        <v>219</v>
      </c>
      <c r="B281" s="17"/>
      <c r="C281" s="64">
        <f>D281+E281</f>
        <v>0</v>
      </c>
      <c r="D281" s="64">
        <v>0</v>
      </c>
      <c r="E281" s="64">
        <v>0</v>
      </c>
      <c r="F281" s="64">
        <v>1</v>
      </c>
      <c r="G281" s="64">
        <v>1</v>
      </c>
      <c r="H281" s="64">
        <v>0</v>
      </c>
      <c r="I281" s="64">
        <v>0</v>
      </c>
      <c r="J281" s="64">
        <v>0</v>
      </c>
      <c r="K281" s="64">
        <v>0</v>
      </c>
    </row>
    <row r="282" spans="1:12" ht="10.5" customHeight="1">
      <c r="A282" s="4"/>
      <c r="B282" s="3"/>
      <c r="C282" s="10"/>
      <c r="D282" s="10"/>
      <c r="E282" s="10"/>
      <c r="F282" s="96"/>
      <c r="G282" s="96"/>
      <c r="H282" s="96"/>
      <c r="I282" s="10"/>
      <c r="J282" s="10"/>
      <c r="K282" s="10"/>
      <c r="L282" s="10"/>
    </row>
    <row r="283" spans="1:15" s="126" customFormat="1" ht="26.25" customHeight="1">
      <c r="A283" s="6"/>
      <c r="B283" s="149"/>
      <c r="C283" s="30"/>
      <c r="D283" s="30"/>
      <c r="E283" s="30"/>
      <c r="F283" s="30"/>
      <c r="G283" s="30"/>
      <c r="H283" s="30"/>
      <c r="I283" s="210" t="s">
        <v>55</v>
      </c>
      <c r="J283" s="210"/>
      <c r="K283" s="210"/>
      <c r="L283" s="30"/>
      <c r="M283" s="125"/>
      <c r="N283" s="2"/>
      <c r="O283" s="125"/>
    </row>
    <row r="284" spans="1:15" s="126" customFormat="1" ht="14.25">
      <c r="A284" s="86">
        <v>1</v>
      </c>
      <c r="B284" s="32">
        <v>2</v>
      </c>
      <c r="C284" s="12">
        <v>3</v>
      </c>
      <c r="D284" s="12">
        <v>4</v>
      </c>
      <c r="E284" s="12">
        <v>5</v>
      </c>
      <c r="F284" s="12">
        <v>6</v>
      </c>
      <c r="G284" s="12">
        <v>7</v>
      </c>
      <c r="H284" s="12">
        <v>8</v>
      </c>
      <c r="I284" s="12">
        <v>9</v>
      </c>
      <c r="J284" s="12">
        <v>10</v>
      </c>
      <c r="K284" s="12">
        <v>11</v>
      </c>
      <c r="L284" s="5"/>
      <c r="M284" s="125"/>
      <c r="N284" s="2"/>
      <c r="O284" s="125"/>
    </row>
    <row r="285" spans="1:11" ht="16.5">
      <c r="A285" s="159" t="s">
        <v>23</v>
      </c>
      <c r="B285" s="17"/>
      <c r="C285" s="76"/>
      <c r="D285" s="76"/>
      <c r="E285" s="76"/>
      <c r="F285" s="76"/>
      <c r="G285" s="76"/>
      <c r="H285" s="76"/>
      <c r="I285" s="76"/>
      <c r="J285" s="76"/>
      <c r="K285" s="76"/>
    </row>
    <row r="286" spans="1:11" ht="20.25" customHeight="1">
      <c r="A286" s="107" t="s">
        <v>83</v>
      </c>
      <c r="B286" s="124"/>
      <c r="C286" s="23">
        <f>D286+E286</f>
        <v>3500</v>
      </c>
      <c r="D286" s="23">
        <v>3500</v>
      </c>
      <c r="E286" s="23">
        <v>0</v>
      </c>
      <c r="F286" s="23">
        <f>+G286</f>
        <v>4970</v>
      </c>
      <c r="G286" s="23">
        <v>4970</v>
      </c>
      <c r="H286" s="23">
        <v>0</v>
      </c>
      <c r="I286" s="23">
        <f>J286+K286</f>
        <v>0</v>
      </c>
      <c r="J286" s="23">
        <v>0</v>
      </c>
      <c r="K286" s="23">
        <v>0</v>
      </c>
    </row>
    <row r="287" spans="1:11" ht="14.25">
      <c r="A287" s="159" t="s">
        <v>22</v>
      </c>
      <c r="B287" s="124"/>
      <c r="C287" s="124"/>
      <c r="D287" s="124"/>
      <c r="E287" s="124"/>
      <c r="F287" s="124"/>
      <c r="G287" s="124"/>
      <c r="H287" s="124"/>
      <c r="I287" s="124"/>
      <c r="J287" s="124"/>
      <c r="K287" s="124"/>
    </row>
    <row r="288" spans="1:11" ht="16.5">
      <c r="A288" s="152" t="s">
        <v>95</v>
      </c>
      <c r="B288" s="124"/>
      <c r="C288" s="85">
        <f>D288+E288</f>
        <v>274.294670846395</v>
      </c>
      <c r="D288" s="85">
        <f>D276/31900*100</f>
        <v>274.294670846395</v>
      </c>
      <c r="E288" s="85">
        <v>0</v>
      </c>
      <c r="F288" s="85">
        <f>G288+H288</f>
        <v>90.88000000000001</v>
      </c>
      <c r="G288" s="85">
        <f>G276/D276*100</f>
        <v>90.88000000000001</v>
      </c>
      <c r="H288" s="85">
        <v>0</v>
      </c>
      <c r="I288" s="85">
        <f>J288+K288</f>
        <v>0</v>
      </c>
      <c r="J288" s="85">
        <v>0</v>
      </c>
      <c r="K288" s="85">
        <v>0</v>
      </c>
    </row>
    <row r="289" spans="1:14" s="1" customFormat="1" ht="16.5" customHeight="1">
      <c r="A289" s="110" t="s">
        <v>190</v>
      </c>
      <c r="B289" s="192">
        <v>1011070</v>
      </c>
      <c r="C289" s="79"/>
      <c r="D289" s="79"/>
      <c r="E289" s="79"/>
      <c r="F289" s="79"/>
      <c r="G289" s="79"/>
      <c r="H289" s="79"/>
      <c r="I289" s="79"/>
      <c r="J289" s="79"/>
      <c r="K289" s="79"/>
      <c r="L289" s="19"/>
      <c r="N289" s="2"/>
    </row>
    <row r="290" spans="1:14" s="1" customFormat="1" ht="87" customHeight="1">
      <c r="A290" s="153" t="s">
        <v>174</v>
      </c>
      <c r="B290" s="66"/>
      <c r="C290" s="18">
        <f>D290+E290</f>
        <v>480</v>
      </c>
      <c r="D290" s="18">
        <v>480</v>
      </c>
      <c r="E290" s="18">
        <v>0</v>
      </c>
      <c r="F290" s="18">
        <f>G290+H290</f>
        <v>0</v>
      </c>
      <c r="G290" s="18">
        <v>0</v>
      </c>
      <c r="H290" s="18">
        <v>0</v>
      </c>
      <c r="I290" s="18">
        <f>J290++K290</f>
        <v>0</v>
      </c>
      <c r="J290" s="18">
        <v>0</v>
      </c>
      <c r="K290" s="18">
        <v>0</v>
      </c>
      <c r="L290" s="19"/>
      <c r="N290" s="2"/>
    </row>
    <row r="291" spans="1:14" s="1" customFormat="1" ht="16.5" customHeight="1">
      <c r="A291" s="66" t="s">
        <v>5</v>
      </c>
      <c r="B291" s="66"/>
      <c r="C291" s="79"/>
      <c r="D291" s="79"/>
      <c r="E291" s="79"/>
      <c r="F291" s="79"/>
      <c r="G291" s="79"/>
      <c r="H291" s="79"/>
      <c r="I291" s="79"/>
      <c r="J291" s="79"/>
      <c r="K291" s="79"/>
      <c r="L291" s="19"/>
      <c r="N291" s="2"/>
    </row>
    <row r="292" spans="1:14" s="1" customFormat="1" ht="16.5" customHeight="1">
      <c r="A292" s="133" t="s">
        <v>6</v>
      </c>
      <c r="B292" s="66"/>
      <c r="C292" s="79"/>
      <c r="D292" s="79"/>
      <c r="E292" s="79"/>
      <c r="F292" s="79"/>
      <c r="G292" s="79"/>
      <c r="H292" s="79"/>
      <c r="I292" s="79"/>
      <c r="J292" s="79"/>
      <c r="K292" s="79"/>
      <c r="L292" s="19"/>
      <c r="N292" s="2"/>
    </row>
    <row r="293" spans="1:14" s="1" customFormat="1" ht="87" customHeight="1">
      <c r="A293" s="193" t="s">
        <v>175</v>
      </c>
      <c r="B293" s="66"/>
      <c r="C293" s="120">
        <f>D293+E293</f>
        <v>8</v>
      </c>
      <c r="D293" s="120">
        <v>8</v>
      </c>
      <c r="E293" s="120">
        <v>0</v>
      </c>
      <c r="F293" s="120">
        <f>G293+H293</f>
        <v>0</v>
      </c>
      <c r="G293" s="120">
        <v>0</v>
      </c>
      <c r="H293" s="120">
        <v>0</v>
      </c>
      <c r="I293" s="120">
        <f>J293+K293</f>
        <v>0</v>
      </c>
      <c r="J293" s="120">
        <v>0</v>
      </c>
      <c r="K293" s="120">
        <v>0</v>
      </c>
      <c r="L293" s="19"/>
      <c r="N293" s="2"/>
    </row>
    <row r="294" spans="1:14" s="1" customFormat="1" ht="16.5" customHeight="1">
      <c r="A294" s="138" t="s">
        <v>23</v>
      </c>
      <c r="B294" s="66"/>
      <c r="C294" s="79"/>
      <c r="D294" s="79"/>
      <c r="E294" s="79"/>
      <c r="F294" s="79"/>
      <c r="G294" s="79"/>
      <c r="H294" s="79"/>
      <c r="I294" s="79"/>
      <c r="J294" s="79"/>
      <c r="K294" s="79"/>
      <c r="L294" s="19"/>
      <c r="N294" s="2"/>
    </row>
    <row r="295" spans="1:14" s="1" customFormat="1" ht="16.5" customHeight="1">
      <c r="A295" s="152" t="s">
        <v>173</v>
      </c>
      <c r="B295" s="66"/>
      <c r="C295" s="79">
        <f>D295+E295</f>
        <v>60</v>
      </c>
      <c r="D295" s="79">
        <v>60</v>
      </c>
      <c r="E295" s="79">
        <v>0</v>
      </c>
      <c r="F295" s="79">
        <f>G295+H295</f>
        <v>0</v>
      </c>
      <c r="G295" s="79">
        <v>0</v>
      </c>
      <c r="H295" s="79">
        <v>0</v>
      </c>
      <c r="I295" s="79">
        <f>J295+K295</f>
        <v>0</v>
      </c>
      <c r="J295" s="79">
        <v>0</v>
      </c>
      <c r="K295" s="79">
        <v>0</v>
      </c>
      <c r="L295" s="19"/>
      <c r="N295" s="2"/>
    </row>
    <row r="296" spans="1:14" s="1" customFormat="1" ht="16.5" customHeight="1">
      <c r="A296" s="159" t="s">
        <v>22</v>
      </c>
      <c r="B296" s="66"/>
      <c r="C296" s="79"/>
      <c r="D296" s="79"/>
      <c r="E296" s="79"/>
      <c r="F296" s="79"/>
      <c r="G296" s="79"/>
      <c r="H296" s="79"/>
      <c r="I296" s="79"/>
      <c r="J296" s="79"/>
      <c r="K296" s="79"/>
      <c r="L296" s="19"/>
      <c r="N296" s="2"/>
    </row>
    <row r="297" spans="1:14" s="1" customFormat="1" ht="16.5" customHeight="1">
      <c r="A297" s="152" t="s">
        <v>95</v>
      </c>
      <c r="B297" s="66"/>
      <c r="C297" s="79">
        <v>0</v>
      </c>
      <c r="D297" s="79">
        <v>0</v>
      </c>
      <c r="E297" s="79">
        <v>0</v>
      </c>
      <c r="F297" s="79">
        <v>0</v>
      </c>
      <c r="G297" s="79">
        <v>0</v>
      </c>
      <c r="H297" s="79">
        <v>0</v>
      </c>
      <c r="I297" s="79">
        <v>0</v>
      </c>
      <c r="J297" s="79">
        <v>0</v>
      </c>
      <c r="K297" s="79">
        <v>0</v>
      </c>
      <c r="L297" s="19"/>
      <c r="N297" s="2"/>
    </row>
    <row r="298" spans="1:11" ht="20.25" customHeight="1">
      <c r="A298" s="105" t="s">
        <v>191</v>
      </c>
      <c r="B298" s="65">
        <v>1513100</v>
      </c>
      <c r="C298" s="124"/>
      <c r="D298" s="124"/>
      <c r="E298" s="124"/>
      <c r="F298" s="124"/>
      <c r="G298" s="124"/>
      <c r="H298" s="124"/>
      <c r="I298" s="124"/>
      <c r="J298" s="124"/>
      <c r="K298" s="124"/>
    </row>
    <row r="299" spans="1:14" s="1" customFormat="1" ht="14.25">
      <c r="A299" s="160" t="s">
        <v>158</v>
      </c>
      <c r="B299" s="124"/>
      <c r="C299" s="124"/>
      <c r="D299" s="124"/>
      <c r="E299" s="124"/>
      <c r="F299" s="124"/>
      <c r="G299" s="124"/>
      <c r="H299" s="124"/>
      <c r="I299" s="124"/>
      <c r="J299" s="124"/>
      <c r="K299" s="124"/>
      <c r="N299" s="2"/>
    </row>
    <row r="300" spans="1:15" s="1" customFormat="1" ht="36" customHeight="1">
      <c r="A300" s="220" t="s">
        <v>177</v>
      </c>
      <c r="B300" s="220"/>
      <c r="C300" s="220"/>
      <c r="D300" s="220"/>
      <c r="E300" s="220"/>
      <c r="F300" s="220"/>
      <c r="G300" s="220"/>
      <c r="H300" s="220"/>
      <c r="I300" s="220"/>
      <c r="J300" s="220"/>
      <c r="K300" s="220"/>
      <c r="M300" s="11"/>
      <c r="O300" s="80"/>
    </row>
    <row r="301" spans="1:11" ht="35.25" customHeight="1">
      <c r="A301" s="221" t="s">
        <v>178</v>
      </c>
      <c r="B301" s="221"/>
      <c r="C301" s="221"/>
      <c r="D301" s="221"/>
      <c r="E301" s="221"/>
      <c r="F301" s="221"/>
      <c r="G301" s="221"/>
      <c r="H301" s="221"/>
      <c r="I301" s="221"/>
      <c r="J301" s="221"/>
      <c r="K301" s="221"/>
    </row>
    <row r="302" spans="1:11" ht="42.75" customHeight="1">
      <c r="A302" s="165" t="s">
        <v>179</v>
      </c>
      <c r="B302" s="17"/>
      <c r="C302" s="13">
        <f>D302+E302</f>
        <v>1007900</v>
      </c>
      <c r="D302" s="13">
        <v>260900</v>
      </c>
      <c r="E302" s="13">
        <v>747000</v>
      </c>
      <c r="F302" s="13">
        <f>G302+H302</f>
        <v>201300</v>
      </c>
      <c r="G302" s="13">
        <f>211000-9700</f>
        <v>201300</v>
      </c>
      <c r="H302" s="13">
        <v>0</v>
      </c>
      <c r="I302" s="83">
        <f>J302+K302</f>
        <v>225137</v>
      </c>
      <c r="J302" s="83">
        <v>225137</v>
      </c>
      <c r="K302" s="83">
        <v>0</v>
      </c>
    </row>
    <row r="303" spans="1:11" ht="15">
      <c r="A303" s="66" t="s">
        <v>5</v>
      </c>
      <c r="B303" s="17"/>
      <c r="C303" s="124"/>
      <c r="D303" s="124"/>
      <c r="E303" s="124"/>
      <c r="F303" s="124"/>
      <c r="G303" s="124"/>
      <c r="H303" s="124"/>
      <c r="I303" s="121"/>
      <c r="J303" s="121"/>
      <c r="K303" s="121"/>
    </row>
    <row r="304" spans="1:11" ht="14.25">
      <c r="A304" s="133" t="s">
        <v>6</v>
      </c>
      <c r="B304" s="17"/>
      <c r="C304" s="124"/>
      <c r="D304" s="124"/>
      <c r="E304" s="124"/>
      <c r="F304" s="124"/>
      <c r="G304" s="124"/>
      <c r="H304" s="124"/>
      <c r="I304" s="121"/>
      <c r="J304" s="121"/>
      <c r="K304" s="121"/>
    </row>
    <row r="305" spans="1:11" ht="43.5" customHeight="1">
      <c r="A305" s="166" t="s">
        <v>101</v>
      </c>
      <c r="B305" s="17"/>
      <c r="C305" s="64">
        <v>1015</v>
      </c>
      <c r="D305" s="64">
        <v>1015</v>
      </c>
      <c r="E305" s="64">
        <v>1015</v>
      </c>
      <c r="F305" s="64">
        <f>G305+H305</f>
        <v>1015</v>
      </c>
      <c r="G305" s="64">
        <v>1015</v>
      </c>
      <c r="H305" s="64">
        <v>0</v>
      </c>
      <c r="I305" s="237">
        <f>J305+K305</f>
        <v>1015</v>
      </c>
      <c r="J305" s="237">
        <v>1015</v>
      </c>
      <c r="K305" s="237">
        <v>0</v>
      </c>
    </row>
    <row r="306" spans="1:11" ht="14.25">
      <c r="A306" s="137" t="s">
        <v>23</v>
      </c>
      <c r="B306" s="17"/>
      <c r="C306" s="124"/>
      <c r="D306" s="124"/>
      <c r="E306" s="124"/>
      <c r="F306" s="89"/>
      <c r="G306" s="89"/>
      <c r="H306" s="89"/>
      <c r="I306" s="124"/>
      <c r="J306" s="124"/>
      <c r="K306" s="124"/>
    </row>
    <row r="307" spans="1:11" ht="30">
      <c r="A307" s="166" t="s">
        <v>102</v>
      </c>
      <c r="B307" s="17"/>
      <c r="C307" s="28">
        <f>D307+E307</f>
        <v>993.0049261083744</v>
      </c>
      <c r="D307" s="28">
        <f>D302/D305</f>
        <v>257.04433497536945</v>
      </c>
      <c r="E307" s="28">
        <f>E302/E305</f>
        <v>735.960591133005</v>
      </c>
      <c r="F307" s="28">
        <f>G307+H307</f>
        <v>198.32512315270935</v>
      </c>
      <c r="G307" s="28">
        <f>+G302/G305</f>
        <v>198.32512315270935</v>
      </c>
      <c r="H307" s="28">
        <v>0</v>
      </c>
      <c r="I307" s="84">
        <f>J307+K307</f>
        <v>221.80985221674877</v>
      </c>
      <c r="J307" s="28">
        <f>+J302/J305</f>
        <v>221.80985221674877</v>
      </c>
      <c r="K307" s="84">
        <v>0</v>
      </c>
    </row>
    <row r="308" spans="1:11" ht="14.25">
      <c r="A308" s="137" t="s">
        <v>22</v>
      </c>
      <c r="B308" s="17"/>
      <c r="C308" s="124"/>
      <c r="D308" s="124"/>
      <c r="E308" s="124"/>
      <c r="F308" s="89"/>
      <c r="G308" s="89"/>
      <c r="H308" s="89"/>
      <c r="I308" s="121"/>
      <c r="J308" s="121"/>
      <c r="K308" s="121"/>
    </row>
    <row r="309" spans="1:11" ht="16.5">
      <c r="A309" s="152" t="s">
        <v>95</v>
      </c>
      <c r="B309" s="17"/>
      <c r="C309" s="49">
        <v>0</v>
      </c>
      <c r="D309" s="49">
        <v>0</v>
      </c>
      <c r="E309" s="49">
        <v>0</v>
      </c>
      <c r="F309" s="51">
        <f>+F302/C302*100</f>
        <v>19.972219466216888</v>
      </c>
      <c r="G309" s="51">
        <f>+G302/D302*100</f>
        <v>77.15599846684553</v>
      </c>
      <c r="H309" s="51">
        <v>0</v>
      </c>
      <c r="I309" s="51">
        <f>J309+K309</f>
        <v>111.8415300546448</v>
      </c>
      <c r="J309" s="51">
        <f>+J302/G302*100</f>
        <v>111.8415300546448</v>
      </c>
      <c r="K309" s="51">
        <v>0</v>
      </c>
    </row>
    <row r="310" spans="1:11" ht="15.75">
      <c r="A310" s="105" t="s">
        <v>192</v>
      </c>
      <c r="B310" s="26">
        <v>1513220</v>
      </c>
      <c r="C310" s="124"/>
      <c r="D310" s="124"/>
      <c r="E310" s="124"/>
      <c r="F310" s="89"/>
      <c r="G310" s="89"/>
      <c r="H310" s="89"/>
      <c r="I310" s="121"/>
      <c r="J310" s="121"/>
      <c r="K310" s="121"/>
    </row>
    <row r="311" spans="1:11" ht="14.25">
      <c r="A311" s="160" t="s">
        <v>158</v>
      </c>
      <c r="B311" s="17"/>
      <c r="C311" s="124"/>
      <c r="D311" s="124"/>
      <c r="E311" s="124"/>
      <c r="F311" s="89"/>
      <c r="G311" s="89"/>
      <c r="H311" s="89"/>
      <c r="I311" s="121"/>
      <c r="J311" s="121"/>
      <c r="K311" s="121"/>
    </row>
    <row r="312" spans="1:12" ht="21" customHeight="1">
      <c r="A312" s="213" t="s">
        <v>201</v>
      </c>
      <c r="B312" s="213"/>
      <c r="C312" s="213"/>
      <c r="D312" s="213"/>
      <c r="E312" s="213"/>
      <c r="F312" s="213"/>
      <c r="G312" s="213"/>
      <c r="H312" s="213"/>
      <c r="I312" s="213"/>
      <c r="J312" s="213"/>
      <c r="K312" s="213"/>
      <c r="L312" s="213"/>
    </row>
    <row r="313" spans="1:12" ht="22.5" customHeight="1">
      <c r="A313" s="214" t="s">
        <v>202</v>
      </c>
      <c r="B313" s="214"/>
      <c r="C313" s="214"/>
      <c r="D313" s="214"/>
      <c r="E313" s="214"/>
      <c r="F313" s="214"/>
      <c r="G313" s="214"/>
      <c r="H313" s="214"/>
      <c r="I313" s="214"/>
      <c r="J313" s="214"/>
      <c r="K313" s="214"/>
      <c r="L313" s="214"/>
    </row>
    <row r="314" spans="1:12" ht="10.5" customHeight="1">
      <c r="A314" s="4"/>
      <c r="B314" s="3"/>
      <c r="C314" s="10"/>
      <c r="D314" s="10"/>
      <c r="E314" s="10"/>
      <c r="F314" s="96"/>
      <c r="G314" s="96"/>
      <c r="H314" s="96"/>
      <c r="I314" s="10"/>
      <c r="J314" s="10"/>
      <c r="K314" s="10"/>
      <c r="L314" s="10"/>
    </row>
    <row r="315" spans="1:14" s="125" customFormat="1" ht="26.25" customHeight="1">
      <c r="A315" s="6"/>
      <c r="B315" s="149"/>
      <c r="C315" s="30"/>
      <c r="D315" s="30"/>
      <c r="E315" s="30"/>
      <c r="F315" s="30"/>
      <c r="G315" s="30"/>
      <c r="H315" s="30"/>
      <c r="I315" s="215" t="s">
        <v>55</v>
      </c>
      <c r="J315" s="215"/>
      <c r="K315" s="215"/>
      <c r="L315" s="30"/>
      <c r="N315" s="2"/>
    </row>
    <row r="316" spans="1:14" s="125" customFormat="1" ht="14.25">
      <c r="A316" s="86">
        <v>1</v>
      </c>
      <c r="B316" s="32">
        <v>2</v>
      </c>
      <c r="C316" s="12">
        <v>3</v>
      </c>
      <c r="D316" s="12">
        <v>4</v>
      </c>
      <c r="E316" s="12">
        <v>5</v>
      </c>
      <c r="F316" s="12">
        <v>6</v>
      </c>
      <c r="G316" s="12">
        <v>7</v>
      </c>
      <c r="H316" s="12">
        <v>8</v>
      </c>
      <c r="I316" s="12">
        <v>9</v>
      </c>
      <c r="J316" s="12">
        <v>10</v>
      </c>
      <c r="K316" s="12">
        <v>11</v>
      </c>
      <c r="L316" s="5"/>
      <c r="N316" s="2"/>
    </row>
    <row r="317" spans="1:12" ht="22.5" customHeight="1">
      <c r="A317" s="200" t="s">
        <v>7</v>
      </c>
      <c r="B317" s="107"/>
      <c r="C317" s="117">
        <f>D317+E317</f>
        <v>57157</v>
      </c>
      <c r="D317" s="117">
        <f>D318+D330</f>
        <v>57157</v>
      </c>
      <c r="E317" s="117">
        <v>0</v>
      </c>
      <c r="F317" s="117">
        <f>G317+H317</f>
        <v>160000</v>
      </c>
      <c r="G317" s="117">
        <f>G318+G330</f>
        <v>160000</v>
      </c>
      <c r="H317" s="117">
        <f>H321+H330</f>
        <v>0</v>
      </c>
      <c r="I317" s="117">
        <f>J317+K317</f>
        <v>170720</v>
      </c>
      <c r="J317" s="117">
        <f>J318+J330</f>
        <v>170720</v>
      </c>
      <c r="K317" s="117">
        <f>K318+K330</f>
        <v>0</v>
      </c>
      <c r="L317" s="199"/>
    </row>
    <row r="318" spans="1:11" ht="48" customHeight="1">
      <c r="A318" s="138" t="s">
        <v>203</v>
      </c>
      <c r="B318" s="17"/>
      <c r="C318" s="201">
        <f>D318+E318</f>
        <v>57157</v>
      </c>
      <c r="D318" s="201">
        <v>57157</v>
      </c>
      <c r="E318" s="201">
        <v>0</v>
      </c>
      <c r="F318" s="201">
        <f>G318+H318</f>
        <v>90000</v>
      </c>
      <c r="G318" s="201">
        <v>90000</v>
      </c>
      <c r="H318" s="201">
        <v>0</v>
      </c>
      <c r="I318" s="201">
        <f>J318+K318</f>
        <v>96030</v>
      </c>
      <c r="J318" s="201">
        <v>96030</v>
      </c>
      <c r="K318" s="201">
        <v>0</v>
      </c>
    </row>
    <row r="319" spans="1:11" ht="16.5" customHeight="1">
      <c r="A319" s="66" t="s">
        <v>5</v>
      </c>
      <c r="B319" s="17"/>
      <c r="C319" s="13"/>
      <c r="D319" s="13"/>
      <c r="E319" s="13"/>
      <c r="F319" s="13"/>
      <c r="G319" s="13"/>
      <c r="H319" s="13"/>
      <c r="I319" s="13"/>
      <c r="J319" s="13"/>
      <c r="K319" s="13"/>
    </row>
    <row r="320" spans="1:11" ht="16.5" customHeight="1">
      <c r="A320" s="133" t="s">
        <v>204</v>
      </c>
      <c r="B320" s="17"/>
      <c r="C320" s="13"/>
      <c r="D320" s="13"/>
      <c r="E320" s="13"/>
      <c r="F320" s="13"/>
      <c r="G320" s="13"/>
      <c r="H320" s="13"/>
      <c r="I320" s="13"/>
      <c r="J320" s="13"/>
      <c r="K320" s="13"/>
    </row>
    <row r="321" spans="1:11" ht="32.25" customHeight="1">
      <c r="A321" s="66" t="s">
        <v>205</v>
      </c>
      <c r="B321" s="17"/>
      <c r="C321" s="23">
        <f>D321+E321</f>
        <v>57.2</v>
      </c>
      <c r="D321" s="23">
        <v>57.2</v>
      </c>
      <c r="E321" s="23">
        <v>0</v>
      </c>
      <c r="F321" s="23">
        <f>G321+H321</f>
        <v>90</v>
      </c>
      <c r="G321" s="23">
        <v>90</v>
      </c>
      <c r="H321" s="23">
        <v>0</v>
      </c>
      <c r="I321" s="23">
        <f>J321+K321</f>
        <v>96</v>
      </c>
      <c r="J321" s="23">
        <v>96</v>
      </c>
      <c r="K321" s="23">
        <v>0</v>
      </c>
    </row>
    <row r="322" spans="1:11" ht="14.25">
      <c r="A322" s="133" t="s">
        <v>6</v>
      </c>
      <c r="B322" s="17"/>
      <c r="C322" s="124"/>
      <c r="D322" s="124"/>
      <c r="E322" s="124"/>
      <c r="F322" s="122"/>
      <c r="G322" s="122"/>
      <c r="H322" s="101"/>
      <c r="I322" s="122"/>
      <c r="J322" s="122"/>
      <c r="K322" s="122"/>
    </row>
    <row r="323" spans="1:11" ht="30">
      <c r="A323" s="152" t="s">
        <v>104</v>
      </c>
      <c r="B323" s="17"/>
      <c r="C323" s="64">
        <f>D323+E323</f>
        <v>77903</v>
      </c>
      <c r="D323" s="64">
        <v>77903</v>
      </c>
      <c r="E323" s="64">
        <v>0</v>
      </c>
      <c r="F323" s="64">
        <f>G323+H323</f>
        <v>180000</v>
      </c>
      <c r="G323" s="64">
        <v>180000</v>
      </c>
      <c r="H323" s="64">
        <v>0</v>
      </c>
      <c r="I323" s="64">
        <f>J323+K323</f>
        <v>180000</v>
      </c>
      <c r="J323" s="64">
        <v>180000</v>
      </c>
      <c r="K323" s="64">
        <v>0</v>
      </c>
    </row>
    <row r="324" spans="1:11" ht="30">
      <c r="A324" s="152" t="s">
        <v>103</v>
      </c>
      <c r="B324" s="17"/>
      <c r="C324" s="64">
        <f>D324+E324</f>
        <v>42550</v>
      </c>
      <c r="D324" s="64">
        <v>42550</v>
      </c>
      <c r="E324" s="64"/>
      <c r="F324" s="64">
        <f>G324+H324</f>
        <v>0</v>
      </c>
      <c r="G324" s="64">
        <v>0</v>
      </c>
      <c r="H324" s="64"/>
      <c r="I324" s="64">
        <f>J324+K324</f>
        <v>0</v>
      </c>
      <c r="J324" s="64">
        <v>0</v>
      </c>
      <c r="K324" s="64"/>
    </row>
    <row r="325" spans="1:11" ht="14.25">
      <c r="A325" s="137" t="s">
        <v>23</v>
      </c>
      <c r="B325" s="17"/>
      <c r="C325" s="122"/>
      <c r="D325" s="122"/>
      <c r="E325" s="122"/>
      <c r="F325" s="122"/>
      <c r="G325" s="122"/>
      <c r="H325" s="122"/>
      <c r="I325" s="122"/>
      <c r="J325" s="122"/>
      <c r="K325" s="122"/>
    </row>
    <row r="326" spans="1:11" ht="33.75" customHeight="1">
      <c r="A326" s="152" t="s">
        <v>206</v>
      </c>
      <c r="B326" s="17"/>
      <c r="C326" s="23">
        <f>D326+E326</f>
        <v>0.6</v>
      </c>
      <c r="D326" s="23">
        <v>0.6</v>
      </c>
      <c r="E326" s="23">
        <v>0</v>
      </c>
      <c r="F326" s="23">
        <f>G326+H326</f>
        <v>0.5</v>
      </c>
      <c r="G326" s="23">
        <v>0.5</v>
      </c>
      <c r="H326" s="23">
        <v>0</v>
      </c>
      <c r="I326" s="23">
        <f>J326+K326</f>
        <v>0.53</v>
      </c>
      <c r="J326" s="23">
        <v>0.53</v>
      </c>
      <c r="K326" s="23">
        <v>0</v>
      </c>
    </row>
    <row r="327" spans="1:11" ht="31.5" customHeight="1">
      <c r="A327" s="152" t="s">
        <v>105</v>
      </c>
      <c r="B327" s="49"/>
      <c r="C327" s="23">
        <f>D327+E327</f>
        <v>0.25</v>
      </c>
      <c r="D327" s="49">
        <v>0.25</v>
      </c>
      <c r="E327" s="28">
        <v>0</v>
      </c>
      <c r="F327" s="23">
        <f>G327+H327</f>
        <v>0</v>
      </c>
      <c r="G327" s="28">
        <v>0</v>
      </c>
      <c r="H327" s="28">
        <v>0</v>
      </c>
      <c r="I327" s="23">
        <f>J327+K327</f>
        <v>0</v>
      </c>
      <c r="J327" s="28">
        <v>0</v>
      </c>
      <c r="K327" s="28">
        <v>0</v>
      </c>
    </row>
    <row r="328" spans="1:11" ht="14.25">
      <c r="A328" s="137" t="s">
        <v>22</v>
      </c>
      <c r="B328" s="17"/>
      <c r="C328" s="122"/>
      <c r="D328" s="122"/>
      <c r="E328" s="122"/>
      <c r="F328" s="122"/>
      <c r="G328" s="122"/>
      <c r="H328" s="122"/>
      <c r="I328" s="122"/>
      <c r="J328" s="122"/>
      <c r="K328" s="122"/>
    </row>
    <row r="329" spans="1:11" ht="16.5">
      <c r="A329" s="152" t="s">
        <v>95</v>
      </c>
      <c r="B329" s="17"/>
      <c r="C329" s="51">
        <f>D329+E329</f>
        <v>0</v>
      </c>
      <c r="D329" s="34">
        <v>0</v>
      </c>
      <c r="E329" s="34">
        <v>0</v>
      </c>
      <c r="F329" s="34">
        <f>G329+H329</f>
        <v>157.4610283954721</v>
      </c>
      <c r="G329" s="34">
        <f>+G318/D318*100</f>
        <v>157.4610283954721</v>
      </c>
      <c r="H329" s="34">
        <v>0</v>
      </c>
      <c r="I329" s="34">
        <f>J329+K329</f>
        <v>106.69999999999999</v>
      </c>
      <c r="J329" s="34">
        <f>+J318/G318*100</f>
        <v>106.69999999999999</v>
      </c>
      <c r="K329" s="34">
        <v>0</v>
      </c>
    </row>
    <row r="330" spans="1:11" ht="46.5" customHeight="1">
      <c r="A330" s="138" t="s">
        <v>211</v>
      </c>
      <c r="B330" s="17"/>
      <c r="C330" s="201">
        <f>D330+E330</f>
        <v>0</v>
      </c>
      <c r="D330" s="201">
        <v>0</v>
      </c>
      <c r="E330" s="201">
        <v>0</v>
      </c>
      <c r="F330" s="201">
        <f>G330+H330</f>
        <v>70000</v>
      </c>
      <c r="G330" s="201">
        <v>70000</v>
      </c>
      <c r="H330" s="201">
        <v>0</v>
      </c>
      <c r="I330" s="201">
        <f>J330+K330</f>
        <v>74690</v>
      </c>
      <c r="J330" s="201">
        <v>74690</v>
      </c>
      <c r="K330" s="201">
        <v>0</v>
      </c>
    </row>
    <row r="331" spans="1:11" ht="16.5">
      <c r="A331" s="66" t="s">
        <v>5</v>
      </c>
      <c r="B331" s="17"/>
      <c r="C331" s="51"/>
      <c r="D331" s="34"/>
      <c r="E331" s="34"/>
      <c r="F331" s="34"/>
      <c r="G331" s="34"/>
      <c r="H331" s="34"/>
      <c r="I331" s="34"/>
      <c r="J331" s="34"/>
      <c r="K331" s="34"/>
    </row>
    <row r="332" spans="1:11" ht="16.5">
      <c r="A332" s="133" t="s">
        <v>204</v>
      </c>
      <c r="B332" s="17"/>
      <c r="C332" s="51"/>
      <c r="D332" s="34"/>
      <c r="E332" s="34"/>
      <c r="F332" s="34"/>
      <c r="G332" s="34"/>
      <c r="H332" s="34"/>
      <c r="I332" s="34"/>
      <c r="J332" s="34"/>
      <c r="K332" s="34"/>
    </row>
    <row r="333" spans="1:11" ht="44.25" customHeight="1">
      <c r="A333" s="152" t="s">
        <v>207</v>
      </c>
      <c r="B333" s="17"/>
      <c r="C333" s="51">
        <f>D333+E333</f>
        <v>0</v>
      </c>
      <c r="D333" s="34">
        <v>0</v>
      </c>
      <c r="E333" s="34">
        <v>0</v>
      </c>
      <c r="F333" s="34">
        <f>G333+H333</f>
        <v>70</v>
      </c>
      <c r="G333" s="34">
        <v>70</v>
      </c>
      <c r="H333" s="34">
        <v>0</v>
      </c>
      <c r="I333" s="34">
        <f>J333+K333</f>
        <v>74.7</v>
      </c>
      <c r="J333" s="34">
        <v>74.7</v>
      </c>
      <c r="K333" s="34">
        <v>0</v>
      </c>
    </row>
    <row r="334" spans="1:11" ht="16.5">
      <c r="A334" s="133" t="s">
        <v>6</v>
      </c>
      <c r="B334" s="17"/>
      <c r="C334" s="51"/>
      <c r="D334" s="34"/>
      <c r="E334" s="34"/>
      <c r="F334" s="34"/>
      <c r="G334" s="34"/>
      <c r="H334" s="34"/>
      <c r="I334" s="34"/>
      <c r="J334" s="34"/>
      <c r="K334" s="34"/>
    </row>
    <row r="335" spans="1:11" ht="16.5">
      <c r="A335" s="66" t="s">
        <v>208</v>
      </c>
      <c r="B335" s="17"/>
      <c r="C335" s="15">
        <f>D335+E335</f>
        <v>0</v>
      </c>
      <c r="D335" s="15">
        <v>0</v>
      </c>
      <c r="E335" s="15">
        <v>0</v>
      </c>
      <c r="F335" s="64">
        <f>G335+H335</f>
        <v>190920</v>
      </c>
      <c r="G335" s="64">
        <v>190920</v>
      </c>
      <c r="H335" s="64">
        <v>0</v>
      </c>
      <c r="I335" s="64">
        <f>J335+K335</f>
        <v>190920</v>
      </c>
      <c r="J335" s="64">
        <v>190920</v>
      </c>
      <c r="K335" s="64">
        <v>0</v>
      </c>
    </row>
    <row r="336" spans="1:11" ht="16.5">
      <c r="A336" s="137" t="s">
        <v>23</v>
      </c>
      <c r="B336" s="17"/>
      <c r="C336" s="51"/>
      <c r="D336" s="34"/>
      <c r="E336" s="34"/>
      <c r="F336" s="34"/>
      <c r="G336" s="34"/>
      <c r="H336" s="34"/>
      <c r="I336" s="34"/>
      <c r="J336" s="34"/>
      <c r="K336" s="34"/>
    </row>
    <row r="337" spans="1:11" ht="16.5">
      <c r="A337" s="152" t="s">
        <v>209</v>
      </c>
      <c r="B337" s="17"/>
      <c r="C337" s="51">
        <f>D337+E337</f>
        <v>0</v>
      </c>
      <c r="D337" s="34">
        <v>0</v>
      </c>
      <c r="E337" s="34">
        <v>0</v>
      </c>
      <c r="F337" s="23">
        <f>G337+H337</f>
        <v>0.37</v>
      </c>
      <c r="G337" s="23">
        <v>0.37</v>
      </c>
      <c r="H337" s="23">
        <v>0</v>
      </c>
      <c r="I337" s="23">
        <f>J337+K337</f>
        <v>0.39</v>
      </c>
      <c r="J337" s="23">
        <v>0.39</v>
      </c>
      <c r="K337" s="23">
        <v>0</v>
      </c>
    </row>
    <row r="338" spans="1:11" ht="16.5">
      <c r="A338" s="137" t="s">
        <v>22</v>
      </c>
      <c r="B338" s="17"/>
      <c r="C338" s="51"/>
      <c r="D338" s="34"/>
      <c r="E338" s="34"/>
      <c r="F338" s="34"/>
      <c r="G338" s="34"/>
      <c r="H338" s="34"/>
      <c r="I338" s="34"/>
      <c r="J338" s="34"/>
      <c r="K338" s="34"/>
    </row>
    <row r="339" spans="1:11" ht="16.5">
      <c r="A339" s="152" t="s">
        <v>210</v>
      </c>
      <c r="B339" s="17"/>
      <c r="C339" s="51">
        <f>D339+E339</f>
        <v>0</v>
      </c>
      <c r="D339" s="34">
        <v>0</v>
      </c>
      <c r="E339" s="34">
        <v>0</v>
      </c>
      <c r="F339" s="34">
        <f>G339+H339</f>
        <v>100</v>
      </c>
      <c r="G339" s="34">
        <v>100</v>
      </c>
      <c r="H339" s="34">
        <v>0</v>
      </c>
      <c r="I339" s="34">
        <f>J339+K339</f>
        <v>100</v>
      </c>
      <c r="J339" s="34">
        <v>100</v>
      </c>
      <c r="K339" s="34">
        <v>0</v>
      </c>
    </row>
    <row r="340" spans="1:11" ht="18" customHeight="1">
      <c r="A340" s="217" t="s">
        <v>117</v>
      </c>
      <c r="B340" s="217"/>
      <c r="C340" s="217"/>
      <c r="D340" s="217"/>
      <c r="E340" s="217"/>
      <c r="F340" s="217"/>
      <c r="G340" s="217"/>
      <c r="H340" s="217"/>
      <c r="I340" s="217"/>
      <c r="J340" s="217"/>
      <c r="K340" s="217"/>
    </row>
    <row r="341" spans="1:11" ht="33" customHeight="1">
      <c r="A341" s="216" t="s">
        <v>160</v>
      </c>
      <c r="B341" s="216"/>
      <c r="C341" s="216"/>
      <c r="D341" s="216"/>
      <c r="E341" s="216"/>
      <c r="F341" s="216"/>
      <c r="G341" s="216"/>
      <c r="H341" s="216"/>
      <c r="I341" s="216"/>
      <c r="J341" s="216"/>
      <c r="K341" s="216"/>
    </row>
    <row r="342" spans="1:11" ht="16.5">
      <c r="A342" s="168" t="s">
        <v>7</v>
      </c>
      <c r="B342" s="110">
        <v>1513030</v>
      </c>
      <c r="C342" s="18">
        <f>D342+E342</f>
        <v>16477514</v>
      </c>
      <c r="D342" s="18">
        <f>D344+D357+D367+D376+D390+D408</f>
        <v>16477514</v>
      </c>
      <c r="E342" s="18">
        <v>0</v>
      </c>
      <c r="F342" s="18">
        <f>G342+H342</f>
        <v>40025657</v>
      </c>
      <c r="G342" s="18">
        <f>G344+G357+G367+G376+G390+G408</f>
        <v>39821045</v>
      </c>
      <c r="H342" s="18">
        <f>H344+H357+H367+H376+H390</f>
        <v>204612</v>
      </c>
      <c r="I342" s="13">
        <f>J342+K342</f>
        <v>160000</v>
      </c>
      <c r="J342" s="18">
        <f>J344+J357+J367+J376</f>
        <v>0</v>
      </c>
      <c r="K342" s="18">
        <f>K344+K357+K367+K376+K390</f>
        <v>160000</v>
      </c>
    </row>
    <row r="343" spans="1:11" ht="21.75" customHeight="1">
      <c r="A343" s="114" t="s">
        <v>193</v>
      </c>
      <c r="B343" s="106"/>
      <c r="C343" s="106"/>
      <c r="D343" s="106"/>
      <c r="E343" s="106"/>
      <c r="F343" s="127"/>
      <c r="G343" s="127"/>
      <c r="H343" s="127"/>
      <c r="I343" s="106"/>
      <c r="J343" s="106"/>
      <c r="K343" s="106"/>
    </row>
    <row r="344" spans="1:11" ht="28.5" customHeight="1">
      <c r="A344" s="169" t="s">
        <v>118</v>
      </c>
      <c r="B344" s="109"/>
      <c r="C344" s="13">
        <f>D344+E344</f>
        <v>3624570</v>
      </c>
      <c r="D344" s="24">
        <v>3624570</v>
      </c>
      <c r="E344" s="18">
        <v>0</v>
      </c>
      <c r="F344" s="18">
        <f>+G344</f>
        <v>9826632</v>
      </c>
      <c r="G344" s="24">
        <f>3427694+5552643+846295</f>
        <v>9826632</v>
      </c>
      <c r="H344" s="18">
        <v>0</v>
      </c>
      <c r="I344" s="13">
        <v>0</v>
      </c>
      <c r="J344" s="24">
        <v>0</v>
      </c>
      <c r="K344" s="23">
        <v>0</v>
      </c>
    </row>
    <row r="345" spans="1:11" s="11" customFormat="1" ht="18" customHeight="1">
      <c r="A345" s="66" t="s">
        <v>5</v>
      </c>
      <c r="B345" s="81"/>
      <c r="C345" s="115"/>
      <c r="D345" s="14"/>
      <c r="E345" s="14"/>
      <c r="F345" s="92"/>
      <c r="G345" s="92"/>
      <c r="H345" s="92"/>
      <c r="I345" s="14"/>
      <c r="J345" s="14"/>
      <c r="K345" s="14"/>
    </row>
    <row r="346" spans="1:11" s="11" customFormat="1" ht="15">
      <c r="A346" s="133" t="s">
        <v>6</v>
      </c>
      <c r="B346" s="81"/>
      <c r="C346" s="115"/>
      <c r="D346" s="14"/>
      <c r="E346" s="14"/>
      <c r="F346" s="92"/>
      <c r="G346" s="92"/>
      <c r="H346" s="92"/>
      <c r="I346" s="14"/>
      <c r="J346" s="14"/>
      <c r="K346" s="14"/>
    </row>
    <row r="347" spans="1:11" s="11" customFormat="1" ht="27.75" customHeight="1">
      <c r="A347" s="134" t="s">
        <v>119</v>
      </c>
      <c r="B347" s="81"/>
      <c r="C347" s="116">
        <v>65900</v>
      </c>
      <c r="D347" s="64">
        <v>65900</v>
      </c>
      <c r="E347" s="64">
        <v>0</v>
      </c>
      <c r="F347" s="64">
        <f>+G347</f>
        <v>60420</v>
      </c>
      <c r="G347" s="64">
        <v>60420</v>
      </c>
      <c r="H347" s="15">
        <v>0</v>
      </c>
      <c r="I347" s="15">
        <v>0</v>
      </c>
      <c r="J347" s="15">
        <v>0</v>
      </c>
      <c r="K347" s="15">
        <v>0</v>
      </c>
    </row>
    <row r="348" spans="1:11" s="11" customFormat="1" ht="27.75" customHeight="1">
      <c r="A348" s="134" t="s">
        <v>120</v>
      </c>
      <c r="B348" s="81"/>
      <c r="C348" s="111">
        <v>1</v>
      </c>
      <c r="D348" s="15">
        <v>1</v>
      </c>
      <c r="E348" s="15">
        <v>0</v>
      </c>
      <c r="F348" s="15">
        <f>+G348</f>
        <v>1</v>
      </c>
      <c r="G348" s="15">
        <v>1</v>
      </c>
      <c r="H348" s="15">
        <v>0</v>
      </c>
      <c r="I348" s="15">
        <v>0</v>
      </c>
      <c r="J348" s="15">
        <v>0</v>
      </c>
      <c r="K348" s="15">
        <v>0</v>
      </c>
    </row>
    <row r="349" spans="1:12" ht="10.5" customHeight="1">
      <c r="A349" s="4"/>
      <c r="B349" s="3"/>
      <c r="C349" s="10"/>
      <c r="D349" s="10"/>
      <c r="E349" s="10"/>
      <c r="F349" s="96"/>
      <c r="G349" s="96"/>
      <c r="H349" s="96"/>
      <c r="I349" s="10"/>
      <c r="J349" s="10"/>
      <c r="K349" s="10"/>
      <c r="L349" s="10"/>
    </row>
    <row r="350" spans="1:15" s="126" customFormat="1" ht="26.25" customHeight="1">
      <c r="A350" s="6"/>
      <c r="B350" s="149"/>
      <c r="C350" s="30"/>
      <c r="D350" s="30"/>
      <c r="E350" s="30"/>
      <c r="F350" s="30"/>
      <c r="G350" s="30"/>
      <c r="H350" s="30"/>
      <c r="I350" s="215" t="s">
        <v>55</v>
      </c>
      <c r="J350" s="215"/>
      <c r="K350" s="215"/>
      <c r="L350" s="30"/>
      <c r="M350" s="125"/>
      <c r="N350" s="2"/>
      <c r="O350" s="125"/>
    </row>
    <row r="351" spans="1:15" s="126" customFormat="1" ht="14.25">
      <c r="A351" s="86">
        <v>1</v>
      </c>
      <c r="B351" s="32">
        <v>2</v>
      </c>
      <c r="C351" s="12">
        <v>3</v>
      </c>
      <c r="D351" s="12">
        <v>4</v>
      </c>
      <c r="E351" s="12">
        <v>5</v>
      </c>
      <c r="F351" s="12">
        <v>6</v>
      </c>
      <c r="G351" s="12">
        <v>7</v>
      </c>
      <c r="H351" s="12">
        <v>8</v>
      </c>
      <c r="I351" s="12">
        <v>9</v>
      </c>
      <c r="J351" s="12">
        <v>10</v>
      </c>
      <c r="K351" s="12">
        <v>11</v>
      </c>
      <c r="L351" s="5"/>
      <c r="M351" s="125"/>
      <c r="N351" s="2"/>
      <c r="O351" s="125"/>
    </row>
    <row r="352" spans="1:11" s="11" customFormat="1" ht="17.25" customHeight="1">
      <c r="A352" s="135" t="s">
        <v>23</v>
      </c>
      <c r="B352" s="81"/>
      <c r="C352" s="112"/>
      <c r="D352" s="16"/>
      <c r="E352" s="16"/>
      <c r="F352" s="93"/>
      <c r="G352" s="93"/>
      <c r="H352" s="93"/>
      <c r="I352" s="16"/>
      <c r="J352" s="16"/>
      <c r="K352" s="16"/>
    </row>
    <row r="353" spans="1:11" s="11" customFormat="1" ht="30">
      <c r="A353" s="136" t="s">
        <v>121</v>
      </c>
      <c r="B353" s="81"/>
      <c r="C353" s="13">
        <f>D353+E353</f>
        <v>517795.71428571426</v>
      </c>
      <c r="D353" s="23">
        <f>+D344/7</f>
        <v>517795.71428571426</v>
      </c>
      <c r="E353" s="23">
        <v>0</v>
      </c>
      <c r="F353" s="23">
        <f>G353+H353</f>
        <v>818886</v>
      </c>
      <c r="G353" s="23">
        <f>+G344/12</f>
        <v>818886</v>
      </c>
      <c r="H353" s="23">
        <v>0</v>
      </c>
      <c r="I353" s="23">
        <f>J353+K353</f>
        <v>0</v>
      </c>
      <c r="J353" s="24">
        <v>0</v>
      </c>
      <c r="K353" s="23">
        <v>0</v>
      </c>
    </row>
    <row r="354" spans="1:11" s="11" customFormat="1" ht="16.5">
      <c r="A354" s="137" t="s">
        <v>22</v>
      </c>
      <c r="B354" s="81"/>
      <c r="C354" s="13"/>
      <c r="D354" s="23"/>
      <c r="E354" s="23"/>
      <c r="F354" s="94"/>
      <c r="G354" s="95"/>
      <c r="H354" s="94"/>
      <c r="I354" s="23"/>
      <c r="J354" s="24"/>
      <c r="K354" s="23"/>
    </row>
    <row r="355" spans="1:11" s="11" customFormat="1" ht="21.75" customHeight="1">
      <c r="A355" s="136" t="s">
        <v>21</v>
      </c>
      <c r="B355" s="81"/>
      <c r="C355" s="113">
        <f>+D355</f>
        <v>100</v>
      </c>
      <c r="D355" s="34">
        <v>100</v>
      </c>
      <c r="E355" s="34">
        <v>0</v>
      </c>
      <c r="F355" s="34">
        <f>G355+H355</f>
        <v>100</v>
      </c>
      <c r="G355" s="79">
        <v>100</v>
      </c>
      <c r="H355" s="34">
        <v>0</v>
      </c>
      <c r="I355" s="34">
        <f>J355+K355</f>
        <v>0</v>
      </c>
      <c r="J355" s="79">
        <v>0</v>
      </c>
      <c r="K355" s="34">
        <v>0</v>
      </c>
    </row>
    <row r="356" spans="1:11" ht="21.75" customHeight="1">
      <c r="A356" s="114" t="s">
        <v>194</v>
      </c>
      <c r="B356" s="114"/>
      <c r="C356" s="114"/>
      <c r="D356" s="114"/>
      <c r="E356" s="114"/>
      <c r="F356" s="128"/>
      <c r="G356" s="128"/>
      <c r="H356" s="128"/>
      <c r="I356" s="114"/>
      <c r="J356" s="114"/>
      <c r="K356" s="114"/>
    </row>
    <row r="357" spans="1:11" ht="30.75" customHeight="1">
      <c r="A357" s="169" t="s">
        <v>122</v>
      </c>
      <c r="B357" s="108"/>
      <c r="C357" s="13">
        <f>D357+E357</f>
        <v>9714663</v>
      </c>
      <c r="D357" s="13">
        <v>9714663</v>
      </c>
      <c r="E357" s="13">
        <v>0</v>
      </c>
      <c r="F357" s="119">
        <f>G357+H357</f>
        <v>26541753</v>
      </c>
      <c r="G357" s="119">
        <f>8943969+16020644+1577140</f>
        <v>26541753</v>
      </c>
      <c r="H357" s="18">
        <v>0</v>
      </c>
      <c r="I357" s="18">
        <f>J357+K357</f>
        <v>0</v>
      </c>
      <c r="J357" s="18">
        <v>0</v>
      </c>
      <c r="K357" s="18">
        <v>0</v>
      </c>
    </row>
    <row r="358" spans="1:11" s="11" customFormat="1" ht="18" customHeight="1">
      <c r="A358" s="66" t="s">
        <v>5</v>
      </c>
      <c r="B358" s="81"/>
      <c r="C358" s="115"/>
      <c r="D358" s="14"/>
      <c r="E358" s="14"/>
      <c r="F358" s="92"/>
      <c r="G358" s="92"/>
      <c r="H358" s="92"/>
      <c r="I358" s="14"/>
      <c r="J358" s="14"/>
      <c r="K358" s="14"/>
    </row>
    <row r="359" spans="1:11" s="11" customFormat="1" ht="15">
      <c r="A359" s="133" t="s">
        <v>6</v>
      </c>
      <c r="B359" s="81"/>
      <c r="C359" s="115"/>
      <c r="D359" s="14"/>
      <c r="E359" s="14"/>
      <c r="F359" s="92"/>
      <c r="G359" s="92"/>
      <c r="H359" s="92"/>
      <c r="I359" s="14"/>
      <c r="J359" s="14"/>
      <c r="K359" s="14"/>
    </row>
    <row r="360" spans="1:11" s="11" customFormat="1" ht="27.75" customHeight="1">
      <c r="A360" s="134" t="s">
        <v>123</v>
      </c>
      <c r="B360" s="81"/>
      <c r="C360" s="116">
        <v>65900</v>
      </c>
      <c r="D360" s="64">
        <v>65900</v>
      </c>
      <c r="E360" s="64">
        <v>0</v>
      </c>
      <c r="F360" s="116">
        <f>+G360</f>
        <v>60420</v>
      </c>
      <c r="G360" s="64">
        <v>60420</v>
      </c>
      <c r="H360" s="15">
        <v>0</v>
      </c>
      <c r="I360" s="111">
        <v>0</v>
      </c>
      <c r="J360" s="15">
        <v>0</v>
      </c>
      <c r="K360" s="15">
        <v>0</v>
      </c>
    </row>
    <row r="361" spans="1:11" s="11" customFormat="1" ht="27.75" customHeight="1">
      <c r="A361" s="134" t="s">
        <v>120</v>
      </c>
      <c r="B361" s="81"/>
      <c r="C361" s="111">
        <v>1</v>
      </c>
      <c r="D361" s="15">
        <v>1</v>
      </c>
      <c r="E361" s="15">
        <v>0</v>
      </c>
      <c r="F361" s="111">
        <f>+G361</f>
        <v>1</v>
      </c>
      <c r="G361" s="15">
        <v>1</v>
      </c>
      <c r="H361" s="15">
        <v>0</v>
      </c>
      <c r="I361" s="111">
        <f>+J361</f>
        <v>0</v>
      </c>
      <c r="J361" s="15">
        <v>0</v>
      </c>
      <c r="K361" s="15">
        <v>0</v>
      </c>
    </row>
    <row r="362" spans="1:11" s="11" customFormat="1" ht="17.25" customHeight="1">
      <c r="A362" s="135" t="s">
        <v>23</v>
      </c>
      <c r="B362" s="81"/>
      <c r="C362" s="112"/>
      <c r="D362" s="16"/>
      <c r="E362" s="16"/>
      <c r="F362" s="129"/>
      <c r="G362" s="93"/>
      <c r="H362" s="93"/>
      <c r="I362" s="112"/>
      <c r="J362" s="16"/>
      <c r="K362" s="16"/>
    </row>
    <row r="363" spans="1:11" s="11" customFormat="1" ht="30">
      <c r="A363" s="136" t="s">
        <v>121</v>
      </c>
      <c r="B363" s="81"/>
      <c r="C363" s="13">
        <f>D363+E363</f>
        <v>1387809</v>
      </c>
      <c r="D363" s="23">
        <f>D357/7</f>
        <v>1387809</v>
      </c>
      <c r="E363" s="23">
        <v>0</v>
      </c>
      <c r="F363" s="13">
        <f>G363+H363</f>
        <v>2211812.75</v>
      </c>
      <c r="G363" s="23">
        <f>G357/12</f>
        <v>2211812.75</v>
      </c>
      <c r="H363" s="23">
        <v>0</v>
      </c>
      <c r="I363" s="13">
        <f>J363+K363</f>
        <v>0</v>
      </c>
      <c r="J363" s="24">
        <v>0</v>
      </c>
      <c r="K363" s="23">
        <v>0</v>
      </c>
    </row>
    <row r="364" spans="1:11" s="11" customFormat="1" ht="16.5">
      <c r="A364" s="137" t="s">
        <v>22</v>
      </c>
      <c r="B364" s="81"/>
      <c r="C364" s="13"/>
      <c r="D364" s="23"/>
      <c r="E364" s="23"/>
      <c r="F364" s="91"/>
      <c r="G364" s="95"/>
      <c r="H364" s="94"/>
      <c r="I364" s="13"/>
      <c r="J364" s="24"/>
      <c r="K364" s="23"/>
    </row>
    <row r="365" spans="1:11" s="11" customFormat="1" ht="18" customHeight="1">
      <c r="A365" s="136" t="s">
        <v>21</v>
      </c>
      <c r="B365" s="81"/>
      <c r="C365" s="113">
        <f>+D365</f>
        <v>100</v>
      </c>
      <c r="D365" s="34">
        <v>100</v>
      </c>
      <c r="E365" s="34">
        <v>0</v>
      </c>
      <c r="F365" s="113">
        <f>G365+H365</f>
        <v>100</v>
      </c>
      <c r="G365" s="79">
        <v>100</v>
      </c>
      <c r="H365" s="34">
        <v>0</v>
      </c>
      <c r="I365" s="113">
        <f>J365+K365</f>
        <v>0</v>
      </c>
      <c r="J365" s="79">
        <v>0</v>
      </c>
      <c r="K365" s="34">
        <v>0</v>
      </c>
    </row>
    <row r="366" spans="1:11" ht="21" customHeight="1">
      <c r="A366" s="114" t="s">
        <v>195</v>
      </c>
      <c r="B366" s="114"/>
      <c r="C366" s="114"/>
      <c r="D366" s="114"/>
      <c r="E366" s="114"/>
      <c r="F366" s="128"/>
      <c r="G366" s="128"/>
      <c r="H366" s="128"/>
      <c r="I366" s="114"/>
      <c r="J366" s="114"/>
      <c r="K366" s="114"/>
    </row>
    <row r="367" spans="1:11" ht="42" customHeight="1">
      <c r="A367" s="170" t="s">
        <v>124</v>
      </c>
      <c r="B367" s="108"/>
      <c r="C367" s="13">
        <f>D367+E367</f>
        <v>94003</v>
      </c>
      <c r="D367" s="13">
        <v>94003</v>
      </c>
      <c r="E367" s="13">
        <v>0</v>
      </c>
      <c r="F367" s="18">
        <f>+G367</f>
        <v>103513</v>
      </c>
      <c r="G367" s="18">
        <f>74666+28847</f>
        <v>103513</v>
      </c>
      <c r="H367" s="18">
        <v>0</v>
      </c>
      <c r="I367" s="13">
        <v>0</v>
      </c>
      <c r="J367" s="18">
        <v>0</v>
      </c>
      <c r="K367" s="13">
        <v>0</v>
      </c>
    </row>
    <row r="368" spans="1:11" s="11" customFormat="1" ht="18" customHeight="1">
      <c r="A368" s="66" t="s">
        <v>5</v>
      </c>
      <c r="B368" s="81"/>
      <c r="C368" s="115"/>
      <c r="D368" s="14"/>
      <c r="E368" s="14"/>
      <c r="F368" s="14"/>
      <c r="G368" s="14"/>
      <c r="H368" s="14"/>
      <c r="I368" s="14"/>
      <c r="J368" s="14"/>
      <c r="K368" s="14"/>
    </row>
    <row r="369" spans="1:11" s="11" customFormat="1" ht="15">
      <c r="A369" s="133" t="s">
        <v>6</v>
      </c>
      <c r="B369" s="81"/>
      <c r="C369" s="115"/>
      <c r="D369" s="14"/>
      <c r="E369" s="14"/>
      <c r="F369" s="14"/>
      <c r="G369" s="14"/>
      <c r="H369" s="14"/>
      <c r="I369" s="14"/>
      <c r="J369" s="14"/>
      <c r="K369" s="14"/>
    </row>
    <row r="370" spans="1:11" s="11" customFormat="1" ht="15.75" customHeight="1">
      <c r="A370" s="134" t="s">
        <v>125</v>
      </c>
      <c r="B370" s="81"/>
      <c r="C370" s="111">
        <f>+D370</f>
        <v>229</v>
      </c>
      <c r="D370" s="15">
        <v>229</v>
      </c>
      <c r="E370" s="15">
        <v>0</v>
      </c>
      <c r="F370" s="111">
        <f>+G370</f>
        <v>205</v>
      </c>
      <c r="G370" s="15">
        <f>180+25</f>
        <v>205</v>
      </c>
      <c r="H370" s="15">
        <v>0</v>
      </c>
      <c r="I370" s="111">
        <f>+J370</f>
        <v>0</v>
      </c>
      <c r="J370" s="15">
        <v>0</v>
      </c>
      <c r="K370" s="15">
        <v>0</v>
      </c>
    </row>
    <row r="371" spans="1:11" s="11" customFormat="1" ht="17.25" customHeight="1">
      <c r="A371" s="135" t="s">
        <v>23</v>
      </c>
      <c r="B371" s="81"/>
      <c r="C371" s="112"/>
      <c r="D371" s="16"/>
      <c r="E371" s="16"/>
      <c r="F371" s="112"/>
      <c r="G371" s="16"/>
      <c r="H371" s="16"/>
      <c r="I371" s="112"/>
      <c r="J371" s="16"/>
      <c r="K371" s="16"/>
    </row>
    <row r="372" spans="1:11" s="11" customFormat="1" ht="18.75" customHeight="1">
      <c r="A372" s="152" t="s">
        <v>126</v>
      </c>
      <c r="B372" s="81"/>
      <c r="C372" s="13">
        <f>+D372</f>
        <v>410.49344978165936</v>
      </c>
      <c r="D372" s="23">
        <f>+D367/D370</f>
        <v>410.49344978165936</v>
      </c>
      <c r="E372" s="23">
        <v>0</v>
      </c>
      <c r="F372" s="13">
        <f>+G372</f>
        <v>504.94146341463414</v>
      </c>
      <c r="G372" s="23">
        <f>+G367/G370</f>
        <v>504.94146341463414</v>
      </c>
      <c r="H372" s="23">
        <v>0</v>
      </c>
      <c r="I372" s="13">
        <f>+J372</f>
        <v>0</v>
      </c>
      <c r="J372" s="24">
        <v>0</v>
      </c>
      <c r="K372" s="23">
        <v>0</v>
      </c>
    </row>
    <row r="373" spans="1:11" s="11" customFormat="1" ht="16.5">
      <c r="A373" s="137" t="s">
        <v>22</v>
      </c>
      <c r="B373" s="81"/>
      <c r="C373" s="13"/>
      <c r="D373" s="23"/>
      <c r="E373" s="23"/>
      <c r="F373" s="13"/>
      <c r="G373" s="24"/>
      <c r="H373" s="23"/>
      <c r="I373" s="13"/>
      <c r="J373" s="24"/>
      <c r="K373" s="23"/>
    </row>
    <row r="374" spans="1:11" s="11" customFormat="1" ht="21.75" customHeight="1">
      <c r="A374" s="136" t="s">
        <v>127</v>
      </c>
      <c r="B374" s="81"/>
      <c r="C374" s="113">
        <f>+D374</f>
        <v>100</v>
      </c>
      <c r="D374" s="34">
        <v>100</v>
      </c>
      <c r="E374" s="34">
        <v>0</v>
      </c>
      <c r="F374" s="113">
        <f>G374+H374</f>
        <v>100</v>
      </c>
      <c r="G374" s="79">
        <v>100</v>
      </c>
      <c r="H374" s="34">
        <v>0</v>
      </c>
      <c r="I374" s="113">
        <f>J374+K374</f>
        <v>0</v>
      </c>
      <c r="J374" s="79">
        <v>0</v>
      </c>
      <c r="K374" s="34">
        <v>0</v>
      </c>
    </row>
    <row r="375" spans="1:11" ht="21" customHeight="1">
      <c r="A375" s="114" t="s">
        <v>196</v>
      </c>
      <c r="B375" s="114"/>
      <c r="C375" s="114"/>
      <c r="D375" s="114"/>
      <c r="E375" s="114"/>
      <c r="F375" s="128"/>
      <c r="G375" s="128"/>
      <c r="H375" s="128"/>
      <c r="I375" s="114"/>
      <c r="J375" s="114"/>
      <c r="K375" s="114"/>
    </row>
    <row r="376" spans="1:11" ht="30.75" customHeight="1">
      <c r="A376" s="159" t="s">
        <v>128</v>
      </c>
      <c r="B376" s="108"/>
      <c r="C376" s="13">
        <f>D376+E376</f>
        <v>1439932</v>
      </c>
      <c r="D376" s="13">
        <v>1439932</v>
      </c>
      <c r="E376" s="13">
        <v>0</v>
      </c>
      <c r="F376" s="18">
        <f>G376+H376</f>
        <v>1577457</v>
      </c>
      <c r="G376" s="18">
        <f>1562305+15152</f>
        <v>1577457</v>
      </c>
      <c r="H376" s="18">
        <v>0</v>
      </c>
      <c r="I376" s="13">
        <f>J376+K376</f>
        <v>0</v>
      </c>
      <c r="J376" s="18">
        <v>0</v>
      </c>
      <c r="K376" s="13">
        <v>0</v>
      </c>
    </row>
    <row r="377" spans="1:11" s="11" customFormat="1" ht="18" customHeight="1">
      <c r="A377" s="66" t="s">
        <v>5</v>
      </c>
      <c r="B377" s="81"/>
      <c r="C377" s="115"/>
      <c r="D377" s="14"/>
      <c r="E377" s="14"/>
      <c r="F377" s="92"/>
      <c r="G377" s="92"/>
      <c r="H377" s="92"/>
      <c r="I377" s="14"/>
      <c r="J377" s="14"/>
      <c r="K377" s="14"/>
    </row>
    <row r="378" spans="1:11" s="11" customFormat="1" ht="15">
      <c r="A378" s="133" t="s">
        <v>6</v>
      </c>
      <c r="B378" s="81"/>
      <c r="C378" s="115"/>
      <c r="D378" s="14"/>
      <c r="E378" s="14"/>
      <c r="F378" s="92"/>
      <c r="G378" s="92"/>
      <c r="H378" s="92"/>
      <c r="I378" s="14"/>
      <c r="J378" s="14"/>
      <c r="K378" s="14"/>
    </row>
    <row r="379" spans="1:11" s="11" customFormat="1" ht="34.5" customHeight="1">
      <c r="A379" s="134" t="s">
        <v>129</v>
      </c>
      <c r="B379" s="81"/>
      <c r="C379" s="116">
        <f>+D379</f>
        <v>6250</v>
      </c>
      <c r="D379" s="64">
        <v>6250</v>
      </c>
      <c r="E379" s="64">
        <v>0</v>
      </c>
      <c r="F379" s="116">
        <f>+G379</f>
        <v>6280</v>
      </c>
      <c r="G379" s="64">
        <v>6280</v>
      </c>
      <c r="H379" s="15">
        <v>0</v>
      </c>
      <c r="I379" s="111">
        <f>+J379</f>
        <v>0</v>
      </c>
      <c r="J379" s="15">
        <v>0</v>
      </c>
      <c r="K379" s="15">
        <v>0</v>
      </c>
    </row>
    <row r="380" spans="1:11" s="11" customFormat="1" ht="34.5" customHeight="1">
      <c r="A380" s="134" t="s">
        <v>130</v>
      </c>
      <c r="B380" s="81"/>
      <c r="C380" s="116">
        <f>+D380</f>
        <v>123</v>
      </c>
      <c r="D380" s="15">
        <v>123</v>
      </c>
      <c r="E380" s="15">
        <v>0</v>
      </c>
      <c r="F380" s="111">
        <f>+G380</f>
        <v>123</v>
      </c>
      <c r="G380" s="15">
        <v>123</v>
      </c>
      <c r="H380" s="15">
        <v>0</v>
      </c>
      <c r="I380" s="111">
        <v>0</v>
      </c>
      <c r="J380" s="15">
        <v>0</v>
      </c>
      <c r="K380" s="15">
        <v>0</v>
      </c>
    </row>
    <row r="381" spans="1:11" s="11" customFormat="1" ht="17.25" customHeight="1">
      <c r="A381" s="135" t="s">
        <v>23</v>
      </c>
      <c r="B381" s="81"/>
      <c r="C381" s="112"/>
      <c r="D381" s="16"/>
      <c r="E381" s="16"/>
      <c r="F381" s="129"/>
      <c r="G381" s="93"/>
      <c r="H381" s="93"/>
      <c r="I381" s="112"/>
      <c r="J381" s="16"/>
      <c r="K381" s="16"/>
    </row>
    <row r="382" spans="1:11" s="11" customFormat="1" ht="32.25" customHeight="1">
      <c r="A382" s="134" t="s">
        <v>131</v>
      </c>
      <c r="B382" s="81"/>
      <c r="C382" s="13">
        <f>D382</f>
        <v>118712.06666666667</v>
      </c>
      <c r="D382" s="23">
        <f>1424544.8/12</f>
        <v>118712.06666666667</v>
      </c>
      <c r="E382" s="23">
        <v>0</v>
      </c>
      <c r="F382" s="13">
        <f>+G382</f>
        <v>128909.8</v>
      </c>
      <c r="G382" s="23">
        <f>1546917.6/12</f>
        <v>128909.8</v>
      </c>
      <c r="H382" s="23">
        <v>0</v>
      </c>
      <c r="I382" s="13">
        <f>+J382</f>
        <v>0</v>
      </c>
      <c r="J382" s="24">
        <v>0</v>
      </c>
      <c r="K382" s="23">
        <v>0</v>
      </c>
    </row>
    <row r="383" spans="1:11" s="11" customFormat="1" ht="30" customHeight="1">
      <c r="A383" s="152" t="s">
        <v>132</v>
      </c>
      <c r="B383" s="81"/>
      <c r="C383" s="13">
        <f>+D383</f>
        <v>125.09918699186993</v>
      </c>
      <c r="D383" s="23">
        <f>15387.2/123</f>
        <v>125.09918699186993</v>
      </c>
      <c r="E383" s="23">
        <v>0</v>
      </c>
      <c r="F383" s="13">
        <f>+G383</f>
        <v>125.09918699186993</v>
      </c>
      <c r="G383" s="24">
        <f>15387.2/G380</f>
        <v>125.09918699186993</v>
      </c>
      <c r="H383" s="23">
        <v>0</v>
      </c>
      <c r="I383" s="13">
        <f>+J383</f>
        <v>0</v>
      </c>
      <c r="J383" s="24">
        <v>0</v>
      </c>
      <c r="K383" s="23">
        <v>0</v>
      </c>
    </row>
    <row r="384" spans="1:11" s="11" customFormat="1" ht="16.5">
      <c r="A384" s="137" t="s">
        <v>22</v>
      </c>
      <c r="B384" s="81"/>
      <c r="C384" s="13"/>
      <c r="D384" s="23"/>
      <c r="E384" s="23"/>
      <c r="F384" s="91"/>
      <c r="G384" s="95"/>
      <c r="H384" s="94"/>
      <c r="I384" s="13"/>
      <c r="J384" s="24"/>
      <c r="K384" s="23"/>
    </row>
    <row r="385" spans="1:11" s="11" customFormat="1" ht="21.75" customHeight="1">
      <c r="A385" s="136" t="s">
        <v>127</v>
      </c>
      <c r="B385" s="81"/>
      <c r="C385" s="113">
        <f>+D385</f>
        <v>100</v>
      </c>
      <c r="D385" s="34">
        <v>100</v>
      </c>
      <c r="E385" s="34">
        <v>0</v>
      </c>
      <c r="F385" s="113">
        <f>G385+H385</f>
        <v>100</v>
      </c>
      <c r="G385" s="79">
        <v>100</v>
      </c>
      <c r="H385" s="34">
        <v>0</v>
      </c>
      <c r="I385" s="113">
        <f>J385+K385</f>
        <v>0</v>
      </c>
      <c r="J385" s="79">
        <v>0</v>
      </c>
      <c r="K385" s="34">
        <v>0</v>
      </c>
    </row>
    <row r="386" spans="1:12" ht="10.5" customHeight="1">
      <c r="A386" s="4"/>
      <c r="B386" s="3"/>
      <c r="C386" s="10"/>
      <c r="D386" s="10"/>
      <c r="E386" s="10"/>
      <c r="F386" s="96"/>
      <c r="G386" s="96"/>
      <c r="H386" s="96"/>
      <c r="I386" s="10"/>
      <c r="J386" s="10"/>
      <c r="K386" s="10"/>
      <c r="L386" s="10"/>
    </row>
    <row r="387" spans="1:15" s="126" customFormat="1" ht="26.25" customHeight="1">
      <c r="A387" s="6"/>
      <c r="B387" s="149"/>
      <c r="C387" s="30"/>
      <c r="D387" s="30"/>
      <c r="E387" s="30"/>
      <c r="F387" s="30"/>
      <c r="G387" s="30"/>
      <c r="H387" s="30"/>
      <c r="I387" s="210" t="s">
        <v>55</v>
      </c>
      <c r="J387" s="210"/>
      <c r="K387" s="210"/>
      <c r="L387" s="30"/>
      <c r="M387" s="125"/>
      <c r="N387" s="2"/>
      <c r="O387" s="125"/>
    </row>
    <row r="388" spans="1:15" s="126" customFormat="1" ht="14.25">
      <c r="A388" s="86">
        <v>1</v>
      </c>
      <c r="B388" s="32">
        <v>2</v>
      </c>
      <c r="C388" s="12">
        <v>3</v>
      </c>
      <c r="D388" s="12">
        <v>4</v>
      </c>
      <c r="E388" s="12">
        <v>5</v>
      </c>
      <c r="F388" s="12">
        <v>6</v>
      </c>
      <c r="G388" s="12">
        <v>7</v>
      </c>
      <c r="H388" s="12">
        <v>8</v>
      </c>
      <c r="I388" s="12">
        <v>9</v>
      </c>
      <c r="J388" s="12">
        <v>10</v>
      </c>
      <c r="K388" s="12">
        <v>11</v>
      </c>
      <c r="L388" s="5"/>
      <c r="M388" s="125"/>
      <c r="N388" s="2"/>
      <c r="O388" s="125"/>
    </row>
    <row r="389" spans="1:11" s="11" customFormat="1" ht="21.75" customHeight="1">
      <c r="A389" s="114" t="s">
        <v>197</v>
      </c>
      <c r="B389" s="114"/>
      <c r="C389" s="114"/>
      <c r="D389" s="114"/>
      <c r="E389" s="114"/>
      <c r="F389" s="128"/>
      <c r="G389" s="128"/>
      <c r="H389" s="128"/>
      <c r="I389" s="114"/>
      <c r="J389" s="114"/>
      <c r="K389" s="114"/>
    </row>
    <row r="390" spans="1:11" s="11" customFormat="1" ht="143.25" customHeight="1">
      <c r="A390" s="170" t="s">
        <v>143</v>
      </c>
      <c r="B390" s="81"/>
      <c r="C390" s="117">
        <f>D390+E390</f>
        <v>254346</v>
      </c>
      <c r="D390" s="118">
        <f>D392+D393</f>
        <v>254346</v>
      </c>
      <c r="E390" s="118">
        <f>E392+E393</f>
        <v>0</v>
      </c>
      <c r="F390" s="119">
        <f>G390+H390</f>
        <v>476302</v>
      </c>
      <c r="G390" s="118">
        <f>G392+G393+G394</f>
        <v>271690</v>
      </c>
      <c r="H390" s="118">
        <f>H392+H393+H394</f>
        <v>204612</v>
      </c>
      <c r="I390" s="117">
        <f>J390+K390</f>
        <v>160000</v>
      </c>
      <c r="J390" s="118">
        <f>J392+J393+J394</f>
        <v>0</v>
      </c>
      <c r="K390" s="118">
        <f>K392+K393+K394</f>
        <v>160000</v>
      </c>
    </row>
    <row r="391" spans="1:11" s="11" customFormat="1" ht="16.5" customHeight="1">
      <c r="A391" s="133" t="s">
        <v>133</v>
      </c>
      <c r="B391" s="81"/>
      <c r="C391" s="113"/>
      <c r="D391" s="34"/>
      <c r="E391" s="34"/>
      <c r="F391" s="119">
        <f>G391+H391</f>
        <v>0</v>
      </c>
      <c r="G391" s="24">
        <v>0</v>
      </c>
      <c r="H391" s="23">
        <v>0</v>
      </c>
      <c r="I391" s="119">
        <f>J391+K391</f>
        <v>0</v>
      </c>
      <c r="J391" s="24">
        <v>0</v>
      </c>
      <c r="K391" s="23">
        <v>0</v>
      </c>
    </row>
    <row r="392" spans="1:11" s="11" customFormat="1" ht="20.25" customHeight="1">
      <c r="A392" s="163" t="s">
        <v>134</v>
      </c>
      <c r="B392" s="81"/>
      <c r="C392" s="113">
        <f>D392</f>
        <v>28775</v>
      </c>
      <c r="D392" s="23">
        <v>28775</v>
      </c>
      <c r="E392" s="23">
        <v>0</v>
      </c>
      <c r="F392" s="119">
        <f>G392+H392</f>
        <v>27890</v>
      </c>
      <c r="G392" s="24">
        <v>27890</v>
      </c>
      <c r="H392" s="23">
        <v>0</v>
      </c>
      <c r="I392" s="119">
        <f>J392+K392</f>
        <v>0</v>
      </c>
      <c r="J392" s="24">
        <v>0</v>
      </c>
      <c r="K392" s="23">
        <v>0</v>
      </c>
    </row>
    <row r="393" spans="1:11" s="11" customFormat="1" ht="30.75" customHeight="1">
      <c r="A393" s="109" t="s">
        <v>144</v>
      </c>
      <c r="B393" s="81"/>
      <c r="C393" s="113">
        <f>D393</f>
        <v>225571</v>
      </c>
      <c r="D393" s="23">
        <v>225571</v>
      </c>
      <c r="E393" s="23">
        <v>0</v>
      </c>
      <c r="F393" s="119">
        <f>G393+H393</f>
        <v>243800</v>
      </c>
      <c r="G393" s="24">
        <v>243800</v>
      </c>
      <c r="H393" s="23">
        <v>0</v>
      </c>
      <c r="I393" s="119">
        <f>J393+K393</f>
        <v>0</v>
      </c>
      <c r="J393" s="24">
        <v>0</v>
      </c>
      <c r="K393" s="23">
        <v>0</v>
      </c>
    </row>
    <row r="394" spans="1:11" s="11" customFormat="1" ht="21" customHeight="1">
      <c r="A394" s="171" t="s">
        <v>152</v>
      </c>
      <c r="B394" s="81"/>
      <c r="C394" s="113">
        <v>0</v>
      </c>
      <c r="D394" s="23">
        <v>0</v>
      </c>
      <c r="E394" s="23">
        <v>0</v>
      </c>
      <c r="F394" s="119">
        <f>G394+H394</f>
        <v>204612</v>
      </c>
      <c r="G394" s="24">
        <v>0</v>
      </c>
      <c r="H394" s="23">
        <f>150000+4612+50000</f>
        <v>204612</v>
      </c>
      <c r="I394" s="119">
        <f>J394+K394</f>
        <v>160000</v>
      </c>
      <c r="J394" s="24">
        <v>0</v>
      </c>
      <c r="K394" s="23">
        <v>160000</v>
      </c>
    </row>
    <row r="395" spans="1:11" s="11" customFormat="1" ht="21.75" customHeight="1">
      <c r="A395" s="137" t="s">
        <v>135</v>
      </c>
      <c r="B395" s="81"/>
      <c r="C395" s="113"/>
      <c r="D395" s="34"/>
      <c r="E395" s="34"/>
      <c r="F395" s="130"/>
      <c r="G395" s="98"/>
      <c r="H395" s="97"/>
      <c r="I395" s="113"/>
      <c r="J395" s="79"/>
      <c r="K395" s="34"/>
    </row>
    <row r="396" spans="1:11" s="11" customFormat="1" ht="21.75" customHeight="1">
      <c r="A396" s="172" t="s">
        <v>136</v>
      </c>
      <c r="B396" s="81"/>
      <c r="C396" s="116">
        <f>D396</f>
        <v>2</v>
      </c>
      <c r="D396" s="64">
        <v>2</v>
      </c>
      <c r="E396" s="64">
        <v>0</v>
      </c>
      <c r="F396" s="116">
        <f>G396</f>
        <v>2</v>
      </c>
      <c r="G396" s="120">
        <v>2</v>
      </c>
      <c r="H396" s="64">
        <v>0</v>
      </c>
      <c r="I396" s="116">
        <f>J396</f>
        <v>0</v>
      </c>
      <c r="J396" s="120">
        <v>0</v>
      </c>
      <c r="K396" s="64">
        <v>0</v>
      </c>
    </row>
    <row r="397" spans="1:11" s="11" customFormat="1" ht="39" customHeight="1">
      <c r="A397" s="172" t="s">
        <v>137</v>
      </c>
      <c r="B397" s="81"/>
      <c r="C397" s="116">
        <f>D397</f>
        <v>2116</v>
      </c>
      <c r="D397" s="64">
        <v>2116</v>
      </c>
      <c r="E397" s="64">
        <v>0</v>
      </c>
      <c r="F397" s="116">
        <f>G397</f>
        <v>3842</v>
      </c>
      <c r="G397" s="120">
        <v>3842</v>
      </c>
      <c r="H397" s="64">
        <v>0</v>
      </c>
      <c r="I397" s="116">
        <f>J397</f>
        <v>0</v>
      </c>
      <c r="J397" s="120">
        <v>0</v>
      </c>
      <c r="K397" s="64">
        <v>0</v>
      </c>
    </row>
    <row r="398" spans="1:11" s="11" customFormat="1" ht="33" customHeight="1">
      <c r="A398" s="166" t="s">
        <v>151</v>
      </c>
      <c r="B398" s="81"/>
      <c r="C398" s="116">
        <f>D398</f>
        <v>0</v>
      </c>
      <c r="D398" s="64">
        <v>0</v>
      </c>
      <c r="E398" s="64">
        <v>0</v>
      </c>
      <c r="F398" s="116">
        <f>G398+H398</f>
        <v>5</v>
      </c>
      <c r="G398" s="120">
        <v>0</v>
      </c>
      <c r="H398" s="64">
        <v>5</v>
      </c>
      <c r="I398" s="116">
        <f>J398+K398</f>
        <v>5</v>
      </c>
      <c r="J398" s="120">
        <v>0</v>
      </c>
      <c r="K398" s="64">
        <v>5</v>
      </c>
    </row>
    <row r="399" spans="1:11" s="11" customFormat="1" ht="21.75" customHeight="1">
      <c r="A399" s="137" t="s">
        <v>138</v>
      </c>
      <c r="B399" s="81"/>
      <c r="C399" s="113"/>
      <c r="D399" s="34"/>
      <c r="E399" s="34"/>
      <c r="F399" s="130"/>
      <c r="G399" s="98"/>
      <c r="H399" s="97"/>
      <c r="I399" s="113"/>
      <c r="J399" s="79"/>
      <c r="K399" s="34"/>
    </row>
    <row r="400" spans="1:11" s="11" customFormat="1" ht="21.75" customHeight="1">
      <c r="A400" s="173" t="s">
        <v>139</v>
      </c>
      <c r="B400" s="81"/>
      <c r="C400" s="13">
        <f>D400</f>
        <v>1198.9583333333333</v>
      </c>
      <c r="D400" s="23">
        <f>D392/D396/12</f>
        <v>1198.9583333333333</v>
      </c>
      <c r="E400" s="23">
        <v>0</v>
      </c>
      <c r="F400" s="13">
        <f>G400</f>
        <v>1162.0833333333333</v>
      </c>
      <c r="G400" s="24">
        <f>+G392/G396/12</f>
        <v>1162.0833333333333</v>
      </c>
      <c r="H400" s="23">
        <v>0</v>
      </c>
      <c r="I400" s="13">
        <f>J400</f>
        <v>0</v>
      </c>
      <c r="J400" s="24">
        <v>0</v>
      </c>
      <c r="K400" s="23">
        <v>0</v>
      </c>
    </row>
    <row r="401" spans="1:11" s="11" customFormat="1" ht="50.25" customHeight="1">
      <c r="A401" s="172" t="s">
        <v>140</v>
      </c>
      <c r="B401" s="81"/>
      <c r="C401" s="13">
        <f>D401</f>
        <v>106.60255198487712</v>
      </c>
      <c r="D401" s="23">
        <f>D393/D397</f>
        <v>106.60255198487712</v>
      </c>
      <c r="E401" s="23">
        <v>0</v>
      </c>
      <c r="F401" s="13">
        <f>G401</f>
        <v>63.456533055700156</v>
      </c>
      <c r="G401" s="24">
        <f>+G393/G397</f>
        <v>63.456533055700156</v>
      </c>
      <c r="H401" s="23">
        <v>0</v>
      </c>
      <c r="I401" s="13">
        <f>J401</f>
        <v>0</v>
      </c>
      <c r="J401" s="24">
        <v>0</v>
      </c>
      <c r="K401" s="23">
        <v>0</v>
      </c>
    </row>
    <row r="402" spans="1:11" s="11" customFormat="1" ht="26.25" customHeight="1">
      <c r="A402" s="171" t="s">
        <v>153</v>
      </c>
      <c r="B402" s="81"/>
      <c r="C402" s="13">
        <f>D402</f>
        <v>0</v>
      </c>
      <c r="D402" s="23">
        <v>0</v>
      </c>
      <c r="E402" s="23">
        <v>0</v>
      </c>
      <c r="F402" s="13">
        <f>+G402+H402</f>
        <v>40922.4</v>
      </c>
      <c r="G402" s="24">
        <v>0</v>
      </c>
      <c r="H402" s="23">
        <f>+H394/H398</f>
        <v>40922.4</v>
      </c>
      <c r="I402" s="13">
        <f>J402+K402</f>
        <v>32000</v>
      </c>
      <c r="J402" s="24">
        <v>0</v>
      </c>
      <c r="K402" s="23">
        <f>+K394/K398</f>
        <v>32000</v>
      </c>
    </row>
    <row r="403" spans="1:11" s="11" customFormat="1" ht="18.75" customHeight="1">
      <c r="A403" s="137" t="s">
        <v>141</v>
      </c>
      <c r="B403" s="81"/>
      <c r="C403" s="113"/>
      <c r="D403" s="34"/>
      <c r="E403" s="34"/>
      <c r="F403" s="130"/>
      <c r="G403" s="98"/>
      <c r="H403" s="97"/>
      <c r="I403" s="113"/>
      <c r="J403" s="79"/>
      <c r="K403" s="34"/>
    </row>
    <row r="404" spans="1:11" s="11" customFormat="1" ht="34.5" customHeight="1">
      <c r="A404" s="167" t="s">
        <v>142</v>
      </c>
      <c r="B404" s="81"/>
      <c r="C404" s="113">
        <f>D404</f>
        <v>100</v>
      </c>
      <c r="D404" s="34">
        <v>100</v>
      </c>
      <c r="E404" s="34">
        <v>0</v>
      </c>
      <c r="F404" s="113">
        <f>G404</f>
        <v>100</v>
      </c>
      <c r="G404" s="79">
        <v>100</v>
      </c>
      <c r="H404" s="34">
        <v>0</v>
      </c>
      <c r="I404" s="113">
        <f>J404</f>
        <v>0</v>
      </c>
      <c r="J404" s="79">
        <v>0</v>
      </c>
      <c r="K404" s="34">
        <v>0</v>
      </c>
    </row>
    <row r="405" spans="1:11" s="11" customFormat="1" ht="36" customHeight="1">
      <c r="A405" s="167" t="s">
        <v>154</v>
      </c>
      <c r="B405" s="81"/>
      <c r="C405" s="113">
        <f>D405</f>
        <v>100</v>
      </c>
      <c r="D405" s="34">
        <v>100</v>
      </c>
      <c r="E405" s="34">
        <v>0</v>
      </c>
      <c r="F405" s="113">
        <f>G405</f>
        <v>100</v>
      </c>
      <c r="G405" s="79">
        <v>100</v>
      </c>
      <c r="H405" s="34">
        <v>0</v>
      </c>
      <c r="I405" s="113">
        <f>J405</f>
        <v>0</v>
      </c>
      <c r="J405" s="79">
        <v>0</v>
      </c>
      <c r="K405" s="34">
        <v>0</v>
      </c>
    </row>
    <row r="406" spans="1:11" s="11" customFormat="1" ht="23.25" customHeight="1">
      <c r="A406" s="175" t="s">
        <v>155</v>
      </c>
      <c r="B406" s="81"/>
      <c r="C406" s="113">
        <v>0</v>
      </c>
      <c r="D406" s="34">
        <v>0</v>
      </c>
      <c r="E406" s="34">
        <v>0</v>
      </c>
      <c r="F406" s="113">
        <f>+G406+H406</f>
        <v>100</v>
      </c>
      <c r="G406" s="79">
        <v>0</v>
      </c>
      <c r="H406" s="34">
        <v>100</v>
      </c>
      <c r="I406" s="113">
        <f>J406+K406</f>
        <v>100</v>
      </c>
      <c r="J406" s="79">
        <v>0</v>
      </c>
      <c r="K406" s="34">
        <v>100</v>
      </c>
    </row>
    <row r="407" spans="1:11" s="11" customFormat="1" ht="36" customHeight="1">
      <c r="A407" s="194" t="s">
        <v>198</v>
      </c>
      <c r="B407" s="81"/>
      <c r="C407" s="113"/>
      <c r="D407" s="34"/>
      <c r="E407" s="34"/>
      <c r="F407" s="113"/>
      <c r="G407" s="79"/>
      <c r="H407" s="34"/>
      <c r="I407" s="113"/>
      <c r="J407" s="79"/>
      <c r="K407" s="34"/>
    </row>
    <row r="408" spans="1:11" s="11" customFormat="1" ht="45" customHeight="1">
      <c r="A408" s="138" t="s">
        <v>212</v>
      </c>
      <c r="B408" s="81"/>
      <c r="C408" s="113">
        <f>D408+E408</f>
        <v>1350000</v>
      </c>
      <c r="D408" s="34">
        <v>1350000</v>
      </c>
      <c r="E408" s="34">
        <v>0</v>
      </c>
      <c r="F408" s="113">
        <f>G408+H408</f>
        <v>1500000</v>
      </c>
      <c r="G408" s="79">
        <v>1500000</v>
      </c>
      <c r="H408" s="34">
        <v>0</v>
      </c>
      <c r="I408" s="113">
        <f>J408+K408</f>
        <v>0</v>
      </c>
      <c r="J408" s="79">
        <v>0</v>
      </c>
      <c r="K408" s="34">
        <v>0</v>
      </c>
    </row>
    <row r="409" spans="1:11" s="11" customFormat="1" ht="17.25" customHeight="1">
      <c r="A409" s="66" t="s">
        <v>5</v>
      </c>
      <c r="B409" s="81"/>
      <c r="C409" s="113"/>
      <c r="D409" s="34"/>
      <c r="E409" s="34"/>
      <c r="F409" s="113"/>
      <c r="G409" s="79"/>
      <c r="H409" s="34"/>
      <c r="I409" s="113"/>
      <c r="J409" s="79"/>
      <c r="K409" s="34"/>
    </row>
    <row r="410" spans="1:11" s="11" customFormat="1" ht="19.5" customHeight="1">
      <c r="A410" s="133" t="s">
        <v>133</v>
      </c>
      <c r="B410" s="81"/>
      <c r="C410" s="113"/>
      <c r="D410" s="34"/>
      <c r="E410" s="34"/>
      <c r="F410" s="113"/>
      <c r="G410" s="79"/>
      <c r="H410" s="34"/>
      <c r="I410" s="113"/>
      <c r="J410" s="79"/>
      <c r="K410" s="34"/>
    </row>
    <row r="411" spans="1:11" s="11" customFormat="1" ht="27.75" customHeight="1">
      <c r="A411" s="140" t="s">
        <v>213</v>
      </c>
      <c r="B411" s="81"/>
      <c r="C411" s="116">
        <f>D411+E411</f>
        <v>65900</v>
      </c>
      <c r="D411" s="64">
        <v>65900</v>
      </c>
      <c r="E411" s="64">
        <v>0</v>
      </c>
      <c r="F411" s="116">
        <f>G411+H411</f>
        <v>60420</v>
      </c>
      <c r="G411" s="120">
        <v>60420</v>
      </c>
      <c r="H411" s="64">
        <v>0</v>
      </c>
      <c r="I411" s="116">
        <f>J411+K411</f>
        <v>0</v>
      </c>
      <c r="J411" s="120">
        <v>0</v>
      </c>
      <c r="K411" s="64">
        <v>0</v>
      </c>
    </row>
    <row r="412" spans="1:11" s="11" customFormat="1" ht="36" customHeight="1">
      <c r="A412" s="140" t="s">
        <v>120</v>
      </c>
      <c r="B412" s="81"/>
      <c r="C412" s="116">
        <f>D412+E412</f>
        <v>1</v>
      </c>
      <c r="D412" s="64">
        <v>1</v>
      </c>
      <c r="E412" s="64">
        <v>0</v>
      </c>
      <c r="F412" s="116">
        <f>G412+H412</f>
        <v>1</v>
      </c>
      <c r="G412" s="120">
        <v>1</v>
      </c>
      <c r="H412" s="64">
        <v>0</v>
      </c>
      <c r="I412" s="116">
        <f>J412+K412</f>
        <v>0</v>
      </c>
      <c r="J412" s="120">
        <v>0</v>
      </c>
      <c r="K412" s="64">
        <v>0</v>
      </c>
    </row>
    <row r="413" spans="1:12" ht="10.5" customHeight="1">
      <c r="A413" s="4"/>
      <c r="B413" s="3"/>
      <c r="C413" s="10"/>
      <c r="D413" s="10"/>
      <c r="E413" s="10"/>
      <c r="F413" s="96"/>
      <c r="G413" s="96"/>
      <c r="H413" s="96"/>
      <c r="I413" s="10"/>
      <c r="J413" s="10"/>
      <c r="K413" s="10"/>
      <c r="L413" s="10"/>
    </row>
    <row r="414" spans="1:15" s="126" customFormat="1" ht="26.25" customHeight="1">
      <c r="A414" s="6"/>
      <c r="B414" s="149"/>
      <c r="C414" s="30"/>
      <c r="D414" s="30"/>
      <c r="E414" s="30"/>
      <c r="F414" s="30"/>
      <c r="G414" s="30"/>
      <c r="H414" s="30"/>
      <c r="I414" s="210" t="s">
        <v>55</v>
      </c>
      <c r="J414" s="210"/>
      <c r="K414" s="210"/>
      <c r="L414" s="30"/>
      <c r="M414" s="125"/>
      <c r="N414" s="2"/>
      <c r="O414" s="125"/>
    </row>
    <row r="415" spans="1:15" s="126" customFormat="1" ht="14.25">
      <c r="A415" s="86">
        <v>1</v>
      </c>
      <c r="B415" s="32">
        <v>2</v>
      </c>
      <c r="C415" s="12">
        <v>3</v>
      </c>
      <c r="D415" s="12">
        <v>4</v>
      </c>
      <c r="E415" s="12">
        <v>5</v>
      </c>
      <c r="F415" s="12">
        <v>6</v>
      </c>
      <c r="G415" s="12">
        <v>7</v>
      </c>
      <c r="H415" s="12">
        <v>8</v>
      </c>
      <c r="I415" s="12">
        <v>9</v>
      </c>
      <c r="J415" s="12">
        <v>10</v>
      </c>
      <c r="K415" s="12">
        <v>11</v>
      </c>
      <c r="L415" s="5"/>
      <c r="M415" s="125"/>
      <c r="N415" s="2"/>
      <c r="O415" s="125"/>
    </row>
    <row r="416" spans="1:11" s="11" customFormat="1" ht="18.75" customHeight="1">
      <c r="A416" s="195" t="s">
        <v>23</v>
      </c>
      <c r="B416" s="81"/>
      <c r="C416" s="113"/>
      <c r="D416" s="34"/>
      <c r="E416" s="34"/>
      <c r="F416" s="113"/>
      <c r="G416" s="79"/>
      <c r="H416" s="34"/>
      <c r="I416" s="113"/>
      <c r="J416" s="79"/>
      <c r="K416" s="34"/>
    </row>
    <row r="417" spans="1:11" s="11" customFormat="1" ht="29.25" customHeight="1">
      <c r="A417" s="141" t="s">
        <v>214</v>
      </c>
      <c r="B417" s="81"/>
      <c r="C417" s="113">
        <f>D417+E417</f>
        <v>112500</v>
      </c>
      <c r="D417" s="34">
        <f>1350000/12</f>
        <v>112500</v>
      </c>
      <c r="E417" s="34">
        <v>0</v>
      </c>
      <c r="F417" s="113">
        <f>G417+H417</f>
        <v>125000</v>
      </c>
      <c r="G417" s="34">
        <f>G408/12</f>
        <v>125000</v>
      </c>
      <c r="H417" s="34">
        <v>0</v>
      </c>
      <c r="I417" s="113">
        <f>J417+K417</f>
        <v>0</v>
      </c>
      <c r="J417" s="79">
        <v>0</v>
      </c>
      <c r="K417" s="34">
        <v>0</v>
      </c>
    </row>
    <row r="418" spans="1:11" s="11" customFormat="1" ht="21" customHeight="1">
      <c r="A418" s="159" t="s">
        <v>22</v>
      </c>
      <c r="B418" s="81"/>
      <c r="C418" s="113"/>
      <c r="D418" s="34"/>
      <c r="E418" s="34"/>
      <c r="F418" s="113"/>
      <c r="G418" s="34"/>
      <c r="H418" s="34"/>
      <c r="I418" s="113"/>
      <c r="J418" s="79"/>
      <c r="K418" s="34"/>
    </row>
    <row r="419" spans="1:11" s="11" customFormat="1" ht="19.5" customHeight="1">
      <c r="A419" s="141" t="s">
        <v>21</v>
      </c>
      <c r="B419" s="81"/>
      <c r="C419" s="113">
        <f>D419+E419</f>
        <v>100</v>
      </c>
      <c r="D419" s="34">
        <v>100</v>
      </c>
      <c r="E419" s="34">
        <v>0</v>
      </c>
      <c r="F419" s="113">
        <f>G419+H419</f>
        <v>100</v>
      </c>
      <c r="G419" s="34">
        <v>100</v>
      </c>
      <c r="H419" s="34">
        <v>0</v>
      </c>
      <c r="I419" s="113">
        <f>J419+K419</f>
        <v>0</v>
      </c>
      <c r="J419" s="79">
        <v>0</v>
      </c>
      <c r="K419" s="34">
        <v>0</v>
      </c>
    </row>
    <row r="420" spans="1:12" ht="18" customHeight="1">
      <c r="A420" s="114" t="s">
        <v>199</v>
      </c>
      <c r="B420" s="105">
        <v>1518800</v>
      </c>
      <c r="C420" s="106"/>
      <c r="D420" s="106"/>
      <c r="E420" s="106"/>
      <c r="F420" s="106"/>
      <c r="G420" s="106"/>
      <c r="H420" s="106"/>
      <c r="I420" s="106"/>
      <c r="J420" s="106"/>
      <c r="K420" s="106"/>
      <c r="L420" s="80"/>
    </row>
    <row r="421" spans="1:11" s="11" customFormat="1" ht="18.75" customHeight="1">
      <c r="A421" s="137" t="s">
        <v>113</v>
      </c>
      <c r="B421" s="81"/>
      <c r="C421" s="35"/>
      <c r="D421" s="35"/>
      <c r="E421" s="35"/>
      <c r="F421" s="35"/>
      <c r="G421" s="35"/>
      <c r="H421" s="35"/>
      <c r="I421" s="35"/>
      <c r="J421" s="35"/>
      <c r="K421" s="35"/>
    </row>
    <row r="422" spans="1:12" ht="33" customHeight="1">
      <c r="A422" s="222" t="s">
        <v>147</v>
      </c>
      <c r="B422" s="222"/>
      <c r="C422" s="222"/>
      <c r="D422" s="222"/>
      <c r="E422" s="222"/>
      <c r="F422" s="222"/>
      <c r="G422" s="222"/>
      <c r="H422" s="222"/>
      <c r="I422" s="222"/>
      <c r="J422" s="222"/>
      <c r="K422" s="222"/>
      <c r="L422" s="176"/>
    </row>
    <row r="423" spans="1:12" ht="32.25" customHeight="1">
      <c r="A423" s="216" t="s">
        <v>115</v>
      </c>
      <c r="B423" s="216"/>
      <c r="C423" s="216"/>
      <c r="D423" s="216"/>
      <c r="E423" s="216"/>
      <c r="F423" s="216"/>
      <c r="G423" s="216"/>
      <c r="H423" s="216"/>
      <c r="I423" s="216"/>
      <c r="J423" s="216"/>
      <c r="K423" s="216"/>
      <c r="L423" s="177"/>
    </row>
    <row r="424" spans="1:12" ht="24" customHeight="1">
      <c r="A424" s="162" t="s">
        <v>7</v>
      </c>
      <c r="B424" s="107"/>
      <c r="C424" s="13">
        <f>C425+C426</f>
        <v>1445456</v>
      </c>
      <c r="D424" s="13">
        <f>D425+D426</f>
        <v>1445456</v>
      </c>
      <c r="E424" s="13">
        <f aca="true" t="shared" si="8" ref="E424:K424">E425+E426</f>
        <v>0</v>
      </c>
      <c r="F424" s="13">
        <f t="shared" si="8"/>
        <v>103992</v>
      </c>
      <c r="G424" s="13">
        <f t="shared" si="8"/>
        <v>103992</v>
      </c>
      <c r="H424" s="13">
        <f t="shared" si="8"/>
        <v>0</v>
      </c>
      <c r="I424" s="13">
        <f t="shared" si="8"/>
        <v>0</v>
      </c>
      <c r="J424" s="13">
        <f t="shared" si="8"/>
        <v>0</v>
      </c>
      <c r="K424" s="13">
        <f t="shared" si="8"/>
        <v>0</v>
      </c>
      <c r="L424" s="178"/>
    </row>
    <row r="425" spans="1:12" ht="53.25" customHeight="1">
      <c r="A425" s="174" t="s">
        <v>116</v>
      </c>
      <c r="B425" s="108"/>
      <c r="C425" s="13">
        <f>D425+E425</f>
        <v>220430</v>
      </c>
      <c r="D425" s="23">
        <v>220430</v>
      </c>
      <c r="E425" s="23">
        <v>0</v>
      </c>
      <c r="F425" s="13">
        <f>G425+H425</f>
        <v>103992</v>
      </c>
      <c r="G425" s="23">
        <v>103992</v>
      </c>
      <c r="H425" s="23">
        <v>0</v>
      </c>
      <c r="I425" s="13">
        <f>J425+K425</f>
        <v>0</v>
      </c>
      <c r="J425" s="23">
        <v>0</v>
      </c>
      <c r="K425" s="23">
        <v>0</v>
      </c>
      <c r="L425" s="80"/>
    </row>
    <row r="426" spans="1:12" ht="83.25" customHeight="1">
      <c r="A426" s="170" t="s">
        <v>114</v>
      </c>
      <c r="B426" s="108"/>
      <c r="C426" s="13">
        <f>D426+E426</f>
        <v>1225026</v>
      </c>
      <c r="D426" s="23">
        <v>1225026</v>
      </c>
      <c r="E426" s="23">
        <v>0</v>
      </c>
      <c r="F426" s="13">
        <f>G426+H426</f>
        <v>0</v>
      </c>
      <c r="G426" s="23">
        <v>0</v>
      </c>
      <c r="H426" s="23">
        <v>0</v>
      </c>
      <c r="I426" s="13">
        <f>J426+K426</f>
        <v>0</v>
      </c>
      <c r="J426" s="23">
        <v>0</v>
      </c>
      <c r="K426" s="23">
        <v>0</v>
      </c>
      <c r="L426" s="80"/>
    </row>
    <row r="428" ht="36" customHeight="1"/>
    <row r="429" spans="1:15" s="1" customFormat="1" ht="18.75">
      <c r="A429" s="179" t="s">
        <v>227</v>
      </c>
      <c r="B429" s="150"/>
      <c r="C429" s="150"/>
      <c r="D429" s="180"/>
      <c r="E429" s="180"/>
      <c r="F429" s="181"/>
      <c r="G429" s="182"/>
      <c r="H429" s="183" t="s">
        <v>228</v>
      </c>
      <c r="I429" s="125"/>
      <c r="J429" s="125"/>
      <c r="K429" s="125"/>
      <c r="M429" s="11"/>
      <c r="O429" s="80"/>
    </row>
    <row r="430" spans="1:15" s="1" customFormat="1" ht="18.75">
      <c r="A430" s="183"/>
      <c r="B430" s="183"/>
      <c r="C430" s="183"/>
      <c r="D430" s="183"/>
      <c r="E430" s="183"/>
      <c r="F430" s="182"/>
      <c r="G430" s="182"/>
      <c r="H430" s="182"/>
      <c r="I430" s="11"/>
      <c r="J430" s="11"/>
      <c r="K430" s="11"/>
      <c r="M430" s="11"/>
      <c r="O430" s="80"/>
    </row>
    <row r="431" spans="1:8" ht="18.75">
      <c r="A431" s="184" t="s">
        <v>161</v>
      </c>
      <c r="B431" s="183"/>
      <c r="C431" s="183"/>
      <c r="D431" s="183"/>
      <c r="E431" s="183"/>
      <c r="F431" s="182"/>
      <c r="G431" s="182"/>
      <c r="H431" s="182"/>
    </row>
    <row r="432" spans="1:8" ht="18.75">
      <c r="A432" s="184" t="s">
        <v>229</v>
      </c>
      <c r="B432" s="183"/>
      <c r="C432" s="183"/>
      <c r="D432" s="183"/>
      <c r="E432" s="183"/>
      <c r="F432" s="182"/>
      <c r="G432" s="182"/>
      <c r="H432" s="182"/>
    </row>
  </sheetData>
  <sheetProtection/>
  <mergeCells count="55">
    <mergeCell ref="I350:K350"/>
    <mergeCell ref="I255:K255"/>
    <mergeCell ref="M23:M24"/>
    <mergeCell ref="M29:M30"/>
    <mergeCell ref="A172:K172"/>
    <mergeCell ref="I131:K131"/>
    <mergeCell ref="I164:K164"/>
    <mergeCell ref="A125:K125"/>
    <mergeCell ref="A81:K81"/>
    <mergeCell ref="A156:K156"/>
    <mergeCell ref="A16:K16"/>
    <mergeCell ref="A7:A10"/>
    <mergeCell ref="J9:K9"/>
    <mergeCell ref="C9:C10"/>
    <mergeCell ref="A15:K15"/>
    <mergeCell ref="A28:A30"/>
    <mergeCell ref="D9:E9"/>
    <mergeCell ref="A17:A19"/>
    <mergeCell ref="C7:E8"/>
    <mergeCell ref="F7:H8"/>
    <mergeCell ref="A126:K126"/>
    <mergeCell ref="A99:K99"/>
    <mergeCell ref="I35:K35"/>
    <mergeCell ref="I65:K65"/>
    <mergeCell ref="I97:K97"/>
    <mergeCell ref="A95:K95"/>
    <mergeCell ref="A82:K82"/>
    <mergeCell ref="H1:J1"/>
    <mergeCell ref="A5:K5"/>
    <mergeCell ref="G9:H9"/>
    <mergeCell ref="I7:K8"/>
    <mergeCell ref="H2:K2"/>
    <mergeCell ref="B7:B10"/>
    <mergeCell ref="F9:F10"/>
    <mergeCell ref="I9:I10"/>
    <mergeCell ref="A423:K423"/>
    <mergeCell ref="A340:K340"/>
    <mergeCell ref="A173:K173"/>
    <mergeCell ref="A157:K157"/>
    <mergeCell ref="A186:K186"/>
    <mergeCell ref="A341:K341"/>
    <mergeCell ref="A300:K300"/>
    <mergeCell ref="A301:K301"/>
    <mergeCell ref="A422:K422"/>
    <mergeCell ref="A185:K185"/>
    <mergeCell ref="I387:K387"/>
    <mergeCell ref="I414:K414"/>
    <mergeCell ref="I196:K196"/>
    <mergeCell ref="A240:K240"/>
    <mergeCell ref="A241:K241"/>
    <mergeCell ref="I226:K226"/>
    <mergeCell ref="A312:L312"/>
    <mergeCell ref="A313:L313"/>
    <mergeCell ref="I283:K283"/>
    <mergeCell ref="I315:K315"/>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10" manualBreakCount="10">
    <brk id="34" max="10" man="1"/>
    <brk id="64" max="10" man="1"/>
    <brk id="96" max="10" man="1"/>
    <brk id="163" max="10" man="1"/>
    <brk id="195" max="10" man="1"/>
    <brk id="225" max="10" man="1"/>
    <brk id="254" max="10" man="1"/>
    <brk id="314" max="10" man="1"/>
    <brk id="349" max="10" man="1"/>
    <brk id="38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2017-09-29T13:26:38Z</cp:lastPrinted>
  <dcterms:created xsi:type="dcterms:W3CDTF">1996-10-08T23:32:33Z</dcterms:created>
  <dcterms:modified xsi:type="dcterms:W3CDTF">2017-09-29T13:29:35Z</dcterms:modified>
  <cp:category/>
  <cp:version/>
  <cp:contentType/>
  <cp:contentStatus/>
</cp:coreProperties>
</file>