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'Sheet1'!$A$1:$P$818</definedName>
  </definedNames>
  <calcPr fullCalcOnLoad="1"/>
</workbook>
</file>

<file path=xl/sharedStrings.xml><?xml version="1.0" encoding="utf-8"?>
<sst xmlns="http://schemas.openxmlformats.org/spreadsheetml/2006/main" count="775" uniqueCount="482">
  <si>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</si>
  <si>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</si>
  <si>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</si>
  <si>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</si>
  <si>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</si>
  <si>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</si>
  <si>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</si>
  <si>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</si>
  <si>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</si>
  <si>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</si>
  <si>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</si>
  <si>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</si>
  <si>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</si>
  <si>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</si>
  <si>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</si>
  <si>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</si>
  <si>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</si>
  <si>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</si>
  <si>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</si>
  <si>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</si>
  <si>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</si>
  <si>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</si>
  <si>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</si>
  <si>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</si>
  <si>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</si>
  <si>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</si>
  <si>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</si>
  <si>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</si>
  <si>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</si>
  <si>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</si>
  <si>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</si>
  <si>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</si>
  <si>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</si>
  <si>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</si>
  <si>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</si>
  <si>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</si>
  <si>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</si>
  <si>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</si>
  <si>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</si>
  <si>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</si>
  <si>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</si>
  <si>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</si>
  <si>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</si>
  <si>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</si>
  <si>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</si>
  <si>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</si>
  <si>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</si>
  <si>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</si>
  <si>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</si>
  <si>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</si>
  <si>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</si>
  <si>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</si>
  <si>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</si>
  <si>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</si>
  <si>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</si>
  <si>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</si>
  <si>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</si>
  <si>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</si>
  <si>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</si>
  <si>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</si>
  <si>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</si>
  <si>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</si>
  <si>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</si>
  <si>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</si>
  <si>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</si>
  <si>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</si>
  <si>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</si>
  <si>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</si>
  <si>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</si>
  <si>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</si>
  <si>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</si>
  <si>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</si>
  <si>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</si>
  <si>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</si>
  <si>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</si>
  <si>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</si>
  <si>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</si>
  <si>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</si>
  <si>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</si>
  <si>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</si>
  <si>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</si>
  <si>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</si>
  <si>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</si>
  <si>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</si>
  <si>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</si>
  <si>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</si>
  <si>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</si>
  <si>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</si>
  <si>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</si>
  <si>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</si>
  <si>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</si>
  <si>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</si>
  <si>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</si>
  <si>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</si>
  <si>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</si>
  <si>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</si>
  <si>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</si>
  <si>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</si>
  <si>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</si>
  <si>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</si>
  <si>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</si>
  <si>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</si>
  <si>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</si>
  <si>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</si>
  <si>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</si>
  <si>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</si>
  <si>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</si>
  <si>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</si>
  <si>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</si>
  <si>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</si>
  <si>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</si>
  <si>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</si>
  <si>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</si>
  <si>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</si>
  <si>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</si>
  <si>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</si>
  <si>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</si>
  <si>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</si>
  <si>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</si>
  <si>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</si>
  <si>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</si>
  <si>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</si>
  <si>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</si>
  <si>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</si>
  <si>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</si>
  <si>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</si>
  <si>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</si>
  <si>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</si>
  <si>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</si>
  <si>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</si>
  <si>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</si>
  <si>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</si>
  <si>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</si>
  <si>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</si>
  <si>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</si>
  <si>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</si>
  <si>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</si>
  <si>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</si>
  <si>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</si>
  <si>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</si>
  <si>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</si>
  <si>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</si>
  <si>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</si>
  <si>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</si>
  <si>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</si>
  <si>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</si>
  <si>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</si>
  <si>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</si>
  <si>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</si>
  <si>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</si>
  <si>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</si>
  <si>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</si>
  <si>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</si>
  <si>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</si>
  <si>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</si>
  <si>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</si>
  <si>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</si>
  <si>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</si>
  <si>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</si>
  <si>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</si>
  <si>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</si>
  <si>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</si>
  <si>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</si>
  <si>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</si>
  <si>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</si>
  <si>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</si>
  <si>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</si>
  <si>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</si>
  <si>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</si>
  <si>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</si>
  <si>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</si>
  <si>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</si>
  <si>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</si>
  <si>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</si>
  <si>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</si>
  <si>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</si>
  <si>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</si>
  <si>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</si>
  <si>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</si>
  <si>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</si>
  <si>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</si>
  <si>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</si>
  <si>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</si>
  <si>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</si>
  <si>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</si>
  <si>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</si>
  <si>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</si>
  <si>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</si>
  <si>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</si>
  <si>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</si>
  <si>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</si>
  <si>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</si>
  <si>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</si>
  <si>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</si>
  <si>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</si>
  <si>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</si>
  <si>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</si>
  <si>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</si>
  <si>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</si>
  <si>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</si>
  <si>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</si>
  <si>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</si>
  <si>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</si>
  <si>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</si>
  <si>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</si>
  <si>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</si>
  <si>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</si>
  <si>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</si>
  <si>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</si>
  <si>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</si>
  <si>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</si>
  <si>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</si>
  <si>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</si>
  <si>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</si>
  <si>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</si>
  <si>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</si>
  <si>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</si>
  <si>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</si>
  <si>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</si>
  <si>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</si>
  <si>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</si>
  <si>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</si>
  <si>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</si>
  <si>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</si>
  <si>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</si>
  <si>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</si>
  <si>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</si>
  <si>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</si>
  <si>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</si>
  <si>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</si>
  <si>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</si>
  <si>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</si>
  <si>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</si>
  <si>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</si>
  <si>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</si>
  <si>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</si>
  <si>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</si>
  <si>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</si>
  <si>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</si>
  <si>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</si>
  <si>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</si>
  <si>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</si>
  <si>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</si>
  <si>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</si>
  <si>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</si>
  <si>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</si>
  <si>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</si>
  <si>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</si>
  <si>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</si>
  <si>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</si>
  <si>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</si>
  <si>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</si>
  <si>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</si>
  <si>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</si>
  <si>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</si>
  <si>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</si>
  <si>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</si>
  <si>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</si>
  <si>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</si>
  <si>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</si>
  <si>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</si>
  <si>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</si>
  <si>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</si>
  <si>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</si>
  <si>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</si>
  <si>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</si>
  <si>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</si>
  <si>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</si>
  <si>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</si>
  <si>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</si>
  <si>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</si>
  <si>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</si>
  <si>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</si>
  <si>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</si>
  <si>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</si>
  <si>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</si>
  <si>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</si>
  <si>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</si>
  <si>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</si>
  <si>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</si>
  <si>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</si>
  <si>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</si>
  <si>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</si>
  <si>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</si>
  <si>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</si>
  <si>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</si>
  <si>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</si>
  <si>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</si>
  <si>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</si>
  <si>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</si>
  <si>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</si>
  <si>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</si>
  <si>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</si>
  <si>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</si>
  <si>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</si>
  <si>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</si>
  <si>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</si>
  <si>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</si>
  <si>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</si>
  <si>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</si>
  <si>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</si>
  <si>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</si>
  <si>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</si>
  <si>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</si>
  <si>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</si>
  <si>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</si>
  <si>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</si>
  <si>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</si>
  <si>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</si>
  <si>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</si>
  <si>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</si>
  <si>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</si>
  <si>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</si>
  <si>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</si>
  <si>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</si>
  <si>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</si>
  <si>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</si>
  <si>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</si>
  <si>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</si>
  <si>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</si>
  <si>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</si>
  <si>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</si>
  <si>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</si>
  <si>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</si>
  <si>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</si>
  <si>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</si>
  <si>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</si>
  <si>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</si>
  <si>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</si>
  <si>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</si>
  <si>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</si>
  <si>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</si>
  <si>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</si>
  <si>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</si>
  <si>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</si>
  <si>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</si>
  <si>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</si>
  <si>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</si>
  <si>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</si>
  <si>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</si>
  <si>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</si>
  <si>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</si>
  <si>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</si>
  <si>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</si>
  <si>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</si>
  <si>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</si>
  <si>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</si>
  <si>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</si>
  <si>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</si>
  <si>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</si>
  <si>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</si>
  <si>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</si>
  <si>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</si>
  <si>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</si>
  <si>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</si>
  <si>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</si>
  <si>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</si>
  <si>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</si>
  <si>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</si>
  <si>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</si>
  <si>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</si>
  <si>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</si>
  <si>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</si>
  <si>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</si>
  <si>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</si>
  <si>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</si>
  <si>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</si>
  <si>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</si>
  <si>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</si>
  <si>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</si>
  <si>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</si>
  <si>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</si>
  <si>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</si>
  <si>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</si>
  <si>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</si>
  <si>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</si>
  <si>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</si>
  <si>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</si>
  <si>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</si>
  <si>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</si>
  <si>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</si>
  <si>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</si>
  <si>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</si>
  <si>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</si>
  <si>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</si>
  <si>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</si>
  <si>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</si>
  <si>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</si>
  <si>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</si>
  <si>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</si>
  <si>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</si>
  <si>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</si>
  <si>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</si>
  <si>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</si>
  <si>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</si>
  <si>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</si>
  <si>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</si>
  <si>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</si>
  <si>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</si>
  <si>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</si>
  <si>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</si>
  <si>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</si>
  <si>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</si>
  <si>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</si>
  <si>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</si>
  <si>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</si>
  <si>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</si>
  <si>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</si>
  <si>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</si>
  <si>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</si>
  <si>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</si>
  <si>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</si>
  <si>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</si>
  <si>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</si>
  <si>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</si>
  <si>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</si>
  <si>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</si>
  <si>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</si>
  <si>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</si>
  <si>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</si>
  <si>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</si>
  <si>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</si>
  <si>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</si>
  <si>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</si>
  <si>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</si>
  <si>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</si>
  <si>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</si>
  <si>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</si>
  <si>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</si>
  <si>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</si>
  <si>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</si>
  <si>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</si>
  <si>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</si>
  <si>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</si>
  <si>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</si>
  <si>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</si>
  <si>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</si>
  <si>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</si>
  <si>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</si>
  <si>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</si>
  <si>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</si>
  <si>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</si>
  <si>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</si>
  <si>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</si>
  <si>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</si>
  <si>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</si>
  <si>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</si>
  <si>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</si>
  <si>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</si>
  <si>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</si>
  <si>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</si>
  <si>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</si>
  <si>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</si>
  <si>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</si>
  <si>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</si>
  <si>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</si>
  <si>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</si>
  <si>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</si>
  <si>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</si>
  <si>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</si>
  <si>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</si>
  <si>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Завдання: 55. Будівництво об'єктів комунального  господарства, придбання монументальної скульптури</t>
  </si>
  <si>
    <t xml:space="preserve">    Показник: середня вартість одного об'єкта будівництва, придбання монументальної скульптури ,  грн.</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</si>
  <si>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</si>
  <si>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</si>
  <si>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</si>
  <si>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</si>
  <si>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</si>
  <si>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</si>
  <si>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</si>
  <si>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</si>
  <si>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</si>
  <si>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</si>
  <si>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</si>
  <si>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</si>
  <si>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 xml:space="preserve">від   28 вересня   2017 року №  2601-МР </t>
  </si>
  <si>
    <t>Виконавець: Яременко Г.І.</t>
  </si>
  <si>
    <t xml:space="preserve">    Мета: Розробка схеми теплопостачання м.Суми, виготовлення детального плану території земельної ділянки та обстеження грунтів із цільовим призначенням розміщення полігону твердих побутових  відходів  міста Суми </t>
  </si>
  <si>
    <t xml:space="preserve">  Завдання: 49. Розробка схем та проектних рішень масового застосування міста Сум, виготовлення детального плану території земельної ділянки та обстеження грунтів</t>
  </si>
  <si>
    <t xml:space="preserve">    Показник:кількість схем, планів та обстежень, шт.</t>
  </si>
  <si>
    <t xml:space="preserve">    Показник: вартість розробки схеми,  планів та обстежень,грн.</t>
  </si>
  <si>
    <t xml:space="preserve">                     Додаток 8</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</si>
</sst>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4" fontId="1"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5"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2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0" fontId="26" fillId="33" borderId="0" xfId="0" applyFont="1" applyFill="1" applyAlignment="1">
      <alignment/>
    </xf>
    <xf numFmtId="0" fontId="27" fillId="33" borderId="0" xfId="0" applyFont="1" applyFill="1" applyAlignment="1">
      <alignment/>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171" fontId="5" fillId="33" borderId="10" xfId="61" applyFont="1" applyFill="1" applyBorder="1" applyAlignment="1">
      <alignment horizontal="center" vertical="center" wrapText="1"/>
    </xf>
    <xf numFmtId="0" fontId="66"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11" xfId="0" applyFont="1" applyFill="1" applyBorder="1" applyAlignment="1">
      <alignment horizontal="left"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5" fillId="34" borderId="12" xfId="0" applyFont="1" applyFill="1" applyBorder="1" applyAlignment="1">
      <alignment horizontal="left" wrapText="1"/>
    </xf>
    <xf numFmtId="4" fontId="5" fillId="35" borderId="12" xfId="0" applyNumberFormat="1" applyFont="1" applyFill="1" applyBorder="1" applyAlignment="1">
      <alignment horizontal="center" vertical="center"/>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5" borderId="13" xfId="0" applyFont="1" applyFill="1" applyBorder="1" applyAlignment="1">
      <alignment horizontal="left" wrapText="1"/>
    </xf>
    <xf numFmtId="4" fontId="8" fillId="35" borderId="13"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0" fontId="5" fillId="34" borderId="13" xfId="0" applyFont="1" applyFill="1" applyBorder="1" applyAlignment="1">
      <alignment horizontal="left" wrapText="1"/>
    </xf>
    <xf numFmtId="4" fontId="1" fillId="34" borderId="13" xfId="0" applyNumberFormat="1" applyFont="1" applyFill="1" applyBorder="1" applyAlignment="1">
      <alignment horizontal="center" vertical="center"/>
    </xf>
    <xf numFmtId="4" fontId="2" fillId="34" borderId="13" xfId="0" applyNumberFormat="1" applyFont="1" applyFill="1" applyBorder="1" applyAlignment="1">
      <alignment horizontal="center" vertical="center"/>
    </xf>
    <xf numFmtId="4" fontId="8" fillId="34" borderId="13" xfId="0" applyNumberFormat="1" applyFont="1" applyFill="1" applyBorder="1" applyAlignment="1">
      <alignment horizontal="center" vertical="center"/>
    </xf>
    <xf numFmtId="4" fontId="5" fillId="34" borderId="13" xfId="0" applyNumberFormat="1" applyFont="1" applyFill="1" applyBorder="1" applyAlignment="1">
      <alignment horizontal="center" vertical="center"/>
    </xf>
    <xf numFmtId="0" fontId="5" fillId="33" borderId="13" xfId="0" applyFont="1" applyFill="1" applyBorder="1" applyAlignment="1">
      <alignment horizontal="left" wrapText="1"/>
    </xf>
    <xf numFmtId="4" fontId="5" fillId="33" borderId="13"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4" borderId="13" xfId="0" applyFont="1" applyFill="1" applyBorder="1" applyAlignment="1">
      <alignment horizontal="center" wrapText="1"/>
    </xf>
    <xf numFmtId="4" fontId="11" fillId="35" borderId="13" xfId="0" applyNumberFormat="1" applyFont="1" applyFill="1" applyBorder="1" applyAlignment="1">
      <alignment horizontal="center" vertical="center"/>
    </xf>
    <xf numFmtId="4" fontId="4" fillId="35" borderId="13" xfId="0" applyNumberFormat="1" applyFont="1" applyFill="1" applyBorder="1" applyAlignment="1">
      <alignment horizontal="center" vertical="center"/>
    </xf>
    <xf numFmtId="4" fontId="11" fillId="35" borderId="0" xfId="0" applyNumberFormat="1" applyFont="1" applyFill="1" applyBorder="1" applyAlignment="1">
      <alignment horizontal="center" vertical="center"/>
    </xf>
    <xf numFmtId="0" fontId="1" fillId="34" borderId="13" xfId="0" applyFont="1" applyFill="1" applyBorder="1" applyAlignment="1">
      <alignment horizontal="left" vertical="top" wrapText="1"/>
    </xf>
    <xf numFmtId="0" fontId="1" fillId="33" borderId="13" xfId="0" applyFont="1" applyFill="1" applyBorder="1" applyAlignment="1">
      <alignment horizontal="left" vertical="top" wrapText="1"/>
    </xf>
    <xf numFmtId="4" fontId="2" fillId="35" borderId="14" xfId="0" applyNumberFormat="1" applyFont="1" applyFill="1" applyBorder="1" applyAlignment="1">
      <alignment horizontal="center" vertical="center"/>
    </xf>
    <xf numFmtId="4" fontId="1" fillId="35" borderId="14" xfId="0" applyNumberFormat="1" applyFont="1" applyFill="1" applyBorder="1" applyAlignment="1">
      <alignment horizontal="center" vertical="center"/>
    </xf>
    <xf numFmtId="0" fontId="1" fillId="34" borderId="14" xfId="0" applyFont="1" applyFill="1" applyBorder="1" applyAlignment="1">
      <alignment horizontal="left" wrapText="1"/>
    </xf>
    <xf numFmtId="0" fontId="1" fillId="34" borderId="15" xfId="0" applyFont="1" applyFill="1" applyBorder="1" applyAlignment="1">
      <alignment horizontal="left" wrapText="1"/>
    </xf>
    <xf numFmtId="0" fontId="5" fillId="34" borderId="16" xfId="0" applyFont="1" applyFill="1" applyBorder="1" applyAlignment="1">
      <alignment horizontal="left" wrapText="1"/>
    </xf>
    <xf numFmtId="4" fontId="5" fillId="35" borderId="10" xfId="0" applyNumberFormat="1" applyFont="1" applyFill="1" applyBorder="1" applyAlignment="1">
      <alignment horizontal="center" vertical="center"/>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5" borderId="14" xfId="0" applyFont="1" applyFill="1" applyBorder="1" applyAlignment="1">
      <alignment horizontal="left" wrapText="1"/>
    </xf>
    <xf numFmtId="2" fontId="5" fillId="35" borderId="10" xfId="0" applyNumberFormat="1" applyFont="1" applyFill="1" applyBorder="1" applyAlignment="1">
      <alignment horizontal="center" vertical="center"/>
    </xf>
    <xf numFmtId="0" fontId="5" fillId="35" borderId="10" xfId="0" applyFont="1" applyFill="1" applyBorder="1" applyAlignment="1">
      <alignment horizontal="left" wrapText="1"/>
    </xf>
    <xf numFmtId="0" fontId="1" fillId="34" borderId="13" xfId="0" applyFont="1" applyFill="1" applyBorder="1" applyAlignment="1">
      <alignment horizontal="left" vertical="center" wrapText="1"/>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4" borderId="13" xfId="0" applyFont="1" applyFill="1" applyBorder="1" applyAlignment="1">
      <alignment horizontal="center" vertical="center" shrinkToFit="1"/>
    </xf>
    <xf numFmtId="3" fontId="1" fillId="33" borderId="0" xfId="0" applyNumberFormat="1" applyFont="1" applyFill="1" applyAlignment="1">
      <alignment horizontal="center" vertical="center"/>
    </xf>
    <xf numFmtId="3" fontId="1" fillId="35" borderId="10" xfId="0" applyNumberFormat="1" applyFont="1" applyFill="1" applyBorder="1" applyAlignment="1">
      <alignment horizontal="center" vertical="center"/>
    </xf>
    <xf numFmtId="0" fontId="1" fillId="34" borderId="13" xfId="0" applyFont="1" applyFill="1" applyBorder="1" applyAlignment="1">
      <alignment vertical="center"/>
    </xf>
    <xf numFmtId="4" fontId="1" fillId="35" borderId="10" xfId="0" applyNumberFormat="1" applyFont="1" applyFill="1" applyBorder="1" applyAlignment="1">
      <alignment horizontal="center" vertical="center" wrapText="1"/>
    </xf>
    <xf numFmtId="0" fontId="1" fillId="33" borderId="10" xfId="0" applyFont="1" applyFill="1" applyBorder="1" applyAlignment="1">
      <alignment wrapText="1"/>
    </xf>
    <xf numFmtId="2" fontId="1"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xf>
    <xf numFmtId="1" fontId="1" fillId="33"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0" fontId="1" fillId="33" borderId="10" xfId="53" applyFont="1" applyFill="1" applyBorder="1" applyAlignment="1">
      <alignment horizontal="center" vertical="center" wrapText="1"/>
      <protection/>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2" fontId="5" fillId="33" borderId="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1" fillId="33" borderId="17"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Alignment="1">
      <alignment horizontal="left" wrapText="1"/>
    </xf>
    <xf numFmtId="4" fontId="15" fillId="33" borderId="0" xfId="0" applyNumberFormat="1" applyFont="1" applyFill="1" applyBorder="1" applyAlignment="1">
      <alignment horizontal="center" vertical="center" wrapText="1"/>
    </xf>
    <xf numFmtId="2" fontId="15" fillId="33" borderId="10" xfId="0" applyNumberFormat="1" applyFont="1" applyFill="1" applyBorder="1" applyAlignment="1">
      <alignment horizontal="left" vertical="center"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30"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4" fontId="13" fillId="0" borderId="0" xfId="0" applyNumberFormat="1" applyFont="1" applyAlignment="1">
      <alignment horizontal="left"/>
    </xf>
    <xf numFmtId="4" fontId="13" fillId="33" borderId="0" xfId="0" applyNumberFormat="1" applyFont="1" applyFill="1" applyAlignment="1">
      <alignment horizontal="left"/>
    </xf>
    <xf numFmtId="0" fontId="14" fillId="0" borderId="0" xfId="0" applyFont="1" applyAlignment="1">
      <alignment horizontal="center" wrapText="1"/>
    </xf>
    <xf numFmtId="4" fontId="16"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22178350"/>
        <c:axId val="65387423"/>
      </c:barChart>
      <c:catAx>
        <c:axId val="22178350"/>
        <c:scaling>
          <c:orientation val="minMax"/>
        </c:scaling>
        <c:axPos val="b"/>
        <c:delete val="0"/>
        <c:numFmt formatCode="General" sourceLinked="1"/>
        <c:majorTickMark val="out"/>
        <c:minorTickMark val="none"/>
        <c:tickLblPos val="nextTo"/>
        <c:spPr>
          <a:ln w="3175">
            <a:solidFill>
              <a:srgbClr val="000000"/>
            </a:solidFill>
          </a:ln>
        </c:spPr>
        <c:crossAx val="65387423"/>
        <c:crosses val="autoZero"/>
        <c:auto val="1"/>
        <c:lblOffset val="100"/>
        <c:tickLblSkip val="1"/>
        <c:noMultiLvlLbl val="0"/>
      </c:catAx>
      <c:valAx>
        <c:axId val="653874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78350"/>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15"/>
  <sheetViews>
    <sheetView tabSelected="1" view="pageBreakPreview" zoomScale="115" zoomScaleNormal="85" zoomScaleSheetLayoutView="115" workbookViewId="0" topLeftCell="A1">
      <selection activeCell="I17" sqref="I17"/>
    </sheetView>
  </sheetViews>
  <sheetFormatPr defaultColWidth="9.33203125" defaultRowHeight="11.25"/>
  <cols>
    <col min="1" max="1" width="45.33203125" style="1" customWidth="1"/>
    <col min="2" max="2" width="9.5" style="1" hidden="1" customWidth="1"/>
    <col min="3" max="3" width="9.66015625" style="1" hidden="1" customWidth="1"/>
    <col min="4" max="4" width="17.16015625" style="11" customWidth="1"/>
    <col min="5" max="5" width="16.66015625" style="11" customWidth="1"/>
    <col min="6" max="6" width="17.66015625" style="11" customWidth="1"/>
    <col min="7" max="7" width="17.5" style="11" customWidth="1"/>
    <col min="8" max="9" width="16.16015625" style="11" customWidth="1"/>
    <col min="10" max="10" width="17.16015625" style="11" customWidth="1"/>
    <col min="11" max="13" width="16" style="11" hidden="1" customWidth="1"/>
    <col min="14" max="14" width="17.16015625" style="11" customWidth="1"/>
    <col min="15" max="15" width="17.5" style="11" customWidth="1"/>
    <col min="16" max="16" width="16.83203125" style="11" customWidth="1"/>
    <col min="17" max="17" width="0.328125" style="1" customWidth="1"/>
    <col min="18" max="235" width="10.33203125" style="1" customWidth="1"/>
  </cols>
  <sheetData>
    <row r="1" spans="14:16" ht="12.75">
      <c r="N1" s="163" t="s">
        <v>481</v>
      </c>
      <c r="O1" s="163"/>
      <c r="P1" s="163"/>
    </row>
    <row r="2" spans="1:16" ht="12.75">
      <c r="A2" s="24"/>
      <c r="B2" s="24"/>
      <c r="C2" s="24"/>
      <c r="D2" s="26"/>
      <c r="E2" s="26"/>
      <c r="F2" s="26"/>
      <c r="G2" s="26"/>
      <c r="H2" s="26"/>
      <c r="I2" s="26"/>
      <c r="N2" s="162" t="s">
        <v>82</v>
      </c>
      <c r="O2" s="162"/>
      <c r="P2" s="162"/>
    </row>
    <row r="3" spans="1:16" ht="12.75">
      <c r="A3" s="24"/>
      <c r="B3" s="24"/>
      <c r="C3" s="24"/>
      <c r="D3" s="25"/>
      <c r="E3" s="25"/>
      <c r="F3" s="25"/>
      <c r="G3" s="25"/>
      <c r="H3" s="25"/>
      <c r="I3" s="26"/>
      <c r="N3" s="162" t="s">
        <v>239</v>
      </c>
      <c r="O3" s="162"/>
      <c r="P3" s="162"/>
    </row>
    <row r="4" spans="1:16" ht="12.75">
      <c r="A4" s="24"/>
      <c r="B4" s="24"/>
      <c r="C4" s="24"/>
      <c r="D4" s="25"/>
      <c r="E4" s="28"/>
      <c r="F4" s="25"/>
      <c r="G4" s="25"/>
      <c r="H4" s="25"/>
      <c r="I4" s="26"/>
      <c r="N4" s="162" t="s">
        <v>62</v>
      </c>
      <c r="O4" s="162"/>
      <c r="P4" s="162"/>
    </row>
    <row r="5" spans="1:16" ht="12.75">
      <c r="A5" s="24"/>
      <c r="B5" s="24"/>
      <c r="C5" s="24"/>
      <c r="D5" s="25"/>
      <c r="E5" s="28"/>
      <c r="F5" s="25"/>
      <c r="G5" s="25"/>
      <c r="H5" s="25"/>
      <c r="I5" s="26"/>
      <c r="N5" s="162" t="s">
        <v>87</v>
      </c>
      <c r="O5" s="162"/>
      <c r="P5" s="162"/>
    </row>
    <row r="6" spans="1:16" ht="12.75">
      <c r="A6" s="24"/>
      <c r="B6" s="24"/>
      <c r="C6" s="24"/>
      <c r="D6" s="25"/>
      <c r="E6" s="25"/>
      <c r="F6" s="25"/>
      <c r="G6" s="25"/>
      <c r="H6" s="25"/>
      <c r="I6" s="26"/>
      <c r="N6" s="162" t="s">
        <v>246</v>
      </c>
      <c r="O6" s="162"/>
      <c r="P6" s="162"/>
    </row>
    <row r="7" spans="1:17" ht="15.75">
      <c r="A7" s="24"/>
      <c r="B7" s="24"/>
      <c r="C7" s="24"/>
      <c r="D7" s="25"/>
      <c r="E7" s="25"/>
      <c r="F7" s="25"/>
      <c r="G7" s="25"/>
      <c r="H7" s="25"/>
      <c r="I7" s="26"/>
      <c r="N7" s="162" t="s">
        <v>475</v>
      </c>
      <c r="O7" s="162"/>
      <c r="P7" s="162"/>
      <c r="Q7" s="8"/>
    </row>
    <row r="8" spans="1:17" ht="15.75">
      <c r="A8" s="24"/>
      <c r="B8" s="24"/>
      <c r="C8" s="24"/>
      <c r="D8" s="25"/>
      <c r="E8" s="25"/>
      <c r="F8" s="25"/>
      <c r="G8" s="25"/>
      <c r="H8" s="25"/>
      <c r="I8" s="26"/>
      <c r="N8" s="27"/>
      <c r="O8" s="27"/>
      <c r="P8" s="27"/>
      <c r="Q8" s="8"/>
    </row>
    <row r="9" spans="1:9" ht="11.25">
      <c r="A9" s="24"/>
      <c r="B9" s="24"/>
      <c r="C9" s="24"/>
      <c r="D9" s="25"/>
      <c r="E9" s="25"/>
      <c r="F9" s="25"/>
      <c r="G9" s="25"/>
      <c r="H9" s="25"/>
      <c r="I9" s="26"/>
    </row>
    <row r="10" spans="1:16" ht="31.5" customHeight="1">
      <c r="A10" s="164" t="s">
        <v>88</v>
      </c>
      <c r="B10" s="164"/>
      <c r="C10" s="164"/>
      <c r="D10" s="164"/>
      <c r="E10" s="164"/>
      <c r="F10" s="164"/>
      <c r="G10" s="164"/>
      <c r="H10" s="164"/>
      <c r="I10" s="164"/>
      <c r="J10" s="164"/>
      <c r="K10" s="164"/>
      <c r="L10" s="164"/>
      <c r="M10" s="164"/>
      <c r="N10" s="164"/>
      <c r="O10" s="164"/>
      <c r="P10" s="164"/>
    </row>
    <row r="11" spans="1:16" ht="16.5" customHeight="1">
      <c r="A11" s="3"/>
      <c r="B11" s="3"/>
      <c r="C11" s="3"/>
      <c r="D11" s="17"/>
      <c r="E11" s="17"/>
      <c r="F11" s="17"/>
      <c r="G11" s="17"/>
      <c r="H11" s="17"/>
      <c r="I11" s="17"/>
      <c r="K11" s="17"/>
      <c r="P11" s="17" t="s">
        <v>59</v>
      </c>
    </row>
    <row r="12" spans="1:241" ht="11.25" customHeight="1">
      <c r="A12" s="174"/>
      <c r="B12" s="177" t="s">
        <v>52</v>
      </c>
      <c r="C12" s="177" t="s">
        <v>53</v>
      </c>
      <c r="D12" s="166" t="s">
        <v>89</v>
      </c>
      <c r="E12" s="167"/>
      <c r="F12" s="168"/>
      <c r="G12" s="173" t="s">
        <v>90</v>
      </c>
      <c r="H12" s="173"/>
      <c r="I12" s="173"/>
      <c r="J12" s="173"/>
      <c r="K12" s="29"/>
      <c r="L12" s="29"/>
      <c r="M12" s="29"/>
      <c r="N12" s="166" t="s">
        <v>91</v>
      </c>
      <c r="O12" s="167"/>
      <c r="P12" s="168"/>
      <c r="IB12" s="1"/>
      <c r="IC12" s="1"/>
      <c r="ID12" s="1"/>
      <c r="IE12" s="1"/>
      <c r="IF12" s="1"/>
      <c r="IG12" s="1"/>
    </row>
    <row r="13" spans="1:241" ht="12" customHeight="1">
      <c r="A13" s="175"/>
      <c r="B13" s="178"/>
      <c r="C13" s="178"/>
      <c r="D13" s="169" t="s">
        <v>54</v>
      </c>
      <c r="E13" s="170"/>
      <c r="F13" s="171" t="s">
        <v>41</v>
      </c>
      <c r="G13" s="182" t="s">
        <v>54</v>
      </c>
      <c r="H13" s="182"/>
      <c r="I13" s="182"/>
      <c r="J13" s="173" t="s">
        <v>41</v>
      </c>
      <c r="K13" s="166" t="s">
        <v>40</v>
      </c>
      <c r="L13" s="167"/>
      <c r="M13" s="168"/>
      <c r="N13" s="169" t="s">
        <v>54</v>
      </c>
      <c r="O13" s="170"/>
      <c r="P13" s="171" t="s">
        <v>41</v>
      </c>
      <c r="IB13" s="1"/>
      <c r="IC13" s="1"/>
      <c r="ID13" s="1"/>
      <c r="IE13" s="1"/>
      <c r="IF13" s="1"/>
      <c r="IG13" s="1"/>
    </row>
    <row r="14" spans="1:241" ht="24.75" customHeight="1">
      <c r="A14" s="176"/>
      <c r="B14" s="179"/>
      <c r="C14" s="179"/>
      <c r="D14" s="29" t="s">
        <v>0</v>
      </c>
      <c r="E14" s="29" t="s">
        <v>1</v>
      </c>
      <c r="F14" s="172"/>
      <c r="G14" s="29" t="s">
        <v>0</v>
      </c>
      <c r="H14" s="29" t="s">
        <v>1</v>
      </c>
      <c r="I14" s="29" t="s">
        <v>316</v>
      </c>
      <c r="J14" s="173"/>
      <c r="K14" s="29" t="s">
        <v>0</v>
      </c>
      <c r="L14" s="29" t="s">
        <v>1</v>
      </c>
      <c r="M14" s="29" t="s">
        <v>41</v>
      </c>
      <c r="N14" s="29" t="s">
        <v>0</v>
      </c>
      <c r="O14" s="29" t="s">
        <v>1</v>
      </c>
      <c r="P14" s="172"/>
      <c r="IB14" s="1"/>
      <c r="IC14" s="1"/>
      <c r="ID14" s="1"/>
      <c r="IE14" s="1"/>
      <c r="IF14" s="1"/>
      <c r="IG14" s="1"/>
    </row>
    <row r="15" spans="1:241" s="43" customFormat="1" ht="11.25">
      <c r="A15" s="41">
        <v>1</v>
      </c>
      <c r="B15" s="41"/>
      <c r="C15" s="41"/>
      <c r="D15" s="41" t="s">
        <v>2</v>
      </c>
      <c r="E15" s="41" t="s">
        <v>3</v>
      </c>
      <c r="F15" s="41">
        <v>7</v>
      </c>
      <c r="G15" s="41">
        <v>8</v>
      </c>
      <c r="H15" s="41">
        <v>9</v>
      </c>
      <c r="I15" s="41">
        <v>10</v>
      </c>
      <c r="J15" s="41">
        <v>11</v>
      </c>
      <c r="K15" s="41">
        <v>12</v>
      </c>
      <c r="L15" s="41">
        <v>13</v>
      </c>
      <c r="M15" s="41">
        <v>14</v>
      </c>
      <c r="N15" s="41">
        <v>12</v>
      </c>
      <c r="O15" s="41">
        <v>13</v>
      </c>
      <c r="P15" s="41">
        <v>14</v>
      </c>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row>
    <row r="16" spans="1:16" s="1" customFormat="1" ht="28.5" customHeight="1">
      <c r="A16" s="12" t="s">
        <v>76</v>
      </c>
      <c r="B16" s="12"/>
      <c r="C16" s="12"/>
      <c r="D16" s="13">
        <f>D25+D301+D381+D519+D535+D602+D621+D633+D656</f>
        <v>42115300.002</v>
      </c>
      <c r="E16" s="13">
        <f>E25+E301+E381+E519+E535+E602+E659</f>
        <v>42792920</v>
      </c>
      <c r="F16" s="13">
        <f>F25+F301+F381+F519+F535+F602+F621+F633+F659</f>
        <v>84908220.002</v>
      </c>
      <c r="G16" s="47">
        <f>G25+G301+G381+G519+G535+G602+G633+G656+G668+G695+G711+G720+G740+G748+G464</f>
        <v>68231249.99272124</v>
      </c>
      <c r="H16" s="47">
        <f>H25+H301+H381+H519+H535+H633+H668+H711+H602+H720+H740+H656+H695+H748+H769+H464-1000-452400</f>
        <v>210440573.4999594</v>
      </c>
      <c r="I16" s="47">
        <f>I25+I301+I381+I519+I535+I656+I695+I711</f>
        <v>47000</v>
      </c>
      <c r="J16" s="47">
        <f>G16+H16+I16</f>
        <v>278718823.49268067</v>
      </c>
      <c r="K16" s="13" t="e">
        <f>K25+K301+K381+K519+K535</f>
        <v>#REF!</v>
      </c>
      <c r="L16" s="13" t="e">
        <f>L25+L301+L381+L519+L535</f>
        <v>#REF!</v>
      </c>
      <c r="M16" s="13" t="e">
        <f>M25+M301+M381+M519+M535</f>
        <v>#REF!</v>
      </c>
      <c r="N16" s="47">
        <f>N25+N301+N381+N519+N535+N602+N633+N656+N668+N695+N711+N720+N740+N748+N464+2000</f>
        <v>151338359.77171063</v>
      </c>
      <c r="O16" s="47">
        <f>O25+O301+O381+O519+O535+O602+O633+O656+O668+O695+O711+O720+O740+O748+O464+O769+O799</f>
        <v>364169232.0085623</v>
      </c>
      <c r="P16" s="47">
        <f aca="true" t="shared" si="0" ref="P16:P21">N16+O16</f>
        <v>515507591.78027296</v>
      </c>
    </row>
    <row r="17" spans="1:16" s="21" customFormat="1" ht="41.25" customHeight="1">
      <c r="A17" s="46" t="s">
        <v>61</v>
      </c>
      <c r="B17" s="46"/>
      <c r="C17" s="46"/>
      <c r="D17" s="47">
        <f>D26</f>
        <v>50736000</v>
      </c>
      <c r="E17" s="47">
        <f>E26</f>
        <v>58817800</v>
      </c>
      <c r="F17" s="47">
        <f>D17+E17</f>
        <v>109553800</v>
      </c>
      <c r="G17" s="47">
        <f>G26+G621</f>
        <v>71963199.997529</v>
      </c>
      <c r="H17" s="47">
        <f>H26+H621</f>
        <v>131508929</v>
      </c>
      <c r="I17" s="47">
        <f>I26+I621</f>
        <v>0</v>
      </c>
      <c r="J17" s="47">
        <f>G17+H17</f>
        <v>203472128.997529</v>
      </c>
      <c r="K17" s="47">
        <f>K26</f>
        <v>0</v>
      </c>
      <c r="L17" s="47">
        <f>L26</f>
        <v>0</v>
      </c>
      <c r="M17" s="47">
        <f>M26</f>
        <v>0</v>
      </c>
      <c r="N17" s="47">
        <f>N26+N621</f>
        <v>84555999.99998</v>
      </c>
      <c r="O17" s="47">
        <f>O26+O621</f>
        <v>140333500</v>
      </c>
      <c r="P17" s="47">
        <f t="shared" si="0"/>
        <v>224889499.99998</v>
      </c>
    </row>
    <row r="18" spans="1:235" s="22" customFormat="1" ht="51" customHeight="1">
      <c r="A18" s="46" t="s">
        <v>328</v>
      </c>
      <c r="B18" s="46"/>
      <c r="C18" s="46"/>
      <c r="D18" s="47">
        <f>D382+D462</f>
        <v>353680</v>
      </c>
      <c r="E18" s="47">
        <f>E382+E462</f>
        <v>534080</v>
      </c>
      <c r="F18" s="47">
        <f>D18+E18</f>
        <v>887760</v>
      </c>
      <c r="G18" s="47">
        <f aca="true" t="shared" si="1" ref="G18:I19">G382+G462</f>
        <v>0</v>
      </c>
      <c r="H18" s="47">
        <f t="shared" si="1"/>
        <v>64399.99999992592</v>
      </c>
      <c r="I18" s="47">
        <f t="shared" si="1"/>
        <v>0</v>
      </c>
      <c r="J18" s="47">
        <f>G18+H18+I18</f>
        <v>64399.99999992592</v>
      </c>
      <c r="K18" s="47">
        <f>K382+K462</f>
        <v>0</v>
      </c>
      <c r="L18" s="47">
        <f>L382+L462</f>
        <v>0</v>
      </c>
      <c r="M18" s="47">
        <f>M382+M462</f>
        <v>0</v>
      </c>
      <c r="N18" s="47">
        <f>N382+N462</f>
        <v>0</v>
      </c>
      <c r="O18" s="47">
        <f>O382+O462</f>
        <v>0</v>
      </c>
      <c r="P18" s="47">
        <f t="shared" si="0"/>
        <v>0</v>
      </c>
      <c r="Q18" s="48"/>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row>
    <row r="19" spans="1:235" s="22" customFormat="1" ht="51" customHeight="1">
      <c r="A19" s="46" t="s">
        <v>327</v>
      </c>
      <c r="B19" s="46"/>
      <c r="C19" s="46"/>
      <c r="D19" s="47">
        <f>D383+D463</f>
        <v>0</v>
      </c>
      <c r="E19" s="47">
        <f aca="true" t="shared" si="2" ref="E19:O19">E383+E463</f>
        <v>0</v>
      </c>
      <c r="F19" s="47">
        <f>D19+E19</f>
        <v>0</v>
      </c>
      <c r="G19" s="47">
        <f t="shared" si="1"/>
        <v>219999.99999799998</v>
      </c>
      <c r="H19" s="47">
        <f t="shared" si="1"/>
        <v>814109.999999774</v>
      </c>
      <c r="I19" s="47">
        <f t="shared" si="1"/>
        <v>0</v>
      </c>
      <c r="J19" s="47">
        <f>G19+H19+I19</f>
        <v>1034109.999997774</v>
      </c>
      <c r="K19" s="47">
        <f t="shared" si="2"/>
        <v>0</v>
      </c>
      <c r="L19" s="47">
        <f t="shared" si="2"/>
        <v>0</v>
      </c>
      <c r="M19" s="47">
        <f t="shared" si="2"/>
        <v>0</v>
      </c>
      <c r="N19" s="47">
        <f t="shared" si="2"/>
        <v>579718</v>
      </c>
      <c r="O19" s="47">
        <f t="shared" si="2"/>
        <v>644501.9999997</v>
      </c>
      <c r="P19" s="47">
        <f t="shared" si="0"/>
        <v>1224219.9999997</v>
      </c>
      <c r="Q19" s="48"/>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row>
    <row r="20" spans="1:235" s="22" customFormat="1" ht="29.25" customHeight="1">
      <c r="A20" s="46" t="s">
        <v>75</v>
      </c>
      <c r="B20" s="46"/>
      <c r="C20" s="46"/>
      <c r="D20" s="47">
        <f>D28</f>
        <v>132300</v>
      </c>
      <c r="E20" s="47">
        <f>E28</f>
        <v>0</v>
      </c>
      <c r="F20" s="47">
        <f>D20+E20</f>
        <v>132300</v>
      </c>
      <c r="G20" s="47">
        <f>G28</f>
        <v>172439.79</v>
      </c>
      <c r="H20" s="47">
        <f>H28</f>
        <v>0</v>
      </c>
      <c r="I20" s="47">
        <f>I28</f>
        <v>0</v>
      </c>
      <c r="J20" s="47">
        <f>G20+H20</f>
        <v>172439.79</v>
      </c>
      <c r="K20" s="47">
        <f>K28</f>
        <v>0</v>
      </c>
      <c r="L20" s="47">
        <f>L28</f>
        <v>0</v>
      </c>
      <c r="M20" s="47">
        <f>M28</f>
        <v>0</v>
      </c>
      <c r="N20" s="47">
        <f>N28</f>
        <v>0</v>
      </c>
      <c r="O20" s="47">
        <f>O28</f>
        <v>0</v>
      </c>
      <c r="P20" s="47">
        <f t="shared" si="0"/>
        <v>0</v>
      </c>
      <c r="Q20" s="48"/>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row>
    <row r="21" spans="1:235" s="22" customFormat="1" ht="29.25" customHeight="1">
      <c r="A21" s="45" t="s">
        <v>319</v>
      </c>
      <c r="B21" s="46"/>
      <c r="C21" s="46"/>
      <c r="D21" s="47"/>
      <c r="E21" s="47"/>
      <c r="F21" s="47"/>
      <c r="G21" s="47">
        <f>G29</f>
        <v>365080.002</v>
      </c>
      <c r="H21" s="47">
        <f aca="true" t="shared" si="3" ref="H21:O21">H29</f>
        <v>0</v>
      </c>
      <c r="I21" s="47">
        <f t="shared" si="3"/>
        <v>0</v>
      </c>
      <c r="J21" s="47">
        <f>G21+H21+I21</f>
        <v>365080.002</v>
      </c>
      <c r="K21" s="47">
        <f t="shared" si="3"/>
        <v>0</v>
      </c>
      <c r="L21" s="47">
        <f t="shared" si="3"/>
        <v>0</v>
      </c>
      <c r="M21" s="47">
        <f t="shared" si="3"/>
        <v>0</v>
      </c>
      <c r="N21" s="47">
        <f t="shared" si="3"/>
        <v>100000.23936608182</v>
      </c>
      <c r="O21" s="47">
        <f t="shared" si="3"/>
        <v>0</v>
      </c>
      <c r="P21" s="47">
        <f t="shared" si="0"/>
        <v>100000.23936608182</v>
      </c>
      <c r="Q21" s="48"/>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row>
    <row r="22" spans="1:235" s="22" customFormat="1" ht="20.25" customHeight="1">
      <c r="A22" s="46" t="s">
        <v>216</v>
      </c>
      <c r="B22" s="46"/>
      <c r="C22" s="46"/>
      <c r="D22" s="47">
        <f>D16+D17+D18+D20</f>
        <v>93337280.002</v>
      </c>
      <c r="E22" s="47">
        <f>E16+E17+E18+E20</f>
        <v>102144800</v>
      </c>
      <c r="F22" s="47">
        <f>F16+F17+F18+F20</f>
        <v>195482080.002</v>
      </c>
      <c r="G22" s="47">
        <f>G16+G17+G18+G20+G21+G19</f>
        <v>140951969.78224823</v>
      </c>
      <c r="H22" s="47">
        <f>H16+H17+H18+H20+H21+H19</f>
        <v>342828012.4999591</v>
      </c>
      <c r="I22" s="47">
        <f>I16+I17+I18+I20+I21+I19</f>
        <v>47000</v>
      </c>
      <c r="J22" s="47">
        <f>J16+J17+J18+J20+J21+J19</f>
        <v>483826982.2822074</v>
      </c>
      <c r="K22" s="47" t="e">
        <f>K16+K17+K18+K20</f>
        <v>#REF!</v>
      </c>
      <c r="L22" s="47" t="e">
        <f>L16+L17+L18+L20</f>
        <v>#REF!</v>
      </c>
      <c r="M22" s="47" t="e">
        <f>M16+M17+M18+M20</f>
        <v>#REF!</v>
      </c>
      <c r="N22" s="47">
        <f>N16+N17+N18+N20+N19+N21</f>
        <v>236574078.01105672</v>
      </c>
      <c r="O22" s="47">
        <f>O16+O17+O18+O20+O19+O21</f>
        <v>505147234.008562</v>
      </c>
      <c r="P22" s="47">
        <f>P16+P17+P18+P20+P19+P21</f>
        <v>741721312.0196186</v>
      </c>
      <c r="Q22" s="48"/>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row>
    <row r="23" spans="1:235" s="22" customFormat="1" ht="30.75" customHeight="1">
      <c r="A23" s="69" t="s">
        <v>409</v>
      </c>
      <c r="B23" s="70"/>
      <c r="C23" s="70"/>
      <c r="D23" s="71">
        <f>D25+D26+D28</f>
        <v>85352300</v>
      </c>
      <c r="E23" s="71">
        <f aca="true" t="shared" si="4" ref="E23:M23">E25+E26+E28</f>
        <v>73485300</v>
      </c>
      <c r="F23" s="71">
        <f>F25+F26+F28</f>
        <v>158837600</v>
      </c>
      <c r="G23" s="71">
        <f>G25+G26+G28+G29</f>
        <v>117518019.7841344</v>
      </c>
      <c r="H23" s="71">
        <f>H25+H26+H28+H29</f>
        <v>155348611.5</v>
      </c>
      <c r="I23" s="71">
        <f>I25+I26+I28+I29</f>
        <v>0</v>
      </c>
      <c r="J23" s="71">
        <f t="shared" si="4"/>
        <v>272501551.2821344</v>
      </c>
      <c r="K23" s="71">
        <f t="shared" si="4"/>
        <v>-1039.33</v>
      </c>
      <c r="L23" s="71">
        <f t="shared" si="4"/>
        <v>-1039.33</v>
      </c>
      <c r="M23" s="71">
        <f t="shared" si="4"/>
        <v>-1039.33</v>
      </c>
      <c r="N23" s="71">
        <f>N25+N26+N28+N29</f>
        <v>198064300.0090197</v>
      </c>
      <c r="O23" s="71">
        <f>O25+O26+O28+O29</f>
        <v>211521500.0040623</v>
      </c>
      <c r="P23" s="71">
        <f>N23+O23</f>
        <v>409585800.013082</v>
      </c>
      <c r="Q23" s="48"/>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row>
    <row r="24" spans="1:235" s="22" customFormat="1" ht="27" customHeight="1">
      <c r="A24" s="72" t="s">
        <v>217</v>
      </c>
      <c r="B24" s="19"/>
      <c r="C24" s="19"/>
      <c r="D24" s="50"/>
      <c r="E24" s="50"/>
      <c r="F24" s="50"/>
      <c r="G24" s="50"/>
      <c r="H24" s="50"/>
      <c r="I24" s="50"/>
      <c r="J24" s="50"/>
      <c r="K24" s="20"/>
      <c r="L24" s="20"/>
      <c r="M24" s="20"/>
      <c r="N24" s="50"/>
      <c r="O24" s="50"/>
      <c r="P24" s="50"/>
      <c r="Q24" s="48"/>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row>
    <row r="25" spans="1:235" s="22" customFormat="1" ht="15" customHeight="1">
      <c r="A25" s="45" t="s">
        <v>97</v>
      </c>
      <c r="B25" s="45"/>
      <c r="C25" s="45"/>
      <c r="D25" s="71">
        <f>D77+(D92*D95)+D141+D169+D206+D247+D262+D282+D292+D99</f>
        <v>34484000</v>
      </c>
      <c r="E25" s="71">
        <f>E77+(E92*E95)+E141+E169+E206+E247+E262+E282+E292</f>
        <v>14667500</v>
      </c>
      <c r="F25" s="71">
        <f>D25+E25</f>
        <v>49151500</v>
      </c>
      <c r="G25" s="71">
        <f>G77+(G92*G95)+G141+G169+G206+G247+G262+G282+G292+G99-G29+G50</f>
        <v>53097299.994605385</v>
      </c>
      <c r="H25" s="71">
        <f>H77+(H92*H95)+H141+H169+H206+H247+H262+H282+H292</f>
        <v>23839682.5</v>
      </c>
      <c r="I25" s="71">
        <f>I77+(I92*I95)+I141+I169+I206+I247+I262+I282+I292</f>
        <v>0</v>
      </c>
      <c r="J25" s="71">
        <f>G25+H25</f>
        <v>76936982.49460539</v>
      </c>
      <c r="K25" s="71">
        <f>K77+(K92*K95)+K141+K169+K206+K247+K262+K282+K292</f>
        <v>-1039.33</v>
      </c>
      <c r="L25" s="71">
        <f>L77+(L92*L95)+L141+L169+L206+L247+L262+L282+L292</f>
        <v>-1039.33</v>
      </c>
      <c r="M25" s="71">
        <f>M77+(M92*M95)+M141+M169+M206+M247+M262+M282+M292</f>
        <v>-1039.33</v>
      </c>
      <c r="N25" s="71">
        <f>N77+(N92*N95)+N141+N169+N206+N247+N262+N282+N292+N99+N50-N29</f>
        <v>125408299.76967363</v>
      </c>
      <c r="O25" s="71">
        <f>O77+(O92*O95)+O141+O169+O206+O247+O262+O282+O292+O50</f>
        <v>71188000.0040623</v>
      </c>
      <c r="P25" s="71">
        <f>N25+O25</f>
        <v>196596299.77373594</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row>
    <row r="26" spans="1:235" s="22" customFormat="1" ht="13.5" customHeight="1">
      <c r="A26" s="45" t="s">
        <v>98</v>
      </c>
      <c r="B26" s="45"/>
      <c r="C26" s="45"/>
      <c r="D26" s="71">
        <f>D30+D41+D59+D106+D113-D28</f>
        <v>50736000</v>
      </c>
      <c r="E26" s="71">
        <f>E30+E41+E59+E106+E113-E28+(E91*E94)</f>
        <v>58817800</v>
      </c>
      <c r="F26" s="71">
        <f>D26+E26</f>
        <v>109553800</v>
      </c>
      <c r="G26" s="71">
        <f>G30+G41+G59+G106+G113-G28</f>
        <v>63883199.997529</v>
      </c>
      <c r="H26" s="71">
        <f>H30+H41+H59+H106+H113-H28+(J91*J94)-600180</f>
        <v>131508929</v>
      </c>
      <c r="I26" s="71">
        <f>I30+I41+I59+I106+I113-I28+(K91*K94)</f>
        <v>0</v>
      </c>
      <c r="J26" s="71">
        <f>G26+H26</f>
        <v>195392128.997529</v>
      </c>
      <c r="K26" s="71">
        <f>K30+K41+K59+K106+K113-K28+(L91*L94)</f>
        <v>0</v>
      </c>
      <c r="L26" s="71">
        <f>L30+L41+L59+L106+L113-L28+(M91*M94)</f>
        <v>0</v>
      </c>
      <c r="M26" s="71">
        <f>M30+M41+M59+M106+M113-M28+(N91*N94)</f>
        <v>0</v>
      </c>
      <c r="N26" s="71">
        <f>N30+N41+N59+N106+N113+N28</f>
        <v>72555999.99998</v>
      </c>
      <c r="O26" s="71">
        <f>O30+O41+O59+O106+O113-O28+O91*O94-2000</f>
        <v>140333500</v>
      </c>
      <c r="P26" s="71">
        <f>N26+O26</f>
        <v>212889499.99998</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row>
    <row r="27" spans="1:235" s="22" customFormat="1" ht="30.75" customHeight="1" hidden="1">
      <c r="A27" s="45"/>
      <c r="B27" s="45"/>
      <c r="C27" s="45"/>
      <c r="D27" s="71">
        <f>D30+D41+D77+D59+D113</f>
        <v>57221000</v>
      </c>
      <c r="E27" s="71">
        <f>E30+E41+E77+E59+E113</f>
        <v>25700000</v>
      </c>
      <c r="F27" s="71">
        <f>D27+E27</f>
        <v>82921000</v>
      </c>
      <c r="G27" s="71">
        <f>G30+G41+G77+G59+G113</f>
        <v>73655639.78602898</v>
      </c>
      <c r="H27" s="71">
        <f>H30+H41+H77+H59+H113</f>
        <v>72700000</v>
      </c>
      <c r="I27" s="71"/>
      <c r="J27" s="71">
        <f>G27+H27</f>
        <v>146355639.78602898</v>
      </c>
      <c r="K27" s="71">
        <f>K30+K41+K77+K59+K113</f>
        <v>0</v>
      </c>
      <c r="L27" s="71">
        <f>L30+L41+L77+L59+L113</f>
        <v>0</v>
      </c>
      <c r="M27" s="71">
        <f>M30+M41+M77+M59+M113</f>
        <v>0</v>
      </c>
      <c r="N27" s="71">
        <f>N30+N41+N77+N59+N113</f>
        <v>124756000.00416</v>
      </c>
      <c r="O27" s="71" t="e">
        <f>O31+O42+#REF!+#REF!</f>
        <v>#REF!</v>
      </c>
      <c r="P27" s="71" t="e">
        <f>N27+O27</f>
        <v>#REF!</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row>
    <row r="28" spans="1:235" s="22" customFormat="1" ht="13.5" customHeight="1">
      <c r="A28" s="45" t="s">
        <v>215</v>
      </c>
      <c r="B28" s="45"/>
      <c r="C28" s="45"/>
      <c r="D28" s="71">
        <v>132300</v>
      </c>
      <c r="E28" s="71"/>
      <c r="F28" s="71">
        <f>D28+E28</f>
        <v>132300</v>
      </c>
      <c r="G28" s="71">
        <f>135000+37439.79</f>
        <v>172439.79</v>
      </c>
      <c r="H28" s="71"/>
      <c r="I28" s="71"/>
      <c r="J28" s="71">
        <f>G28+H28</f>
        <v>172439.79</v>
      </c>
      <c r="K28" s="71"/>
      <c r="L28" s="71"/>
      <c r="M28" s="71"/>
      <c r="N28" s="71">
        <f>165000-165000</f>
        <v>0</v>
      </c>
      <c r="O28" s="71"/>
      <c r="P28" s="71">
        <f>N28+O28</f>
        <v>0</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row>
    <row r="29" spans="1:235" s="22" customFormat="1" ht="24">
      <c r="A29" s="45" t="s">
        <v>319</v>
      </c>
      <c r="B29" s="45"/>
      <c r="C29" s="45"/>
      <c r="D29" s="71"/>
      <c r="E29" s="71"/>
      <c r="F29" s="71"/>
      <c r="G29" s="71">
        <f>G252*G257</f>
        <v>365080.002</v>
      </c>
      <c r="H29" s="71">
        <f aca="true" t="shared" si="5" ref="H29:O29">H252*H257</f>
        <v>0</v>
      </c>
      <c r="I29" s="71">
        <f t="shared" si="5"/>
        <v>0</v>
      </c>
      <c r="J29" s="71">
        <f>G29+H29+I29</f>
        <v>365080.002</v>
      </c>
      <c r="K29" s="71">
        <f t="shared" si="5"/>
        <v>0</v>
      </c>
      <c r="L29" s="71">
        <f t="shared" si="5"/>
        <v>0</v>
      </c>
      <c r="M29" s="71">
        <f t="shared" si="5"/>
        <v>0</v>
      </c>
      <c r="N29" s="71">
        <f t="shared" si="5"/>
        <v>100000.23936608182</v>
      </c>
      <c r="O29" s="71">
        <f t="shared" si="5"/>
        <v>0</v>
      </c>
      <c r="P29" s="71">
        <f>N29+O29</f>
        <v>100000.23936608182</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row>
    <row r="30" spans="1:235" s="75" customFormat="1" ht="33.75">
      <c r="A30" s="72" t="s">
        <v>44</v>
      </c>
      <c r="B30" s="70"/>
      <c r="C30" s="70"/>
      <c r="D30" s="50"/>
      <c r="E30" s="50">
        <f>E37*E35</f>
        <v>22500000</v>
      </c>
      <c r="F30" s="50">
        <f>F37*F35</f>
        <v>22500000</v>
      </c>
      <c r="G30" s="50"/>
      <c r="H30" s="50">
        <f>H35*H37</f>
        <v>71500000</v>
      </c>
      <c r="I30" s="50"/>
      <c r="J30" s="50">
        <f>H30</f>
        <v>71500000</v>
      </c>
      <c r="K30" s="73"/>
      <c r="L30" s="73"/>
      <c r="M30" s="73"/>
      <c r="N30" s="50"/>
      <c r="O30" s="50">
        <f>(O37*O35)</f>
        <v>33850000</v>
      </c>
      <c r="P30" s="50">
        <f>(P37*P35)</f>
        <v>33850000</v>
      </c>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row>
    <row r="31" spans="1:235" s="77" customFormat="1" ht="12">
      <c r="A31" s="49" t="s">
        <v>4</v>
      </c>
      <c r="B31" s="56"/>
      <c r="C31" s="56"/>
      <c r="D31" s="50"/>
      <c r="E31" s="50"/>
      <c r="F31" s="50"/>
      <c r="G31" s="50"/>
      <c r="H31" s="50"/>
      <c r="I31" s="50"/>
      <c r="J31" s="50"/>
      <c r="K31" s="20"/>
      <c r="L31" s="20"/>
      <c r="M31" s="20"/>
      <c r="N31" s="50"/>
      <c r="O31" s="50"/>
      <c r="P31" s="50"/>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row>
    <row r="32" spans="1:235" s="77" customFormat="1" ht="27" customHeight="1">
      <c r="A32" s="18" t="s">
        <v>9</v>
      </c>
      <c r="B32" s="19"/>
      <c r="C32" s="19"/>
      <c r="D32" s="23"/>
      <c r="E32" s="23">
        <v>270000</v>
      </c>
      <c r="F32" s="23">
        <f>E32</f>
        <v>270000</v>
      </c>
      <c r="G32" s="23"/>
      <c r="H32" s="23">
        <v>270000</v>
      </c>
      <c r="I32" s="23"/>
      <c r="J32" s="23">
        <f>H32</f>
        <v>270000</v>
      </c>
      <c r="K32" s="20"/>
      <c r="L32" s="20"/>
      <c r="M32" s="20"/>
      <c r="N32" s="23"/>
      <c r="O32" s="23">
        <v>300000</v>
      </c>
      <c r="P32" s="23">
        <f>O32</f>
        <v>300000</v>
      </c>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row>
    <row r="33" spans="1:235" s="77" customFormat="1" ht="27" customHeight="1">
      <c r="A33" s="18" t="s">
        <v>218</v>
      </c>
      <c r="B33" s="19"/>
      <c r="C33" s="19"/>
      <c r="D33" s="23"/>
      <c r="E33" s="23"/>
      <c r="F33" s="23"/>
      <c r="G33" s="23"/>
      <c r="H33" s="23"/>
      <c r="I33" s="23"/>
      <c r="J33" s="23"/>
      <c r="K33" s="20"/>
      <c r="L33" s="20"/>
      <c r="M33" s="20"/>
      <c r="N33" s="23"/>
      <c r="O33" s="23"/>
      <c r="P33" s="23"/>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row>
    <row r="34" spans="1:235" s="77" customFormat="1" ht="12">
      <c r="A34" s="49" t="s">
        <v>5</v>
      </c>
      <c r="B34" s="56"/>
      <c r="C34" s="56"/>
      <c r="D34" s="23"/>
      <c r="E34" s="50"/>
      <c r="F34" s="50"/>
      <c r="G34" s="23"/>
      <c r="H34" s="50"/>
      <c r="I34" s="50"/>
      <c r="J34" s="50"/>
      <c r="K34" s="20"/>
      <c r="L34" s="20"/>
      <c r="M34" s="20"/>
      <c r="N34" s="23"/>
      <c r="O34" s="50"/>
      <c r="P34" s="50"/>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row>
    <row r="35" spans="1:235" s="77" customFormat="1" ht="22.5">
      <c r="A35" s="18" t="s">
        <v>12</v>
      </c>
      <c r="B35" s="19"/>
      <c r="C35" s="19"/>
      <c r="D35" s="23"/>
      <c r="E35" s="23">
        <f>50000+25000</f>
        <v>75000</v>
      </c>
      <c r="F35" s="23">
        <f>E35</f>
        <v>75000</v>
      </c>
      <c r="G35" s="23"/>
      <c r="H35" s="23">
        <f>50000+25000+103750</f>
        <v>178750</v>
      </c>
      <c r="I35" s="23"/>
      <c r="J35" s="23">
        <f>H35</f>
        <v>178750</v>
      </c>
      <c r="K35" s="20"/>
      <c r="L35" s="20"/>
      <c r="M35" s="20"/>
      <c r="N35" s="23"/>
      <c r="O35" s="23">
        <v>84625</v>
      </c>
      <c r="P35" s="23">
        <f>O35</f>
        <v>84625</v>
      </c>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row>
    <row r="36" spans="1:235" s="77" customFormat="1" ht="12">
      <c r="A36" s="49" t="s">
        <v>7</v>
      </c>
      <c r="B36" s="56"/>
      <c r="C36" s="56"/>
      <c r="D36" s="23"/>
      <c r="E36" s="50"/>
      <c r="F36" s="50"/>
      <c r="G36" s="23"/>
      <c r="H36" s="50"/>
      <c r="I36" s="50"/>
      <c r="J36" s="50"/>
      <c r="K36" s="20"/>
      <c r="L36" s="20"/>
      <c r="M36" s="20"/>
      <c r="N36" s="23"/>
      <c r="O36" s="50"/>
      <c r="P36" s="50"/>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row>
    <row r="37" spans="1:235" s="77" customFormat="1" ht="22.5">
      <c r="A37" s="18" t="s">
        <v>17</v>
      </c>
      <c r="B37" s="19"/>
      <c r="C37" s="19"/>
      <c r="D37" s="23"/>
      <c r="E37" s="23">
        <v>300</v>
      </c>
      <c r="F37" s="23">
        <f>E37</f>
        <v>300</v>
      </c>
      <c r="G37" s="23"/>
      <c r="H37" s="23">
        <v>400</v>
      </c>
      <c r="I37" s="23"/>
      <c r="J37" s="23">
        <f>H37</f>
        <v>400</v>
      </c>
      <c r="K37" s="20"/>
      <c r="L37" s="20"/>
      <c r="M37" s="20"/>
      <c r="N37" s="23"/>
      <c r="O37" s="23">
        <v>400</v>
      </c>
      <c r="P37" s="23">
        <f>O37</f>
        <v>400</v>
      </c>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row>
    <row r="38" spans="1:235" s="77" customFormat="1" ht="12">
      <c r="A38" s="49" t="s">
        <v>6</v>
      </c>
      <c r="B38" s="56"/>
      <c r="C38" s="56"/>
      <c r="D38" s="23"/>
      <c r="E38" s="50"/>
      <c r="F38" s="50"/>
      <c r="G38" s="23"/>
      <c r="H38" s="50"/>
      <c r="I38" s="50"/>
      <c r="J38" s="50"/>
      <c r="K38" s="20"/>
      <c r="L38" s="20"/>
      <c r="M38" s="20"/>
      <c r="N38" s="23"/>
      <c r="O38" s="50"/>
      <c r="P38" s="50"/>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row>
    <row r="39" spans="1:235" s="77" customFormat="1" ht="22.5">
      <c r="A39" s="18" t="s">
        <v>23</v>
      </c>
      <c r="B39" s="19"/>
      <c r="C39" s="19"/>
      <c r="D39" s="23"/>
      <c r="E39" s="23">
        <f>E35/E32*100</f>
        <v>27.77777777777778</v>
      </c>
      <c r="F39" s="23">
        <f>F35/F32*100</f>
        <v>27.77777777777778</v>
      </c>
      <c r="G39" s="23"/>
      <c r="H39" s="23">
        <f>H35/H32*100</f>
        <v>66.20370370370371</v>
      </c>
      <c r="I39" s="23"/>
      <c r="J39" s="23">
        <f>J35/J32*100</f>
        <v>66.20370370370371</v>
      </c>
      <c r="K39" s="20"/>
      <c r="L39" s="20"/>
      <c r="M39" s="20"/>
      <c r="N39" s="23"/>
      <c r="O39" s="23">
        <f>O35/O32*100</f>
        <v>28.208333333333336</v>
      </c>
      <c r="P39" s="23">
        <f>P35/P32*100</f>
        <v>28.208333333333336</v>
      </c>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row>
    <row r="40" spans="1:235" s="77" customFormat="1" ht="27" customHeight="1">
      <c r="A40" s="45" t="s">
        <v>409</v>
      </c>
      <c r="B40" s="19"/>
      <c r="C40" s="19"/>
      <c r="D40" s="23"/>
      <c r="E40" s="23"/>
      <c r="F40" s="23"/>
      <c r="G40" s="23"/>
      <c r="H40" s="23"/>
      <c r="I40" s="23"/>
      <c r="J40" s="23"/>
      <c r="K40" s="20"/>
      <c r="L40" s="20"/>
      <c r="M40" s="20"/>
      <c r="N40" s="23"/>
      <c r="O40" s="23"/>
      <c r="P40" s="23"/>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row>
    <row r="41" spans="1:235" s="75" customFormat="1" ht="35.25" customHeight="1">
      <c r="A41" s="72" t="s">
        <v>92</v>
      </c>
      <c r="B41" s="70"/>
      <c r="C41" s="70"/>
      <c r="D41" s="50">
        <f>D47*D45+100</f>
        <v>29500000</v>
      </c>
      <c r="E41" s="50"/>
      <c r="F41" s="50">
        <f>F47*F45+100</f>
        <v>29500000</v>
      </c>
      <c r="G41" s="50">
        <f>G45*G47</f>
        <v>38399999.9985</v>
      </c>
      <c r="H41" s="50"/>
      <c r="I41" s="50"/>
      <c r="J41" s="50">
        <f>G41</f>
        <v>38399999.9985</v>
      </c>
      <c r="K41" s="73"/>
      <c r="L41" s="73"/>
      <c r="M41" s="73"/>
      <c r="N41" s="50">
        <f>N45*N47</f>
        <v>38484960</v>
      </c>
      <c r="O41" s="50"/>
      <c r="P41" s="50">
        <f>N41</f>
        <v>38484960</v>
      </c>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row>
    <row r="42" spans="1:235" s="77" customFormat="1" ht="12">
      <c r="A42" s="49" t="s">
        <v>4</v>
      </c>
      <c r="B42" s="56"/>
      <c r="C42" s="56"/>
      <c r="D42" s="23"/>
      <c r="E42" s="23"/>
      <c r="F42" s="23"/>
      <c r="G42" s="23"/>
      <c r="H42" s="23"/>
      <c r="I42" s="23"/>
      <c r="J42" s="23"/>
      <c r="K42" s="20"/>
      <c r="L42" s="20"/>
      <c r="M42" s="20"/>
      <c r="N42" s="23"/>
      <c r="O42" s="23"/>
      <c r="P42" s="23"/>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row>
    <row r="43" spans="1:235" s="77" customFormat="1" ht="22.5">
      <c r="A43" s="18" t="s">
        <v>10</v>
      </c>
      <c r="B43" s="19"/>
      <c r="C43" s="19"/>
      <c r="D43" s="23">
        <v>292000</v>
      </c>
      <c r="E43" s="23"/>
      <c r="F43" s="23">
        <f>D43</f>
        <v>292000</v>
      </c>
      <c r="G43" s="23">
        <v>292000</v>
      </c>
      <c r="H43" s="23"/>
      <c r="I43" s="23"/>
      <c r="J43" s="23">
        <f>G43</f>
        <v>292000</v>
      </c>
      <c r="K43" s="20"/>
      <c r="L43" s="20"/>
      <c r="M43" s="20"/>
      <c r="N43" s="23">
        <v>300000</v>
      </c>
      <c r="O43" s="23"/>
      <c r="P43" s="23">
        <f>N43</f>
        <v>300000</v>
      </c>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row>
    <row r="44" spans="1:235" s="77" customFormat="1" ht="12">
      <c r="A44" s="49" t="s">
        <v>5</v>
      </c>
      <c r="B44" s="56"/>
      <c r="C44" s="56"/>
      <c r="D44" s="23"/>
      <c r="E44" s="23"/>
      <c r="F44" s="23"/>
      <c r="G44" s="23"/>
      <c r="H44" s="23"/>
      <c r="I44" s="23"/>
      <c r="J44" s="23"/>
      <c r="K44" s="20"/>
      <c r="L44" s="20"/>
      <c r="M44" s="20"/>
      <c r="N44" s="23"/>
      <c r="O44" s="23"/>
      <c r="P44" s="23"/>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row>
    <row r="45" spans="1:235" s="77" customFormat="1" ht="22.5">
      <c r="A45" s="18" t="s">
        <v>11</v>
      </c>
      <c r="B45" s="19"/>
      <c r="C45" s="19"/>
      <c r="D45" s="23">
        <f>73333+25000</f>
        <v>98333</v>
      </c>
      <c r="E45" s="23"/>
      <c r="F45" s="23">
        <f>D45</f>
        <v>98333</v>
      </c>
      <c r="G45" s="23">
        <f>73333+25000+8333</f>
        <v>106666</v>
      </c>
      <c r="H45" s="23"/>
      <c r="I45" s="23"/>
      <c r="J45" s="23">
        <f>G45</f>
        <v>106666</v>
      </c>
      <c r="K45" s="20"/>
      <c r="L45" s="20"/>
      <c r="M45" s="20"/>
      <c r="N45" s="23">
        <f>79200+27000-9987.6</f>
        <v>96212.4</v>
      </c>
      <c r="O45" s="23"/>
      <c r="P45" s="23">
        <f>N45</f>
        <v>96212.4</v>
      </c>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row>
    <row r="46" spans="1:235" s="77" customFormat="1" ht="12">
      <c r="A46" s="49" t="s">
        <v>7</v>
      </c>
      <c r="B46" s="56"/>
      <c r="C46" s="56"/>
      <c r="D46" s="23"/>
      <c r="E46" s="23"/>
      <c r="F46" s="23"/>
      <c r="G46" s="23"/>
      <c r="H46" s="23"/>
      <c r="I46" s="23"/>
      <c r="J46" s="23"/>
      <c r="K46" s="20"/>
      <c r="L46" s="20"/>
      <c r="M46" s="20"/>
      <c r="N46" s="23"/>
      <c r="O46" s="23"/>
      <c r="P46" s="23"/>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row>
    <row r="47" spans="1:235" s="77" customFormat="1" ht="24" customHeight="1">
      <c r="A47" s="18" t="s">
        <v>20</v>
      </c>
      <c r="B47" s="19"/>
      <c r="C47" s="19"/>
      <c r="D47" s="23">
        <v>300</v>
      </c>
      <c r="E47" s="23"/>
      <c r="F47" s="23">
        <f>D47</f>
        <v>300</v>
      </c>
      <c r="G47" s="23">
        <v>360.00225</v>
      </c>
      <c r="H47" s="23"/>
      <c r="I47" s="23"/>
      <c r="J47" s="23">
        <f>G47</f>
        <v>360.00225</v>
      </c>
      <c r="K47" s="20"/>
      <c r="L47" s="20"/>
      <c r="M47" s="20"/>
      <c r="N47" s="23">
        <v>400</v>
      </c>
      <c r="O47" s="23"/>
      <c r="P47" s="23">
        <f>N47</f>
        <v>400</v>
      </c>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row>
    <row r="48" spans="1:235" s="77" customFormat="1" ht="12">
      <c r="A48" s="49" t="s">
        <v>6</v>
      </c>
      <c r="B48" s="56"/>
      <c r="C48" s="56"/>
      <c r="D48" s="23"/>
      <c r="E48" s="23"/>
      <c r="F48" s="23"/>
      <c r="G48" s="23"/>
      <c r="H48" s="23"/>
      <c r="I48" s="23"/>
      <c r="J48" s="23"/>
      <c r="K48" s="20"/>
      <c r="L48" s="20"/>
      <c r="M48" s="20"/>
      <c r="N48" s="23"/>
      <c r="O48" s="23"/>
      <c r="P48" s="23"/>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row>
    <row r="49" spans="1:235" s="77" customFormat="1" ht="21.75" customHeight="1">
      <c r="A49" s="18" t="s">
        <v>22</v>
      </c>
      <c r="B49" s="19"/>
      <c r="C49" s="19"/>
      <c r="D49" s="23">
        <f aca="true" t="shared" si="6" ref="D49:J49">D45/D43*100</f>
        <v>33.67568493150685</v>
      </c>
      <c r="E49" s="23"/>
      <c r="F49" s="23">
        <f t="shared" si="6"/>
        <v>33.67568493150685</v>
      </c>
      <c r="G49" s="23">
        <f t="shared" si="6"/>
        <v>36.52945205479452</v>
      </c>
      <c r="H49" s="23"/>
      <c r="I49" s="23"/>
      <c r="J49" s="23">
        <f t="shared" si="6"/>
        <v>36.52945205479452</v>
      </c>
      <c r="K49" s="20"/>
      <c r="L49" s="20"/>
      <c r="M49" s="20"/>
      <c r="N49" s="23">
        <f>N45/N43*100</f>
        <v>32.0708</v>
      </c>
      <c r="O49" s="23"/>
      <c r="P49" s="23">
        <f>P45/P43*100</f>
        <v>32.0708</v>
      </c>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row>
    <row r="50" spans="1:235" s="75" customFormat="1" ht="35.25" customHeight="1">
      <c r="A50" s="72" t="s">
        <v>331</v>
      </c>
      <c r="B50" s="70"/>
      <c r="C50" s="70"/>
      <c r="D50" s="50">
        <f>D56*D54+100</f>
        <v>29500000</v>
      </c>
      <c r="E50" s="50"/>
      <c r="F50" s="50">
        <f>F56*F54</f>
        <v>0</v>
      </c>
      <c r="G50" s="50">
        <f>G54*G56</f>
        <v>150000</v>
      </c>
      <c r="H50" s="50"/>
      <c r="I50" s="50"/>
      <c r="J50" s="50">
        <f>G50</f>
        <v>150000</v>
      </c>
      <c r="K50" s="73"/>
      <c r="L50" s="73"/>
      <c r="M50" s="73"/>
      <c r="N50" s="50">
        <f>N54*N56</f>
        <v>4200000</v>
      </c>
      <c r="O50" s="50">
        <f>O54*O56</f>
        <v>12600000</v>
      </c>
      <c r="P50" s="50">
        <f>O50+N50</f>
        <v>16800000</v>
      </c>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row>
    <row r="51" spans="1:235" s="77" customFormat="1" ht="12">
      <c r="A51" s="49" t="s">
        <v>4</v>
      </c>
      <c r="B51" s="56"/>
      <c r="C51" s="56"/>
      <c r="D51" s="23"/>
      <c r="E51" s="23"/>
      <c r="F51" s="23"/>
      <c r="G51" s="23"/>
      <c r="H51" s="23"/>
      <c r="I51" s="23"/>
      <c r="J51" s="23"/>
      <c r="K51" s="20"/>
      <c r="L51" s="20"/>
      <c r="M51" s="20"/>
      <c r="N51" s="23"/>
      <c r="O51" s="23"/>
      <c r="P51" s="23"/>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row>
    <row r="52" spans="1:235" s="77" customFormat="1" ht="22.5">
      <c r="A52" s="18" t="s">
        <v>470</v>
      </c>
      <c r="B52" s="19"/>
      <c r="C52" s="19"/>
      <c r="D52" s="23">
        <v>292000</v>
      </c>
      <c r="E52" s="23"/>
      <c r="F52" s="23"/>
      <c r="G52" s="23">
        <v>4</v>
      </c>
      <c r="H52" s="23"/>
      <c r="I52" s="23"/>
      <c r="J52" s="23">
        <f>G52</f>
        <v>4</v>
      </c>
      <c r="K52" s="20"/>
      <c r="L52" s="20"/>
      <c r="M52" s="20"/>
      <c r="N52" s="23">
        <v>1</v>
      </c>
      <c r="O52" s="23">
        <v>4</v>
      </c>
      <c r="P52" s="23">
        <f>O52+N52</f>
        <v>5</v>
      </c>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row>
    <row r="53" spans="1:235" s="77" customFormat="1" ht="12">
      <c r="A53" s="49" t="s">
        <v>5</v>
      </c>
      <c r="B53" s="56"/>
      <c r="C53" s="56"/>
      <c r="D53" s="23"/>
      <c r="E53" s="23"/>
      <c r="F53" s="23"/>
      <c r="G53" s="23"/>
      <c r="H53" s="23"/>
      <c r="I53" s="23"/>
      <c r="J53" s="23"/>
      <c r="K53" s="20"/>
      <c r="L53" s="20"/>
      <c r="M53" s="20"/>
      <c r="N53" s="23"/>
      <c r="O53" s="23"/>
      <c r="P53" s="23"/>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row>
    <row r="54" spans="1:235" s="77" customFormat="1" ht="22.5">
      <c r="A54" s="18" t="s">
        <v>471</v>
      </c>
      <c r="B54" s="19"/>
      <c r="C54" s="19"/>
      <c r="D54" s="23">
        <f>73333+25000</f>
        <v>98333</v>
      </c>
      <c r="E54" s="23"/>
      <c r="F54" s="23"/>
      <c r="G54" s="23">
        <v>1</v>
      </c>
      <c r="H54" s="23"/>
      <c r="I54" s="23"/>
      <c r="J54" s="23">
        <f>G54</f>
        <v>1</v>
      </c>
      <c r="K54" s="20"/>
      <c r="L54" s="20"/>
      <c r="M54" s="20"/>
      <c r="N54" s="23">
        <v>1</v>
      </c>
      <c r="O54" s="23">
        <v>4</v>
      </c>
      <c r="P54" s="23">
        <f>O54+N54</f>
        <v>5</v>
      </c>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row>
    <row r="55" spans="1:235" s="77" customFormat="1" ht="12">
      <c r="A55" s="49" t="s">
        <v>7</v>
      </c>
      <c r="B55" s="56"/>
      <c r="C55" s="56"/>
      <c r="D55" s="23"/>
      <c r="E55" s="23"/>
      <c r="F55" s="23"/>
      <c r="G55" s="23"/>
      <c r="H55" s="23"/>
      <c r="I55" s="23"/>
      <c r="J55" s="23"/>
      <c r="K55" s="20"/>
      <c r="L55" s="20"/>
      <c r="M55" s="20"/>
      <c r="N55" s="23"/>
      <c r="O55" s="23"/>
      <c r="P55" s="23"/>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row>
    <row r="56" spans="1:235" s="77" customFormat="1" ht="22.5">
      <c r="A56" s="18" t="s">
        <v>332</v>
      </c>
      <c r="B56" s="19"/>
      <c r="C56" s="19"/>
      <c r="D56" s="23">
        <v>300</v>
      </c>
      <c r="E56" s="23"/>
      <c r="F56" s="23"/>
      <c r="G56" s="23">
        <v>150000</v>
      </c>
      <c r="H56" s="23"/>
      <c r="I56" s="23"/>
      <c r="J56" s="23">
        <f>G56</f>
        <v>150000</v>
      </c>
      <c r="K56" s="20"/>
      <c r="L56" s="20"/>
      <c r="M56" s="20"/>
      <c r="N56" s="23">
        <v>4200000</v>
      </c>
      <c r="O56" s="23">
        <v>3150000</v>
      </c>
      <c r="P56" s="23">
        <f>N56</f>
        <v>4200000</v>
      </c>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row>
    <row r="57" spans="1:235" s="77" customFormat="1" ht="12">
      <c r="A57" s="49" t="s">
        <v>6</v>
      </c>
      <c r="B57" s="56"/>
      <c r="C57" s="56"/>
      <c r="D57" s="23"/>
      <c r="E57" s="23"/>
      <c r="F57" s="23"/>
      <c r="G57" s="23"/>
      <c r="H57" s="23"/>
      <c r="I57" s="23"/>
      <c r="J57" s="23"/>
      <c r="K57" s="20"/>
      <c r="L57" s="20"/>
      <c r="M57" s="20"/>
      <c r="N57" s="23"/>
      <c r="O57" s="23"/>
      <c r="P57" s="23"/>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row>
    <row r="58" spans="1:235" s="77" customFormat="1" ht="21.75" customHeight="1">
      <c r="A58" s="18" t="s">
        <v>472</v>
      </c>
      <c r="B58" s="19"/>
      <c r="C58" s="19"/>
      <c r="D58" s="23">
        <f>D54/D52*100</f>
        <v>33.67568493150685</v>
      </c>
      <c r="E58" s="23"/>
      <c r="F58" s="23"/>
      <c r="G58" s="23">
        <f>G54/G52</f>
        <v>0.25</v>
      </c>
      <c r="H58" s="23"/>
      <c r="I58" s="23"/>
      <c r="J58" s="23">
        <f>J54/J52*100</f>
        <v>25</v>
      </c>
      <c r="K58" s="20"/>
      <c r="L58" s="20"/>
      <c r="M58" s="20"/>
      <c r="N58" s="23">
        <f>N54/N52*100</f>
        <v>100</v>
      </c>
      <c r="O58" s="23">
        <f>O54/O52*100</f>
        <v>100</v>
      </c>
      <c r="P58" s="23">
        <f>P54/P52*100</f>
        <v>100</v>
      </c>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row>
    <row r="59" spans="1:235" s="75" customFormat="1" ht="28.5" customHeight="1">
      <c r="A59" s="72" t="s">
        <v>333</v>
      </c>
      <c r="B59" s="70"/>
      <c r="C59" s="70"/>
      <c r="D59" s="50">
        <f>(D63*D65)+0.4</f>
        <v>19000000</v>
      </c>
      <c r="E59" s="50"/>
      <c r="F59" s="50">
        <f>(F63*F65)+0.4</f>
        <v>19000000</v>
      </c>
      <c r="G59" s="50">
        <f>G63*G65</f>
        <v>22799999.9995862</v>
      </c>
      <c r="H59" s="50"/>
      <c r="I59" s="50"/>
      <c r="J59" s="50">
        <f>G59</f>
        <v>22799999.9995862</v>
      </c>
      <c r="K59" s="73"/>
      <c r="L59" s="73"/>
      <c r="M59" s="73"/>
      <c r="N59" s="50">
        <f>N63*N65</f>
        <v>30683040</v>
      </c>
      <c r="O59" s="50"/>
      <c r="P59" s="50">
        <f>N59</f>
        <v>30683040</v>
      </c>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row>
    <row r="60" spans="1:235" s="77" customFormat="1" ht="12">
      <c r="A60" s="49" t="s">
        <v>4</v>
      </c>
      <c r="B60" s="56"/>
      <c r="C60" s="56"/>
      <c r="D60" s="23"/>
      <c r="E60" s="23"/>
      <c r="F60" s="23"/>
      <c r="G60" s="23"/>
      <c r="H60" s="23"/>
      <c r="I60" s="23"/>
      <c r="J60" s="23"/>
      <c r="K60" s="20"/>
      <c r="L60" s="20"/>
      <c r="M60" s="20"/>
      <c r="N60" s="23"/>
      <c r="O60" s="23"/>
      <c r="P60" s="23"/>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row>
    <row r="61" spans="1:235" s="77" customFormat="1" ht="22.5">
      <c r="A61" s="18" t="s">
        <v>83</v>
      </c>
      <c r="B61" s="19"/>
      <c r="C61" s="19"/>
      <c r="D61" s="23">
        <v>3372600</v>
      </c>
      <c r="E61" s="23"/>
      <c r="F61" s="23">
        <f>D61</f>
        <v>3372600</v>
      </c>
      <c r="G61" s="23">
        <v>3372600</v>
      </c>
      <c r="H61" s="23"/>
      <c r="I61" s="23"/>
      <c r="J61" s="23">
        <f>G61</f>
        <v>3372600</v>
      </c>
      <c r="K61" s="20"/>
      <c r="L61" s="20"/>
      <c r="M61" s="20"/>
      <c r="N61" s="23">
        <v>3372600</v>
      </c>
      <c r="O61" s="23"/>
      <c r="P61" s="23">
        <f>N61</f>
        <v>3372600</v>
      </c>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row>
    <row r="62" spans="1:235" s="77" customFormat="1" ht="12">
      <c r="A62" s="49" t="s">
        <v>5</v>
      </c>
      <c r="B62" s="56"/>
      <c r="C62" s="56"/>
      <c r="D62" s="23"/>
      <c r="E62" s="23"/>
      <c r="F62" s="23"/>
      <c r="G62" s="23"/>
      <c r="H62" s="23"/>
      <c r="I62" s="23"/>
      <c r="J62" s="23"/>
      <c r="K62" s="20"/>
      <c r="L62" s="20"/>
      <c r="M62" s="20"/>
      <c r="N62" s="23"/>
      <c r="O62" s="23"/>
      <c r="P62" s="23"/>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row>
    <row r="63" spans="1:235" s="77" customFormat="1" ht="21.75" customHeight="1">
      <c r="A63" s="18" t="s">
        <v>84</v>
      </c>
      <c r="B63" s="19"/>
      <c r="C63" s="19"/>
      <c r="D63" s="23">
        <v>1310344.8</v>
      </c>
      <c r="E63" s="23"/>
      <c r="F63" s="23">
        <f>D63</f>
        <v>1310344.8</v>
      </c>
      <c r="G63" s="23">
        <v>1310344.8</v>
      </c>
      <c r="H63" s="23"/>
      <c r="I63" s="23"/>
      <c r="J63" s="23">
        <f>G63</f>
        <v>1310344.8</v>
      </c>
      <c r="K63" s="20"/>
      <c r="L63" s="20"/>
      <c r="M63" s="20"/>
      <c r="N63" s="23">
        <f>1425000+173075</f>
        <v>1598075</v>
      </c>
      <c r="O63" s="23"/>
      <c r="P63" s="23">
        <f>N63</f>
        <v>1598075</v>
      </c>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row>
    <row r="64" spans="1:235" s="77" customFormat="1" ht="12">
      <c r="A64" s="49" t="s">
        <v>7</v>
      </c>
      <c r="B64" s="56"/>
      <c r="C64" s="56"/>
      <c r="D64" s="23"/>
      <c r="E64" s="23"/>
      <c r="F64" s="23"/>
      <c r="G64" s="23"/>
      <c r="H64" s="23"/>
      <c r="I64" s="23"/>
      <c r="J64" s="23"/>
      <c r="K64" s="20"/>
      <c r="L64" s="20"/>
      <c r="M64" s="20"/>
      <c r="N64" s="23"/>
      <c r="O64" s="23"/>
      <c r="P64" s="23"/>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row>
    <row r="65" spans="1:235" s="77" customFormat="1" ht="21.75" customHeight="1">
      <c r="A65" s="18" t="s">
        <v>18</v>
      </c>
      <c r="B65" s="19"/>
      <c r="C65" s="19"/>
      <c r="D65" s="23">
        <v>14.5</v>
      </c>
      <c r="E65" s="23"/>
      <c r="F65" s="23">
        <f>D65</f>
        <v>14.5</v>
      </c>
      <c r="G65" s="23">
        <v>17.400000366</v>
      </c>
      <c r="H65" s="23"/>
      <c r="I65" s="23"/>
      <c r="J65" s="23">
        <f>G65</f>
        <v>17.400000366</v>
      </c>
      <c r="K65" s="20"/>
      <c r="L65" s="20"/>
      <c r="M65" s="20"/>
      <c r="N65" s="23">
        <v>19.2</v>
      </c>
      <c r="O65" s="23"/>
      <c r="P65" s="23">
        <f>N65</f>
        <v>19.2</v>
      </c>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row>
    <row r="66" spans="1:235" s="77" customFormat="1" ht="12">
      <c r="A66" s="49" t="s">
        <v>6</v>
      </c>
      <c r="B66" s="56"/>
      <c r="C66" s="56"/>
      <c r="D66" s="23"/>
      <c r="E66" s="23"/>
      <c r="F66" s="23"/>
      <c r="G66" s="23"/>
      <c r="H66" s="23"/>
      <c r="I66" s="23"/>
      <c r="J66" s="23"/>
      <c r="K66" s="20"/>
      <c r="L66" s="20"/>
      <c r="M66" s="20"/>
      <c r="N66" s="23"/>
      <c r="O66" s="23"/>
      <c r="P66" s="23"/>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row>
    <row r="67" spans="1:235" s="77" customFormat="1" ht="26.25" customHeight="1">
      <c r="A67" s="18" t="s">
        <v>85</v>
      </c>
      <c r="B67" s="19"/>
      <c r="C67" s="19"/>
      <c r="D67" s="23">
        <f>D63/D61*100</f>
        <v>38.852659669098024</v>
      </c>
      <c r="E67" s="23"/>
      <c r="F67" s="23">
        <f>F63/F61*100</f>
        <v>38.852659669098024</v>
      </c>
      <c r="G67" s="23">
        <f>G63/G61*100</f>
        <v>38.852659669098024</v>
      </c>
      <c r="H67" s="23"/>
      <c r="I67" s="23"/>
      <c r="J67" s="23">
        <f>J63/J61*100</f>
        <v>38.852659669098024</v>
      </c>
      <c r="K67" s="20"/>
      <c r="L67" s="20"/>
      <c r="M67" s="20"/>
      <c r="N67" s="23">
        <f>N63/N61*100</f>
        <v>47.38406570598352</v>
      </c>
      <c r="O67" s="23"/>
      <c r="P67" s="23">
        <f>P63/P61*100</f>
        <v>47.38406570598352</v>
      </c>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row>
    <row r="68" spans="1:235" s="77" customFormat="1" ht="0.75" customHeight="1" hidden="1">
      <c r="A68" s="18"/>
      <c r="B68" s="19"/>
      <c r="C68" s="19"/>
      <c r="D68" s="23"/>
      <c r="E68" s="23"/>
      <c r="F68" s="23"/>
      <c r="G68" s="23"/>
      <c r="H68" s="23"/>
      <c r="I68" s="23"/>
      <c r="J68" s="23"/>
      <c r="K68" s="20"/>
      <c r="L68" s="20"/>
      <c r="M68" s="20"/>
      <c r="N68" s="23"/>
      <c r="O68" s="23"/>
      <c r="P68" s="23"/>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row>
    <row r="69" spans="1:235" s="77" customFormat="1" ht="21.75" customHeight="1" hidden="1">
      <c r="A69" s="18"/>
      <c r="B69" s="19"/>
      <c r="C69" s="19"/>
      <c r="D69" s="23"/>
      <c r="E69" s="23"/>
      <c r="F69" s="23"/>
      <c r="G69" s="23"/>
      <c r="H69" s="23"/>
      <c r="I69" s="23"/>
      <c r="J69" s="23"/>
      <c r="K69" s="20"/>
      <c r="L69" s="20"/>
      <c r="M69" s="20"/>
      <c r="N69" s="23"/>
      <c r="O69" s="23"/>
      <c r="P69" s="23"/>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row>
    <row r="70" spans="1:235" s="77" customFormat="1" ht="21.75" customHeight="1" hidden="1">
      <c r="A70" s="18"/>
      <c r="B70" s="19"/>
      <c r="C70" s="19"/>
      <c r="D70" s="23"/>
      <c r="E70" s="23"/>
      <c r="F70" s="23"/>
      <c r="G70" s="23"/>
      <c r="H70" s="23"/>
      <c r="I70" s="23"/>
      <c r="J70" s="23"/>
      <c r="K70" s="20"/>
      <c r="L70" s="20"/>
      <c r="M70" s="20"/>
      <c r="N70" s="23"/>
      <c r="O70" s="23"/>
      <c r="P70" s="23"/>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row>
    <row r="71" spans="1:235" s="77" customFormat="1" ht="1.5" customHeight="1" hidden="1">
      <c r="A71" s="18"/>
      <c r="B71" s="19"/>
      <c r="C71" s="19"/>
      <c r="D71" s="23"/>
      <c r="E71" s="23"/>
      <c r="F71" s="23"/>
      <c r="G71" s="23"/>
      <c r="H71" s="23"/>
      <c r="I71" s="23"/>
      <c r="J71" s="23"/>
      <c r="K71" s="20"/>
      <c r="L71" s="20"/>
      <c r="M71" s="20"/>
      <c r="N71" s="23"/>
      <c r="O71" s="23"/>
      <c r="P71" s="23"/>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row>
    <row r="72" spans="1:235" s="77" customFormat="1" ht="21.75" customHeight="1" hidden="1">
      <c r="A72" s="18"/>
      <c r="B72" s="19"/>
      <c r="C72" s="19"/>
      <c r="D72" s="23"/>
      <c r="E72" s="23"/>
      <c r="F72" s="23"/>
      <c r="G72" s="23"/>
      <c r="H72" s="23"/>
      <c r="I72" s="23"/>
      <c r="J72" s="23"/>
      <c r="K72" s="20"/>
      <c r="L72" s="20"/>
      <c r="M72" s="20"/>
      <c r="N72" s="23"/>
      <c r="O72" s="23"/>
      <c r="P72" s="23"/>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row>
    <row r="73" spans="1:235" s="77" customFormat="1" ht="21.75" customHeight="1" hidden="1">
      <c r="A73" s="18"/>
      <c r="B73" s="19"/>
      <c r="C73" s="19"/>
      <c r="D73" s="23"/>
      <c r="E73" s="23"/>
      <c r="F73" s="23"/>
      <c r="G73" s="23"/>
      <c r="H73" s="23"/>
      <c r="I73" s="23"/>
      <c r="J73" s="23"/>
      <c r="K73" s="20"/>
      <c r="L73" s="20"/>
      <c r="M73" s="20"/>
      <c r="N73" s="23"/>
      <c r="O73" s="23"/>
      <c r="P73" s="23"/>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row>
    <row r="74" spans="1:235" s="77" customFormat="1" ht="21.75" customHeight="1" hidden="1">
      <c r="A74" s="18"/>
      <c r="B74" s="19"/>
      <c r="C74" s="19"/>
      <c r="D74" s="23"/>
      <c r="E74" s="23"/>
      <c r="F74" s="23"/>
      <c r="G74" s="23"/>
      <c r="H74" s="23"/>
      <c r="I74" s="23"/>
      <c r="J74" s="23"/>
      <c r="K74" s="20"/>
      <c r="L74" s="20"/>
      <c r="M74" s="20"/>
      <c r="N74" s="23"/>
      <c r="O74" s="23"/>
      <c r="P74" s="23"/>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row>
    <row r="75" spans="1:235" s="77" customFormat="1" ht="21.75" customHeight="1" hidden="1">
      <c r="A75" s="18"/>
      <c r="B75" s="19"/>
      <c r="C75" s="19"/>
      <c r="D75" s="23"/>
      <c r="E75" s="23"/>
      <c r="F75" s="23"/>
      <c r="G75" s="23"/>
      <c r="H75" s="23"/>
      <c r="I75" s="23"/>
      <c r="J75" s="23"/>
      <c r="K75" s="20"/>
      <c r="L75" s="20"/>
      <c r="M75" s="20"/>
      <c r="N75" s="23"/>
      <c r="O75" s="23"/>
      <c r="P75" s="23"/>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row>
    <row r="76" spans="1:235" s="77" customFormat="1" ht="0.75" customHeight="1" hidden="1">
      <c r="A76" s="18"/>
      <c r="B76" s="19"/>
      <c r="C76" s="19"/>
      <c r="D76" s="23"/>
      <c r="E76" s="23"/>
      <c r="F76" s="23"/>
      <c r="G76" s="23"/>
      <c r="H76" s="23"/>
      <c r="I76" s="23"/>
      <c r="J76" s="23"/>
      <c r="K76" s="20"/>
      <c r="L76" s="20"/>
      <c r="M76" s="20"/>
      <c r="N76" s="23"/>
      <c r="O76" s="23"/>
      <c r="P76" s="23"/>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row>
    <row r="77" spans="1:235" s="79" customFormat="1" ht="38.25" customHeight="1">
      <c r="A77" s="72" t="s">
        <v>334</v>
      </c>
      <c r="B77" s="70"/>
      <c r="C77" s="70"/>
      <c r="D77" s="50">
        <f>(D81*D83)</f>
        <v>6352700</v>
      </c>
      <c r="E77" s="50"/>
      <c r="F77" s="50">
        <f>(F83*F81)</f>
        <v>6352700</v>
      </c>
      <c r="G77" s="50">
        <f>(G83*G81)</f>
        <v>9599999.9985</v>
      </c>
      <c r="H77" s="50"/>
      <c r="I77" s="50"/>
      <c r="J77" s="50">
        <f>G77+H77</f>
        <v>9599999.9985</v>
      </c>
      <c r="K77" s="73"/>
      <c r="L77" s="73"/>
      <c r="M77" s="73"/>
      <c r="N77" s="50">
        <f>(N81*N83)-0.08</f>
        <v>52200000.00418</v>
      </c>
      <c r="O77" s="50"/>
      <c r="P77" s="50">
        <f>N77</f>
        <v>52200000.00418</v>
      </c>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row>
    <row r="78" spans="1:235" s="22" customFormat="1" ht="12">
      <c r="A78" s="49" t="s">
        <v>4</v>
      </c>
      <c r="B78" s="56"/>
      <c r="C78" s="56"/>
      <c r="D78" s="23"/>
      <c r="E78" s="23"/>
      <c r="F78" s="23"/>
      <c r="G78" s="23"/>
      <c r="H78" s="23"/>
      <c r="I78" s="23"/>
      <c r="J78" s="23"/>
      <c r="K78" s="20"/>
      <c r="L78" s="20"/>
      <c r="M78" s="20"/>
      <c r="N78" s="23"/>
      <c r="O78" s="23"/>
      <c r="P78" s="23"/>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row>
    <row r="79" spans="1:235" s="22" customFormat="1" ht="33" customHeight="1">
      <c r="A79" s="18" t="s">
        <v>93</v>
      </c>
      <c r="B79" s="19"/>
      <c r="C79" s="19"/>
      <c r="D79" s="23">
        <v>500000</v>
      </c>
      <c r="E79" s="23"/>
      <c r="F79" s="23">
        <f>D79</f>
        <v>500000</v>
      </c>
      <c r="G79" s="23">
        <f>D79</f>
        <v>500000</v>
      </c>
      <c r="H79" s="23"/>
      <c r="I79" s="23"/>
      <c r="J79" s="23">
        <f>G79</f>
        <v>500000</v>
      </c>
      <c r="K79" s="20"/>
      <c r="L79" s="20"/>
      <c r="M79" s="20"/>
      <c r="N79" s="23">
        <f>D79</f>
        <v>500000</v>
      </c>
      <c r="O79" s="23"/>
      <c r="P79" s="23">
        <f>N79</f>
        <v>500000</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row>
    <row r="80" spans="1:235" s="22" customFormat="1" ht="12">
      <c r="A80" s="49" t="s">
        <v>5</v>
      </c>
      <c r="B80" s="56"/>
      <c r="C80" s="56"/>
      <c r="D80" s="23"/>
      <c r="E80" s="23"/>
      <c r="F80" s="23"/>
      <c r="G80" s="23"/>
      <c r="H80" s="23"/>
      <c r="I80" s="23"/>
      <c r="J80" s="23"/>
      <c r="K80" s="20"/>
      <c r="L80" s="20"/>
      <c r="M80" s="20"/>
      <c r="N80" s="23"/>
      <c r="O80" s="23"/>
      <c r="P80" s="23"/>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row>
    <row r="81" spans="1:235" s="22" customFormat="1" ht="34.5" customHeight="1">
      <c r="A81" s="18" t="s">
        <v>94</v>
      </c>
      <c r="B81" s="19"/>
      <c r="C81" s="19"/>
      <c r="D81" s="23">
        <v>15881.75</v>
      </c>
      <c r="E81" s="23"/>
      <c r="F81" s="23">
        <f>D81</f>
        <v>15881.75</v>
      </c>
      <c r="G81" s="23">
        <v>21333.33333</v>
      </c>
      <c r="H81" s="23"/>
      <c r="I81" s="23"/>
      <c r="J81" s="23">
        <f>G81</f>
        <v>21333.33333</v>
      </c>
      <c r="K81" s="20"/>
      <c r="L81" s="20"/>
      <c r="M81" s="20"/>
      <c r="N81" s="23">
        <v>72119.4</v>
      </c>
      <c r="O81" s="23"/>
      <c r="P81" s="23">
        <f>N81</f>
        <v>72119.4</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row>
    <row r="82" spans="1:235" s="22" customFormat="1" ht="12">
      <c r="A82" s="49" t="s">
        <v>7</v>
      </c>
      <c r="B82" s="56"/>
      <c r="C82" s="56"/>
      <c r="D82" s="23"/>
      <c r="E82" s="23"/>
      <c r="F82" s="23"/>
      <c r="G82" s="23"/>
      <c r="H82" s="23"/>
      <c r="I82" s="23"/>
      <c r="J82" s="23"/>
      <c r="K82" s="20"/>
      <c r="L82" s="20"/>
      <c r="M82" s="20"/>
      <c r="N82" s="23"/>
      <c r="O82" s="23"/>
      <c r="P82" s="23"/>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row>
    <row r="83" spans="1:235" s="22" customFormat="1" ht="33.75">
      <c r="A83" s="18" t="s">
        <v>95</v>
      </c>
      <c r="B83" s="19"/>
      <c r="C83" s="19"/>
      <c r="D83" s="23">
        <v>400</v>
      </c>
      <c r="E83" s="23"/>
      <c r="F83" s="23">
        <f>D83</f>
        <v>400</v>
      </c>
      <c r="G83" s="23">
        <v>450</v>
      </c>
      <c r="H83" s="23"/>
      <c r="I83" s="23"/>
      <c r="J83" s="23">
        <f>G83</f>
        <v>450</v>
      </c>
      <c r="K83" s="20"/>
      <c r="L83" s="20"/>
      <c r="M83" s="20"/>
      <c r="N83" s="23">
        <v>723.7997</v>
      </c>
      <c r="O83" s="23"/>
      <c r="P83" s="23">
        <f>N83</f>
        <v>723.7997</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row>
    <row r="84" spans="1:235" s="22" customFormat="1" ht="12">
      <c r="A84" s="49" t="s">
        <v>6</v>
      </c>
      <c r="B84" s="56"/>
      <c r="C84" s="56"/>
      <c r="D84" s="23"/>
      <c r="E84" s="23"/>
      <c r="F84" s="23"/>
      <c r="G84" s="23"/>
      <c r="H84" s="23"/>
      <c r="I84" s="23"/>
      <c r="J84" s="23"/>
      <c r="K84" s="20"/>
      <c r="L84" s="20"/>
      <c r="M84" s="20"/>
      <c r="N84" s="23"/>
      <c r="O84" s="23"/>
      <c r="P84" s="23"/>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row>
    <row r="85" spans="1:235" s="22" customFormat="1" ht="45">
      <c r="A85" s="18" t="s">
        <v>96</v>
      </c>
      <c r="B85" s="19"/>
      <c r="C85" s="19"/>
      <c r="D85" s="23">
        <f>D81/D79*100</f>
        <v>3.1763500000000002</v>
      </c>
      <c r="E85" s="23"/>
      <c r="F85" s="23">
        <f>F81/F79*100</f>
        <v>3.1763500000000002</v>
      </c>
      <c r="G85" s="23">
        <f>G81/G79*100</f>
        <v>4.266666666000001</v>
      </c>
      <c r="H85" s="23"/>
      <c r="I85" s="23"/>
      <c r="J85" s="23">
        <f>J81/J79*100</f>
        <v>4.266666666000001</v>
      </c>
      <c r="K85" s="20"/>
      <c r="L85" s="20"/>
      <c r="M85" s="20"/>
      <c r="N85" s="23">
        <f>N81/N79*100</f>
        <v>14.42388</v>
      </c>
      <c r="O85" s="23"/>
      <c r="P85" s="23">
        <f>P81/P79*100</f>
        <v>14.42388</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row>
    <row r="86" spans="1:235" s="79" customFormat="1" ht="39" customHeight="1">
      <c r="A86" s="72" t="s">
        <v>335</v>
      </c>
      <c r="B86" s="70"/>
      <c r="C86" s="70"/>
      <c r="D86" s="50"/>
      <c r="E86" s="50">
        <f>(E91*E94)+(E92*E95)</f>
        <v>32417800</v>
      </c>
      <c r="F86" s="50">
        <f>E86</f>
        <v>32417800</v>
      </c>
      <c r="G86" s="50"/>
      <c r="H86" s="50">
        <f>(H91*H94)+(H92*H95)-600781.39+599.89</f>
        <v>56164110</v>
      </c>
      <c r="I86" s="50"/>
      <c r="J86" s="50">
        <f>H86</f>
        <v>56164110</v>
      </c>
      <c r="K86" s="50">
        <f aca="true" t="shared" si="7" ref="K86:P86">(K91*K94)+(K92*K95)</f>
        <v>0</v>
      </c>
      <c r="L86" s="50">
        <f t="shared" si="7"/>
        <v>0</v>
      </c>
      <c r="M86" s="50">
        <f t="shared" si="7"/>
        <v>0</v>
      </c>
      <c r="N86" s="50"/>
      <c r="O86" s="50">
        <f>(O91*O94)+(O92*O95)</f>
        <v>118165500</v>
      </c>
      <c r="P86" s="50">
        <f t="shared" si="7"/>
        <v>118165500</v>
      </c>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row>
    <row r="87" spans="1:235" s="22" customFormat="1" ht="12">
      <c r="A87" s="49" t="s">
        <v>4</v>
      </c>
      <c r="B87" s="19"/>
      <c r="C87" s="19"/>
      <c r="D87" s="23"/>
      <c r="E87" s="23"/>
      <c r="F87" s="23"/>
      <c r="G87" s="23"/>
      <c r="H87" s="23"/>
      <c r="I87" s="23"/>
      <c r="J87" s="50"/>
      <c r="K87" s="20"/>
      <c r="L87" s="20"/>
      <c r="M87" s="20"/>
      <c r="N87" s="23"/>
      <c r="O87" s="23"/>
      <c r="P87" s="23"/>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row>
    <row r="88" spans="1:235" s="22" customFormat="1" ht="33.75">
      <c r="A88" s="18" t="s">
        <v>218</v>
      </c>
      <c r="B88" s="19"/>
      <c r="C88" s="19"/>
      <c r="D88" s="23"/>
      <c r="E88" s="23">
        <v>380000</v>
      </c>
      <c r="F88" s="23">
        <f>E88</f>
        <v>380000</v>
      </c>
      <c r="G88" s="23"/>
      <c r="H88" s="23">
        <f>E88</f>
        <v>380000</v>
      </c>
      <c r="I88" s="23"/>
      <c r="J88" s="50">
        <f aca="true" t="shared" si="8" ref="J88:J94">H88</f>
        <v>380000</v>
      </c>
      <c r="K88" s="20"/>
      <c r="L88" s="20"/>
      <c r="M88" s="20"/>
      <c r="N88" s="23"/>
      <c r="O88" s="23">
        <f>H88</f>
        <v>380000</v>
      </c>
      <c r="P88" s="50">
        <f>O88</f>
        <v>380000</v>
      </c>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row>
    <row r="89" spans="1:235" s="22" customFormat="1" ht="29.25" customHeight="1">
      <c r="A89" s="18" t="s">
        <v>219</v>
      </c>
      <c r="B89" s="19"/>
      <c r="C89" s="19"/>
      <c r="D89" s="23"/>
      <c r="E89" s="23">
        <v>76000</v>
      </c>
      <c r="F89" s="23">
        <f>E89</f>
        <v>76000</v>
      </c>
      <c r="G89" s="23"/>
      <c r="H89" s="23">
        <f>E89</f>
        <v>76000</v>
      </c>
      <c r="I89" s="23"/>
      <c r="J89" s="50">
        <f>H89</f>
        <v>76000</v>
      </c>
      <c r="K89" s="20"/>
      <c r="L89" s="20"/>
      <c r="M89" s="20"/>
      <c r="N89" s="23"/>
      <c r="O89" s="23">
        <f>H89</f>
        <v>76000</v>
      </c>
      <c r="P89" s="50">
        <f>O89</f>
        <v>76000</v>
      </c>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row>
    <row r="90" spans="1:235" s="22" customFormat="1" ht="12">
      <c r="A90" s="49" t="s">
        <v>5</v>
      </c>
      <c r="B90" s="19"/>
      <c r="C90" s="19"/>
      <c r="D90" s="23"/>
      <c r="E90" s="23"/>
      <c r="F90" s="23"/>
      <c r="G90" s="23"/>
      <c r="H90" s="23"/>
      <c r="I90" s="23"/>
      <c r="J90" s="50"/>
      <c r="K90" s="20"/>
      <c r="L90" s="20"/>
      <c r="M90" s="20"/>
      <c r="N90" s="23"/>
      <c r="O90" s="23"/>
      <c r="P90" s="23"/>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row>
    <row r="91" spans="1:235" s="22" customFormat="1" ht="34.5" customHeight="1">
      <c r="A91" s="18" t="s">
        <v>220</v>
      </c>
      <c r="B91" s="19"/>
      <c r="C91" s="19"/>
      <c r="D91" s="23"/>
      <c r="E91" s="23">
        <f>65000+5294.5</f>
        <v>70294.5</v>
      </c>
      <c r="F91" s="23">
        <f>E91</f>
        <v>70294.5</v>
      </c>
      <c r="G91" s="23"/>
      <c r="H91" s="23">
        <v>109798.02</v>
      </c>
      <c r="I91" s="23"/>
      <c r="J91" s="50">
        <f t="shared" si="8"/>
        <v>109798.02</v>
      </c>
      <c r="K91" s="20"/>
      <c r="L91" s="20"/>
      <c r="M91" s="20"/>
      <c r="N91" s="23"/>
      <c r="O91" s="23">
        <v>194071</v>
      </c>
      <c r="P91" s="50">
        <f>O91</f>
        <v>194071</v>
      </c>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row>
    <row r="92" spans="1:235" s="22" customFormat="1" ht="26.25" customHeight="1">
      <c r="A92" s="18" t="s">
        <v>221</v>
      </c>
      <c r="B92" s="19"/>
      <c r="C92" s="19"/>
      <c r="D92" s="23"/>
      <c r="E92" s="23">
        <v>10750</v>
      </c>
      <c r="F92" s="23">
        <f>E92</f>
        <v>10750</v>
      </c>
      <c r="G92" s="23"/>
      <c r="H92" s="23">
        <v>16344.85</v>
      </c>
      <c r="I92" s="23"/>
      <c r="J92" s="50">
        <f>H92</f>
        <v>16344.85</v>
      </c>
      <c r="K92" s="20"/>
      <c r="L92" s="20"/>
      <c r="M92" s="20"/>
      <c r="N92" s="23"/>
      <c r="O92" s="23">
        <v>42260</v>
      </c>
      <c r="P92" s="50">
        <f>O92</f>
        <v>42260</v>
      </c>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row>
    <row r="93" spans="1:235" s="22" customFormat="1" ht="12">
      <c r="A93" s="49" t="s">
        <v>7</v>
      </c>
      <c r="B93" s="19"/>
      <c r="C93" s="19"/>
      <c r="D93" s="23"/>
      <c r="E93" s="23"/>
      <c r="F93" s="23"/>
      <c r="G93" s="23"/>
      <c r="H93" s="23"/>
      <c r="I93" s="23"/>
      <c r="J93" s="50"/>
      <c r="K93" s="20"/>
      <c r="L93" s="20"/>
      <c r="M93" s="20"/>
      <c r="N93" s="23"/>
      <c r="O93" s="23"/>
      <c r="P93" s="23"/>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row>
    <row r="94" spans="1:235" s="22" customFormat="1" ht="22.5" customHeight="1">
      <c r="A94" s="18" t="s">
        <v>224</v>
      </c>
      <c r="B94" s="19"/>
      <c r="C94" s="19"/>
      <c r="D94" s="23"/>
      <c r="E94" s="23">
        <v>400</v>
      </c>
      <c r="F94" s="23">
        <f>E94</f>
        <v>400</v>
      </c>
      <c r="G94" s="23"/>
      <c r="H94" s="23">
        <v>450</v>
      </c>
      <c r="I94" s="23"/>
      <c r="J94" s="50">
        <f t="shared" si="8"/>
        <v>450</v>
      </c>
      <c r="K94" s="20"/>
      <c r="L94" s="20"/>
      <c r="M94" s="20"/>
      <c r="N94" s="23"/>
      <c r="O94" s="23">
        <v>500</v>
      </c>
      <c r="P94" s="50">
        <v>500</v>
      </c>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row>
    <row r="95" spans="1:235" s="22" customFormat="1" ht="22.5" customHeight="1">
      <c r="A95" s="18" t="s">
        <v>225</v>
      </c>
      <c r="B95" s="19"/>
      <c r="C95" s="19"/>
      <c r="D95" s="23"/>
      <c r="E95" s="23">
        <v>400</v>
      </c>
      <c r="F95" s="23">
        <f>E95</f>
        <v>400</v>
      </c>
      <c r="G95" s="23"/>
      <c r="H95" s="23">
        <v>450</v>
      </c>
      <c r="I95" s="23"/>
      <c r="J95" s="50">
        <f>H95</f>
        <v>450</v>
      </c>
      <c r="K95" s="20"/>
      <c r="L95" s="20"/>
      <c r="M95" s="20"/>
      <c r="N95" s="23"/>
      <c r="O95" s="23">
        <v>500</v>
      </c>
      <c r="P95" s="50">
        <f>O95</f>
        <v>500</v>
      </c>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row>
    <row r="96" spans="1:235" s="22" customFormat="1" ht="12">
      <c r="A96" s="49" t="s">
        <v>6</v>
      </c>
      <c r="B96" s="19"/>
      <c r="C96" s="19"/>
      <c r="D96" s="23"/>
      <c r="E96" s="23"/>
      <c r="F96" s="23"/>
      <c r="G96" s="23"/>
      <c r="H96" s="23"/>
      <c r="I96" s="23"/>
      <c r="J96" s="50"/>
      <c r="K96" s="20"/>
      <c r="L96" s="20"/>
      <c r="M96" s="20"/>
      <c r="N96" s="23"/>
      <c r="O96" s="23"/>
      <c r="P96" s="23"/>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row>
    <row r="97" spans="1:235" s="22" customFormat="1" ht="38.25" customHeight="1">
      <c r="A97" s="18" t="s">
        <v>222</v>
      </c>
      <c r="B97" s="19"/>
      <c r="C97" s="19"/>
      <c r="D97" s="23"/>
      <c r="E97" s="23">
        <f>E91/E88*100</f>
        <v>18.498552631578946</v>
      </c>
      <c r="F97" s="23">
        <f aca="true" t="shared" si="9" ref="F97:P97">F91/F88*100</f>
        <v>18.498552631578946</v>
      </c>
      <c r="G97" s="23"/>
      <c r="H97" s="23">
        <f t="shared" si="9"/>
        <v>28.894215789473687</v>
      </c>
      <c r="I97" s="23"/>
      <c r="J97" s="23">
        <f t="shared" si="9"/>
        <v>28.894215789473687</v>
      </c>
      <c r="K97" s="23" t="e">
        <f t="shared" si="9"/>
        <v>#DIV/0!</v>
      </c>
      <c r="L97" s="23" t="e">
        <f t="shared" si="9"/>
        <v>#DIV/0!</v>
      </c>
      <c r="M97" s="23" t="e">
        <f t="shared" si="9"/>
        <v>#DIV/0!</v>
      </c>
      <c r="N97" s="23"/>
      <c r="O97" s="23">
        <f t="shared" si="9"/>
        <v>51.07131578947368</v>
      </c>
      <c r="P97" s="23">
        <f t="shared" si="9"/>
        <v>51.07131578947368</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row>
    <row r="98" spans="1:235" s="22" customFormat="1" ht="38.25" customHeight="1">
      <c r="A98" s="18" t="s">
        <v>223</v>
      </c>
      <c r="B98" s="19"/>
      <c r="C98" s="19"/>
      <c r="D98" s="23"/>
      <c r="E98" s="23">
        <f>E92/E89*100</f>
        <v>14.144736842105262</v>
      </c>
      <c r="F98" s="23">
        <f aca="true" t="shared" si="10" ref="F98:P98">F92/F89*100</f>
        <v>14.144736842105262</v>
      </c>
      <c r="G98" s="23"/>
      <c r="H98" s="23">
        <f t="shared" si="10"/>
        <v>21.50638157894737</v>
      </c>
      <c r="I98" s="23"/>
      <c r="J98" s="23">
        <f t="shared" si="10"/>
        <v>21.50638157894737</v>
      </c>
      <c r="K98" s="23" t="e">
        <f t="shared" si="10"/>
        <v>#DIV/0!</v>
      </c>
      <c r="L98" s="23" t="e">
        <f t="shared" si="10"/>
        <v>#DIV/0!</v>
      </c>
      <c r="M98" s="23" t="e">
        <f t="shared" si="10"/>
        <v>#DIV/0!</v>
      </c>
      <c r="N98" s="23"/>
      <c r="O98" s="23">
        <f t="shared" si="10"/>
        <v>55.60526315789473</v>
      </c>
      <c r="P98" s="23">
        <f t="shared" si="10"/>
        <v>55.60526315789473</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row>
    <row r="99" spans="1:235" s="79" customFormat="1" ht="33.75">
      <c r="A99" s="72" t="s">
        <v>336</v>
      </c>
      <c r="B99" s="70"/>
      <c r="C99" s="70"/>
      <c r="D99" s="50">
        <f>D101</f>
        <v>37000</v>
      </c>
      <c r="E99" s="50"/>
      <c r="F99" s="50">
        <f>D99</f>
        <v>37000</v>
      </c>
      <c r="G99" s="50">
        <f>G101</f>
        <v>200000</v>
      </c>
      <c r="H99" s="50"/>
      <c r="I99" s="50"/>
      <c r="J99" s="50">
        <f>G99</f>
        <v>200000</v>
      </c>
      <c r="K99" s="50"/>
      <c r="L99" s="50"/>
      <c r="M99" s="50"/>
      <c r="N99" s="50">
        <f>N105*N103</f>
        <v>110000</v>
      </c>
      <c r="O99" s="50"/>
      <c r="P99" s="50">
        <f>N99+O99</f>
        <v>110000</v>
      </c>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row>
    <row r="100" spans="1:235" s="22" customFormat="1" ht="11.25">
      <c r="A100" s="49" t="s">
        <v>4</v>
      </c>
      <c r="B100" s="19"/>
      <c r="C100" s="19"/>
      <c r="D100" s="23"/>
      <c r="E100" s="23"/>
      <c r="F100" s="23"/>
      <c r="G100" s="23"/>
      <c r="H100" s="23"/>
      <c r="I100" s="23"/>
      <c r="J100" s="23"/>
      <c r="K100" s="23"/>
      <c r="L100" s="23"/>
      <c r="M100" s="23"/>
      <c r="N100" s="23"/>
      <c r="O100" s="23"/>
      <c r="P100" s="23"/>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row>
    <row r="101" spans="1:235" s="22" customFormat="1" ht="27" customHeight="1">
      <c r="A101" s="18" t="s">
        <v>247</v>
      </c>
      <c r="B101" s="19"/>
      <c r="C101" s="19"/>
      <c r="D101" s="23">
        <v>37000</v>
      </c>
      <c r="E101" s="23"/>
      <c r="F101" s="23">
        <f>D101</f>
        <v>37000</v>
      </c>
      <c r="G101" s="23">
        <v>200000</v>
      </c>
      <c r="H101" s="23"/>
      <c r="I101" s="23"/>
      <c r="J101" s="23">
        <f>G101</f>
        <v>200000</v>
      </c>
      <c r="K101" s="23"/>
      <c r="L101" s="23"/>
      <c r="M101" s="23"/>
      <c r="N101" s="23">
        <v>110000</v>
      </c>
      <c r="O101" s="23"/>
      <c r="P101" s="23">
        <f>N101+O101</f>
        <v>110000</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row>
    <row r="102" spans="1:235" s="22" customFormat="1" ht="11.25">
      <c r="A102" s="49" t="s">
        <v>5</v>
      </c>
      <c r="B102" s="19"/>
      <c r="C102" s="19"/>
      <c r="D102" s="23"/>
      <c r="E102" s="23"/>
      <c r="F102" s="23"/>
      <c r="G102" s="23"/>
      <c r="H102" s="23"/>
      <c r="I102" s="23"/>
      <c r="J102" s="23"/>
      <c r="K102" s="23"/>
      <c r="L102" s="23"/>
      <c r="M102" s="23"/>
      <c r="N102" s="23"/>
      <c r="O102" s="23"/>
      <c r="P102" s="23"/>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row>
    <row r="103" spans="1:235" s="22" customFormat="1" ht="25.5" customHeight="1">
      <c r="A103" s="18" t="s">
        <v>248</v>
      </c>
      <c r="B103" s="19"/>
      <c r="C103" s="19"/>
      <c r="D103" s="23">
        <v>1</v>
      </c>
      <c r="E103" s="23"/>
      <c r="F103" s="23">
        <f>D103</f>
        <v>1</v>
      </c>
      <c r="G103" s="23">
        <v>3</v>
      </c>
      <c r="H103" s="23"/>
      <c r="I103" s="23"/>
      <c r="J103" s="23">
        <f>G103</f>
        <v>3</v>
      </c>
      <c r="K103" s="23"/>
      <c r="L103" s="23"/>
      <c r="M103" s="23"/>
      <c r="N103" s="23">
        <v>2</v>
      </c>
      <c r="O103" s="23"/>
      <c r="P103" s="23">
        <f>N103+O103</f>
        <v>2</v>
      </c>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row>
    <row r="104" spans="1:235" s="22" customFormat="1" ht="11.25">
      <c r="A104" s="49" t="s">
        <v>7</v>
      </c>
      <c r="B104" s="19"/>
      <c r="C104" s="19"/>
      <c r="D104" s="23"/>
      <c r="E104" s="23"/>
      <c r="F104" s="23"/>
      <c r="G104" s="23"/>
      <c r="H104" s="23"/>
      <c r="I104" s="23"/>
      <c r="J104" s="23"/>
      <c r="K104" s="23"/>
      <c r="L104" s="23"/>
      <c r="M104" s="23"/>
      <c r="N104" s="23"/>
      <c r="O104" s="23"/>
      <c r="P104" s="23"/>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row>
    <row r="105" spans="1:235" s="22" customFormat="1" ht="23.25" customHeight="1">
      <c r="A105" s="18" t="s">
        <v>249</v>
      </c>
      <c r="B105" s="19"/>
      <c r="C105" s="19"/>
      <c r="D105" s="23">
        <f>D101/D103</f>
        <v>37000</v>
      </c>
      <c r="E105" s="23"/>
      <c r="F105" s="23">
        <f>D105</f>
        <v>37000</v>
      </c>
      <c r="G105" s="23">
        <f>G101/G103</f>
        <v>66666.66666666667</v>
      </c>
      <c r="H105" s="23"/>
      <c r="I105" s="23"/>
      <c r="J105" s="23">
        <f>G105</f>
        <v>66666.66666666667</v>
      </c>
      <c r="K105" s="23"/>
      <c r="L105" s="23"/>
      <c r="M105" s="23"/>
      <c r="N105" s="23">
        <f>N101/N103</f>
        <v>55000</v>
      </c>
      <c r="O105" s="23"/>
      <c r="P105" s="23">
        <f>N105+O105</f>
        <v>55000</v>
      </c>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row>
    <row r="106" spans="1:235" s="79" customFormat="1" ht="31.5" customHeight="1">
      <c r="A106" s="72" t="s">
        <v>337</v>
      </c>
      <c r="B106" s="70"/>
      <c r="C106" s="70"/>
      <c r="D106" s="50"/>
      <c r="E106" s="50">
        <f>E110*E112</f>
        <v>5000000</v>
      </c>
      <c r="F106" s="50">
        <f>E106</f>
        <v>5000000</v>
      </c>
      <c r="G106" s="50"/>
      <c r="H106" s="50">
        <f>H110*H112</f>
        <v>10000000</v>
      </c>
      <c r="I106" s="50"/>
      <c r="J106" s="50">
        <f>H106</f>
        <v>10000000</v>
      </c>
      <c r="K106" s="73"/>
      <c r="L106" s="73"/>
      <c r="M106" s="73"/>
      <c r="N106" s="50"/>
      <c r="O106" s="50">
        <f>O110*O112</f>
        <v>7200000</v>
      </c>
      <c r="P106" s="50">
        <f>O106</f>
        <v>7200000</v>
      </c>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row>
    <row r="107" spans="1:235" s="22" customFormat="1" ht="12">
      <c r="A107" s="49" t="s">
        <v>4</v>
      </c>
      <c r="B107" s="19"/>
      <c r="C107" s="19"/>
      <c r="D107" s="23"/>
      <c r="E107" s="23"/>
      <c r="F107" s="23"/>
      <c r="G107" s="23"/>
      <c r="H107" s="23"/>
      <c r="I107" s="23"/>
      <c r="J107" s="50"/>
      <c r="K107" s="20"/>
      <c r="L107" s="20"/>
      <c r="M107" s="20"/>
      <c r="N107" s="23"/>
      <c r="O107" s="23"/>
      <c r="P107" s="23"/>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row>
    <row r="108" spans="1:235" s="22" customFormat="1" ht="20.25" customHeight="1">
      <c r="A108" s="18" t="s">
        <v>99</v>
      </c>
      <c r="B108" s="19"/>
      <c r="C108" s="19"/>
      <c r="D108" s="23"/>
      <c r="E108" s="23">
        <v>5000000</v>
      </c>
      <c r="F108" s="50">
        <f>E108</f>
        <v>5000000</v>
      </c>
      <c r="G108" s="23"/>
      <c r="H108" s="23">
        <v>10000000</v>
      </c>
      <c r="I108" s="23"/>
      <c r="J108" s="50">
        <f>H108</f>
        <v>10000000</v>
      </c>
      <c r="K108" s="20"/>
      <c r="L108" s="20"/>
      <c r="M108" s="20"/>
      <c r="N108" s="23"/>
      <c r="O108" s="23">
        <v>7200000</v>
      </c>
      <c r="P108" s="50">
        <f>O108</f>
        <v>7200000</v>
      </c>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row>
    <row r="109" spans="1:235" s="22" customFormat="1" ht="12">
      <c r="A109" s="49" t="s">
        <v>5</v>
      </c>
      <c r="B109" s="19"/>
      <c r="C109" s="19"/>
      <c r="D109" s="23"/>
      <c r="E109" s="23"/>
      <c r="F109" s="50"/>
      <c r="G109" s="23"/>
      <c r="H109" s="23"/>
      <c r="I109" s="23"/>
      <c r="J109" s="50"/>
      <c r="K109" s="20"/>
      <c r="L109" s="20"/>
      <c r="M109" s="20"/>
      <c r="N109" s="23"/>
      <c r="O109" s="23"/>
      <c r="P109" s="50"/>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row>
    <row r="110" spans="1:235" s="22" customFormat="1" ht="21" customHeight="1">
      <c r="A110" s="18" t="s">
        <v>100</v>
      </c>
      <c r="B110" s="19"/>
      <c r="C110" s="19"/>
      <c r="D110" s="23"/>
      <c r="E110" s="23">
        <v>1</v>
      </c>
      <c r="F110" s="50">
        <f>E110</f>
        <v>1</v>
      </c>
      <c r="G110" s="23"/>
      <c r="H110" s="23">
        <v>2</v>
      </c>
      <c r="I110" s="23"/>
      <c r="J110" s="50">
        <v>2</v>
      </c>
      <c r="K110" s="20"/>
      <c r="L110" s="20"/>
      <c r="M110" s="20"/>
      <c r="N110" s="23"/>
      <c r="O110" s="23">
        <v>1</v>
      </c>
      <c r="P110" s="50">
        <f>O110</f>
        <v>1</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row>
    <row r="111" spans="1:235" s="22" customFormat="1" ht="12">
      <c r="A111" s="49" t="s">
        <v>7</v>
      </c>
      <c r="B111" s="19"/>
      <c r="C111" s="19"/>
      <c r="D111" s="23"/>
      <c r="E111" s="23"/>
      <c r="F111" s="50"/>
      <c r="G111" s="23"/>
      <c r="H111" s="23"/>
      <c r="I111" s="23"/>
      <c r="J111" s="50"/>
      <c r="K111" s="20"/>
      <c r="L111" s="20"/>
      <c r="M111" s="20"/>
      <c r="N111" s="23"/>
      <c r="O111" s="23"/>
      <c r="P111" s="50"/>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row>
    <row r="112" spans="1:235" s="22" customFormat="1" ht="27" customHeight="1">
      <c r="A112" s="18" t="s">
        <v>101</v>
      </c>
      <c r="B112" s="19"/>
      <c r="C112" s="19"/>
      <c r="D112" s="23"/>
      <c r="E112" s="23">
        <f>E108/E110</f>
        <v>5000000</v>
      </c>
      <c r="F112" s="50">
        <f>E112</f>
        <v>5000000</v>
      </c>
      <c r="G112" s="23"/>
      <c r="H112" s="23">
        <f>H108/H110</f>
        <v>5000000</v>
      </c>
      <c r="I112" s="23"/>
      <c r="J112" s="50">
        <f>H112</f>
        <v>5000000</v>
      </c>
      <c r="K112" s="20"/>
      <c r="L112" s="20"/>
      <c r="M112" s="20"/>
      <c r="N112" s="23"/>
      <c r="O112" s="23">
        <f>O108/O110</f>
        <v>7200000</v>
      </c>
      <c r="P112" s="50">
        <f>P108/P110</f>
        <v>7200000</v>
      </c>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row>
    <row r="113" spans="1:235" s="79" customFormat="1" ht="48" customHeight="1">
      <c r="A113" s="72" t="s">
        <v>338</v>
      </c>
      <c r="B113" s="70"/>
      <c r="C113" s="70"/>
      <c r="D113" s="50">
        <f>(D121*D128)+(D122*D129)+(D123*D130)+(D124*D131)+(D125*D132)+(D133*D122*D134)</f>
        <v>2368300</v>
      </c>
      <c r="E113" s="50">
        <f aca="true" t="shared" si="11" ref="E113:O113">(E121*E128)+(E122*E129)+(E123*E130)+(E124*E131)+(E125*E132)+(E133*E122*E134)</f>
        <v>3200000</v>
      </c>
      <c r="F113" s="50">
        <f>D113+E113</f>
        <v>5568300</v>
      </c>
      <c r="G113" s="50">
        <f>(G121*G128)+(G122*G129)+(G123*G130)+(G124*G131)+(G125*G132)+(G133*G122*G134)</f>
        <v>2855639.7894428</v>
      </c>
      <c r="H113" s="50">
        <f t="shared" si="11"/>
        <v>1200000</v>
      </c>
      <c r="I113" s="50"/>
      <c r="J113" s="50">
        <f>G113+H113</f>
        <v>4055639.7894428</v>
      </c>
      <c r="K113" s="50">
        <f t="shared" si="11"/>
        <v>0</v>
      </c>
      <c r="L113" s="50">
        <f t="shared" si="11"/>
        <v>0</v>
      </c>
      <c r="M113" s="50">
        <f t="shared" si="11"/>
        <v>0</v>
      </c>
      <c r="N113" s="50">
        <f>(N121*N128)+(N122*N129)+(N123*N130)+(N124*N131)+(N125*N132)+(N133*N122*N134)+3000</f>
        <v>3387999.99998</v>
      </c>
      <c r="O113" s="50">
        <f t="shared" si="11"/>
        <v>2250000</v>
      </c>
      <c r="P113" s="50">
        <f>N113+O113</f>
        <v>5637999.99998</v>
      </c>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78"/>
      <c r="HO113" s="78"/>
      <c r="HP113" s="78"/>
      <c r="HQ113" s="78"/>
      <c r="HR113" s="78"/>
      <c r="HS113" s="78"/>
      <c r="HT113" s="78"/>
      <c r="HU113" s="78"/>
      <c r="HV113" s="78"/>
      <c r="HW113" s="78"/>
      <c r="HX113" s="78"/>
      <c r="HY113" s="78"/>
      <c r="HZ113" s="78"/>
      <c r="IA113" s="78"/>
    </row>
    <row r="114" spans="1:235" s="77" customFormat="1" ht="12">
      <c r="A114" s="49" t="s">
        <v>4</v>
      </c>
      <c r="B114" s="56"/>
      <c r="C114" s="56"/>
      <c r="D114" s="23"/>
      <c r="E114" s="23"/>
      <c r="F114" s="23"/>
      <c r="G114" s="23"/>
      <c r="H114" s="23"/>
      <c r="I114" s="23"/>
      <c r="J114" s="23"/>
      <c r="K114" s="20"/>
      <c r="L114" s="20"/>
      <c r="M114" s="20"/>
      <c r="N114" s="23"/>
      <c r="O114" s="23"/>
      <c r="P114" s="23"/>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row>
    <row r="115" spans="1:235" s="77" customFormat="1" ht="12">
      <c r="A115" s="18" t="s">
        <v>102</v>
      </c>
      <c r="B115" s="19"/>
      <c r="C115" s="19"/>
      <c r="D115" s="23">
        <v>56</v>
      </c>
      <c r="E115" s="23"/>
      <c r="F115" s="23">
        <f>D115</f>
        <v>56</v>
      </c>
      <c r="G115" s="23">
        <v>42</v>
      </c>
      <c r="H115" s="23"/>
      <c r="I115" s="23"/>
      <c r="J115" s="23">
        <f>G115</f>
        <v>42</v>
      </c>
      <c r="K115" s="20"/>
      <c r="L115" s="20"/>
      <c r="M115" s="20"/>
      <c r="N115" s="23">
        <v>67</v>
      </c>
      <c r="O115" s="23"/>
      <c r="P115" s="23">
        <f>N115</f>
        <v>67</v>
      </c>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row>
    <row r="116" spans="1:235" s="77" customFormat="1" ht="12">
      <c r="A116" s="18" t="s">
        <v>8</v>
      </c>
      <c r="B116" s="19"/>
      <c r="C116" s="19"/>
      <c r="D116" s="23">
        <v>37000</v>
      </c>
      <c r="E116" s="23"/>
      <c r="F116" s="23">
        <f>D116</f>
        <v>37000</v>
      </c>
      <c r="G116" s="23">
        <v>37400</v>
      </c>
      <c r="H116" s="23"/>
      <c r="I116" s="23"/>
      <c r="J116" s="23">
        <f>G116</f>
        <v>37400</v>
      </c>
      <c r="K116" s="20"/>
      <c r="L116" s="20"/>
      <c r="M116" s="20"/>
      <c r="N116" s="23">
        <v>37400</v>
      </c>
      <c r="O116" s="23"/>
      <c r="P116" s="23">
        <f>N116</f>
        <v>37400</v>
      </c>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row>
    <row r="117" spans="1:235" s="77" customFormat="1" ht="33.75">
      <c r="A117" s="18" t="s">
        <v>108</v>
      </c>
      <c r="B117" s="19"/>
      <c r="C117" s="19"/>
      <c r="D117" s="23">
        <v>37400</v>
      </c>
      <c r="E117" s="23"/>
      <c r="F117" s="23">
        <v>37400</v>
      </c>
      <c r="G117" s="23">
        <v>37400</v>
      </c>
      <c r="H117" s="23"/>
      <c r="I117" s="23"/>
      <c r="J117" s="23">
        <v>37400</v>
      </c>
      <c r="K117" s="20"/>
      <c r="L117" s="20"/>
      <c r="M117" s="20"/>
      <c r="N117" s="23">
        <v>37400</v>
      </c>
      <c r="O117" s="23"/>
      <c r="P117" s="23">
        <v>37400</v>
      </c>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row>
    <row r="118" spans="1:235" s="81" customFormat="1" ht="22.5">
      <c r="A118" s="18" t="s">
        <v>72</v>
      </c>
      <c r="B118" s="19"/>
      <c r="C118" s="19"/>
      <c r="D118" s="23">
        <v>73500</v>
      </c>
      <c r="E118" s="23"/>
      <c r="F118" s="23">
        <f>D118</f>
        <v>73500</v>
      </c>
      <c r="G118" s="23">
        <v>81756</v>
      </c>
      <c r="H118" s="23"/>
      <c r="I118" s="23"/>
      <c r="J118" s="23">
        <f>G118</f>
        <v>81756</v>
      </c>
      <c r="K118" s="20"/>
      <c r="L118" s="20"/>
      <c r="M118" s="20"/>
      <c r="N118" s="23">
        <v>89932</v>
      </c>
      <c r="O118" s="23"/>
      <c r="P118" s="23">
        <f>N118</f>
        <v>89932</v>
      </c>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row>
    <row r="119" spans="1:241" s="76" customFormat="1" ht="12" customHeight="1">
      <c r="A119" s="49" t="s">
        <v>5</v>
      </c>
      <c r="B119" s="56"/>
      <c r="C119" s="56"/>
      <c r="D119" s="23"/>
      <c r="E119" s="23"/>
      <c r="F119" s="23"/>
      <c r="G119" s="23"/>
      <c r="H119" s="23"/>
      <c r="I119" s="23"/>
      <c r="J119" s="23"/>
      <c r="K119" s="20"/>
      <c r="L119" s="20"/>
      <c r="M119" s="20"/>
      <c r="N119" s="23"/>
      <c r="O119" s="23"/>
      <c r="P119" s="23"/>
      <c r="IB119" s="77"/>
      <c r="IC119" s="77"/>
      <c r="ID119" s="77"/>
      <c r="IE119" s="77"/>
      <c r="IF119" s="77"/>
      <c r="IG119" s="77"/>
    </row>
    <row r="120" spans="1:241" s="76" customFormat="1" ht="22.5">
      <c r="A120" s="18" t="s">
        <v>14</v>
      </c>
      <c r="B120" s="19"/>
      <c r="C120" s="19"/>
      <c r="D120" s="23"/>
      <c r="E120" s="23"/>
      <c r="F120" s="23">
        <f>D120</f>
        <v>0</v>
      </c>
      <c r="G120" s="23"/>
      <c r="H120" s="23"/>
      <c r="I120" s="23"/>
      <c r="J120" s="23">
        <f>G120</f>
        <v>0</v>
      </c>
      <c r="K120" s="20"/>
      <c r="L120" s="20"/>
      <c r="M120" s="20"/>
      <c r="N120" s="23"/>
      <c r="O120" s="23"/>
      <c r="P120" s="23">
        <f>N120</f>
        <v>0</v>
      </c>
      <c r="IB120" s="77"/>
      <c r="IC120" s="77"/>
      <c r="ID120" s="77"/>
      <c r="IE120" s="77"/>
      <c r="IF120" s="77"/>
      <c r="IG120" s="77"/>
    </row>
    <row r="121" spans="1:241" s="76" customFormat="1" ht="27.75" customHeight="1">
      <c r="A121" s="18" t="s">
        <v>103</v>
      </c>
      <c r="B121" s="19"/>
      <c r="C121" s="56"/>
      <c r="D121" s="23"/>
      <c r="E121" s="23">
        <v>8</v>
      </c>
      <c r="F121" s="23">
        <f>E121</f>
        <v>8</v>
      </c>
      <c r="G121" s="23"/>
      <c r="H121" s="23">
        <v>3</v>
      </c>
      <c r="I121" s="23"/>
      <c r="J121" s="23">
        <v>3</v>
      </c>
      <c r="K121" s="20"/>
      <c r="L121" s="20"/>
      <c r="M121" s="20"/>
      <c r="N121" s="23"/>
      <c r="O121" s="23">
        <v>5</v>
      </c>
      <c r="P121" s="23">
        <f>O121</f>
        <v>5</v>
      </c>
      <c r="IB121" s="77"/>
      <c r="IC121" s="77"/>
      <c r="ID121" s="77"/>
      <c r="IE121" s="77"/>
      <c r="IF121" s="77"/>
      <c r="IG121" s="77"/>
    </row>
    <row r="122" spans="1:241" s="76" customFormat="1" ht="27" customHeight="1">
      <c r="A122" s="18" t="s">
        <v>104</v>
      </c>
      <c r="B122" s="19"/>
      <c r="C122" s="56"/>
      <c r="D122" s="23">
        <v>56</v>
      </c>
      <c r="E122" s="23"/>
      <c r="F122" s="23">
        <f>D122</f>
        <v>56</v>
      </c>
      <c r="G122" s="23">
        <v>42</v>
      </c>
      <c r="H122" s="23"/>
      <c r="I122" s="23"/>
      <c r="J122" s="23">
        <f>G122</f>
        <v>42</v>
      </c>
      <c r="K122" s="20"/>
      <c r="L122" s="20"/>
      <c r="M122" s="20"/>
      <c r="N122" s="23">
        <v>67</v>
      </c>
      <c r="O122" s="23"/>
      <c r="P122" s="23">
        <f>N122</f>
        <v>67</v>
      </c>
      <c r="IB122" s="77"/>
      <c r="IC122" s="77"/>
      <c r="ID122" s="77"/>
      <c r="IE122" s="77"/>
      <c r="IF122" s="77"/>
      <c r="IG122" s="77"/>
    </row>
    <row r="123" spans="1:241" s="76" customFormat="1" ht="22.5">
      <c r="A123" s="18" t="s">
        <v>42</v>
      </c>
      <c r="B123" s="19"/>
      <c r="C123" s="56"/>
      <c r="D123" s="23">
        <v>300</v>
      </c>
      <c r="E123" s="23"/>
      <c r="F123" s="23">
        <f>D123</f>
        <v>300</v>
      </c>
      <c r="G123" s="23">
        <v>300</v>
      </c>
      <c r="H123" s="23"/>
      <c r="I123" s="23"/>
      <c r="J123" s="23">
        <f>G123</f>
        <v>300</v>
      </c>
      <c r="K123" s="20"/>
      <c r="L123" s="20"/>
      <c r="M123" s="20"/>
      <c r="N123" s="23">
        <v>300</v>
      </c>
      <c r="O123" s="23"/>
      <c r="P123" s="23">
        <v>300</v>
      </c>
      <c r="IB123" s="77"/>
      <c r="IC123" s="77"/>
      <c r="ID123" s="77"/>
      <c r="IE123" s="77"/>
      <c r="IF123" s="77"/>
      <c r="IG123" s="77"/>
    </row>
    <row r="124" spans="1:241" s="76" customFormat="1" ht="22.5">
      <c r="A124" s="18" t="s">
        <v>46</v>
      </c>
      <c r="B124" s="19"/>
      <c r="C124" s="56"/>
      <c r="D124" s="23">
        <v>300</v>
      </c>
      <c r="E124" s="23"/>
      <c r="F124" s="23">
        <f>D124</f>
        <v>300</v>
      </c>
      <c r="G124" s="23">
        <v>300</v>
      </c>
      <c r="H124" s="23"/>
      <c r="I124" s="23"/>
      <c r="J124" s="23">
        <v>300</v>
      </c>
      <c r="K124" s="20"/>
      <c r="L124" s="20"/>
      <c r="M124" s="20"/>
      <c r="N124" s="23">
        <v>300</v>
      </c>
      <c r="O124" s="23"/>
      <c r="P124" s="23">
        <f>N124</f>
        <v>300</v>
      </c>
      <c r="IB124" s="77"/>
      <c r="IC124" s="77"/>
      <c r="ID124" s="77"/>
      <c r="IE124" s="77"/>
      <c r="IF124" s="77"/>
      <c r="IG124" s="77"/>
    </row>
    <row r="125" spans="1:241" s="76" customFormat="1" ht="22.5">
      <c r="A125" s="18" t="s">
        <v>13</v>
      </c>
      <c r="B125" s="19"/>
      <c r="C125" s="56"/>
      <c r="D125" s="23">
        <v>37400</v>
      </c>
      <c r="E125" s="23"/>
      <c r="F125" s="23">
        <f aca="true" t="shared" si="12" ref="F125:F140">D125</f>
        <v>37400</v>
      </c>
      <c r="G125" s="23">
        <v>37400</v>
      </c>
      <c r="H125" s="23"/>
      <c r="I125" s="23"/>
      <c r="J125" s="23">
        <f>G125</f>
        <v>37400</v>
      </c>
      <c r="K125" s="20"/>
      <c r="L125" s="20"/>
      <c r="M125" s="20"/>
      <c r="N125" s="23">
        <v>37400</v>
      </c>
      <c r="O125" s="23"/>
      <c r="P125" s="23">
        <f>N125</f>
        <v>37400</v>
      </c>
      <c r="IB125" s="77"/>
      <c r="IC125" s="77"/>
      <c r="ID125" s="77"/>
      <c r="IE125" s="77"/>
      <c r="IF125" s="77"/>
      <c r="IG125" s="77"/>
    </row>
    <row r="126" spans="1:241" s="76" customFormat="1" ht="12">
      <c r="A126" s="49" t="s">
        <v>7</v>
      </c>
      <c r="B126" s="56"/>
      <c r="C126" s="56"/>
      <c r="D126" s="23"/>
      <c r="E126" s="23"/>
      <c r="F126" s="23">
        <f t="shared" si="12"/>
        <v>0</v>
      </c>
      <c r="G126" s="23"/>
      <c r="H126" s="23"/>
      <c r="I126" s="23"/>
      <c r="J126" s="23"/>
      <c r="K126" s="20"/>
      <c r="L126" s="20"/>
      <c r="M126" s="20"/>
      <c r="N126" s="23"/>
      <c r="O126" s="23"/>
      <c r="P126" s="23"/>
      <c r="IB126" s="77"/>
      <c r="IC126" s="77"/>
      <c r="ID126" s="77"/>
      <c r="IE126" s="77"/>
      <c r="IF126" s="77"/>
      <c r="IG126" s="77"/>
    </row>
    <row r="127" spans="1:241" s="76" customFormat="1" ht="22.5" customHeight="1">
      <c r="A127" s="18" t="s">
        <v>16</v>
      </c>
      <c r="B127" s="19"/>
      <c r="C127" s="19"/>
      <c r="D127" s="23"/>
      <c r="E127" s="23"/>
      <c r="F127" s="23">
        <f t="shared" si="12"/>
        <v>0</v>
      </c>
      <c r="G127" s="23"/>
      <c r="H127" s="23"/>
      <c r="I127" s="23"/>
      <c r="J127" s="23">
        <f>G127</f>
        <v>0</v>
      </c>
      <c r="K127" s="20"/>
      <c r="L127" s="20"/>
      <c r="M127" s="20"/>
      <c r="N127" s="23"/>
      <c r="O127" s="23"/>
      <c r="P127" s="23">
        <f>N127</f>
        <v>0</v>
      </c>
      <c r="IB127" s="77"/>
      <c r="IC127" s="77"/>
      <c r="ID127" s="77"/>
      <c r="IE127" s="77"/>
      <c r="IF127" s="77"/>
      <c r="IG127" s="77"/>
    </row>
    <row r="128" spans="1:241" s="76" customFormat="1" ht="27" customHeight="1">
      <c r="A128" s="18" t="s">
        <v>105</v>
      </c>
      <c r="B128" s="19"/>
      <c r="C128" s="19"/>
      <c r="D128" s="23"/>
      <c r="E128" s="23">
        <v>400000</v>
      </c>
      <c r="F128" s="23">
        <f>E128</f>
        <v>400000</v>
      </c>
      <c r="G128" s="23"/>
      <c r="H128" s="23">
        <v>400000</v>
      </c>
      <c r="I128" s="23"/>
      <c r="J128" s="23">
        <f>H128</f>
        <v>400000</v>
      </c>
      <c r="K128" s="20"/>
      <c r="L128" s="20"/>
      <c r="M128" s="20"/>
      <c r="N128" s="23"/>
      <c r="O128" s="23">
        <v>450000</v>
      </c>
      <c r="P128" s="23">
        <f>O128</f>
        <v>450000</v>
      </c>
      <c r="IB128" s="77"/>
      <c r="IC128" s="77"/>
      <c r="ID128" s="77"/>
      <c r="IE128" s="77"/>
      <c r="IF128" s="77"/>
      <c r="IG128" s="77"/>
    </row>
    <row r="129" spans="1:241" s="76" customFormat="1" ht="22.5">
      <c r="A129" s="18" t="s">
        <v>106</v>
      </c>
      <c r="B129" s="19"/>
      <c r="C129" s="19"/>
      <c r="D129" s="23">
        <v>10000</v>
      </c>
      <c r="E129" s="23"/>
      <c r="F129" s="23">
        <f t="shared" si="12"/>
        <v>10000</v>
      </c>
      <c r="G129" s="23">
        <v>23980.9523809</v>
      </c>
      <c r="H129" s="23"/>
      <c r="I129" s="23"/>
      <c r="J129" s="23">
        <f aca="true" t="shared" si="13" ref="J129:J134">G129</f>
        <v>23980.9523809</v>
      </c>
      <c r="K129" s="20"/>
      <c r="L129" s="20"/>
      <c r="M129" s="20"/>
      <c r="N129" s="23">
        <v>17021.75194</v>
      </c>
      <c r="O129" s="23"/>
      <c r="P129" s="23">
        <f aca="true" t="shared" si="14" ref="P129:P134">N129</f>
        <v>17021.75194</v>
      </c>
      <c r="IB129" s="77"/>
      <c r="IC129" s="77"/>
      <c r="ID129" s="77"/>
      <c r="IE129" s="77"/>
      <c r="IF129" s="77"/>
      <c r="IG129" s="77"/>
    </row>
    <row r="130" spans="1:241" s="76" customFormat="1" ht="27" customHeight="1">
      <c r="A130" s="18" t="s">
        <v>43</v>
      </c>
      <c r="B130" s="19"/>
      <c r="C130" s="19"/>
      <c r="D130" s="23">
        <v>300</v>
      </c>
      <c r="E130" s="23"/>
      <c r="F130" s="23">
        <f>D130</f>
        <v>300</v>
      </c>
      <c r="G130" s="23">
        <v>300</v>
      </c>
      <c r="H130" s="23"/>
      <c r="I130" s="23"/>
      <c r="J130" s="23">
        <f t="shared" si="13"/>
        <v>300</v>
      </c>
      <c r="K130" s="20"/>
      <c r="L130" s="20"/>
      <c r="M130" s="20"/>
      <c r="N130" s="23">
        <v>350</v>
      </c>
      <c r="O130" s="23"/>
      <c r="P130" s="23">
        <f t="shared" si="14"/>
        <v>350</v>
      </c>
      <c r="IB130" s="77"/>
      <c r="IC130" s="77"/>
      <c r="ID130" s="77"/>
      <c r="IE130" s="77"/>
      <c r="IF130" s="77"/>
      <c r="IG130" s="77"/>
    </row>
    <row r="131" spans="1:241" s="76" customFormat="1" ht="27" customHeight="1">
      <c r="A131" s="18" t="s">
        <v>19</v>
      </c>
      <c r="B131" s="19"/>
      <c r="C131" s="19"/>
      <c r="D131" s="23">
        <v>300</v>
      </c>
      <c r="E131" s="23"/>
      <c r="F131" s="23">
        <f t="shared" si="12"/>
        <v>300</v>
      </c>
      <c r="G131" s="23">
        <v>300</v>
      </c>
      <c r="H131" s="23"/>
      <c r="I131" s="23"/>
      <c r="J131" s="23">
        <f t="shared" si="13"/>
        <v>300</v>
      </c>
      <c r="K131" s="20"/>
      <c r="L131" s="20"/>
      <c r="M131" s="20"/>
      <c r="N131" s="23">
        <v>350</v>
      </c>
      <c r="O131" s="23"/>
      <c r="P131" s="23">
        <f t="shared" si="14"/>
        <v>350</v>
      </c>
      <c r="IB131" s="77"/>
      <c r="IC131" s="77"/>
      <c r="ID131" s="77"/>
      <c r="IE131" s="77"/>
      <c r="IF131" s="77"/>
      <c r="IG131" s="77"/>
    </row>
    <row r="132" spans="1:241" s="76" customFormat="1" ht="22.5">
      <c r="A132" s="18" t="s">
        <v>15</v>
      </c>
      <c r="B132" s="19"/>
      <c r="C132" s="19"/>
      <c r="D132" s="23">
        <v>40</v>
      </c>
      <c r="E132" s="23"/>
      <c r="F132" s="23">
        <f t="shared" si="12"/>
        <v>40</v>
      </c>
      <c r="G132" s="23">
        <v>40</v>
      </c>
      <c r="H132" s="23"/>
      <c r="I132" s="23"/>
      <c r="J132" s="23">
        <f t="shared" si="13"/>
        <v>40</v>
      </c>
      <c r="K132" s="20"/>
      <c r="L132" s="20"/>
      <c r="M132" s="20"/>
      <c r="N132" s="23">
        <v>50</v>
      </c>
      <c r="O132" s="23"/>
      <c r="P132" s="23">
        <f t="shared" si="14"/>
        <v>50</v>
      </c>
      <c r="S132" s="76">
        <f>1277*64*1.65</f>
        <v>134851.19999999998</v>
      </c>
      <c r="IB132" s="77"/>
      <c r="IC132" s="77"/>
      <c r="ID132" s="77"/>
      <c r="IE132" s="77"/>
      <c r="IF132" s="77"/>
      <c r="IG132" s="77"/>
    </row>
    <row r="133" spans="1:241" s="76" customFormat="1" ht="22.5">
      <c r="A133" s="18" t="s">
        <v>73</v>
      </c>
      <c r="B133" s="19"/>
      <c r="C133" s="19"/>
      <c r="D133" s="23">
        <v>1312.5</v>
      </c>
      <c r="E133" s="23"/>
      <c r="F133" s="23">
        <f>D133</f>
        <v>1312.5</v>
      </c>
      <c r="G133" s="23">
        <v>2488.30865</v>
      </c>
      <c r="H133" s="23"/>
      <c r="I133" s="23"/>
      <c r="J133" s="23">
        <f t="shared" si="13"/>
        <v>2488.30865</v>
      </c>
      <c r="K133" s="20"/>
      <c r="L133" s="20"/>
      <c r="M133" s="20"/>
      <c r="N133" s="23">
        <v>1342</v>
      </c>
      <c r="O133" s="23"/>
      <c r="P133" s="23">
        <f t="shared" si="14"/>
        <v>1342</v>
      </c>
      <c r="S133" s="76">
        <f>21572/4</f>
        <v>5393</v>
      </c>
      <c r="IB133" s="77"/>
      <c r="IC133" s="77"/>
      <c r="ID133" s="77"/>
      <c r="IE133" s="77"/>
      <c r="IF133" s="77"/>
      <c r="IG133" s="77"/>
    </row>
    <row r="134" spans="1:241" s="76" customFormat="1" ht="22.5">
      <c r="A134" s="18" t="s">
        <v>74</v>
      </c>
      <c r="B134" s="19"/>
      <c r="C134" s="19"/>
      <c r="D134" s="23">
        <v>1.8</v>
      </c>
      <c r="E134" s="23"/>
      <c r="F134" s="23">
        <f>D134</f>
        <v>1.8</v>
      </c>
      <c r="G134" s="23">
        <v>1.65</v>
      </c>
      <c r="H134" s="23"/>
      <c r="I134" s="23"/>
      <c r="J134" s="23">
        <f t="shared" si="13"/>
        <v>1.65</v>
      </c>
      <c r="K134" s="20"/>
      <c r="L134" s="20"/>
      <c r="M134" s="20"/>
      <c r="N134" s="23">
        <v>1.83</v>
      </c>
      <c r="O134" s="23"/>
      <c r="P134" s="23">
        <f t="shared" si="14"/>
        <v>1.83</v>
      </c>
      <c r="IB134" s="77"/>
      <c r="IC134" s="77"/>
      <c r="ID134" s="77"/>
      <c r="IE134" s="77"/>
      <c r="IF134" s="77"/>
      <c r="IG134" s="77"/>
    </row>
    <row r="135" spans="1:241" s="76" customFormat="1" ht="12">
      <c r="A135" s="49" t="s">
        <v>6</v>
      </c>
      <c r="B135" s="56"/>
      <c r="C135" s="56"/>
      <c r="D135" s="23"/>
      <c r="E135" s="23"/>
      <c r="F135" s="23"/>
      <c r="G135" s="23"/>
      <c r="H135" s="23"/>
      <c r="I135" s="23"/>
      <c r="J135" s="23"/>
      <c r="K135" s="20"/>
      <c r="L135" s="20"/>
      <c r="M135" s="20"/>
      <c r="N135" s="23"/>
      <c r="O135" s="23"/>
      <c r="P135" s="23"/>
      <c r="IB135" s="77"/>
      <c r="IC135" s="77"/>
      <c r="ID135" s="77"/>
      <c r="IE135" s="77"/>
      <c r="IF135" s="77"/>
      <c r="IG135" s="77"/>
    </row>
    <row r="136" spans="1:241" s="76" customFormat="1" ht="22.5" customHeight="1">
      <c r="A136" s="18" t="s">
        <v>45</v>
      </c>
      <c r="B136" s="19"/>
      <c r="C136" s="19"/>
      <c r="D136" s="23"/>
      <c r="E136" s="23"/>
      <c r="F136" s="23">
        <f t="shared" si="12"/>
        <v>0</v>
      </c>
      <c r="G136" s="23"/>
      <c r="H136" s="23"/>
      <c r="I136" s="23"/>
      <c r="J136" s="23"/>
      <c r="K136" s="20"/>
      <c r="L136" s="20"/>
      <c r="M136" s="20"/>
      <c r="N136" s="23"/>
      <c r="O136" s="23"/>
      <c r="P136" s="23"/>
      <c r="IB136" s="77"/>
      <c r="IC136" s="77"/>
      <c r="ID136" s="77"/>
      <c r="IE136" s="77"/>
      <c r="IF136" s="77"/>
      <c r="IG136" s="77"/>
    </row>
    <row r="137" spans="1:241" s="76" customFormat="1" ht="30.75" customHeight="1">
      <c r="A137" s="18" t="s">
        <v>107</v>
      </c>
      <c r="B137" s="19"/>
      <c r="C137" s="19"/>
      <c r="D137" s="23">
        <v>100</v>
      </c>
      <c r="E137" s="23"/>
      <c r="F137" s="23">
        <f t="shared" si="12"/>
        <v>100</v>
      </c>
      <c r="G137" s="23">
        <v>100</v>
      </c>
      <c r="H137" s="23"/>
      <c r="I137" s="23"/>
      <c r="J137" s="23">
        <v>100</v>
      </c>
      <c r="K137" s="20"/>
      <c r="L137" s="20"/>
      <c r="M137" s="20"/>
      <c r="N137" s="23">
        <v>100</v>
      </c>
      <c r="O137" s="23"/>
      <c r="P137" s="23">
        <v>100</v>
      </c>
      <c r="IB137" s="77"/>
      <c r="IC137" s="77"/>
      <c r="ID137" s="77"/>
      <c r="IE137" s="77"/>
      <c r="IF137" s="77"/>
      <c r="IG137" s="77"/>
    </row>
    <row r="138" spans="1:241" s="76" customFormat="1" ht="22.5" customHeight="1">
      <c r="A138" s="18" t="s">
        <v>47</v>
      </c>
      <c r="B138" s="19"/>
      <c r="C138" s="19"/>
      <c r="D138" s="23"/>
      <c r="E138" s="23"/>
      <c r="F138" s="23">
        <f t="shared" si="12"/>
        <v>0</v>
      </c>
      <c r="G138" s="23"/>
      <c r="H138" s="23"/>
      <c r="I138" s="23"/>
      <c r="J138" s="23"/>
      <c r="K138" s="20"/>
      <c r="L138" s="20"/>
      <c r="M138" s="20"/>
      <c r="N138" s="23"/>
      <c r="O138" s="23"/>
      <c r="P138" s="23"/>
      <c r="IB138" s="77"/>
      <c r="IC138" s="77"/>
      <c r="ID138" s="77"/>
      <c r="IE138" s="77"/>
      <c r="IF138" s="77"/>
      <c r="IG138" s="77"/>
    </row>
    <row r="139" spans="1:241" s="76" customFormat="1" ht="23.25" customHeight="1">
      <c r="A139" s="18" t="s">
        <v>21</v>
      </c>
      <c r="B139" s="19"/>
      <c r="C139" s="19"/>
      <c r="D139" s="23">
        <v>100</v>
      </c>
      <c r="E139" s="23"/>
      <c r="F139" s="23">
        <f t="shared" si="12"/>
        <v>100</v>
      </c>
      <c r="G139" s="23">
        <v>100</v>
      </c>
      <c r="H139" s="23"/>
      <c r="I139" s="23"/>
      <c r="J139" s="23">
        <v>100</v>
      </c>
      <c r="K139" s="20"/>
      <c r="L139" s="20"/>
      <c r="M139" s="20"/>
      <c r="N139" s="23">
        <v>100</v>
      </c>
      <c r="O139" s="23"/>
      <c r="P139" s="23">
        <v>100</v>
      </c>
      <c r="IB139" s="77"/>
      <c r="IC139" s="77"/>
      <c r="ID139" s="77"/>
      <c r="IE139" s="77"/>
      <c r="IF139" s="77"/>
      <c r="IG139" s="77"/>
    </row>
    <row r="140" spans="1:241" s="76" customFormat="1" ht="30" customHeight="1">
      <c r="A140" s="18" t="s">
        <v>57</v>
      </c>
      <c r="B140" s="19"/>
      <c r="C140" s="19"/>
      <c r="D140" s="23">
        <v>100</v>
      </c>
      <c r="E140" s="23"/>
      <c r="F140" s="23">
        <f t="shared" si="12"/>
        <v>100</v>
      </c>
      <c r="G140" s="23">
        <f>G125/G117*100</f>
        <v>100</v>
      </c>
      <c r="H140" s="23"/>
      <c r="I140" s="23"/>
      <c r="J140" s="23">
        <f>J125/J117*100</f>
        <v>100</v>
      </c>
      <c r="K140" s="20"/>
      <c r="L140" s="20"/>
      <c r="M140" s="20"/>
      <c r="N140" s="23">
        <f>N125/N117*100</f>
        <v>100</v>
      </c>
      <c r="O140" s="23"/>
      <c r="P140" s="23">
        <f>P125/P117*100</f>
        <v>100</v>
      </c>
      <c r="IB140" s="77"/>
      <c r="IC140" s="77"/>
      <c r="ID140" s="77"/>
      <c r="IE140" s="77"/>
      <c r="IF140" s="77"/>
      <c r="IG140" s="77"/>
    </row>
    <row r="141" spans="1:241" s="78" customFormat="1" ht="24" customHeight="1">
      <c r="A141" s="72" t="s">
        <v>339</v>
      </c>
      <c r="B141" s="70"/>
      <c r="C141" s="70"/>
      <c r="D141" s="50">
        <f>(D152*D158)+(D153*D159)+(D155*D161)+(D154*D160)+(D156*D163)+100</f>
        <v>10575000</v>
      </c>
      <c r="E141" s="50">
        <f>(E152*E158)+(E153*E159)+(E155*E161)+(E154*E160)+(E156*E163)+4.4</f>
        <v>6200000.000000001</v>
      </c>
      <c r="F141" s="50">
        <f>D141+E141</f>
        <v>16775000</v>
      </c>
      <c r="G141" s="50">
        <f>(G152*G158)+(G153*G159)+(G155*G161)+(G154*G160)+(G156*G163)</f>
        <v>18319999.999072</v>
      </c>
      <c r="H141" s="50">
        <f>(H152*H158)+(H153*H159)+(H155*H161)+(H154*H160)+(H156*H163)+6.2-774.52+1700000+100000</f>
        <v>11800000</v>
      </c>
      <c r="I141" s="50"/>
      <c r="J141" s="50">
        <f>G141+H141</f>
        <v>30119999.999072</v>
      </c>
      <c r="K141" s="50">
        <f>(K152*K158)+(K153*K159)+(K155*K161)+(K154*K160)+(K156*K163)+100</f>
        <v>100</v>
      </c>
      <c r="L141" s="50">
        <f>(L152*L158)+(L153*L159)+(L155*L161)+(L154*L160)+(L156*L163)+100</f>
        <v>100</v>
      </c>
      <c r="M141" s="50">
        <f>(M152*M158)+(M153*M159)+(M155*M161)+(M154*M160)+(M156*M163)+100</f>
        <v>100</v>
      </c>
      <c r="N141" s="50">
        <f>(N152*N158)+(N153*N159)+(N155*N161)+(N154*N160)+(N156*N163)</f>
        <v>33039999.99992</v>
      </c>
      <c r="O141" s="50">
        <f>(O152*O158)+(O153*O159)+(O155*O161)+(O154*O160)+(O156*O163)</f>
        <v>11300000.00414962</v>
      </c>
      <c r="P141" s="50">
        <f>N141+O141</f>
        <v>44340000.00406962</v>
      </c>
      <c r="IB141" s="79"/>
      <c r="IC141" s="79"/>
      <c r="ID141" s="79"/>
      <c r="IE141" s="79"/>
      <c r="IF141" s="79"/>
      <c r="IG141" s="79"/>
    </row>
    <row r="142" spans="1:241" s="21" customFormat="1" ht="0.75" customHeight="1">
      <c r="A142" s="82" t="s">
        <v>48</v>
      </c>
      <c r="B142" s="83"/>
      <c r="C142" s="83"/>
      <c r="D142" s="23" t="e">
        <f>#REF!*D158+D155*D160+D154*D161</f>
        <v>#REF!</v>
      </c>
      <c r="E142" s="23" t="e">
        <f>#REF!*E158+E155*E160+E154*E161</f>
        <v>#REF!</v>
      </c>
      <c r="F142" s="23" t="e">
        <f>#REF!*F158+F155*F160+F154*F161</f>
        <v>#REF!</v>
      </c>
      <c r="G142" s="23" t="e">
        <f>#REF!*G158+G155*G160+G154*G161</f>
        <v>#REF!</v>
      </c>
      <c r="H142" s="23"/>
      <c r="I142" s="23"/>
      <c r="J142" s="23" t="e">
        <f>#REF!*J158+J155*J160+J154*J161</f>
        <v>#REF!</v>
      </c>
      <c r="K142" s="20"/>
      <c r="L142" s="20"/>
      <c r="M142" s="20"/>
      <c r="N142" s="23" t="e">
        <f>#REF!*N158+N155*N160+N154*N161</f>
        <v>#REF!</v>
      </c>
      <c r="O142" s="23"/>
      <c r="P142" s="23" t="e">
        <f>#REF!*P158+P155*P160+P154*P161</f>
        <v>#REF!</v>
      </c>
      <c r="IB142" s="22"/>
      <c r="IC142" s="22"/>
      <c r="ID142" s="22"/>
      <c r="IE142" s="22"/>
      <c r="IF142" s="22"/>
      <c r="IG142" s="22"/>
    </row>
    <row r="143" spans="1:241" s="21" customFormat="1" ht="12">
      <c r="A143" s="49" t="s">
        <v>4</v>
      </c>
      <c r="B143" s="56"/>
      <c r="C143" s="56"/>
      <c r="D143" s="44"/>
      <c r="E143" s="44"/>
      <c r="F143" s="44"/>
      <c r="G143" s="44"/>
      <c r="H143" s="44"/>
      <c r="I143" s="44"/>
      <c r="J143" s="44"/>
      <c r="K143" s="20"/>
      <c r="L143" s="20"/>
      <c r="M143" s="20"/>
      <c r="N143" s="44"/>
      <c r="O143" s="44"/>
      <c r="P143" s="44"/>
      <c r="IB143" s="22"/>
      <c r="IC143" s="22"/>
      <c r="ID143" s="22"/>
      <c r="IE143" s="22"/>
      <c r="IF143" s="22"/>
      <c r="IG143" s="22"/>
    </row>
    <row r="144" spans="1:241" s="21" customFormat="1" ht="21" customHeight="1">
      <c r="A144" s="18" t="s">
        <v>109</v>
      </c>
      <c r="B144" s="19"/>
      <c r="C144" s="19"/>
      <c r="D144" s="23">
        <v>600.663</v>
      </c>
      <c r="E144" s="23"/>
      <c r="F144" s="23">
        <f>D144</f>
        <v>600.663</v>
      </c>
      <c r="G144" s="23">
        <f>D144</f>
        <v>600.663</v>
      </c>
      <c r="H144" s="23"/>
      <c r="I144" s="23"/>
      <c r="J144" s="23">
        <f>G144</f>
        <v>600.663</v>
      </c>
      <c r="K144" s="20"/>
      <c r="L144" s="20"/>
      <c r="M144" s="20"/>
      <c r="N144" s="23">
        <f>J144</f>
        <v>600.663</v>
      </c>
      <c r="O144" s="23"/>
      <c r="P144" s="23">
        <f>N144</f>
        <v>600.663</v>
      </c>
      <c r="IB144" s="22"/>
      <c r="IC144" s="22"/>
      <c r="ID144" s="22"/>
      <c r="IE144" s="22"/>
      <c r="IF144" s="22"/>
      <c r="IG144" s="22"/>
    </row>
    <row r="145" spans="1:241" s="21" customFormat="1" ht="27" customHeight="1">
      <c r="A145" s="18" t="s">
        <v>110</v>
      </c>
      <c r="B145" s="19"/>
      <c r="C145" s="19"/>
      <c r="D145" s="23"/>
      <c r="E145" s="23">
        <v>427.5</v>
      </c>
      <c r="F145" s="23">
        <f>E145</f>
        <v>427.5</v>
      </c>
      <c r="G145" s="23"/>
      <c r="H145" s="23">
        <v>427.5</v>
      </c>
      <c r="I145" s="23"/>
      <c r="J145" s="23">
        <f>H145</f>
        <v>427.5</v>
      </c>
      <c r="K145" s="20"/>
      <c r="L145" s="20"/>
      <c r="M145" s="20"/>
      <c r="N145" s="23"/>
      <c r="O145" s="23">
        <v>427.5</v>
      </c>
      <c r="P145" s="23">
        <f>O145</f>
        <v>427.5</v>
      </c>
      <c r="IB145" s="22"/>
      <c r="IC145" s="22"/>
      <c r="ID145" s="22"/>
      <c r="IE145" s="22"/>
      <c r="IF145" s="22"/>
      <c r="IG145" s="22"/>
    </row>
    <row r="146" spans="1:241" s="21" customFormat="1" ht="30.75" customHeight="1">
      <c r="A146" s="18" t="s">
        <v>111</v>
      </c>
      <c r="B146" s="19"/>
      <c r="C146" s="19"/>
      <c r="D146" s="23">
        <v>97.9</v>
      </c>
      <c r="E146" s="23"/>
      <c r="F146" s="23">
        <f>D146</f>
        <v>97.9</v>
      </c>
      <c r="G146" s="23">
        <v>97.9</v>
      </c>
      <c r="H146" s="23"/>
      <c r="I146" s="23"/>
      <c r="J146" s="23">
        <f>G146</f>
        <v>97.9</v>
      </c>
      <c r="K146" s="20"/>
      <c r="L146" s="20"/>
      <c r="M146" s="20"/>
      <c r="N146" s="23">
        <v>97.9</v>
      </c>
      <c r="O146" s="23"/>
      <c r="P146" s="23">
        <f>N146</f>
        <v>97.9</v>
      </c>
      <c r="IB146" s="22"/>
      <c r="IC146" s="22"/>
      <c r="ID146" s="22"/>
      <c r="IE146" s="22"/>
      <c r="IF146" s="22"/>
      <c r="IG146" s="22"/>
    </row>
    <row r="147" spans="1:241" s="21" customFormat="1" ht="25.5" customHeight="1">
      <c r="A147" s="18" t="s">
        <v>112</v>
      </c>
      <c r="B147" s="19"/>
      <c r="C147" s="19"/>
      <c r="D147" s="23">
        <v>15870</v>
      </c>
      <c r="E147" s="23"/>
      <c r="F147" s="23">
        <f>D147</f>
        <v>15870</v>
      </c>
      <c r="G147" s="23">
        <v>15920</v>
      </c>
      <c r="H147" s="23"/>
      <c r="I147" s="23"/>
      <c r="J147" s="23">
        <f aca="true" t="shared" si="15" ref="J147:J165">G147</f>
        <v>15920</v>
      </c>
      <c r="K147" s="20"/>
      <c r="L147" s="20"/>
      <c r="M147" s="20"/>
      <c r="N147" s="23">
        <v>15920</v>
      </c>
      <c r="O147" s="23"/>
      <c r="P147" s="23">
        <f aca="true" t="shared" si="16" ref="P147:P165">N147</f>
        <v>15920</v>
      </c>
      <c r="IB147" s="22"/>
      <c r="IC147" s="22"/>
      <c r="ID147" s="22"/>
      <c r="IE147" s="22"/>
      <c r="IF147" s="22"/>
      <c r="IG147" s="22"/>
    </row>
    <row r="148" spans="1:241" s="21" customFormat="1" ht="22.5">
      <c r="A148" s="18" t="s">
        <v>113</v>
      </c>
      <c r="B148" s="19"/>
      <c r="C148" s="19"/>
      <c r="D148" s="23">
        <v>8286</v>
      </c>
      <c r="E148" s="23"/>
      <c r="F148" s="23">
        <f>D148</f>
        <v>8286</v>
      </c>
      <c r="G148" s="23">
        <f>F148</f>
        <v>8286</v>
      </c>
      <c r="H148" s="23"/>
      <c r="I148" s="23"/>
      <c r="J148" s="23">
        <f t="shared" si="15"/>
        <v>8286</v>
      </c>
      <c r="K148" s="20"/>
      <c r="L148" s="20"/>
      <c r="M148" s="20"/>
      <c r="N148" s="23">
        <f>G148</f>
        <v>8286</v>
      </c>
      <c r="O148" s="23"/>
      <c r="P148" s="23">
        <f t="shared" si="16"/>
        <v>8286</v>
      </c>
      <c r="IB148" s="22"/>
      <c r="IC148" s="22"/>
      <c r="ID148" s="22"/>
      <c r="IE148" s="22"/>
      <c r="IF148" s="22"/>
      <c r="IG148" s="22"/>
    </row>
    <row r="149" spans="1:241" s="21" customFormat="1" ht="29.25" customHeight="1">
      <c r="A149" s="18" t="s">
        <v>114</v>
      </c>
      <c r="B149" s="19"/>
      <c r="C149" s="19"/>
      <c r="D149" s="23">
        <v>7800</v>
      </c>
      <c r="E149" s="23"/>
      <c r="F149" s="23">
        <f>D149</f>
        <v>7800</v>
      </c>
      <c r="G149" s="23">
        <f>F149</f>
        <v>7800</v>
      </c>
      <c r="H149" s="23"/>
      <c r="I149" s="23"/>
      <c r="J149" s="23">
        <f>G149</f>
        <v>7800</v>
      </c>
      <c r="K149" s="20"/>
      <c r="L149" s="20"/>
      <c r="M149" s="20"/>
      <c r="N149" s="23">
        <v>8333333.33</v>
      </c>
      <c r="O149" s="23"/>
      <c r="P149" s="23">
        <f>N149</f>
        <v>8333333.33</v>
      </c>
      <c r="IB149" s="22"/>
      <c r="IC149" s="22"/>
      <c r="ID149" s="22"/>
      <c r="IE149" s="22"/>
      <c r="IF149" s="22"/>
      <c r="IG149" s="22"/>
    </row>
    <row r="150" spans="1:241" s="21" customFormat="1" ht="12">
      <c r="A150" s="49" t="s">
        <v>5</v>
      </c>
      <c r="B150" s="56"/>
      <c r="C150" s="56"/>
      <c r="D150" s="44"/>
      <c r="E150" s="44"/>
      <c r="F150" s="23"/>
      <c r="G150" s="44"/>
      <c r="H150" s="44"/>
      <c r="I150" s="44"/>
      <c r="J150" s="23">
        <f t="shared" si="15"/>
        <v>0</v>
      </c>
      <c r="K150" s="20"/>
      <c r="L150" s="20"/>
      <c r="M150" s="20"/>
      <c r="N150" s="44"/>
      <c r="O150" s="44"/>
      <c r="P150" s="23">
        <f t="shared" si="16"/>
        <v>0</v>
      </c>
      <c r="IB150" s="22"/>
      <c r="IC150" s="22"/>
      <c r="ID150" s="22"/>
      <c r="IE150" s="22"/>
      <c r="IF150" s="22"/>
      <c r="IG150" s="22"/>
    </row>
    <row r="151" spans="1:241" s="21" customFormat="1" ht="22.5" customHeight="1">
      <c r="A151" s="18" t="s">
        <v>24</v>
      </c>
      <c r="B151" s="19"/>
      <c r="C151" s="19"/>
      <c r="D151" s="23"/>
      <c r="E151" s="23"/>
      <c r="F151" s="23"/>
      <c r="G151" s="23"/>
      <c r="H151" s="23"/>
      <c r="I151" s="23"/>
      <c r="J151" s="23">
        <f t="shared" si="15"/>
        <v>0</v>
      </c>
      <c r="K151" s="20"/>
      <c r="L151" s="20"/>
      <c r="M151" s="20"/>
      <c r="N151" s="23"/>
      <c r="O151" s="23"/>
      <c r="P151" s="23">
        <f t="shared" si="16"/>
        <v>0</v>
      </c>
      <c r="IB151" s="22"/>
      <c r="IC151" s="22"/>
      <c r="ID151" s="22"/>
      <c r="IE151" s="22"/>
      <c r="IF151" s="22"/>
      <c r="IG151" s="22"/>
    </row>
    <row r="152" spans="1:241" s="21" customFormat="1" ht="29.25" customHeight="1">
      <c r="A152" s="18" t="s">
        <v>115</v>
      </c>
      <c r="B152" s="19"/>
      <c r="C152" s="19"/>
      <c r="D152" s="23">
        <v>3</v>
      </c>
      <c r="E152" s="23"/>
      <c r="F152" s="23">
        <f>D152</f>
        <v>3</v>
      </c>
      <c r="G152" s="23">
        <v>4</v>
      </c>
      <c r="H152" s="23"/>
      <c r="I152" s="23"/>
      <c r="J152" s="23">
        <f>G152</f>
        <v>4</v>
      </c>
      <c r="K152" s="20"/>
      <c r="L152" s="20"/>
      <c r="M152" s="20"/>
      <c r="N152" s="23">
        <v>5</v>
      </c>
      <c r="O152" s="23"/>
      <c r="P152" s="23">
        <f>N152</f>
        <v>5</v>
      </c>
      <c r="IB152" s="22"/>
      <c r="IC152" s="22"/>
      <c r="ID152" s="22"/>
      <c r="IE152" s="22"/>
      <c r="IF152" s="22"/>
      <c r="IG152" s="22"/>
    </row>
    <row r="153" spans="1:241" s="21" customFormat="1" ht="30" customHeight="1">
      <c r="A153" s="18" t="s">
        <v>116</v>
      </c>
      <c r="B153" s="19"/>
      <c r="C153" s="19"/>
      <c r="D153" s="23"/>
      <c r="E153" s="23">
        <v>18.8</v>
      </c>
      <c r="F153" s="23">
        <f>E153</f>
        <v>18.8</v>
      </c>
      <c r="G153" s="23"/>
      <c r="H153" s="23">
        <v>27.84</v>
      </c>
      <c r="I153" s="23"/>
      <c r="J153" s="23">
        <f>H153</f>
        <v>27.84</v>
      </c>
      <c r="K153" s="20"/>
      <c r="L153" s="20"/>
      <c r="M153" s="20"/>
      <c r="N153" s="23"/>
      <c r="O153" s="23">
        <v>28.04454546</v>
      </c>
      <c r="P153" s="23">
        <f>O153</f>
        <v>28.04454546</v>
      </c>
      <c r="IB153" s="22"/>
      <c r="IC153" s="22"/>
      <c r="ID153" s="22"/>
      <c r="IE153" s="22"/>
      <c r="IF153" s="22"/>
      <c r="IG153" s="22"/>
    </row>
    <row r="154" spans="1:241" s="21" customFormat="1" ht="26.25" customHeight="1">
      <c r="A154" s="18" t="s">
        <v>157</v>
      </c>
      <c r="B154" s="19"/>
      <c r="C154" s="19"/>
      <c r="D154" s="23">
        <v>15870</v>
      </c>
      <c r="E154" s="23"/>
      <c r="F154" s="23">
        <f>D154</f>
        <v>15870</v>
      </c>
      <c r="G154" s="23">
        <f>G147</f>
        <v>15920</v>
      </c>
      <c r="H154" s="23"/>
      <c r="I154" s="23"/>
      <c r="J154" s="23">
        <f>G154</f>
        <v>15920</v>
      </c>
      <c r="K154" s="20"/>
      <c r="L154" s="20"/>
      <c r="M154" s="20"/>
      <c r="N154" s="23">
        <f>N147</f>
        <v>15920</v>
      </c>
      <c r="O154" s="23"/>
      <c r="P154" s="23">
        <f>N154</f>
        <v>15920</v>
      </c>
      <c r="IB154" s="22"/>
      <c r="IC154" s="22"/>
      <c r="ID154" s="22"/>
      <c r="IE154" s="22"/>
      <c r="IF154" s="22"/>
      <c r="IG154" s="22"/>
    </row>
    <row r="155" spans="1:241" s="21" customFormat="1" ht="24.75" customHeight="1">
      <c r="A155" s="18" t="s">
        <v>117</v>
      </c>
      <c r="B155" s="19"/>
      <c r="C155" s="19"/>
      <c r="D155" s="23">
        <v>800</v>
      </c>
      <c r="E155" s="23"/>
      <c r="F155" s="23">
        <f aca="true" t="shared" si="17" ref="F155:F165">D155</f>
        <v>800</v>
      </c>
      <c r="G155" s="23">
        <v>900</v>
      </c>
      <c r="H155" s="23"/>
      <c r="I155" s="23"/>
      <c r="J155" s="23">
        <f t="shared" si="15"/>
        <v>900</v>
      </c>
      <c r="K155" s="20"/>
      <c r="L155" s="20"/>
      <c r="M155" s="20"/>
      <c r="N155" s="23">
        <f>1000+400</f>
        <v>1400</v>
      </c>
      <c r="O155" s="23"/>
      <c r="P155" s="23">
        <f t="shared" si="16"/>
        <v>1400</v>
      </c>
      <c r="IB155" s="22"/>
      <c r="IC155" s="22"/>
      <c r="ID155" s="22"/>
      <c r="IE155" s="22"/>
      <c r="IF155" s="22"/>
      <c r="IG155" s="22"/>
    </row>
    <row r="156" spans="1:241" s="21" customFormat="1" ht="24.75" customHeight="1">
      <c r="A156" s="18" t="s">
        <v>118</v>
      </c>
      <c r="B156" s="19"/>
      <c r="C156" s="19"/>
      <c r="D156" s="23">
        <v>7800000</v>
      </c>
      <c r="E156" s="23"/>
      <c r="F156" s="23">
        <f>D156</f>
        <v>7800000</v>
      </c>
      <c r="G156" s="23">
        <v>8316720</v>
      </c>
      <c r="H156" s="23"/>
      <c r="I156" s="23"/>
      <c r="J156" s="23">
        <f>G156</f>
        <v>8316720</v>
      </c>
      <c r="K156" s="20"/>
      <c r="L156" s="20"/>
      <c r="M156" s="20"/>
      <c r="N156" s="23">
        <v>8333333.3333</v>
      </c>
      <c r="O156" s="23"/>
      <c r="P156" s="23">
        <f>N156</f>
        <v>8333333.3333</v>
      </c>
      <c r="IB156" s="22"/>
      <c r="IC156" s="22"/>
      <c r="ID156" s="22"/>
      <c r="IE156" s="22"/>
      <c r="IF156" s="22"/>
      <c r="IG156" s="22"/>
    </row>
    <row r="157" spans="1:241" s="21" customFormat="1" ht="12">
      <c r="A157" s="49" t="s">
        <v>7</v>
      </c>
      <c r="B157" s="56"/>
      <c r="C157" s="56"/>
      <c r="D157" s="44"/>
      <c r="E157" s="44"/>
      <c r="F157" s="23">
        <f t="shared" si="17"/>
        <v>0</v>
      </c>
      <c r="G157" s="44"/>
      <c r="H157" s="44"/>
      <c r="I157" s="44"/>
      <c r="J157" s="23">
        <f t="shared" si="15"/>
        <v>0</v>
      </c>
      <c r="K157" s="20"/>
      <c r="L157" s="20"/>
      <c r="M157" s="20"/>
      <c r="N157" s="44"/>
      <c r="O157" s="44"/>
      <c r="P157" s="23">
        <f t="shared" si="16"/>
        <v>0</v>
      </c>
      <c r="IB157" s="22"/>
      <c r="IC157" s="22"/>
      <c r="ID157" s="22"/>
      <c r="IE157" s="22"/>
      <c r="IF157" s="22"/>
      <c r="IG157" s="22"/>
    </row>
    <row r="158" spans="1:241" s="21" customFormat="1" ht="33.75">
      <c r="A158" s="18" t="s">
        <v>119</v>
      </c>
      <c r="B158" s="19"/>
      <c r="C158" s="19"/>
      <c r="D158" s="23">
        <v>74500</v>
      </c>
      <c r="E158" s="23"/>
      <c r="F158" s="23">
        <f>D158</f>
        <v>74500</v>
      </c>
      <c r="G158" s="23">
        <v>85000</v>
      </c>
      <c r="H158" s="23"/>
      <c r="I158" s="23"/>
      <c r="J158" s="23">
        <f>G158</f>
        <v>85000</v>
      </c>
      <c r="K158" s="20"/>
      <c r="L158" s="20"/>
      <c r="M158" s="20"/>
      <c r="N158" s="23">
        <v>133120</v>
      </c>
      <c r="O158" s="23"/>
      <c r="P158" s="23">
        <f>N158</f>
        <v>133120</v>
      </c>
      <c r="IB158" s="22"/>
      <c r="IC158" s="22"/>
      <c r="ID158" s="22"/>
      <c r="IE158" s="22"/>
      <c r="IF158" s="22"/>
      <c r="IG158" s="22"/>
    </row>
    <row r="159" spans="1:241" s="21" customFormat="1" ht="33.75">
      <c r="A159" s="18" t="s">
        <v>120</v>
      </c>
      <c r="B159" s="19"/>
      <c r="C159" s="19"/>
      <c r="D159" s="23"/>
      <c r="E159" s="23">
        <v>329787</v>
      </c>
      <c r="F159" s="23">
        <f>E159</f>
        <v>329787</v>
      </c>
      <c r="G159" s="23"/>
      <c r="H159" s="23">
        <v>359223</v>
      </c>
      <c r="I159" s="23"/>
      <c r="J159" s="23">
        <f>H159</f>
        <v>359223</v>
      </c>
      <c r="K159" s="20"/>
      <c r="L159" s="20"/>
      <c r="M159" s="20"/>
      <c r="N159" s="23"/>
      <c r="O159" s="23">
        <v>402930.403</v>
      </c>
      <c r="P159" s="23">
        <f>O159</f>
        <v>402930.403</v>
      </c>
      <c r="IB159" s="22"/>
      <c r="IC159" s="22"/>
      <c r="ID159" s="22"/>
      <c r="IE159" s="22"/>
      <c r="IF159" s="22"/>
      <c r="IG159" s="22"/>
    </row>
    <row r="160" spans="1:241" s="21" customFormat="1" ht="23.25" customHeight="1">
      <c r="A160" s="18" t="s">
        <v>121</v>
      </c>
      <c r="B160" s="19"/>
      <c r="C160" s="19"/>
      <c r="D160" s="23">
        <v>220</v>
      </c>
      <c r="E160" s="23"/>
      <c r="F160" s="23">
        <f>D160</f>
        <v>220</v>
      </c>
      <c r="G160" s="23">
        <v>250.6763316</v>
      </c>
      <c r="H160" s="23"/>
      <c r="I160" s="23"/>
      <c r="J160" s="23">
        <f>G160</f>
        <v>250.6763316</v>
      </c>
      <c r="K160" s="20"/>
      <c r="L160" s="20"/>
      <c r="M160" s="20"/>
      <c r="N160" s="23">
        <v>320</v>
      </c>
      <c r="O160" s="23"/>
      <c r="P160" s="23">
        <f>N160</f>
        <v>320</v>
      </c>
      <c r="IB160" s="22"/>
      <c r="IC160" s="22"/>
      <c r="ID160" s="22"/>
      <c r="IE160" s="22"/>
      <c r="IF160" s="22"/>
      <c r="IG160" s="22"/>
    </row>
    <row r="161" spans="1:241" s="21" customFormat="1" ht="22.5">
      <c r="A161" s="18" t="s">
        <v>122</v>
      </c>
      <c r="B161" s="19"/>
      <c r="C161" s="19"/>
      <c r="D161" s="23">
        <v>3700</v>
      </c>
      <c r="E161" s="23"/>
      <c r="F161" s="23">
        <f t="shared" si="17"/>
        <v>3700</v>
      </c>
      <c r="G161" s="23">
        <v>4085</v>
      </c>
      <c r="H161" s="23"/>
      <c r="I161" s="23"/>
      <c r="J161" s="23">
        <f t="shared" si="15"/>
        <v>4085</v>
      </c>
      <c r="K161" s="20"/>
      <c r="L161" s="20"/>
      <c r="M161" s="20"/>
      <c r="N161" s="23">
        <v>5200</v>
      </c>
      <c r="O161" s="23"/>
      <c r="P161" s="23">
        <f t="shared" si="16"/>
        <v>5200</v>
      </c>
      <c r="IB161" s="22"/>
      <c r="IC161" s="22"/>
      <c r="ID161" s="22"/>
      <c r="IE161" s="22"/>
      <c r="IF161" s="22"/>
      <c r="IG161" s="22"/>
    </row>
    <row r="162" spans="1:241" s="21" customFormat="1" ht="22.5">
      <c r="A162" s="18" t="s">
        <v>71</v>
      </c>
      <c r="B162" s="19"/>
      <c r="C162" s="19"/>
      <c r="D162" s="23">
        <f>D156/D154-0.49</f>
        <v>491.0033837429111</v>
      </c>
      <c r="E162" s="23"/>
      <c r="F162" s="23">
        <f>D162</f>
        <v>491.0033837429111</v>
      </c>
      <c r="G162" s="23">
        <f>G156/G154</f>
        <v>522.4070351758794</v>
      </c>
      <c r="H162" s="23"/>
      <c r="I162" s="23"/>
      <c r="J162" s="23">
        <f>G162</f>
        <v>522.4070351758794</v>
      </c>
      <c r="K162" s="20"/>
      <c r="L162" s="20"/>
      <c r="M162" s="20"/>
      <c r="N162" s="23">
        <f>N156/N154</f>
        <v>523.4505862625629</v>
      </c>
      <c r="O162" s="23"/>
      <c r="P162" s="23">
        <f>N162</f>
        <v>523.4505862625629</v>
      </c>
      <c r="IB162" s="22"/>
      <c r="IC162" s="22"/>
      <c r="ID162" s="22"/>
      <c r="IE162" s="22"/>
      <c r="IF162" s="22"/>
      <c r="IG162" s="22"/>
    </row>
    <row r="163" spans="1:241" s="21" customFormat="1" ht="33.75">
      <c r="A163" s="18" t="s">
        <v>123</v>
      </c>
      <c r="B163" s="19"/>
      <c r="C163" s="19"/>
      <c r="D163" s="23">
        <v>0.5</v>
      </c>
      <c r="E163" s="23"/>
      <c r="F163" s="23">
        <f>D163</f>
        <v>0.5</v>
      </c>
      <c r="G163" s="23">
        <v>1.24</v>
      </c>
      <c r="H163" s="23"/>
      <c r="I163" s="23"/>
      <c r="J163" s="23">
        <f>G163</f>
        <v>1.24</v>
      </c>
      <c r="K163" s="20"/>
      <c r="L163" s="20"/>
      <c r="M163" s="20"/>
      <c r="N163" s="23">
        <v>2.4</v>
      </c>
      <c r="O163" s="23"/>
      <c r="P163" s="23">
        <f>N163</f>
        <v>2.4</v>
      </c>
      <c r="IB163" s="22"/>
      <c r="IC163" s="22"/>
      <c r="ID163" s="22"/>
      <c r="IE163" s="22"/>
      <c r="IF163" s="22"/>
      <c r="IG163" s="22"/>
    </row>
    <row r="164" spans="1:241" s="21" customFormat="1" ht="12">
      <c r="A164" s="49" t="s">
        <v>6</v>
      </c>
      <c r="B164" s="56"/>
      <c r="C164" s="56"/>
      <c r="D164" s="44"/>
      <c r="E164" s="44"/>
      <c r="F164" s="23">
        <f t="shared" si="17"/>
        <v>0</v>
      </c>
      <c r="G164" s="44"/>
      <c r="H164" s="44"/>
      <c r="I164" s="44"/>
      <c r="J164" s="23">
        <f t="shared" si="15"/>
        <v>0</v>
      </c>
      <c r="K164" s="20"/>
      <c r="L164" s="20"/>
      <c r="M164" s="20"/>
      <c r="N164" s="44"/>
      <c r="O164" s="44"/>
      <c r="P164" s="23">
        <f t="shared" si="16"/>
        <v>0</v>
      </c>
      <c r="IB164" s="22"/>
      <c r="IC164" s="22"/>
      <c r="ID164" s="22"/>
      <c r="IE164" s="22"/>
      <c r="IF164" s="22"/>
      <c r="IG164" s="22"/>
    </row>
    <row r="165" spans="1:241" s="21" customFormat="1" ht="33.75" customHeight="1">
      <c r="A165" s="18" t="s">
        <v>25</v>
      </c>
      <c r="B165" s="19"/>
      <c r="C165" s="19"/>
      <c r="D165" s="23"/>
      <c r="E165" s="23"/>
      <c r="F165" s="23">
        <f t="shared" si="17"/>
        <v>0</v>
      </c>
      <c r="G165" s="23"/>
      <c r="H165" s="23"/>
      <c r="I165" s="23"/>
      <c r="J165" s="23">
        <f t="shared" si="15"/>
        <v>0</v>
      </c>
      <c r="K165" s="20"/>
      <c r="L165" s="20"/>
      <c r="M165" s="20"/>
      <c r="N165" s="23"/>
      <c r="O165" s="23"/>
      <c r="P165" s="23">
        <f t="shared" si="16"/>
        <v>0</v>
      </c>
      <c r="IB165" s="22"/>
      <c r="IC165" s="22"/>
      <c r="ID165" s="22"/>
      <c r="IE165" s="22"/>
      <c r="IF165" s="22"/>
      <c r="IG165" s="22"/>
    </row>
    <row r="166" spans="1:241" s="21" customFormat="1" ht="33.75">
      <c r="A166" s="18" t="s">
        <v>125</v>
      </c>
      <c r="B166" s="19"/>
      <c r="C166" s="19"/>
      <c r="D166" s="23"/>
      <c r="E166" s="23">
        <f>E153/E145*100</f>
        <v>4.39766081871345</v>
      </c>
      <c r="F166" s="23">
        <f>E166</f>
        <v>4.39766081871345</v>
      </c>
      <c r="G166" s="23"/>
      <c r="H166" s="23">
        <f>H153/H145*100</f>
        <v>6.512280701754386</v>
      </c>
      <c r="I166" s="23"/>
      <c r="J166" s="23">
        <f>H166</f>
        <v>6.512280701754386</v>
      </c>
      <c r="K166" s="20"/>
      <c r="L166" s="20"/>
      <c r="M166" s="20"/>
      <c r="N166" s="23"/>
      <c r="O166" s="23">
        <f>O153/O145*100</f>
        <v>6.560127592982455</v>
      </c>
      <c r="P166" s="23">
        <f>O166</f>
        <v>6.560127592982455</v>
      </c>
      <c r="IB166" s="22"/>
      <c r="IC166" s="22"/>
      <c r="ID166" s="22"/>
      <c r="IE166" s="22"/>
      <c r="IF166" s="22"/>
      <c r="IG166" s="22"/>
    </row>
    <row r="167" spans="1:241" s="21" customFormat="1" ht="36" customHeight="1">
      <c r="A167" s="18" t="s">
        <v>124</v>
      </c>
      <c r="B167" s="19"/>
      <c r="C167" s="19"/>
      <c r="D167" s="23">
        <f>D152/D146*100</f>
        <v>3.0643513789581203</v>
      </c>
      <c r="E167" s="23"/>
      <c r="F167" s="23">
        <f>D167</f>
        <v>3.0643513789581203</v>
      </c>
      <c r="G167" s="23">
        <f>G152/G146*100</f>
        <v>4.085801838610827</v>
      </c>
      <c r="H167" s="23"/>
      <c r="I167" s="23"/>
      <c r="J167" s="23">
        <f>G167</f>
        <v>4.085801838610827</v>
      </c>
      <c r="K167" s="20"/>
      <c r="L167" s="20"/>
      <c r="M167" s="20"/>
      <c r="N167" s="23">
        <f>N152/N146*100</f>
        <v>5.107252298263534</v>
      </c>
      <c r="O167" s="23"/>
      <c r="P167" s="23">
        <f>N167</f>
        <v>5.107252298263534</v>
      </c>
      <c r="IB167" s="22"/>
      <c r="IC167" s="22"/>
      <c r="ID167" s="22"/>
      <c r="IE167" s="22"/>
      <c r="IF167" s="22"/>
      <c r="IG167" s="22"/>
    </row>
    <row r="168" spans="1:241" s="21" customFormat="1" ht="24" customHeight="1">
      <c r="A168" s="18" t="s">
        <v>126</v>
      </c>
      <c r="B168" s="19"/>
      <c r="C168" s="19"/>
      <c r="D168" s="23">
        <f>D155/D148*100</f>
        <v>9.654839488293506</v>
      </c>
      <c r="E168" s="23"/>
      <c r="F168" s="23">
        <f>D168</f>
        <v>9.654839488293506</v>
      </c>
      <c r="G168" s="23">
        <f>G155/G148*100</f>
        <v>10.861694424330196</v>
      </c>
      <c r="H168" s="23"/>
      <c r="I168" s="23"/>
      <c r="J168" s="23">
        <f>G168</f>
        <v>10.861694424330196</v>
      </c>
      <c r="K168" s="20"/>
      <c r="L168" s="20"/>
      <c r="M168" s="20"/>
      <c r="N168" s="23">
        <f>N155/N148*100</f>
        <v>16.895969104513636</v>
      </c>
      <c r="O168" s="23"/>
      <c r="P168" s="23">
        <f>N168</f>
        <v>16.895969104513636</v>
      </c>
      <c r="IB168" s="22"/>
      <c r="IC168" s="22"/>
      <c r="ID168" s="22"/>
      <c r="IE168" s="22"/>
      <c r="IF168" s="22"/>
      <c r="IG168" s="22"/>
    </row>
    <row r="169" spans="1:241" s="78" customFormat="1" ht="38.25" customHeight="1">
      <c r="A169" s="72" t="s">
        <v>340</v>
      </c>
      <c r="B169" s="70"/>
      <c r="C169" s="70"/>
      <c r="D169" s="50">
        <f>(D181*D192)+(D182*D193)+(D183*D194)+(D185*D196)+(D186*D197)+(D198*D187)+(D189*D200)+1079.17+(D188*D199)+(D190*D201)+396.52</f>
        <v>7377800</v>
      </c>
      <c r="E169" s="50">
        <f>E184*E195+200</f>
        <v>102500</v>
      </c>
      <c r="F169" s="50">
        <f>D169+E169</f>
        <v>7480300</v>
      </c>
      <c r="G169" s="50">
        <f>(G181*G192)+(G182*G193)+(G183*G194)+(G185*G196)+(G186*G197)+(G198*G187)+(G189*G200)+(G190*G201)</f>
        <v>9363200.00388926</v>
      </c>
      <c r="H169" s="50">
        <f>H184*H195+H182*H193</f>
        <v>82500</v>
      </c>
      <c r="I169" s="50"/>
      <c r="J169" s="50">
        <f>G169+H169</f>
        <v>9445700.00388926</v>
      </c>
      <c r="K169" s="50">
        <f>(K181*K192)+(K182*K193)+(K183*K194)+(K185*K196)+(K186*K197)+(K198*K187)+(K189*K200)-1036.73</f>
        <v>-1036.73</v>
      </c>
      <c r="L169" s="50">
        <f>(L181*L192)+(L182*L193)+(L183*L194)+(L185*L196)+(L186*L197)+(L198*L187)+(L189*L200)-1036.73</f>
        <v>-1036.73</v>
      </c>
      <c r="M169" s="50">
        <f>(M181*M192)+(M182*M193)+(M183*M194)+(M185*M196)+(M186*M197)+(M198*M187)+(M189*M200)-1036.73</f>
        <v>-1036.73</v>
      </c>
      <c r="N169" s="50">
        <f>(N181*N192)+(N182*N193)+(N183*N194)+(N185*N196)+(N186*N197)+(N198*N187)+(N189*N200)+(N190*N201)+12.8</f>
        <v>12686899.999990236</v>
      </c>
      <c r="O169" s="50">
        <f>O184*O195</f>
        <v>673999.99999867</v>
      </c>
      <c r="P169" s="50">
        <f>N169+O169</f>
        <v>13360899.999988906</v>
      </c>
      <c r="IB169" s="79"/>
      <c r="IC169" s="79"/>
      <c r="ID169" s="79"/>
      <c r="IE169" s="79"/>
      <c r="IF169" s="79"/>
      <c r="IG169" s="79"/>
    </row>
    <row r="170" spans="1:241" s="21" customFormat="1" ht="30.75" customHeight="1" hidden="1">
      <c r="A170" s="72" t="s">
        <v>49</v>
      </c>
      <c r="B170" s="70"/>
      <c r="C170" s="70"/>
      <c r="D170" s="50" t="e">
        <f>D181*D194+E182*#REF!+D185*#REF!+#REF!*#REF!+#REF!*E196+#REF!*D198+#REF!*D193+E186*E197</f>
        <v>#REF!</v>
      </c>
      <c r="E170" s="50" t="e">
        <f>E181*E194+#REF!*#REF!+E185*#REF!+#REF!*#REF!+#REF!*#REF!+#REF!*E198+#REF!*E193+#REF!*#REF!</f>
        <v>#REF!</v>
      </c>
      <c r="F170" s="50" t="e">
        <f>F181*F194+F182*#REF!+F185*#REF!+#REF!*#REF!+#REF!*F196+#REF!*F198+#REF!*F193+F186*F197</f>
        <v>#REF!</v>
      </c>
      <c r="G170" s="50" t="e">
        <f>G181*G194+H182*#REF!+G185*#REF!+#REF!*#REF!+#REF!*H196+#REF!*G198+#REF!*G193+H186*H197</f>
        <v>#REF!</v>
      </c>
      <c r="H170" s="50" t="e">
        <f>H181*H194+#REF!*#REF!+H185*#REF!+#REF!*#REF!+#REF!*#REF!+#REF!*H198+#REF!*H193+#REF!*#REF!</f>
        <v>#REF!</v>
      </c>
      <c r="I170" s="50"/>
      <c r="J170" s="50" t="e">
        <f>J181*J194+J182*#REF!+J185*#REF!+#REF!*#REF!+#REF!*J196+#REF!*J198+#REF!*J193+J186*J197</f>
        <v>#REF!</v>
      </c>
      <c r="K170" s="20"/>
      <c r="L170" s="20"/>
      <c r="M170" s="20"/>
      <c r="N170" s="50" t="e">
        <f>N181*N194+O182*#REF!+N185*#REF!+#REF!*#REF!+#REF!*O196+#REF!*N198+#REF!*N193+O186*N197</f>
        <v>#REF!</v>
      </c>
      <c r="O170" s="50" t="e">
        <f>O181*O194+#REF!*#REF!+O185*#REF!+#REF!*#REF!+#REF!*#REF!+#REF!*O198+#REF!*O193+#REF!*O197</f>
        <v>#REF!</v>
      </c>
      <c r="P170" s="50" t="e">
        <f>P181*P194+P182*#REF!+P185*#REF!+#REF!*#REF!+#REF!*P196+#REF!*P198+#REF!*P193+P186*P197</f>
        <v>#REF!</v>
      </c>
      <c r="IB170" s="22"/>
      <c r="IC170" s="22"/>
      <c r="ID170" s="22"/>
      <c r="IE170" s="22"/>
      <c r="IF170" s="22"/>
      <c r="IG170" s="22"/>
    </row>
    <row r="171" spans="1:241" s="21" customFormat="1" ht="12">
      <c r="A171" s="49" t="s">
        <v>4</v>
      </c>
      <c r="B171" s="56"/>
      <c r="C171" s="56"/>
      <c r="D171" s="44"/>
      <c r="E171" s="44"/>
      <c r="F171" s="44"/>
      <c r="G171" s="44"/>
      <c r="H171" s="44"/>
      <c r="I171" s="44"/>
      <c r="J171" s="44"/>
      <c r="K171" s="20"/>
      <c r="L171" s="20"/>
      <c r="M171" s="20"/>
      <c r="N171" s="44"/>
      <c r="O171" s="44"/>
      <c r="P171" s="44"/>
      <c r="IB171" s="22"/>
      <c r="IC171" s="22"/>
      <c r="ID171" s="22"/>
      <c r="IE171" s="22"/>
      <c r="IF171" s="22"/>
      <c r="IG171" s="22"/>
    </row>
    <row r="172" spans="1:241" s="21" customFormat="1" ht="34.5" customHeight="1">
      <c r="A172" s="18" t="s">
        <v>127</v>
      </c>
      <c r="B172" s="19"/>
      <c r="C172" s="19"/>
      <c r="D172" s="23">
        <v>76.23</v>
      </c>
      <c r="E172" s="23"/>
      <c r="F172" s="23">
        <f aca="true" t="shared" si="18" ref="F172:F179">D172</f>
        <v>76.23</v>
      </c>
      <c r="G172" s="23">
        <f>F172</f>
        <v>76.23</v>
      </c>
      <c r="H172" s="23"/>
      <c r="I172" s="23"/>
      <c r="J172" s="23">
        <f>G172</f>
        <v>76.23</v>
      </c>
      <c r="K172" s="20"/>
      <c r="L172" s="20"/>
      <c r="M172" s="20"/>
      <c r="N172" s="23">
        <f>G172</f>
        <v>76.23</v>
      </c>
      <c r="O172" s="23"/>
      <c r="P172" s="23">
        <f>N172</f>
        <v>76.23</v>
      </c>
      <c r="IB172" s="22"/>
      <c r="IC172" s="22"/>
      <c r="ID172" s="22"/>
      <c r="IE172" s="22"/>
      <c r="IF172" s="22"/>
      <c r="IG172" s="22"/>
    </row>
    <row r="173" spans="1:241" s="21" customFormat="1" ht="22.5">
      <c r="A173" s="18" t="s">
        <v>128</v>
      </c>
      <c r="B173" s="19"/>
      <c r="C173" s="19"/>
      <c r="D173" s="23">
        <v>4850</v>
      </c>
      <c r="E173" s="23"/>
      <c r="F173" s="23">
        <f t="shared" si="18"/>
        <v>4850</v>
      </c>
      <c r="G173" s="23">
        <f>F173</f>
        <v>4850</v>
      </c>
      <c r="H173" s="23"/>
      <c r="I173" s="23"/>
      <c r="J173" s="23">
        <f>G173</f>
        <v>4850</v>
      </c>
      <c r="K173" s="20"/>
      <c r="L173" s="20"/>
      <c r="M173" s="20"/>
      <c r="N173" s="23">
        <v>4850</v>
      </c>
      <c r="O173" s="23"/>
      <c r="P173" s="23">
        <f>N173</f>
        <v>4850</v>
      </c>
      <c r="IB173" s="22"/>
      <c r="IC173" s="22"/>
      <c r="ID173" s="22"/>
      <c r="IE173" s="22"/>
      <c r="IF173" s="22"/>
      <c r="IG173" s="22"/>
    </row>
    <row r="174" spans="1:241" s="21" customFormat="1" ht="22.5">
      <c r="A174" s="18" t="s">
        <v>129</v>
      </c>
      <c r="B174" s="19"/>
      <c r="C174" s="19"/>
      <c r="D174" s="23">
        <v>2005</v>
      </c>
      <c r="E174" s="23"/>
      <c r="F174" s="23">
        <f t="shared" si="18"/>
        <v>2005</v>
      </c>
      <c r="G174" s="23">
        <f>F174</f>
        <v>2005</v>
      </c>
      <c r="H174" s="23"/>
      <c r="I174" s="23"/>
      <c r="J174" s="23">
        <f>G174</f>
        <v>2005</v>
      </c>
      <c r="K174" s="20"/>
      <c r="L174" s="20"/>
      <c r="M174" s="20"/>
      <c r="N174" s="23">
        <v>2005</v>
      </c>
      <c r="O174" s="23"/>
      <c r="P174" s="23">
        <f>N174</f>
        <v>2005</v>
      </c>
      <c r="IB174" s="22"/>
      <c r="IC174" s="22"/>
      <c r="ID174" s="22"/>
      <c r="IE174" s="22"/>
      <c r="IF174" s="22"/>
      <c r="IG174" s="22"/>
    </row>
    <row r="175" spans="1:241" s="21" customFormat="1" ht="24.75" customHeight="1">
      <c r="A175" s="18" t="s">
        <v>212</v>
      </c>
      <c r="B175" s="19"/>
      <c r="C175" s="19"/>
      <c r="D175" s="23"/>
      <c r="E175" s="23">
        <v>5396</v>
      </c>
      <c r="F175" s="23">
        <f>E175</f>
        <v>5396</v>
      </c>
      <c r="G175" s="23"/>
      <c r="H175" s="23">
        <f>E175</f>
        <v>5396</v>
      </c>
      <c r="I175" s="23"/>
      <c r="J175" s="23">
        <f>H175</f>
        <v>5396</v>
      </c>
      <c r="K175" s="20"/>
      <c r="L175" s="20"/>
      <c r="M175" s="20"/>
      <c r="N175" s="23"/>
      <c r="O175" s="23">
        <f>H175</f>
        <v>5396</v>
      </c>
      <c r="P175" s="23">
        <f>O175</f>
        <v>5396</v>
      </c>
      <c r="IB175" s="22"/>
      <c r="IC175" s="22"/>
      <c r="ID175" s="22"/>
      <c r="IE175" s="22"/>
      <c r="IF175" s="22"/>
      <c r="IG175" s="22"/>
    </row>
    <row r="176" spans="1:241" s="21" customFormat="1" ht="25.5" customHeight="1">
      <c r="A176" s="18" t="s">
        <v>146</v>
      </c>
      <c r="B176" s="19"/>
      <c r="C176" s="19"/>
      <c r="D176" s="23">
        <v>230</v>
      </c>
      <c r="E176" s="23"/>
      <c r="F176" s="23">
        <f t="shared" si="18"/>
        <v>230</v>
      </c>
      <c r="G176" s="23">
        <v>250</v>
      </c>
      <c r="H176" s="23"/>
      <c r="I176" s="23"/>
      <c r="J176" s="23">
        <f>G176</f>
        <v>250</v>
      </c>
      <c r="K176" s="20"/>
      <c r="L176" s="20"/>
      <c r="M176" s="20"/>
      <c r="N176" s="23">
        <v>270</v>
      </c>
      <c r="O176" s="23"/>
      <c r="P176" s="23">
        <f>N176</f>
        <v>270</v>
      </c>
      <c r="IB176" s="22"/>
      <c r="IC176" s="22"/>
      <c r="ID176" s="22"/>
      <c r="IE176" s="22"/>
      <c r="IF176" s="22"/>
      <c r="IG176" s="22"/>
    </row>
    <row r="177" spans="1:241" s="21" customFormat="1" ht="29.25" customHeight="1">
      <c r="A177" s="18" t="s">
        <v>130</v>
      </c>
      <c r="B177" s="19"/>
      <c r="C177" s="19"/>
      <c r="D177" s="23">
        <v>76.26</v>
      </c>
      <c r="E177" s="23"/>
      <c r="F177" s="23">
        <f t="shared" si="18"/>
        <v>76.26</v>
      </c>
      <c r="G177" s="23">
        <f>F177</f>
        <v>76.26</v>
      </c>
      <c r="H177" s="23"/>
      <c r="I177" s="23"/>
      <c r="J177" s="23">
        <f>G177</f>
        <v>76.26</v>
      </c>
      <c r="K177" s="20"/>
      <c r="L177" s="20"/>
      <c r="M177" s="20"/>
      <c r="N177" s="23">
        <f>J177</f>
        <v>76.26</v>
      </c>
      <c r="O177" s="23"/>
      <c r="P177" s="23">
        <f>N177</f>
        <v>76.26</v>
      </c>
      <c r="IB177" s="22"/>
      <c r="IC177" s="22"/>
      <c r="ID177" s="22"/>
      <c r="IE177" s="22"/>
      <c r="IF177" s="22"/>
      <c r="IG177" s="22"/>
    </row>
    <row r="178" spans="1:241" s="21" customFormat="1" ht="31.5" customHeight="1">
      <c r="A178" s="18" t="s">
        <v>78</v>
      </c>
      <c r="B178" s="19"/>
      <c r="C178" s="19"/>
      <c r="D178" s="23">
        <v>280000</v>
      </c>
      <c r="E178" s="23"/>
      <c r="F178" s="23">
        <f t="shared" si="18"/>
        <v>280000</v>
      </c>
      <c r="G178" s="23"/>
      <c r="H178" s="23"/>
      <c r="I178" s="23"/>
      <c r="J178" s="23"/>
      <c r="K178" s="20"/>
      <c r="L178" s="20"/>
      <c r="M178" s="20"/>
      <c r="N178" s="23"/>
      <c r="O178" s="23"/>
      <c r="P178" s="23"/>
      <c r="IB178" s="22"/>
      <c r="IC178" s="22"/>
      <c r="ID178" s="22"/>
      <c r="IE178" s="22"/>
      <c r="IF178" s="22"/>
      <c r="IG178" s="22"/>
    </row>
    <row r="179" spans="1:241" s="21" customFormat="1" ht="29.25" customHeight="1">
      <c r="A179" s="18" t="s">
        <v>226</v>
      </c>
      <c r="B179" s="19"/>
      <c r="C179" s="19"/>
      <c r="D179" s="23">
        <v>11.549</v>
      </c>
      <c r="E179" s="23"/>
      <c r="F179" s="23">
        <f t="shared" si="18"/>
        <v>11.549</v>
      </c>
      <c r="G179" s="23">
        <v>11.549</v>
      </c>
      <c r="H179" s="23"/>
      <c r="I179" s="23">
        <f>G179</f>
        <v>11.549</v>
      </c>
      <c r="J179" s="23"/>
      <c r="K179" s="20"/>
      <c r="L179" s="20"/>
      <c r="M179" s="20"/>
      <c r="N179" s="23">
        <v>11.55</v>
      </c>
      <c r="O179" s="23"/>
      <c r="P179" s="23">
        <f>N179</f>
        <v>11.55</v>
      </c>
      <c r="IB179" s="22"/>
      <c r="IC179" s="22"/>
      <c r="ID179" s="22"/>
      <c r="IE179" s="22"/>
      <c r="IF179" s="22"/>
      <c r="IG179" s="22"/>
    </row>
    <row r="180" spans="1:241" s="21" customFormat="1" ht="12">
      <c r="A180" s="49" t="s">
        <v>5</v>
      </c>
      <c r="B180" s="56"/>
      <c r="C180" s="56"/>
      <c r="D180" s="44"/>
      <c r="E180" s="44"/>
      <c r="F180" s="44"/>
      <c r="G180" s="44"/>
      <c r="H180" s="44"/>
      <c r="I180" s="44"/>
      <c r="J180" s="23"/>
      <c r="K180" s="20"/>
      <c r="L180" s="20"/>
      <c r="M180" s="20"/>
      <c r="N180" s="44"/>
      <c r="O180" s="44"/>
      <c r="P180" s="23"/>
      <c r="IB180" s="22"/>
      <c r="IC180" s="22"/>
      <c r="ID180" s="22"/>
      <c r="IE180" s="22"/>
      <c r="IF180" s="22"/>
      <c r="IG180" s="22"/>
    </row>
    <row r="181" spans="1:241" s="21" customFormat="1" ht="28.5" customHeight="1">
      <c r="A181" s="18" t="s">
        <v>131</v>
      </c>
      <c r="B181" s="19"/>
      <c r="C181" s="19"/>
      <c r="D181" s="23">
        <v>76.23</v>
      </c>
      <c r="E181" s="23"/>
      <c r="F181" s="23">
        <f>D181</f>
        <v>76.23</v>
      </c>
      <c r="G181" s="23">
        <f>F181</f>
        <v>76.23</v>
      </c>
      <c r="H181" s="23"/>
      <c r="I181" s="23"/>
      <c r="J181" s="23">
        <f aca="true" t="shared" si="19" ref="J181:J187">G181</f>
        <v>76.23</v>
      </c>
      <c r="K181" s="20"/>
      <c r="L181" s="20"/>
      <c r="M181" s="20"/>
      <c r="N181" s="23">
        <f>J181</f>
        <v>76.23</v>
      </c>
      <c r="O181" s="23"/>
      <c r="P181" s="23">
        <f aca="true" t="shared" si="20" ref="P181:P187">N181</f>
        <v>76.23</v>
      </c>
      <c r="IB181" s="22"/>
      <c r="IC181" s="22"/>
      <c r="ID181" s="22"/>
      <c r="IE181" s="22"/>
      <c r="IF181" s="22"/>
      <c r="IG181" s="22"/>
    </row>
    <row r="182" spans="1:241" s="21" customFormat="1" ht="22.5">
      <c r="A182" s="18" t="s">
        <v>132</v>
      </c>
      <c r="B182" s="19"/>
      <c r="C182" s="19"/>
      <c r="D182" s="23">
        <f>520+17</f>
        <v>537</v>
      </c>
      <c r="E182" s="23"/>
      <c r="F182" s="23">
        <f aca="true" t="shared" si="21" ref="F182:F190">D182</f>
        <v>537</v>
      </c>
      <c r="G182" s="23">
        <f>565+18+58+100+1</f>
        <v>742</v>
      </c>
      <c r="H182" s="23"/>
      <c r="I182" s="23"/>
      <c r="J182" s="23">
        <f t="shared" si="19"/>
        <v>742</v>
      </c>
      <c r="K182" s="20"/>
      <c r="L182" s="20"/>
      <c r="M182" s="20"/>
      <c r="N182" s="23">
        <v>751</v>
      </c>
      <c r="O182" s="23"/>
      <c r="P182" s="23">
        <f t="shared" si="20"/>
        <v>751</v>
      </c>
      <c r="IB182" s="22"/>
      <c r="IC182" s="22"/>
      <c r="ID182" s="22"/>
      <c r="IE182" s="22"/>
      <c r="IF182" s="22"/>
      <c r="IG182" s="22"/>
    </row>
    <row r="183" spans="1:241" s="21" customFormat="1" ht="26.25" customHeight="1">
      <c r="A183" s="18" t="s">
        <v>133</v>
      </c>
      <c r="B183" s="19"/>
      <c r="C183" s="19"/>
      <c r="D183" s="23">
        <v>366</v>
      </c>
      <c r="E183" s="23"/>
      <c r="F183" s="23">
        <f t="shared" si="21"/>
        <v>366</v>
      </c>
      <c r="G183" s="23">
        <v>505</v>
      </c>
      <c r="H183" s="23"/>
      <c r="I183" s="23"/>
      <c r="J183" s="23">
        <f t="shared" si="19"/>
        <v>505</v>
      </c>
      <c r="K183" s="20"/>
      <c r="L183" s="20"/>
      <c r="M183" s="20"/>
      <c r="N183" s="23">
        <v>825</v>
      </c>
      <c r="O183" s="23"/>
      <c r="P183" s="23">
        <f t="shared" si="20"/>
        <v>825</v>
      </c>
      <c r="IB183" s="22"/>
      <c r="IC183" s="22"/>
      <c r="ID183" s="22"/>
      <c r="IE183" s="22"/>
      <c r="IF183" s="22"/>
      <c r="IG183" s="22"/>
    </row>
    <row r="184" spans="1:241" s="21" customFormat="1" ht="26.25" customHeight="1">
      <c r="A184" s="18" t="s">
        <v>473</v>
      </c>
      <c r="B184" s="19"/>
      <c r="C184" s="19"/>
      <c r="D184" s="23"/>
      <c r="E184" s="23">
        <f>150+36</f>
        <v>186</v>
      </c>
      <c r="F184" s="23">
        <f>E184</f>
        <v>186</v>
      </c>
      <c r="G184" s="23"/>
      <c r="H184" s="23">
        <v>150</v>
      </c>
      <c r="I184" s="23"/>
      <c r="J184" s="23">
        <f>H184</f>
        <v>150</v>
      </c>
      <c r="K184" s="20"/>
      <c r="L184" s="20"/>
      <c r="M184" s="20"/>
      <c r="N184" s="23"/>
      <c r="O184" s="23">
        <v>181</v>
      </c>
      <c r="P184" s="23">
        <f>O184</f>
        <v>181</v>
      </c>
      <c r="IB184" s="22"/>
      <c r="IC184" s="22"/>
      <c r="ID184" s="22"/>
      <c r="IE184" s="22"/>
      <c r="IF184" s="22"/>
      <c r="IG184" s="22"/>
    </row>
    <row r="185" spans="1:241" s="21" customFormat="1" ht="22.5">
      <c r="A185" s="18" t="s">
        <v>145</v>
      </c>
      <c r="B185" s="19"/>
      <c r="C185" s="19"/>
      <c r="D185" s="23">
        <v>222</v>
      </c>
      <c r="E185" s="23"/>
      <c r="F185" s="23">
        <f t="shared" si="21"/>
        <v>222</v>
      </c>
      <c r="G185" s="23">
        <v>243</v>
      </c>
      <c r="H185" s="23"/>
      <c r="I185" s="23"/>
      <c r="J185" s="23">
        <f t="shared" si="19"/>
        <v>243</v>
      </c>
      <c r="K185" s="20"/>
      <c r="L185" s="20"/>
      <c r="M185" s="20"/>
      <c r="N185" s="23">
        <v>268</v>
      </c>
      <c r="O185" s="23"/>
      <c r="P185" s="23">
        <f t="shared" si="20"/>
        <v>268</v>
      </c>
      <c r="IB185" s="22"/>
      <c r="IC185" s="22"/>
      <c r="ID185" s="22"/>
      <c r="IE185" s="22"/>
      <c r="IF185" s="22"/>
      <c r="IG185" s="22"/>
    </row>
    <row r="186" spans="1:241" s="21" customFormat="1" ht="22.5">
      <c r="A186" s="18" t="s">
        <v>134</v>
      </c>
      <c r="B186" s="19"/>
      <c r="C186" s="19"/>
      <c r="D186" s="23">
        <v>76.26</v>
      </c>
      <c r="E186" s="23"/>
      <c r="F186" s="23">
        <f t="shared" si="21"/>
        <v>76.26</v>
      </c>
      <c r="G186" s="23">
        <v>76.26</v>
      </c>
      <c r="H186" s="23"/>
      <c r="I186" s="23"/>
      <c r="J186" s="23">
        <f t="shared" si="19"/>
        <v>76.26</v>
      </c>
      <c r="K186" s="20"/>
      <c r="L186" s="20"/>
      <c r="M186" s="20"/>
      <c r="N186" s="23">
        <f>J186</f>
        <v>76.26</v>
      </c>
      <c r="O186" s="23"/>
      <c r="P186" s="23">
        <f t="shared" si="20"/>
        <v>76.26</v>
      </c>
      <c r="IB186" s="22"/>
      <c r="IC186" s="22"/>
      <c r="ID186" s="22"/>
      <c r="IE186" s="22"/>
      <c r="IF186" s="22"/>
      <c r="IG186" s="22"/>
    </row>
    <row r="187" spans="1:241" s="21" customFormat="1" ht="24" customHeight="1">
      <c r="A187" s="18" t="s">
        <v>135</v>
      </c>
      <c r="B187" s="19"/>
      <c r="C187" s="19"/>
      <c r="D187" s="23">
        <v>49006</v>
      </c>
      <c r="E187" s="23"/>
      <c r="F187" s="23">
        <f t="shared" si="21"/>
        <v>49006</v>
      </c>
      <c r="G187" s="23">
        <f>F187</f>
        <v>49006</v>
      </c>
      <c r="H187" s="23"/>
      <c r="I187" s="23"/>
      <c r="J187" s="23">
        <f t="shared" si="19"/>
        <v>49006</v>
      </c>
      <c r="K187" s="20"/>
      <c r="L187" s="20"/>
      <c r="M187" s="20"/>
      <c r="N187" s="23">
        <f>J187</f>
        <v>49006</v>
      </c>
      <c r="O187" s="23"/>
      <c r="P187" s="23">
        <f t="shared" si="20"/>
        <v>49006</v>
      </c>
      <c r="IB187" s="22"/>
      <c r="IC187" s="22"/>
      <c r="ID187" s="22"/>
      <c r="IE187" s="22"/>
      <c r="IF187" s="22"/>
      <c r="IG187" s="22"/>
    </row>
    <row r="188" spans="1:241" s="21" customFormat="1" ht="24" customHeight="1">
      <c r="A188" s="18" t="s">
        <v>213</v>
      </c>
      <c r="B188" s="19"/>
      <c r="C188" s="19"/>
      <c r="D188" s="23">
        <v>25</v>
      </c>
      <c r="E188" s="23"/>
      <c r="F188" s="23">
        <f t="shared" si="21"/>
        <v>25</v>
      </c>
      <c r="G188" s="23"/>
      <c r="H188" s="23"/>
      <c r="I188" s="23"/>
      <c r="J188" s="23"/>
      <c r="K188" s="20"/>
      <c r="L188" s="20"/>
      <c r="M188" s="20"/>
      <c r="N188" s="23"/>
      <c r="O188" s="23"/>
      <c r="P188" s="23"/>
      <c r="IB188" s="22"/>
      <c r="IC188" s="22"/>
      <c r="ID188" s="22"/>
      <c r="IE188" s="22"/>
      <c r="IF188" s="22"/>
      <c r="IG188" s="22"/>
    </row>
    <row r="189" spans="1:241" s="21" customFormat="1" ht="28.5" customHeight="1">
      <c r="A189" s="18" t="s">
        <v>77</v>
      </c>
      <c r="B189" s="19"/>
      <c r="C189" s="19"/>
      <c r="D189" s="23">
        <v>4</v>
      </c>
      <c r="E189" s="23"/>
      <c r="F189" s="23">
        <f t="shared" si="21"/>
        <v>4</v>
      </c>
      <c r="G189" s="23"/>
      <c r="H189" s="23"/>
      <c r="I189" s="23"/>
      <c r="J189" s="23"/>
      <c r="K189" s="20"/>
      <c r="L189" s="20"/>
      <c r="M189" s="20"/>
      <c r="N189" s="23"/>
      <c r="O189" s="23"/>
      <c r="P189" s="23"/>
      <c r="IB189" s="22"/>
      <c r="IC189" s="22"/>
      <c r="ID189" s="22"/>
      <c r="IE189" s="22"/>
      <c r="IF189" s="22"/>
      <c r="IG189" s="22"/>
    </row>
    <row r="190" spans="1:241" s="21" customFormat="1" ht="28.5" customHeight="1">
      <c r="A190" s="18" t="s">
        <v>227</v>
      </c>
      <c r="B190" s="19"/>
      <c r="C190" s="19"/>
      <c r="D190" s="23">
        <v>11.549</v>
      </c>
      <c r="E190" s="23"/>
      <c r="F190" s="23">
        <f t="shared" si="21"/>
        <v>11.549</v>
      </c>
      <c r="G190" s="23">
        <v>11.549</v>
      </c>
      <c r="H190" s="23"/>
      <c r="I190" s="23"/>
      <c r="J190" s="23">
        <v>11.55</v>
      </c>
      <c r="K190" s="20"/>
      <c r="L190" s="20"/>
      <c r="M190" s="20"/>
      <c r="N190" s="23">
        <v>11.55</v>
      </c>
      <c r="O190" s="23"/>
      <c r="P190" s="23">
        <v>11.55</v>
      </c>
      <c r="IB190" s="22"/>
      <c r="IC190" s="22"/>
      <c r="ID190" s="22"/>
      <c r="IE190" s="22"/>
      <c r="IF190" s="22"/>
      <c r="IG190" s="22"/>
    </row>
    <row r="191" spans="1:241" s="21" customFormat="1" ht="12">
      <c r="A191" s="49" t="s">
        <v>7</v>
      </c>
      <c r="B191" s="56"/>
      <c r="C191" s="56"/>
      <c r="D191" s="44"/>
      <c r="E191" s="44"/>
      <c r="F191" s="23"/>
      <c r="G191" s="44"/>
      <c r="H191" s="44"/>
      <c r="I191" s="44"/>
      <c r="J191" s="23"/>
      <c r="K191" s="20"/>
      <c r="L191" s="20"/>
      <c r="M191" s="20"/>
      <c r="N191" s="44"/>
      <c r="O191" s="44"/>
      <c r="P191" s="23"/>
      <c r="IB191" s="22"/>
      <c r="IC191" s="22"/>
      <c r="ID191" s="22"/>
      <c r="IE191" s="22"/>
      <c r="IF191" s="22"/>
      <c r="IG191" s="22"/>
    </row>
    <row r="192" spans="1:241" s="21" customFormat="1" ht="33.75">
      <c r="A192" s="18" t="s">
        <v>136</v>
      </c>
      <c r="B192" s="56"/>
      <c r="C192" s="56"/>
      <c r="D192" s="23">
        <v>34763</v>
      </c>
      <c r="E192" s="44"/>
      <c r="F192" s="23">
        <f>D192</f>
        <v>34763</v>
      </c>
      <c r="G192" s="23">
        <v>41725</v>
      </c>
      <c r="H192" s="44"/>
      <c r="I192" s="44"/>
      <c r="J192" s="23">
        <f aca="true" t="shared" si="22" ref="J192:J198">G192</f>
        <v>41725</v>
      </c>
      <c r="K192" s="20"/>
      <c r="L192" s="20"/>
      <c r="M192" s="20"/>
      <c r="N192" s="23">
        <v>52693</v>
      </c>
      <c r="O192" s="44"/>
      <c r="P192" s="23">
        <f aca="true" t="shared" si="23" ref="P192:P201">N192</f>
        <v>52693</v>
      </c>
      <c r="IB192" s="22"/>
      <c r="IC192" s="22"/>
      <c r="ID192" s="22"/>
      <c r="IE192" s="22"/>
      <c r="IF192" s="22"/>
      <c r="IG192" s="22"/>
    </row>
    <row r="193" spans="1:241" s="21" customFormat="1" ht="22.5">
      <c r="A193" s="18" t="s">
        <v>137</v>
      </c>
      <c r="B193" s="19"/>
      <c r="C193" s="19"/>
      <c r="D193" s="23">
        <v>1500</v>
      </c>
      <c r="E193" s="23"/>
      <c r="F193" s="23">
        <f>D193</f>
        <v>1500</v>
      </c>
      <c r="G193" s="23">
        <v>2500.45458853</v>
      </c>
      <c r="H193" s="23"/>
      <c r="I193" s="23"/>
      <c r="J193" s="23">
        <f t="shared" si="22"/>
        <v>2500.45458853</v>
      </c>
      <c r="K193" s="20"/>
      <c r="L193" s="20"/>
      <c r="M193" s="20"/>
      <c r="N193" s="23">
        <v>2926.53262316</v>
      </c>
      <c r="O193" s="23"/>
      <c r="P193" s="23">
        <f t="shared" si="23"/>
        <v>2926.53262316</v>
      </c>
      <c r="IB193" s="22"/>
      <c r="IC193" s="22"/>
      <c r="ID193" s="22"/>
      <c r="IE193" s="22"/>
      <c r="IF193" s="22"/>
      <c r="IG193" s="22"/>
    </row>
    <row r="194" spans="1:241" s="21" customFormat="1" ht="22.5">
      <c r="A194" s="18" t="s">
        <v>138</v>
      </c>
      <c r="B194" s="19"/>
      <c r="C194" s="19"/>
      <c r="D194" s="23">
        <v>320</v>
      </c>
      <c r="E194" s="23"/>
      <c r="F194" s="23">
        <f aca="true" t="shared" si="24" ref="F194:F201">D194</f>
        <v>320</v>
      </c>
      <c r="G194" s="23">
        <v>420</v>
      </c>
      <c r="H194" s="23"/>
      <c r="I194" s="23"/>
      <c r="J194" s="23">
        <f t="shared" si="22"/>
        <v>420</v>
      </c>
      <c r="K194" s="20"/>
      <c r="L194" s="20"/>
      <c r="M194" s="20"/>
      <c r="N194" s="23">
        <v>550</v>
      </c>
      <c r="O194" s="23"/>
      <c r="P194" s="23">
        <f t="shared" si="23"/>
        <v>550</v>
      </c>
      <c r="IB194" s="22"/>
      <c r="IC194" s="22"/>
      <c r="ID194" s="22"/>
      <c r="IE194" s="22"/>
      <c r="IF194" s="22"/>
      <c r="IG194" s="22"/>
    </row>
    <row r="195" spans="1:241" s="21" customFormat="1" ht="27" customHeight="1">
      <c r="A195" s="18" t="s">
        <v>474</v>
      </c>
      <c r="B195" s="19"/>
      <c r="C195" s="19"/>
      <c r="D195" s="23"/>
      <c r="E195" s="23">
        <v>550</v>
      </c>
      <c r="F195" s="23">
        <f>E195</f>
        <v>550</v>
      </c>
      <c r="G195" s="23"/>
      <c r="H195" s="23">
        <v>550</v>
      </c>
      <c r="I195" s="23"/>
      <c r="J195" s="23">
        <f>H195</f>
        <v>550</v>
      </c>
      <c r="K195" s="20"/>
      <c r="L195" s="20"/>
      <c r="M195" s="20"/>
      <c r="N195" s="23"/>
      <c r="O195" s="23">
        <v>3723.75690607</v>
      </c>
      <c r="P195" s="23">
        <f>O195</f>
        <v>3723.75690607</v>
      </c>
      <c r="IB195" s="22"/>
      <c r="IC195" s="22"/>
      <c r="ID195" s="22"/>
      <c r="IE195" s="22"/>
      <c r="IF195" s="22"/>
      <c r="IG195" s="22"/>
    </row>
    <row r="196" spans="1:241" s="21" customFormat="1" ht="22.5">
      <c r="A196" s="18" t="s">
        <v>139</v>
      </c>
      <c r="B196" s="19"/>
      <c r="C196" s="19"/>
      <c r="D196" s="23">
        <v>5100</v>
      </c>
      <c r="E196" s="23"/>
      <c r="F196" s="23">
        <f t="shared" si="24"/>
        <v>5100</v>
      </c>
      <c r="G196" s="23">
        <v>5600</v>
      </c>
      <c r="H196" s="23"/>
      <c r="I196" s="23"/>
      <c r="J196" s="23">
        <f t="shared" si="22"/>
        <v>5600</v>
      </c>
      <c r="K196" s="20"/>
      <c r="L196" s="20"/>
      <c r="M196" s="20"/>
      <c r="N196" s="23">
        <v>6950</v>
      </c>
      <c r="O196" s="23"/>
      <c r="P196" s="23">
        <f t="shared" si="23"/>
        <v>6950</v>
      </c>
      <c r="IB196" s="22"/>
      <c r="IC196" s="22"/>
      <c r="ID196" s="22"/>
      <c r="IE196" s="22"/>
      <c r="IF196" s="22"/>
      <c r="IG196" s="22"/>
    </row>
    <row r="197" spans="1:241" s="21" customFormat="1" ht="22.5">
      <c r="A197" s="18" t="s">
        <v>140</v>
      </c>
      <c r="B197" s="19"/>
      <c r="C197" s="19"/>
      <c r="D197" s="23">
        <v>26850</v>
      </c>
      <c r="E197" s="23"/>
      <c r="F197" s="23">
        <f t="shared" si="24"/>
        <v>26850</v>
      </c>
      <c r="G197" s="23">
        <v>32317</v>
      </c>
      <c r="H197" s="23"/>
      <c r="I197" s="23"/>
      <c r="J197" s="23">
        <f t="shared" si="22"/>
        <v>32317</v>
      </c>
      <c r="K197" s="20"/>
      <c r="L197" s="20"/>
      <c r="M197" s="20"/>
      <c r="N197" s="23">
        <v>46499</v>
      </c>
      <c r="O197" s="23"/>
      <c r="P197" s="23">
        <f t="shared" si="23"/>
        <v>46499</v>
      </c>
      <c r="IB197" s="22"/>
      <c r="IC197" s="22"/>
      <c r="ID197" s="22"/>
      <c r="IE197" s="22"/>
      <c r="IF197" s="22"/>
      <c r="IG197" s="22"/>
    </row>
    <row r="198" spans="1:241" s="21" customFormat="1" ht="22.5">
      <c r="A198" s="18" t="s">
        <v>141</v>
      </c>
      <c r="B198" s="19"/>
      <c r="C198" s="19"/>
      <c r="D198" s="23">
        <v>4.39</v>
      </c>
      <c r="E198" s="23"/>
      <c r="F198" s="23">
        <f t="shared" si="24"/>
        <v>4.39</v>
      </c>
      <c r="G198" s="23">
        <v>5.26</v>
      </c>
      <c r="H198" s="23"/>
      <c r="I198" s="23"/>
      <c r="J198" s="23">
        <f t="shared" si="22"/>
        <v>5.26</v>
      </c>
      <c r="K198" s="20"/>
      <c r="L198" s="20"/>
      <c r="M198" s="20"/>
      <c r="N198" s="23">
        <v>10.9039723707</v>
      </c>
      <c r="O198" s="23"/>
      <c r="P198" s="23">
        <f t="shared" si="23"/>
        <v>10.9039723707</v>
      </c>
      <c r="IB198" s="22"/>
      <c r="IC198" s="22"/>
      <c r="ID198" s="22"/>
      <c r="IE198" s="22"/>
      <c r="IF198" s="22"/>
      <c r="IG198" s="22"/>
    </row>
    <row r="199" spans="1:241" s="21" customFormat="1" ht="27" customHeight="1">
      <c r="A199" s="18" t="s">
        <v>214</v>
      </c>
      <c r="B199" s="19"/>
      <c r="C199" s="19"/>
      <c r="D199" s="23">
        <v>3988</v>
      </c>
      <c r="E199" s="23"/>
      <c r="F199" s="23">
        <f t="shared" si="24"/>
        <v>3988</v>
      </c>
      <c r="G199" s="23"/>
      <c r="H199" s="23"/>
      <c r="I199" s="23"/>
      <c r="J199" s="23"/>
      <c r="K199" s="20"/>
      <c r="L199" s="20"/>
      <c r="M199" s="20"/>
      <c r="N199" s="23"/>
      <c r="O199" s="23"/>
      <c r="P199" s="23"/>
      <c r="IB199" s="22"/>
      <c r="IC199" s="22"/>
      <c r="ID199" s="22"/>
      <c r="IE199" s="22"/>
      <c r="IF199" s="22"/>
      <c r="IG199" s="22"/>
    </row>
    <row r="200" spans="1:241" s="21" customFormat="1" ht="33.75" customHeight="1">
      <c r="A200" s="18" t="s">
        <v>79</v>
      </c>
      <c r="B200" s="19"/>
      <c r="C200" s="19"/>
      <c r="D200" s="23">
        <v>70000</v>
      </c>
      <c r="E200" s="23"/>
      <c r="F200" s="23">
        <f t="shared" si="24"/>
        <v>70000</v>
      </c>
      <c r="G200" s="23"/>
      <c r="H200" s="23"/>
      <c r="I200" s="23"/>
      <c r="J200" s="23"/>
      <c r="K200" s="20"/>
      <c r="L200" s="20"/>
      <c r="M200" s="20"/>
      <c r="N200" s="23"/>
      <c r="O200" s="23"/>
      <c r="P200" s="23"/>
      <c r="IB200" s="22"/>
      <c r="IC200" s="22"/>
      <c r="ID200" s="22"/>
      <c r="IE200" s="22"/>
      <c r="IF200" s="22"/>
      <c r="IG200" s="22"/>
    </row>
    <row r="201" spans="1:241" s="21" customFormat="1" ht="33.75" customHeight="1">
      <c r="A201" s="18" t="s">
        <v>228</v>
      </c>
      <c r="B201" s="19"/>
      <c r="C201" s="19"/>
      <c r="D201" s="23">
        <v>2520</v>
      </c>
      <c r="E201" s="23"/>
      <c r="F201" s="23">
        <f t="shared" si="24"/>
        <v>2520</v>
      </c>
      <c r="G201" s="23">
        <v>2770.8</v>
      </c>
      <c r="H201" s="23"/>
      <c r="I201" s="23">
        <f>G201</f>
        <v>2770.8</v>
      </c>
      <c r="J201" s="23"/>
      <c r="K201" s="20"/>
      <c r="L201" s="20"/>
      <c r="M201" s="20"/>
      <c r="N201" s="23">
        <v>6541.125541</v>
      </c>
      <c r="O201" s="23"/>
      <c r="P201" s="23">
        <f t="shared" si="23"/>
        <v>6541.125541</v>
      </c>
      <c r="IB201" s="22"/>
      <c r="IC201" s="22"/>
      <c r="ID201" s="22"/>
      <c r="IE201" s="22"/>
      <c r="IF201" s="22"/>
      <c r="IG201" s="22"/>
    </row>
    <row r="202" spans="1:241" s="21" customFormat="1" ht="12">
      <c r="A202" s="49" t="s">
        <v>6</v>
      </c>
      <c r="B202" s="56"/>
      <c r="C202" s="56"/>
      <c r="D202" s="44"/>
      <c r="E202" s="44"/>
      <c r="F202" s="23"/>
      <c r="G202" s="44"/>
      <c r="H202" s="44"/>
      <c r="I202" s="44"/>
      <c r="J202" s="23"/>
      <c r="K202" s="20"/>
      <c r="L202" s="20"/>
      <c r="M202" s="20"/>
      <c r="N202" s="44"/>
      <c r="O202" s="44"/>
      <c r="P202" s="23"/>
      <c r="IB202" s="22"/>
      <c r="IC202" s="22"/>
      <c r="ID202" s="22"/>
      <c r="IE202" s="22"/>
      <c r="IF202" s="22"/>
      <c r="IG202" s="22"/>
    </row>
    <row r="203" spans="1:241" s="21" customFormat="1" ht="23.25" customHeight="1">
      <c r="A203" s="18" t="s">
        <v>142</v>
      </c>
      <c r="B203" s="19"/>
      <c r="C203" s="19"/>
      <c r="D203" s="23">
        <f>D181/D172*100</f>
        <v>100</v>
      </c>
      <c r="E203" s="23"/>
      <c r="F203" s="23">
        <f aca="true" t="shared" si="25" ref="F203:G205">F181/F172*100</f>
        <v>100</v>
      </c>
      <c r="G203" s="23">
        <f t="shared" si="25"/>
        <v>100</v>
      </c>
      <c r="H203" s="23"/>
      <c r="I203" s="23"/>
      <c r="J203" s="23">
        <f aca="true" t="shared" si="26" ref="J203:N205">J181/J172*100</f>
        <v>100</v>
      </c>
      <c r="K203" s="23" t="e">
        <f t="shared" si="26"/>
        <v>#DIV/0!</v>
      </c>
      <c r="L203" s="23" t="e">
        <f t="shared" si="26"/>
        <v>#DIV/0!</v>
      </c>
      <c r="M203" s="23" t="e">
        <f t="shared" si="26"/>
        <v>#DIV/0!</v>
      </c>
      <c r="N203" s="23">
        <f t="shared" si="26"/>
        <v>100</v>
      </c>
      <c r="O203" s="23"/>
      <c r="P203" s="23">
        <f>P181/P172*100</f>
        <v>100</v>
      </c>
      <c r="IB203" s="22"/>
      <c r="IC203" s="22"/>
      <c r="ID203" s="22"/>
      <c r="IE203" s="22"/>
      <c r="IF203" s="22"/>
      <c r="IG203" s="22"/>
    </row>
    <row r="204" spans="1:241" s="21" customFormat="1" ht="41.25" customHeight="1">
      <c r="A204" s="18" t="s">
        <v>143</v>
      </c>
      <c r="B204" s="19"/>
      <c r="C204" s="19"/>
      <c r="D204" s="23">
        <f>D182/D173*100</f>
        <v>11.072164948453608</v>
      </c>
      <c r="E204" s="23"/>
      <c r="F204" s="23">
        <f t="shared" si="25"/>
        <v>11.072164948453608</v>
      </c>
      <c r="G204" s="23">
        <f t="shared" si="25"/>
        <v>15.298969072164947</v>
      </c>
      <c r="H204" s="23"/>
      <c r="I204" s="23"/>
      <c r="J204" s="23">
        <f t="shared" si="26"/>
        <v>15.298969072164947</v>
      </c>
      <c r="K204" s="23" t="e">
        <f t="shared" si="26"/>
        <v>#DIV/0!</v>
      </c>
      <c r="L204" s="23" t="e">
        <f t="shared" si="26"/>
        <v>#DIV/0!</v>
      </c>
      <c r="M204" s="23" t="e">
        <f t="shared" si="26"/>
        <v>#DIV/0!</v>
      </c>
      <c r="N204" s="23">
        <f t="shared" si="26"/>
        <v>15.484536082474227</v>
      </c>
      <c r="O204" s="23"/>
      <c r="P204" s="23">
        <f>P182/P173*100</f>
        <v>15.484536082474227</v>
      </c>
      <c r="IB204" s="22"/>
      <c r="IC204" s="22"/>
      <c r="ID204" s="22"/>
      <c r="IE204" s="22"/>
      <c r="IF204" s="22"/>
      <c r="IG204" s="22"/>
    </row>
    <row r="205" spans="1:241" s="21" customFormat="1" ht="35.25" customHeight="1">
      <c r="A205" s="18" t="s">
        <v>144</v>
      </c>
      <c r="B205" s="19"/>
      <c r="C205" s="19"/>
      <c r="D205" s="23">
        <f>D183/D174*100</f>
        <v>18.25436408977556</v>
      </c>
      <c r="E205" s="23"/>
      <c r="F205" s="23">
        <f t="shared" si="25"/>
        <v>18.25436408977556</v>
      </c>
      <c r="G205" s="23">
        <f t="shared" si="25"/>
        <v>25.187032418952622</v>
      </c>
      <c r="H205" s="23"/>
      <c r="I205" s="23"/>
      <c r="J205" s="23">
        <f t="shared" si="26"/>
        <v>25.187032418952622</v>
      </c>
      <c r="K205" s="23" t="e">
        <f t="shared" si="26"/>
        <v>#DIV/0!</v>
      </c>
      <c r="L205" s="23" t="e">
        <f t="shared" si="26"/>
        <v>#DIV/0!</v>
      </c>
      <c r="M205" s="23" t="e">
        <f t="shared" si="26"/>
        <v>#DIV/0!</v>
      </c>
      <c r="N205" s="23">
        <f t="shared" si="26"/>
        <v>41.14713216957606</v>
      </c>
      <c r="O205" s="23"/>
      <c r="P205" s="23">
        <f>P183/P174*100</f>
        <v>41.14713216957606</v>
      </c>
      <c r="IB205" s="22"/>
      <c r="IC205" s="22"/>
      <c r="ID205" s="22"/>
      <c r="IE205" s="22"/>
      <c r="IF205" s="22"/>
      <c r="IG205" s="22"/>
    </row>
    <row r="206" spans="1:241" s="78" customFormat="1" ht="45">
      <c r="A206" s="72" t="s">
        <v>346</v>
      </c>
      <c r="B206" s="70"/>
      <c r="C206" s="70"/>
      <c r="D206" s="50">
        <f>(D209*D230)+(D218*D232)+(D219*D233)+(D220*D240)+11.5</f>
        <v>6400000</v>
      </c>
      <c r="E206" s="50"/>
      <c r="F206" s="50">
        <f>(F209*F230)+(F218*F232)+(F219*F233)+(F220*F240)+11.5</f>
        <v>6400000</v>
      </c>
      <c r="G206" s="50">
        <f>(G209*G230)+(G218*G232)+(G219*G233)+(G220*G240)+G227*G241+G224*G239+G222*G234</f>
        <v>10062499.99975</v>
      </c>
      <c r="H206" s="50">
        <f>H221*H235</f>
        <v>120000</v>
      </c>
      <c r="I206" s="50"/>
      <c r="J206" s="50">
        <f>G206+H206</f>
        <v>10182499.99975</v>
      </c>
      <c r="K206" s="50">
        <f>(K209*K230)+(K218*K232)+(K219*K233)+(K220*K240)+11.5</f>
        <v>11.5</v>
      </c>
      <c r="L206" s="50">
        <f>(L209*L230)+(L218*L232)+(L219*L233)+(L220*L240)+11.5</f>
        <v>11.5</v>
      </c>
      <c r="M206" s="50">
        <f>(M209*M230)+(M218*M232)+(M219*M233)+(M220*M240)+11.5</f>
        <v>11.5</v>
      </c>
      <c r="N206" s="50">
        <f>(N209*N230)+(N218*N232)+(N219*N233)+(N220*N240)+(N223*N237)+(N222*N234)+(N224*N239)+N227*N241</f>
        <v>12767399.996035548</v>
      </c>
      <c r="O206" s="50">
        <f>O221*O235+O228*O242</f>
        <v>7384000</v>
      </c>
      <c r="P206" s="50">
        <f>N206+O206</f>
        <v>20151399.996035546</v>
      </c>
      <c r="IB206" s="79"/>
      <c r="IC206" s="79"/>
      <c r="ID206" s="79"/>
      <c r="IE206" s="79"/>
      <c r="IF206" s="79"/>
      <c r="IG206" s="79"/>
    </row>
    <row r="207" spans="1:241" s="21" customFormat="1" ht="30.75" customHeight="1" hidden="1">
      <c r="A207" s="72" t="s">
        <v>50</v>
      </c>
      <c r="B207" s="70"/>
      <c r="C207" s="70"/>
      <c r="D207" s="50" t="e">
        <f>D219*#REF!*12+#REF!*D233*12+D218*D232+D217*D230+#REF!*#REF!</f>
        <v>#REF!</v>
      </c>
      <c r="E207" s="50"/>
      <c r="F207" s="50" t="e">
        <f>F219*#REF!*12+#REF!*F233*12+F218*F232+F217*F230+#REF!*#REF!</f>
        <v>#REF!</v>
      </c>
      <c r="G207" s="50" t="e">
        <f>G219*#REF!*12+#REF!*G233*12+G218*G232+G217*G230+#REF!*#REF!</f>
        <v>#REF!</v>
      </c>
      <c r="H207" s="50" t="e">
        <f>H219*#REF!*12+#REF!*H233*12+H218*H232+H217*H230+#REF!*#REF!</f>
        <v>#REF!</v>
      </c>
      <c r="I207" s="50"/>
      <c r="J207" s="50" t="e">
        <f>J219*#REF!*12+#REF!*J233*12+J218*J232+J217*J230+#REF!*#REF!</f>
        <v>#REF!</v>
      </c>
      <c r="K207" s="20"/>
      <c r="L207" s="20"/>
      <c r="M207" s="20"/>
      <c r="N207" s="50" t="e">
        <f>N219*#REF!*12+#REF!*N233*12+N218*N232+N217*N230+#REF!*#REF!</f>
        <v>#REF!</v>
      </c>
      <c r="O207" s="50" t="e">
        <f>O219*#REF!*12+#REF!*O233*12+O218*O232+O217*O230+#REF!*#REF!</f>
        <v>#REF!</v>
      </c>
      <c r="P207" s="50" t="e">
        <f>P219*#REF!*12+#REF!*P233*12+P218*P232+P217*P230+#REF!*#REF!</f>
        <v>#REF!</v>
      </c>
      <c r="IB207" s="22"/>
      <c r="IC207" s="22"/>
      <c r="ID207" s="22"/>
      <c r="IE207" s="22"/>
      <c r="IF207" s="22"/>
      <c r="IG207" s="22"/>
    </row>
    <row r="208" spans="1:241" s="21" customFormat="1" ht="12">
      <c r="A208" s="49" t="s">
        <v>4</v>
      </c>
      <c r="B208" s="56"/>
      <c r="C208" s="56"/>
      <c r="D208" s="44"/>
      <c r="E208" s="44"/>
      <c r="F208" s="44"/>
      <c r="G208" s="44"/>
      <c r="H208" s="44"/>
      <c r="I208" s="44"/>
      <c r="J208" s="23"/>
      <c r="K208" s="20"/>
      <c r="L208" s="20"/>
      <c r="M208" s="20"/>
      <c r="N208" s="44"/>
      <c r="O208" s="44"/>
      <c r="P208" s="23"/>
      <c r="IB208" s="22"/>
      <c r="IC208" s="22"/>
      <c r="ID208" s="22"/>
      <c r="IE208" s="22"/>
      <c r="IF208" s="22"/>
      <c r="IG208" s="22"/>
    </row>
    <row r="209" spans="1:241" s="21" customFormat="1" ht="22.5">
      <c r="A209" s="18" t="s">
        <v>148</v>
      </c>
      <c r="B209" s="19"/>
      <c r="C209" s="19"/>
      <c r="D209" s="23">
        <v>93.1</v>
      </c>
      <c r="E209" s="23"/>
      <c r="F209" s="23">
        <f>D209</f>
        <v>93.1</v>
      </c>
      <c r="G209" s="23">
        <f>F209</f>
        <v>93.1</v>
      </c>
      <c r="H209" s="23"/>
      <c r="I209" s="23"/>
      <c r="J209" s="23">
        <f>G209</f>
        <v>93.1</v>
      </c>
      <c r="K209" s="20"/>
      <c r="L209" s="20"/>
      <c r="M209" s="20"/>
      <c r="N209" s="23">
        <f>J209</f>
        <v>93.1</v>
      </c>
      <c r="O209" s="23"/>
      <c r="P209" s="23">
        <f>N209</f>
        <v>93.1</v>
      </c>
      <c r="IB209" s="22"/>
      <c r="IC209" s="22"/>
      <c r="ID209" s="22"/>
      <c r="IE209" s="22"/>
      <c r="IF209" s="22"/>
      <c r="IG209" s="22"/>
    </row>
    <row r="210" spans="1:241" s="21" customFormat="1" ht="12">
      <c r="A210" s="18" t="s">
        <v>28</v>
      </c>
      <c r="B210" s="19"/>
      <c r="C210" s="19"/>
      <c r="D210" s="23">
        <v>1</v>
      </c>
      <c r="E210" s="23"/>
      <c r="F210" s="23">
        <v>1</v>
      </c>
      <c r="G210" s="23">
        <v>1</v>
      </c>
      <c r="H210" s="23"/>
      <c r="I210" s="23"/>
      <c r="J210" s="23">
        <f>G210</f>
        <v>1</v>
      </c>
      <c r="K210" s="20"/>
      <c r="L210" s="20"/>
      <c r="M210" s="20"/>
      <c r="N210" s="23">
        <v>1</v>
      </c>
      <c r="O210" s="23"/>
      <c r="P210" s="23">
        <f>N210</f>
        <v>1</v>
      </c>
      <c r="IB210" s="22"/>
      <c r="IC210" s="22"/>
      <c r="ID210" s="22"/>
      <c r="IE210" s="22"/>
      <c r="IF210" s="22"/>
      <c r="IG210" s="22"/>
    </row>
    <row r="211" spans="1:241" s="21" customFormat="1" ht="13.5" customHeight="1">
      <c r="A211" s="18" t="s">
        <v>147</v>
      </c>
      <c r="B211" s="19"/>
      <c r="C211" s="19"/>
      <c r="D211" s="23">
        <v>1</v>
      </c>
      <c r="E211" s="23"/>
      <c r="F211" s="23">
        <v>1</v>
      </c>
      <c r="G211" s="23">
        <v>1</v>
      </c>
      <c r="H211" s="23"/>
      <c r="I211" s="23"/>
      <c r="J211" s="23">
        <f>G211</f>
        <v>1</v>
      </c>
      <c r="K211" s="20"/>
      <c r="L211" s="20"/>
      <c r="M211" s="20"/>
      <c r="N211" s="23">
        <v>2</v>
      </c>
      <c r="O211" s="23"/>
      <c r="P211" s="23">
        <f>N211</f>
        <v>2</v>
      </c>
      <c r="IB211" s="22"/>
      <c r="IC211" s="22"/>
      <c r="ID211" s="22"/>
      <c r="IE211" s="22"/>
      <c r="IF211" s="22"/>
      <c r="IG211" s="22"/>
    </row>
    <row r="212" spans="1:241" s="21" customFormat="1" ht="24.75" customHeight="1">
      <c r="A212" s="18" t="s">
        <v>80</v>
      </c>
      <c r="B212" s="19"/>
      <c r="C212" s="19"/>
      <c r="D212" s="23">
        <v>50000</v>
      </c>
      <c r="E212" s="23"/>
      <c r="F212" s="23">
        <f>D212</f>
        <v>50000</v>
      </c>
      <c r="G212" s="23">
        <f>50000-50000</f>
        <v>0</v>
      </c>
      <c r="H212" s="23"/>
      <c r="I212" s="23"/>
      <c r="J212" s="23"/>
      <c r="K212" s="20"/>
      <c r="L212" s="20"/>
      <c r="M212" s="20"/>
      <c r="N212" s="23"/>
      <c r="O212" s="23"/>
      <c r="P212" s="23"/>
      <c r="IB212" s="22"/>
      <c r="IC212" s="22"/>
      <c r="ID212" s="22"/>
      <c r="IE212" s="22"/>
      <c r="IF212" s="22"/>
      <c r="IG212" s="22"/>
    </row>
    <row r="213" spans="1:241" s="21" customFormat="1" ht="22.5" hidden="1">
      <c r="A213" s="18" t="s">
        <v>279</v>
      </c>
      <c r="B213" s="19"/>
      <c r="C213" s="19"/>
      <c r="D213" s="23"/>
      <c r="E213" s="23"/>
      <c r="F213" s="23"/>
      <c r="G213" s="23"/>
      <c r="H213" s="23">
        <v>1</v>
      </c>
      <c r="I213" s="23"/>
      <c r="J213" s="23">
        <v>1</v>
      </c>
      <c r="K213" s="20"/>
      <c r="L213" s="20"/>
      <c r="M213" s="20"/>
      <c r="N213" s="23"/>
      <c r="O213" s="23"/>
      <c r="P213" s="23"/>
      <c r="IB213" s="22"/>
      <c r="IC213" s="22"/>
      <c r="ID213" s="22"/>
      <c r="IE213" s="22"/>
      <c r="IF213" s="22"/>
      <c r="IG213" s="22"/>
    </row>
    <row r="214" spans="1:241" s="21" customFormat="1" ht="14.25" customHeight="1">
      <c r="A214" s="18" t="s">
        <v>29</v>
      </c>
      <c r="B214" s="19"/>
      <c r="C214" s="19"/>
      <c r="D214" s="23">
        <v>1300</v>
      </c>
      <c r="E214" s="23"/>
      <c r="F214" s="23">
        <v>1300</v>
      </c>
      <c r="G214" s="23">
        <v>916</v>
      </c>
      <c r="H214" s="23"/>
      <c r="I214" s="23"/>
      <c r="J214" s="23">
        <f aca="true" t="shared" si="27" ref="J214:J219">G214</f>
        <v>916</v>
      </c>
      <c r="K214" s="20"/>
      <c r="L214" s="20"/>
      <c r="M214" s="20"/>
      <c r="N214" s="23">
        <v>916</v>
      </c>
      <c r="O214" s="23"/>
      <c r="P214" s="23">
        <f aca="true" t="shared" si="28" ref="P214:P219">N214</f>
        <v>916</v>
      </c>
      <c r="IB214" s="22"/>
      <c r="IC214" s="22"/>
      <c r="ID214" s="22"/>
      <c r="IE214" s="22"/>
      <c r="IF214" s="22"/>
      <c r="IG214" s="22"/>
    </row>
    <row r="215" spans="1:241" s="21" customFormat="1" ht="22.5">
      <c r="A215" s="18" t="s">
        <v>30</v>
      </c>
      <c r="B215" s="19"/>
      <c r="C215" s="19"/>
      <c r="D215" s="23">
        <v>40</v>
      </c>
      <c r="E215" s="23"/>
      <c r="F215" s="23">
        <v>40</v>
      </c>
      <c r="G215" s="23">
        <v>40</v>
      </c>
      <c r="H215" s="23"/>
      <c r="I215" s="23"/>
      <c r="J215" s="23">
        <f t="shared" si="27"/>
        <v>40</v>
      </c>
      <c r="K215" s="20"/>
      <c r="L215" s="20"/>
      <c r="M215" s="20"/>
      <c r="N215" s="23">
        <v>40</v>
      </c>
      <c r="O215" s="23"/>
      <c r="P215" s="23">
        <f t="shared" si="28"/>
        <v>40</v>
      </c>
      <c r="IB215" s="22"/>
      <c r="IC215" s="22"/>
      <c r="ID215" s="22"/>
      <c r="IE215" s="22"/>
      <c r="IF215" s="22"/>
      <c r="IG215" s="22"/>
    </row>
    <row r="216" spans="1:241" s="21" customFormat="1" ht="12">
      <c r="A216" s="49" t="s">
        <v>5</v>
      </c>
      <c r="B216" s="56"/>
      <c r="C216" s="56"/>
      <c r="D216" s="44"/>
      <c r="E216" s="44"/>
      <c r="F216" s="44"/>
      <c r="G216" s="44"/>
      <c r="H216" s="44"/>
      <c r="I216" s="44"/>
      <c r="J216" s="23">
        <f t="shared" si="27"/>
        <v>0</v>
      </c>
      <c r="K216" s="20"/>
      <c r="L216" s="20"/>
      <c r="M216" s="20"/>
      <c r="N216" s="44"/>
      <c r="O216" s="44"/>
      <c r="P216" s="23">
        <f t="shared" si="28"/>
        <v>0</v>
      </c>
      <c r="IB216" s="22"/>
      <c r="IC216" s="22"/>
      <c r="ID216" s="22"/>
      <c r="IE216" s="22"/>
      <c r="IF216" s="22"/>
      <c r="IG216" s="22"/>
    </row>
    <row r="217" spans="1:241" s="21" customFormat="1" ht="22.5">
      <c r="A217" s="18" t="s">
        <v>149</v>
      </c>
      <c r="B217" s="19"/>
      <c r="C217" s="19"/>
      <c r="D217" s="23">
        <f>D209</f>
        <v>93.1</v>
      </c>
      <c r="E217" s="23"/>
      <c r="F217" s="23">
        <f>D217</f>
        <v>93.1</v>
      </c>
      <c r="G217" s="23">
        <f>G209</f>
        <v>93.1</v>
      </c>
      <c r="H217" s="23"/>
      <c r="I217" s="23"/>
      <c r="J217" s="23">
        <f t="shared" si="27"/>
        <v>93.1</v>
      </c>
      <c r="K217" s="20"/>
      <c r="L217" s="20"/>
      <c r="M217" s="20"/>
      <c r="N217" s="23">
        <f>N209</f>
        <v>93.1</v>
      </c>
      <c r="O217" s="23"/>
      <c r="P217" s="23">
        <f t="shared" si="28"/>
        <v>93.1</v>
      </c>
      <c r="IB217" s="22"/>
      <c r="IC217" s="22"/>
      <c r="ID217" s="22"/>
      <c r="IE217" s="22"/>
      <c r="IF217" s="22"/>
      <c r="IG217" s="22"/>
    </row>
    <row r="218" spans="1:241" s="21" customFormat="1" ht="22.5">
      <c r="A218" s="18" t="s">
        <v>313</v>
      </c>
      <c r="B218" s="19"/>
      <c r="C218" s="19"/>
      <c r="D218" s="23">
        <v>600</v>
      </c>
      <c r="E218" s="23"/>
      <c r="F218" s="23">
        <f>D218</f>
        <v>600</v>
      </c>
      <c r="G218" s="23">
        <v>700</v>
      </c>
      <c r="H218" s="23"/>
      <c r="I218" s="23"/>
      <c r="J218" s="23">
        <f t="shared" si="27"/>
        <v>700</v>
      </c>
      <c r="K218" s="20"/>
      <c r="L218" s="20"/>
      <c r="M218" s="20"/>
      <c r="N218" s="23">
        <v>800</v>
      </c>
      <c r="O218" s="23"/>
      <c r="P218" s="23">
        <f t="shared" si="28"/>
        <v>800</v>
      </c>
      <c r="IB218" s="22"/>
      <c r="IC218" s="22"/>
      <c r="ID218" s="22"/>
      <c r="IE218" s="22"/>
      <c r="IF218" s="22"/>
      <c r="IG218" s="22"/>
    </row>
    <row r="219" spans="1:241" s="21" customFormat="1" ht="21.75" customHeight="1">
      <c r="A219" s="18" t="s">
        <v>150</v>
      </c>
      <c r="B219" s="19"/>
      <c r="C219" s="19"/>
      <c r="D219" s="23">
        <v>1</v>
      </c>
      <c r="E219" s="23"/>
      <c r="F219" s="23">
        <v>1</v>
      </c>
      <c r="G219" s="23">
        <v>1</v>
      </c>
      <c r="H219" s="23"/>
      <c r="I219" s="23"/>
      <c r="J219" s="23">
        <f t="shared" si="27"/>
        <v>1</v>
      </c>
      <c r="K219" s="20"/>
      <c r="L219" s="20"/>
      <c r="M219" s="20"/>
      <c r="N219" s="23">
        <v>2</v>
      </c>
      <c r="O219" s="23"/>
      <c r="P219" s="23">
        <f t="shared" si="28"/>
        <v>2</v>
      </c>
      <c r="IB219" s="22"/>
      <c r="IC219" s="22"/>
      <c r="ID219" s="22"/>
      <c r="IE219" s="22"/>
      <c r="IF219" s="22"/>
      <c r="IG219" s="22"/>
    </row>
    <row r="220" spans="1:241" s="21" customFormat="1" ht="30.75" customHeight="1">
      <c r="A220" s="18" t="s">
        <v>77</v>
      </c>
      <c r="B220" s="19"/>
      <c r="C220" s="19"/>
      <c r="D220" s="23">
        <v>1</v>
      </c>
      <c r="E220" s="23"/>
      <c r="F220" s="23">
        <v>1</v>
      </c>
      <c r="G220" s="23"/>
      <c r="H220" s="23"/>
      <c r="I220" s="23"/>
      <c r="J220" s="23"/>
      <c r="K220" s="20"/>
      <c r="L220" s="20"/>
      <c r="M220" s="20"/>
      <c r="N220" s="23">
        <v>1</v>
      </c>
      <c r="O220" s="23"/>
      <c r="P220" s="23">
        <v>1</v>
      </c>
      <c r="IB220" s="22"/>
      <c r="IC220" s="22"/>
      <c r="ID220" s="22"/>
      <c r="IE220" s="22"/>
      <c r="IF220" s="22"/>
      <c r="IG220" s="22"/>
    </row>
    <row r="221" spans="1:241" s="21" customFormat="1" ht="30.75" customHeight="1">
      <c r="A221" s="18" t="s">
        <v>279</v>
      </c>
      <c r="B221" s="19"/>
      <c r="C221" s="19"/>
      <c r="D221" s="23"/>
      <c r="E221" s="23"/>
      <c r="F221" s="23"/>
      <c r="G221" s="23"/>
      <c r="H221" s="23">
        <v>1</v>
      </c>
      <c r="I221" s="23"/>
      <c r="J221" s="23">
        <v>1</v>
      </c>
      <c r="K221" s="20"/>
      <c r="L221" s="20"/>
      <c r="M221" s="20"/>
      <c r="N221" s="23"/>
      <c r="O221" s="23">
        <v>1</v>
      </c>
      <c r="P221" s="23">
        <f>O221</f>
        <v>1</v>
      </c>
      <c r="IB221" s="22"/>
      <c r="IC221" s="22"/>
      <c r="ID221" s="22"/>
      <c r="IE221" s="22"/>
      <c r="IF221" s="22"/>
      <c r="IG221" s="22"/>
    </row>
    <row r="222" spans="1:241" s="21" customFormat="1" ht="19.5" customHeight="1">
      <c r="A222" s="18" t="s">
        <v>31</v>
      </c>
      <c r="B222" s="19"/>
      <c r="C222" s="19"/>
      <c r="D222" s="23">
        <v>65</v>
      </c>
      <c r="E222" s="23"/>
      <c r="F222" s="23">
        <v>65</v>
      </c>
      <c r="G222" s="23">
        <v>55</v>
      </c>
      <c r="H222" s="23"/>
      <c r="I222" s="23"/>
      <c r="J222" s="23">
        <f>G222</f>
        <v>55</v>
      </c>
      <c r="K222" s="20"/>
      <c r="L222" s="20"/>
      <c r="M222" s="20"/>
      <c r="N222" s="23">
        <v>63</v>
      </c>
      <c r="O222" s="23"/>
      <c r="P222" s="23">
        <f>N222</f>
        <v>63</v>
      </c>
      <c r="IB222" s="22"/>
      <c r="IC222" s="22"/>
      <c r="ID222" s="22"/>
      <c r="IE222" s="22"/>
      <c r="IF222" s="22"/>
      <c r="IG222" s="22"/>
    </row>
    <row r="223" spans="1:241" s="21" customFormat="1" ht="22.5" customHeight="1">
      <c r="A223" s="18" t="s">
        <v>32</v>
      </c>
      <c r="B223" s="19"/>
      <c r="C223" s="19"/>
      <c r="D223" s="23">
        <v>34</v>
      </c>
      <c r="E223" s="23"/>
      <c r="F223" s="23">
        <v>34</v>
      </c>
      <c r="G223" s="23">
        <v>34</v>
      </c>
      <c r="H223" s="23"/>
      <c r="I223" s="23"/>
      <c r="J223" s="23">
        <f>G223</f>
        <v>34</v>
      </c>
      <c r="K223" s="20"/>
      <c r="L223" s="20"/>
      <c r="M223" s="20"/>
      <c r="N223" s="23">
        <v>64</v>
      </c>
      <c r="O223" s="23"/>
      <c r="P223" s="23">
        <f>N223</f>
        <v>64</v>
      </c>
      <c r="IB223" s="22"/>
      <c r="IC223" s="22"/>
      <c r="ID223" s="22"/>
      <c r="IE223" s="22"/>
      <c r="IF223" s="22"/>
      <c r="IG223" s="22"/>
    </row>
    <row r="224" spans="1:241" s="21" customFormat="1" ht="22.5" customHeight="1">
      <c r="A224" s="18" t="s">
        <v>33</v>
      </c>
      <c r="B224" s="19"/>
      <c r="C224" s="19"/>
      <c r="D224" s="23">
        <v>30</v>
      </c>
      <c r="E224" s="23"/>
      <c r="F224" s="23">
        <v>30</v>
      </c>
      <c r="G224" s="23">
        <v>37</v>
      </c>
      <c r="H224" s="23"/>
      <c r="I224" s="23"/>
      <c r="J224" s="23">
        <f>G224</f>
        <v>37</v>
      </c>
      <c r="K224" s="20"/>
      <c r="L224" s="20"/>
      <c r="M224" s="20"/>
      <c r="N224" s="23">
        <v>40</v>
      </c>
      <c r="O224" s="23"/>
      <c r="P224" s="23">
        <f>N224</f>
        <v>40</v>
      </c>
      <c r="IB224" s="22"/>
      <c r="IC224" s="22"/>
      <c r="ID224" s="22"/>
      <c r="IE224" s="22"/>
      <c r="IF224" s="22"/>
      <c r="IG224" s="22"/>
    </row>
    <row r="225" spans="1:241" s="21" customFormat="1" ht="12" customHeight="1">
      <c r="A225" s="18" t="s">
        <v>26</v>
      </c>
      <c r="B225" s="19"/>
      <c r="C225" s="19"/>
      <c r="D225" s="23">
        <v>347</v>
      </c>
      <c r="E225" s="23"/>
      <c r="F225" s="23">
        <v>347</v>
      </c>
      <c r="G225" s="23">
        <v>125</v>
      </c>
      <c r="H225" s="23"/>
      <c r="I225" s="23"/>
      <c r="J225" s="23">
        <f>G225</f>
        <v>125</v>
      </c>
      <c r="K225" s="20"/>
      <c r="L225" s="20"/>
      <c r="M225" s="20"/>
      <c r="N225" s="23">
        <v>125</v>
      </c>
      <c r="O225" s="23"/>
      <c r="P225" s="23">
        <f>N225</f>
        <v>125</v>
      </c>
      <c r="IB225" s="22"/>
      <c r="IC225" s="22"/>
      <c r="ID225" s="22"/>
      <c r="IE225" s="22"/>
      <c r="IF225" s="22"/>
      <c r="IG225" s="22"/>
    </row>
    <row r="226" spans="1:241" s="21" customFormat="1" ht="22.5" customHeight="1">
      <c r="A226" s="18" t="s">
        <v>34</v>
      </c>
      <c r="B226" s="19"/>
      <c r="C226" s="19"/>
      <c r="D226" s="23"/>
      <c r="E226" s="23"/>
      <c r="F226" s="23"/>
      <c r="G226" s="23">
        <v>984.5</v>
      </c>
      <c r="H226" s="23"/>
      <c r="I226" s="23"/>
      <c r="J226" s="23">
        <v>984.5</v>
      </c>
      <c r="K226" s="20"/>
      <c r="L226" s="20"/>
      <c r="M226" s="20"/>
      <c r="N226" s="23">
        <v>984.5</v>
      </c>
      <c r="O226" s="23"/>
      <c r="P226" s="23">
        <v>984.5</v>
      </c>
      <c r="IB226" s="22"/>
      <c r="IC226" s="22"/>
      <c r="ID226" s="22"/>
      <c r="IE226" s="22"/>
      <c r="IF226" s="22"/>
      <c r="IG226" s="22"/>
    </row>
    <row r="227" spans="1:241" s="21" customFormat="1" ht="22.5" customHeight="1">
      <c r="A227" s="18" t="s">
        <v>345</v>
      </c>
      <c r="B227" s="19"/>
      <c r="C227" s="19"/>
      <c r="D227" s="23"/>
      <c r="E227" s="23"/>
      <c r="F227" s="23"/>
      <c r="G227" s="23">
        <v>8500</v>
      </c>
      <c r="H227" s="23"/>
      <c r="I227" s="23"/>
      <c r="J227" s="23"/>
      <c r="K227" s="20"/>
      <c r="L227" s="20"/>
      <c r="M227" s="20"/>
      <c r="N227" s="23">
        <v>9715</v>
      </c>
      <c r="O227" s="23"/>
      <c r="P227" s="23"/>
      <c r="IB227" s="22"/>
      <c r="IC227" s="22"/>
      <c r="ID227" s="22"/>
      <c r="IE227" s="22"/>
      <c r="IF227" s="22"/>
      <c r="IG227" s="22"/>
    </row>
    <row r="228" spans="1:241" s="21" customFormat="1" ht="22.5" customHeight="1">
      <c r="A228" s="18" t="s">
        <v>341</v>
      </c>
      <c r="B228" s="19"/>
      <c r="C228" s="19"/>
      <c r="D228" s="23"/>
      <c r="E228" s="23"/>
      <c r="F228" s="23"/>
      <c r="G228" s="23"/>
      <c r="H228" s="23"/>
      <c r="I228" s="23"/>
      <c r="J228" s="23"/>
      <c r="K228" s="20"/>
      <c r="L228" s="20"/>
      <c r="M228" s="20"/>
      <c r="N228" s="23"/>
      <c r="O228" s="23">
        <v>14420</v>
      </c>
      <c r="P228" s="23">
        <f>O228</f>
        <v>14420</v>
      </c>
      <c r="IB228" s="22"/>
      <c r="IC228" s="22"/>
      <c r="ID228" s="22"/>
      <c r="IE228" s="22"/>
      <c r="IF228" s="22"/>
      <c r="IG228" s="22"/>
    </row>
    <row r="229" spans="1:241" s="21" customFormat="1" ht="12">
      <c r="A229" s="49" t="s">
        <v>7</v>
      </c>
      <c r="B229" s="56"/>
      <c r="C229" s="56"/>
      <c r="D229" s="44"/>
      <c r="E229" s="44"/>
      <c r="F229" s="44"/>
      <c r="G229" s="44"/>
      <c r="H229" s="44"/>
      <c r="I229" s="44"/>
      <c r="J229" s="23"/>
      <c r="K229" s="20"/>
      <c r="L229" s="20"/>
      <c r="M229" s="20"/>
      <c r="N229" s="44"/>
      <c r="O229" s="44"/>
      <c r="P229" s="23"/>
      <c r="IB229" s="22"/>
      <c r="IC229" s="22"/>
      <c r="ID229" s="22"/>
      <c r="IE229" s="22"/>
      <c r="IF229" s="22"/>
      <c r="IG229" s="22"/>
    </row>
    <row r="230" spans="1:241" s="21" customFormat="1" ht="22.5">
      <c r="A230" s="18" t="s">
        <v>151</v>
      </c>
      <c r="B230" s="19"/>
      <c r="C230" s="19"/>
      <c r="D230" s="23">
        <v>48335</v>
      </c>
      <c r="E230" s="23"/>
      <c r="F230" s="23">
        <f>D230</f>
        <v>48335</v>
      </c>
      <c r="G230" s="23">
        <v>59076</v>
      </c>
      <c r="H230" s="23"/>
      <c r="I230" s="23"/>
      <c r="J230" s="23">
        <f>G230</f>
        <v>59076</v>
      </c>
      <c r="K230" s="20"/>
      <c r="L230" s="20"/>
      <c r="M230" s="20"/>
      <c r="N230" s="23">
        <v>70651.22767</v>
      </c>
      <c r="O230" s="23"/>
      <c r="P230" s="23">
        <f>N230</f>
        <v>70651.22767</v>
      </c>
      <c r="IB230" s="22"/>
      <c r="IC230" s="22"/>
      <c r="ID230" s="22"/>
      <c r="IE230" s="22"/>
      <c r="IF230" s="22"/>
      <c r="IG230" s="22"/>
    </row>
    <row r="231" spans="1:241" s="21" customFormat="1" ht="22.5" customHeight="1">
      <c r="A231" s="18" t="s">
        <v>56</v>
      </c>
      <c r="B231" s="19"/>
      <c r="C231" s="19"/>
      <c r="D231" s="23">
        <v>6000</v>
      </c>
      <c r="E231" s="23"/>
      <c r="F231" s="23">
        <f>D231</f>
        <v>6000</v>
      </c>
      <c r="G231" s="23">
        <v>10000</v>
      </c>
      <c r="H231" s="23"/>
      <c r="I231" s="23"/>
      <c r="J231" s="23">
        <f>G231</f>
        <v>10000</v>
      </c>
      <c r="K231" s="20"/>
      <c r="L231" s="20"/>
      <c r="M231" s="20"/>
      <c r="N231" s="23">
        <v>10000</v>
      </c>
      <c r="O231" s="23"/>
      <c r="P231" s="23">
        <f>N231</f>
        <v>10000</v>
      </c>
      <c r="IB231" s="22"/>
      <c r="IC231" s="22"/>
      <c r="ID231" s="22"/>
      <c r="IE231" s="22"/>
      <c r="IF231" s="22"/>
      <c r="IG231" s="22"/>
    </row>
    <row r="232" spans="1:241" s="21" customFormat="1" ht="24.75" customHeight="1">
      <c r="A232" s="18" t="s">
        <v>152</v>
      </c>
      <c r="B232" s="19"/>
      <c r="C232" s="19"/>
      <c r="D232" s="23">
        <v>2850</v>
      </c>
      <c r="E232" s="23"/>
      <c r="F232" s="23">
        <f>D232</f>
        <v>2850</v>
      </c>
      <c r="G232" s="23">
        <v>2943</v>
      </c>
      <c r="H232" s="23"/>
      <c r="I232" s="23"/>
      <c r="J232" s="23">
        <f>G232</f>
        <v>2943</v>
      </c>
      <c r="K232" s="20"/>
      <c r="L232" s="20"/>
      <c r="M232" s="20"/>
      <c r="N232" s="23">
        <v>3800</v>
      </c>
      <c r="O232" s="23"/>
      <c r="P232" s="23">
        <f>N232</f>
        <v>3800</v>
      </c>
      <c r="IB232" s="22"/>
      <c r="IC232" s="22"/>
      <c r="ID232" s="22"/>
      <c r="IE232" s="22"/>
      <c r="IF232" s="22"/>
      <c r="IG232" s="22"/>
    </row>
    <row r="233" spans="1:241" s="21" customFormat="1" ht="22.5">
      <c r="A233" s="18" t="s">
        <v>153</v>
      </c>
      <c r="B233" s="19"/>
      <c r="C233" s="19"/>
      <c r="D233" s="23">
        <v>140000</v>
      </c>
      <c r="E233" s="23"/>
      <c r="F233" s="23">
        <f>D233</f>
        <v>140000</v>
      </c>
      <c r="G233" s="23">
        <v>170000</v>
      </c>
      <c r="H233" s="23"/>
      <c r="I233" s="23"/>
      <c r="J233" s="23">
        <f>G233</f>
        <v>170000</v>
      </c>
      <c r="K233" s="20"/>
      <c r="L233" s="20"/>
      <c r="M233" s="20"/>
      <c r="N233" s="23">
        <v>100000</v>
      </c>
      <c r="O233" s="23"/>
      <c r="P233" s="23">
        <f>N233</f>
        <v>100000</v>
      </c>
      <c r="IB233" s="22"/>
      <c r="IC233" s="22"/>
      <c r="ID233" s="22"/>
      <c r="IE233" s="22"/>
      <c r="IF233" s="22"/>
      <c r="IG233" s="22"/>
    </row>
    <row r="234" spans="1:241" s="21" customFormat="1" ht="14.25" customHeight="1">
      <c r="A234" s="18" t="s">
        <v>343</v>
      </c>
      <c r="B234" s="19"/>
      <c r="C234" s="19"/>
      <c r="D234" s="23"/>
      <c r="E234" s="23"/>
      <c r="F234" s="23"/>
      <c r="G234" s="23">
        <v>1900</v>
      </c>
      <c r="H234" s="23"/>
      <c r="I234" s="23"/>
      <c r="J234" s="23">
        <f>G234</f>
        <v>1900</v>
      </c>
      <c r="K234" s="20"/>
      <c r="L234" s="20"/>
      <c r="M234" s="20"/>
      <c r="N234" s="23">
        <v>2200</v>
      </c>
      <c r="O234" s="23"/>
      <c r="P234" s="23">
        <f>N234</f>
        <v>2200</v>
      </c>
      <c r="IB234" s="22"/>
      <c r="IC234" s="22"/>
      <c r="ID234" s="22"/>
      <c r="IE234" s="22"/>
      <c r="IF234" s="22"/>
      <c r="IG234" s="22"/>
    </row>
    <row r="235" spans="1:241" s="21" customFormat="1" ht="22.5">
      <c r="A235" s="18" t="s">
        <v>280</v>
      </c>
      <c r="B235" s="19"/>
      <c r="C235" s="19"/>
      <c r="D235" s="23"/>
      <c r="E235" s="23"/>
      <c r="F235" s="23"/>
      <c r="G235" s="23"/>
      <c r="H235" s="23">
        <v>120000</v>
      </c>
      <c r="I235" s="23"/>
      <c r="J235" s="23"/>
      <c r="K235" s="20"/>
      <c r="L235" s="20"/>
      <c r="M235" s="20"/>
      <c r="N235" s="23"/>
      <c r="O235" s="23">
        <v>174000</v>
      </c>
      <c r="P235" s="23">
        <f>O235</f>
        <v>174000</v>
      </c>
      <c r="IB235" s="22"/>
      <c r="IC235" s="22"/>
      <c r="ID235" s="22"/>
      <c r="IE235" s="22"/>
      <c r="IF235" s="22"/>
      <c r="IG235" s="22"/>
    </row>
    <row r="236" spans="1:241" s="21" customFormat="1" ht="15" customHeight="1">
      <c r="A236" s="18" t="s">
        <v>27</v>
      </c>
      <c r="B236" s="19"/>
      <c r="C236" s="19"/>
      <c r="D236" s="23">
        <v>580</v>
      </c>
      <c r="E236" s="23"/>
      <c r="F236" s="23">
        <v>580</v>
      </c>
      <c r="G236" s="23">
        <v>663.1</v>
      </c>
      <c r="H236" s="23"/>
      <c r="I236" s="23"/>
      <c r="J236" s="23">
        <f>G236</f>
        <v>663.1</v>
      </c>
      <c r="K236" s="20"/>
      <c r="L236" s="20"/>
      <c r="M236" s="20"/>
      <c r="N236" s="23">
        <v>663.1</v>
      </c>
      <c r="O236" s="23"/>
      <c r="P236" s="23">
        <f>N236</f>
        <v>663.1</v>
      </c>
      <c r="IB236" s="22"/>
      <c r="IC236" s="22"/>
      <c r="ID236" s="22"/>
      <c r="IE236" s="22"/>
      <c r="IF236" s="22"/>
      <c r="IG236" s="22"/>
    </row>
    <row r="237" spans="1:241" s="21" customFormat="1" ht="22.5" customHeight="1">
      <c r="A237" s="18" t="s">
        <v>35</v>
      </c>
      <c r="B237" s="19"/>
      <c r="C237" s="19"/>
      <c r="D237" s="23">
        <v>778</v>
      </c>
      <c r="E237" s="23"/>
      <c r="F237" s="23">
        <v>778</v>
      </c>
      <c r="G237" s="23">
        <v>691.86</v>
      </c>
      <c r="H237" s="23"/>
      <c r="I237" s="23"/>
      <c r="J237" s="23">
        <f>G237</f>
        <v>691.86</v>
      </c>
      <c r="K237" s="20"/>
      <c r="L237" s="20"/>
      <c r="M237" s="20"/>
      <c r="N237" s="23">
        <v>705</v>
      </c>
      <c r="O237" s="23"/>
      <c r="P237" s="23">
        <f>N237</f>
        <v>705</v>
      </c>
      <c r="IB237" s="22"/>
      <c r="IC237" s="22"/>
      <c r="ID237" s="22"/>
      <c r="IE237" s="22"/>
      <c r="IF237" s="22"/>
      <c r="IG237" s="22"/>
    </row>
    <row r="238" spans="1:241" s="21" customFormat="1" ht="22.5" customHeight="1">
      <c r="A238" s="18" t="s">
        <v>36</v>
      </c>
      <c r="B238" s="19"/>
      <c r="C238" s="19"/>
      <c r="D238" s="23">
        <v>23.66</v>
      </c>
      <c r="E238" s="23"/>
      <c r="F238" s="23">
        <v>23.66</v>
      </c>
      <c r="G238" s="23">
        <v>22.01</v>
      </c>
      <c r="H238" s="23"/>
      <c r="I238" s="23"/>
      <c r="J238" s="23">
        <f>G238</f>
        <v>22.01</v>
      </c>
      <c r="K238" s="20"/>
      <c r="L238" s="20"/>
      <c r="M238" s="20"/>
      <c r="N238" s="23">
        <v>22.01</v>
      </c>
      <c r="O238" s="23"/>
      <c r="P238" s="23">
        <f>N238</f>
        <v>22.01</v>
      </c>
      <c r="IB238" s="22"/>
      <c r="IC238" s="22"/>
      <c r="ID238" s="22"/>
      <c r="IE238" s="22"/>
      <c r="IF238" s="22"/>
      <c r="IG238" s="22"/>
    </row>
    <row r="239" spans="1:241" s="21" customFormat="1" ht="22.5" customHeight="1">
      <c r="A239" s="18" t="s">
        <v>37</v>
      </c>
      <c r="B239" s="19"/>
      <c r="C239" s="19"/>
      <c r="D239" s="23">
        <v>329</v>
      </c>
      <c r="E239" s="23"/>
      <c r="F239" s="23">
        <v>329</v>
      </c>
      <c r="G239" s="23">
        <v>160.11</v>
      </c>
      <c r="H239" s="23"/>
      <c r="I239" s="23"/>
      <c r="J239" s="23">
        <f>G239</f>
        <v>160.11</v>
      </c>
      <c r="K239" s="20"/>
      <c r="L239" s="20"/>
      <c r="M239" s="20"/>
      <c r="N239" s="23">
        <v>160.11</v>
      </c>
      <c r="O239" s="23"/>
      <c r="P239" s="23">
        <f>N239</f>
        <v>160.11</v>
      </c>
      <c r="IB239" s="22"/>
      <c r="IC239" s="22"/>
      <c r="ID239" s="22"/>
      <c r="IE239" s="22"/>
      <c r="IF239" s="22"/>
      <c r="IG239" s="22"/>
    </row>
    <row r="240" spans="1:241" s="21" customFormat="1" ht="38.25" customHeight="1">
      <c r="A240" s="18" t="s">
        <v>81</v>
      </c>
      <c r="B240" s="19"/>
      <c r="C240" s="19"/>
      <c r="D240" s="23">
        <v>50000</v>
      </c>
      <c r="E240" s="23"/>
      <c r="F240" s="23">
        <f>D240</f>
        <v>50000</v>
      </c>
      <c r="G240" s="23"/>
      <c r="H240" s="23"/>
      <c r="I240" s="23"/>
      <c r="J240" s="23"/>
      <c r="K240" s="20"/>
      <c r="L240" s="20"/>
      <c r="M240" s="20"/>
      <c r="N240" s="23">
        <f>N212</f>
        <v>0</v>
      </c>
      <c r="O240" s="23"/>
      <c r="P240" s="23">
        <f>N240</f>
        <v>0</v>
      </c>
      <c r="IB240" s="22"/>
      <c r="IC240" s="22"/>
      <c r="ID240" s="22"/>
      <c r="IE240" s="22"/>
      <c r="IF240" s="22"/>
      <c r="IG240" s="22"/>
    </row>
    <row r="241" spans="1:241" s="21" customFormat="1" ht="24.75" customHeight="1">
      <c r="A241" s="18" t="s">
        <v>344</v>
      </c>
      <c r="B241" s="19"/>
      <c r="C241" s="19"/>
      <c r="D241" s="23"/>
      <c r="E241" s="23"/>
      <c r="F241" s="23"/>
      <c r="G241" s="23">
        <v>261.4118035</v>
      </c>
      <c r="H241" s="23"/>
      <c r="I241" s="23"/>
      <c r="J241" s="23"/>
      <c r="K241" s="20"/>
      <c r="L241" s="20"/>
      <c r="M241" s="20"/>
      <c r="N241" s="23">
        <v>284.06034997</v>
      </c>
      <c r="O241" s="23"/>
      <c r="P241" s="23"/>
      <c r="IB241" s="22"/>
      <c r="IC241" s="22"/>
      <c r="ID241" s="22"/>
      <c r="IE241" s="22"/>
      <c r="IF241" s="22"/>
      <c r="IG241" s="22"/>
    </row>
    <row r="242" spans="1:241" s="21" customFormat="1" ht="27.75" customHeight="1">
      <c r="A242" s="18" t="s">
        <v>342</v>
      </c>
      <c r="B242" s="19"/>
      <c r="C242" s="19"/>
      <c r="D242" s="23"/>
      <c r="E242" s="23"/>
      <c r="F242" s="23"/>
      <c r="G242" s="23"/>
      <c r="H242" s="23"/>
      <c r="I242" s="23"/>
      <c r="J242" s="23"/>
      <c r="K242" s="20"/>
      <c r="L242" s="20"/>
      <c r="M242" s="20"/>
      <c r="N242" s="23"/>
      <c r="O242" s="23">
        <v>500</v>
      </c>
      <c r="P242" s="23">
        <f>O242</f>
        <v>500</v>
      </c>
      <c r="IB242" s="22"/>
      <c r="IC242" s="22"/>
      <c r="ID242" s="22"/>
      <c r="IE242" s="22"/>
      <c r="IF242" s="22"/>
      <c r="IG242" s="22"/>
    </row>
    <row r="243" spans="1:241" s="21" customFormat="1" ht="12" customHeight="1">
      <c r="A243" s="49" t="s">
        <v>6</v>
      </c>
      <c r="B243" s="19"/>
      <c r="C243" s="19"/>
      <c r="D243" s="23"/>
      <c r="E243" s="23"/>
      <c r="F243" s="23"/>
      <c r="G243" s="23"/>
      <c r="H243" s="23"/>
      <c r="I243" s="23"/>
      <c r="J243" s="23"/>
      <c r="K243" s="20"/>
      <c r="L243" s="20"/>
      <c r="M243" s="20"/>
      <c r="N243" s="23"/>
      <c r="O243" s="23"/>
      <c r="P243" s="23"/>
      <c r="IB243" s="22"/>
      <c r="IC243" s="22"/>
      <c r="ID243" s="22"/>
      <c r="IE243" s="22"/>
      <c r="IF243" s="22"/>
      <c r="IG243" s="22"/>
    </row>
    <row r="244" spans="1:241" s="21" customFormat="1" ht="33.75">
      <c r="A244" s="18" t="s">
        <v>155</v>
      </c>
      <c r="B244" s="19"/>
      <c r="C244" s="19"/>
      <c r="D244" s="23">
        <f>D217/D209*100</f>
        <v>100</v>
      </c>
      <c r="E244" s="23"/>
      <c r="F244" s="23">
        <f>F217/F209*100</f>
        <v>100</v>
      </c>
      <c r="G244" s="23">
        <f>G217/G209*100</f>
        <v>100</v>
      </c>
      <c r="H244" s="23"/>
      <c r="I244" s="23"/>
      <c r="J244" s="23">
        <f>J217/J209*100</f>
        <v>100</v>
      </c>
      <c r="K244" s="23" t="e">
        <f>K217/K209*100</f>
        <v>#DIV/0!</v>
      </c>
      <c r="L244" s="23" t="e">
        <f>L217/L209*100</f>
        <v>#DIV/0!</v>
      </c>
      <c r="M244" s="23" t="e">
        <f>M217/M209*100</f>
        <v>#DIV/0!</v>
      </c>
      <c r="N244" s="23">
        <f>N217/N209*100</f>
        <v>100</v>
      </c>
      <c r="O244" s="23"/>
      <c r="P244" s="23">
        <f>P217/P209*100</f>
        <v>100</v>
      </c>
      <c r="IB244" s="22"/>
      <c r="IC244" s="22"/>
      <c r="ID244" s="22"/>
      <c r="IE244" s="22"/>
      <c r="IF244" s="22"/>
      <c r="IG244" s="22"/>
    </row>
    <row r="245" spans="1:241" s="21" customFormat="1" ht="29.25" customHeight="1">
      <c r="A245" s="18" t="s">
        <v>154</v>
      </c>
      <c r="B245" s="19"/>
      <c r="C245" s="19"/>
      <c r="D245" s="23"/>
      <c r="E245" s="23"/>
      <c r="F245" s="23"/>
      <c r="G245" s="23">
        <f>G232/D232*100</f>
        <v>103.26315789473684</v>
      </c>
      <c r="H245" s="23"/>
      <c r="I245" s="23"/>
      <c r="J245" s="23">
        <f>J232/F232*100</f>
        <v>103.26315789473684</v>
      </c>
      <c r="K245" s="20"/>
      <c r="L245" s="20"/>
      <c r="M245" s="20"/>
      <c r="N245" s="23">
        <f>N232/G232*100</f>
        <v>129.1199456337071</v>
      </c>
      <c r="O245" s="23"/>
      <c r="P245" s="23">
        <f>P232/J232*100</f>
        <v>129.1199456337071</v>
      </c>
      <c r="IB245" s="22"/>
      <c r="IC245" s="22"/>
      <c r="ID245" s="22"/>
      <c r="IE245" s="22"/>
      <c r="IF245" s="22"/>
      <c r="IG245" s="22"/>
    </row>
    <row r="246" spans="1:241" s="21" customFormat="1" ht="38.25" customHeight="1">
      <c r="A246" s="18" t="s">
        <v>156</v>
      </c>
      <c r="B246" s="19"/>
      <c r="C246" s="19"/>
      <c r="D246" s="23"/>
      <c r="E246" s="23"/>
      <c r="F246" s="23"/>
      <c r="G246" s="23">
        <f>G233/D233*100</f>
        <v>121.42857142857142</v>
      </c>
      <c r="H246" s="23"/>
      <c r="I246" s="23"/>
      <c r="J246" s="23">
        <f>J233/F233*100</f>
        <v>121.42857142857142</v>
      </c>
      <c r="K246" s="20"/>
      <c r="L246" s="20"/>
      <c r="M246" s="20"/>
      <c r="N246" s="23">
        <f>N233/G233*100</f>
        <v>58.82352941176471</v>
      </c>
      <c r="O246" s="23"/>
      <c r="P246" s="23">
        <f>P233/J233*100</f>
        <v>58.82352941176471</v>
      </c>
      <c r="IB246" s="22"/>
      <c r="IC246" s="22"/>
      <c r="ID246" s="22"/>
      <c r="IE246" s="22"/>
      <c r="IF246" s="22"/>
      <c r="IG246" s="22"/>
    </row>
    <row r="247" spans="1:241" s="78" customFormat="1" ht="22.5">
      <c r="A247" s="72" t="s">
        <v>347</v>
      </c>
      <c r="B247" s="70"/>
      <c r="C247" s="70"/>
      <c r="D247" s="50">
        <f>(D249*D254)+(D250*D255)+(D251*D256)-110.1</f>
        <v>1035000</v>
      </c>
      <c r="E247" s="50"/>
      <c r="F247" s="50">
        <f>(F249*F254)+(F250*F255)+(F251*F256)-110.1</f>
        <v>1035000</v>
      </c>
      <c r="G247" s="50">
        <f>(G249*G254)+(G250*G255)+(G251*G256)+G252*G257</f>
        <v>1505079.9953947999</v>
      </c>
      <c r="H247" s="50"/>
      <c r="I247" s="50"/>
      <c r="J247" s="50">
        <f>G247</f>
        <v>1505079.9953947999</v>
      </c>
      <c r="K247" s="50">
        <f>(K249*K254)+(K250*K255)+(K251*K256)-110.1</f>
        <v>-110.1</v>
      </c>
      <c r="L247" s="50">
        <f>(L249*L254)+(L250*L255)+(L251*L256)-110.1</f>
        <v>-110.1</v>
      </c>
      <c r="M247" s="50">
        <f>(M249*M254)+(M250*M255)+(M251*M256)-110.1</f>
        <v>-110.1</v>
      </c>
      <c r="N247" s="50">
        <f>(N249*N254)+(N251*N256)+(N252*N257)</f>
        <v>1480000.0049155436</v>
      </c>
      <c r="O247" s="50"/>
      <c r="P247" s="50">
        <f>N247</f>
        <v>1480000.0049155436</v>
      </c>
      <c r="IB247" s="79"/>
      <c r="IC247" s="79"/>
      <c r="ID247" s="79"/>
      <c r="IE247" s="79"/>
      <c r="IF247" s="79"/>
      <c r="IG247" s="79"/>
    </row>
    <row r="248" spans="1:241" s="21" customFormat="1" ht="11.25">
      <c r="A248" s="49" t="s">
        <v>5</v>
      </c>
      <c r="B248" s="56"/>
      <c r="C248" s="56"/>
      <c r="D248" s="44"/>
      <c r="E248" s="44"/>
      <c r="F248" s="44"/>
      <c r="G248" s="44"/>
      <c r="H248" s="44"/>
      <c r="I248" s="44"/>
      <c r="J248" s="44"/>
      <c r="K248" s="44"/>
      <c r="L248" s="44"/>
      <c r="M248" s="44"/>
      <c r="N248" s="44"/>
      <c r="O248" s="44"/>
      <c r="P248" s="44"/>
      <c r="IB248" s="22"/>
      <c r="IC248" s="22"/>
      <c r="ID248" s="22"/>
      <c r="IE248" s="22"/>
      <c r="IF248" s="22"/>
      <c r="IG248" s="22"/>
    </row>
    <row r="249" spans="1:241" s="21" customFormat="1" ht="22.5" customHeight="1">
      <c r="A249" s="18" t="s">
        <v>135</v>
      </c>
      <c r="B249" s="19"/>
      <c r="C249" s="19"/>
      <c r="D249" s="23">
        <v>167170</v>
      </c>
      <c r="E249" s="23"/>
      <c r="F249" s="23">
        <f>D249</f>
        <v>167170</v>
      </c>
      <c r="G249" s="23">
        <f>F249</f>
        <v>167170</v>
      </c>
      <c r="H249" s="23"/>
      <c r="I249" s="23"/>
      <c r="J249" s="23">
        <f>G249</f>
        <v>167170</v>
      </c>
      <c r="K249" s="20"/>
      <c r="L249" s="20"/>
      <c r="M249" s="20"/>
      <c r="N249" s="23">
        <f>G249</f>
        <v>167170</v>
      </c>
      <c r="O249" s="23"/>
      <c r="P249" s="23">
        <f>N249</f>
        <v>167170</v>
      </c>
      <c r="IB249" s="22"/>
      <c r="IC249" s="22"/>
      <c r="ID249" s="22"/>
      <c r="IE249" s="22"/>
      <c r="IF249" s="22"/>
      <c r="IG249" s="22"/>
    </row>
    <row r="250" spans="1:241" s="21" customFormat="1" ht="22.5" hidden="1">
      <c r="A250" s="18" t="s">
        <v>158</v>
      </c>
      <c r="B250" s="19"/>
      <c r="C250" s="19"/>
      <c r="D250" s="23">
        <v>160</v>
      </c>
      <c r="E250" s="23"/>
      <c r="F250" s="23">
        <f>D250</f>
        <v>160</v>
      </c>
      <c r="G250" s="23"/>
      <c r="H250" s="23"/>
      <c r="I250" s="23"/>
      <c r="J250" s="23"/>
      <c r="K250" s="20"/>
      <c r="L250" s="20"/>
      <c r="M250" s="20"/>
      <c r="N250" s="23"/>
      <c r="O250" s="23"/>
      <c r="P250" s="23"/>
      <c r="IB250" s="22"/>
      <c r="IC250" s="22"/>
      <c r="ID250" s="22"/>
      <c r="IE250" s="22"/>
      <c r="IF250" s="22"/>
      <c r="IG250" s="22"/>
    </row>
    <row r="251" spans="1:241" s="21" customFormat="1" ht="33" customHeight="1">
      <c r="A251" s="18" t="s">
        <v>323</v>
      </c>
      <c r="B251" s="19"/>
      <c r="C251" s="19"/>
      <c r="D251" s="23">
        <v>4600</v>
      </c>
      <c r="E251" s="23"/>
      <c r="F251" s="23">
        <f>D251</f>
        <v>4600</v>
      </c>
      <c r="G251" s="23">
        <v>4994</v>
      </c>
      <c r="H251" s="23"/>
      <c r="I251" s="23"/>
      <c r="J251" s="23">
        <f>G251</f>
        <v>4994</v>
      </c>
      <c r="K251" s="20"/>
      <c r="L251" s="20"/>
      <c r="M251" s="20"/>
      <c r="N251" s="23">
        <v>4417</v>
      </c>
      <c r="O251" s="23"/>
      <c r="P251" s="23">
        <f>N251</f>
        <v>4417</v>
      </c>
      <c r="IB251" s="22"/>
      <c r="IC251" s="22"/>
      <c r="ID251" s="22"/>
      <c r="IE251" s="22"/>
      <c r="IF251" s="22"/>
      <c r="IG251" s="22"/>
    </row>
    <row r="252" spans="1:241" s="21" customFormat="1" ht="45">
      <c r="A252" s="18" t="s">
        <v>454</v>
      </c>
      <c r="B252" s="19"/>
      <c r="C252" s="19"/>
      <c r="D252" s="23"/>
      <c r="E252" s="23"/>
      <c r="F252" s="23"/>
      <c r="G252" s="23">
        <v>2510</v>
      </c>
      <c r="H252" s="23"/>
      <c r="I252" s="23"/>
      <c r="J252" s="23">
        <f>G252</f>
        <v>2510</v>
      </c>
      <c r="K252" s="20"/>
      <c r="L252" s="20"/>
      <c r="M252" s="20"/>
      <c r="N252" s="23">
        <v>687.47</v>
      </c>
      <c r="O252" s="23"/>
      <c r="P252" s="23"/>
      <c r="IB252" s="22"/>
      <c r="IC252" s="22"/>
      <c r="ID252" s="22"/>
      <c r="IE252" s="22"/>
      <c r="IF252" s="22"/>
      <c r="IG252" s="22"/>
    </row>
    <row r="253" spans="1:241" s="21" customFormat="1" ht="12">
      <c r="A253" s="49" t="s">
        <v>7</v>
      </c>
      <c r="B253" s="56"/>
      <c r="C253" s="56"/>
      <c r="D253" s="44"/>
      <c r="E253" s="44"/>
      <c r="F253" s="23"/>
      <c r="G253" s="44"/>
      <c r="H253" s="44"/>
      <c r="I253" s="44"/>
      <c r="J253" s="23"/>
      <c r="K253" s="20"/>
      <c r="L253" s="20"/>
      <c r="M253" s="20"/>
      <c r="N253" s="44"/>
      <c r="O253" s="44"/>
      <c r="P253" s="23"/>
      <c r="IB253" s="22"/>
      <c r="IC253" s="22"/>
      <c r="ID253" s="22"/>
      <c r="IE253" s="22"/>
      <c r="IF253" s="22"/>
      <c r="IG253" s="22"/>
    </row>
    <row r="254" spans="1:241" s="21" customFormat="1" ht="23.25" customHeight="1">
      <c r="A254" s="18" t="s">
        <v>141</v>
      </c>
      <c r="B254" s="19"/>
      <c r="C254" s="19"/>
      <c r="D254" s="23">
        <v>3.53</v>
      </c>
      <c r="E254" s="23"/>
      <c r="F254" s="23">
        <f>D254</f>
        <v>3.53</v>
      </c>
      <c r="G254" s="23">
        <v>4.22</v>
      </c>
      <c r="H254" s="23"/>
      <c r="I254" s="23"/>
      <c r="J254" s="23">
        <f>G254</f>
        <v>4.22</v>
      </c>
      <c r="K254" s="20"/>
      <c r="L254" s="20"/>
      <c r="M254" s="20"/>
      <c r="N254" s="23">
        <v>5.86229586648</v>
      </c>
      <c r="O254" s="23"/>
      <c r="P254" s="23">
        <f>N254</f>
        <v>5.86229586648</v>
      </c>
      <c r="IB254" s="22"/>
      <c r="IC254" s="22"/>
      <c r="ID254" s="22"/>
      <c r="IE254" s="22"/>
      <c r="IF254" s="22"/>
      <c r="IG254" s="22"/>
    </row>
    <row r="255" spans="1:241" s="21" customFormat="1" ht="12" hidden="1">
      <c r="A255" s="18" t="s">
        <v>159</v>
      </c>
      <c r="B255" s="19"/>
      <c r="C255" s="19"/>
      <c r="D255" s="23">
        <v>625</v>
      </c>
      <c r="E255" s="23"/>
      <c r="F255" s="23">
        <f>D255</f>
        <v>625</v>
      </c>
      <c r="G255" s="23"/>
      <c r="H255" s="23"/>
      <c r="I255" s="23"/>
      <c r="J255" s="23"/>
      <c r="K255" s="20"/>
      <c r="L255" s="20"/>
      <c r="M255" s="20"/>
      <c r="N255" s="23"/>
      <c r="O255" s="23"/>
      <c r="P255" s="23"/>
      <c r="IB255" s="22"/>
      <c r="IC255" s="22"/>
      <c r="ID255" s="22"/>
      <c r="IE255" s="22"/>
      <c r="IF255" s="22"/>
      <c r="IG255" s="22"/>
    </row>
    <row r="256" spans="1:241" s="21" customFormat="1" ht="36" customHeight="1">
      <c r="A256" s="18" t="s">
        <v>324</v>
      </c>
      <c r="B256" s="19"/>
      <c r="C256" s="19"/>
      <c r="D256" s="23">
        <v>75</v>
      </c>
      <c r="E256" s="23"/>
      <c r="F256" s="23">
        <f>D256</f>
        <v>75</v>
      </c>
      <c r="G256" s="23">
        <v>87.0129342</v>
      </c>
      <c r="H256" s="23"/>
      <c r="I256" s="23"/>
      <c r="J256" s="23">
        <f>G256</f>
        <v>87.0129342</v>
      </c>
      <c r="K256" s="20"/>
      <c r="L256" s="20"/>
      <c r="M256" s="20"/>
      <c r="N256" s="23">
        <v>90.55915</v>
      </c>
      <c r="O256" s="23"/>
      <c r="P256" s="23">
        <f>N256</f>
        <v>90.55915</v>
      </c>
      <c r="IB256" s="22"/>
      <c r="IC256" s="22"/>
      <c r="ID256" s="22"/>
      <c r="IE256" s="22"/>
      <c r="IF256" s="22"/>
      <c r="IG256" s="22"/>
    </row>
    <row r="257" spans="1:241" s="21" customFormat="1" ht="45">
      <c r="A257" s="18" t="s">
        <v>317</v>
      </c>
      <c r="B257" s="19"/>
      <c r="C257" s="19"/>
      <c r="D257" s="23"/>
      <c r="E257" s="23"/>
      <c r="F257" s="23"/>
      <c r="G257" s="23">
        <v>145.4502</v>
      </c>
      <c r="H257" s="23"/>
      <c r="I257" s="23"/>
      <c r="J257" s="23">
        <f>G257</f>
        <v>145.4502</v>
      </c>
      <c r="K257" s="20"/>
      <c r="L257" s="20"/>
      <c r="M257" s="20"/>
      <c r="N257" s="23">
        <v>145.461241023</v>
      </c>
      <c r="O257" s="23"/>
      <c r="P257" s="23"/>
      <c r="IB257" s="22"/>
      <c r="IC257" s="22"/>
      <c r="ID257" s="22"/>
      <c r="IE257" s="22"/>
      <c r="IF257" s="22"/>
      <c r="IG257" s="22"/>
    </row>
    <row r="258" spans="1:241" s="21" customFormat="1" ht="12">
      <c r="A258" s="49" t="s">
        <v>6</v>
      </c>
      <c r="B258" s="19"/>
      <c r="C258" s="19"/>
      <c r="D258" s="23"/>
      <c r="E258" s="23"/>
      <c r="F258" s="23"/>
      <c r="G258" s="23"/>
      <c r="H258" s="23"/>
      <c r="I258" s="23"/>
      <c r="J258" s="23"/>
      <c r="K258" s="20"/>
      <c r="L258" s="20"/>
      <c r="M258" s="20"/>
      <c r="N258" s="23"/>
      <c r="O258" s="23"/>
      <c r="P258" s="23"/>
      <c r="IB258" s="22"/>
      <c r="IC258" s="22"/>
      <c r="ID258" s="22"/>
      <c r="IE258" s="22"/>
      <c r="IF258" s="22"/>
      <c r="IG258" s="22"/>
    </row>
    <row r="259" spans="1:241" s="21" customFormat="1" ht="36" customHeight="1">
      <c r="A259" s="18" t="s">
        <v>160</v>
      </c>
      <c r="B259" s="19"/>
      <c r="C259" s="19"/>
      <c r="D259" s="23"/>
      <c r="E259" s="23"/>
      <c r="F259" s="23"/>
      <c r="G259" s="23">
        <f>G254/D254*100</f>
        <v>119.54674220963173</v>
      </c>
      <c r="H259" s="23"/>
      <c r="I259" s="23"/>
      <c r="J259" s="23">
        <f>G259</f>
        <v>119.54674220963173</v>
      </c>
      <c r="K259" s="20"/>
      <c r="L259" s="20"/>
      <c r="M259" s="20"/>
      <c r="N259" s="23">
        <f>N254/G254*100</f>
        <v>138.91696366066353</v>
      </c>
      <c r="O259" s="23"/>
      <c r="P259" s="23">
        <f>N259</f>
        <v>138.91696366066353</v>
      </c>
      <c r="IB259" s="22"/>
      <c r="IC259" s="22"/>
      <c r="ID259" s="22"/>
      <c r="IE259" s="22"/>
      <c r="IF259" s="22"/>
      <c r="IG259" s="22"/>
    </row>
    <row r="260" spans="1:241" s="21" customFormat="1" ht="51" customHeight="1">
      <c r="A260" s="18" t="s">
        <v>161</v>
      </c>
      <c r="B260" s="19"/>
      <c r="C260" s="19"/>
      <c r="D260" s="23"/>
      <c r="E260" s="23"/>
      <c r="F260" s="23"/>
      <c r="G260" s="23">
        <f>G256/D256*100</f>
        <v>116.0172456</v>
      </c>
      <c r="H260" s="23"/>
      <c r="I260" s="23"/>
      <c r="J260" s="23">
        <f>G260</f>
        <v>116.0172456</v>
      </c>
      <c r="K260" s="20"/>
      <c r="L260" s="20"/>
      <c r="M260" s="20"/>
      <c r="N260" s="23">
        <f>N256/G256*100</f>
        <v>104.07550421394707</v>
      </c>
      <c r="O260" s="23"/>
      <c r="P260" s="23">
        <f>N260</f>
        <v>104.07550421394707</v>
      </c>
      <c r="IB260" s="22"/>
      <c r="IC260" s="22"/>
      <c r="ID260" s="22"/>
      <c r="IE260" s="22"/>
      <c r="IF260" s="22"/>
      <c r="IG260" s="22"/>
    </row>
    <row r="261" spans="1:241" s="21" customFormat="1" ht="58.5" customHeight="1">
      <c r="A261" s="18" t="s">
        <v>318</v>
      </c>
      <c r="B261" s="19"/>
      <c r="C261" s="19"/>
      <c r="D261" s="23"/>
      <c r="E261" s="23"/>
      <c r="F261" s="23"/>
      <c r="G261" s="23"/>
      <c r="H261" s="23"/>
      <c r="I261" s="23"/>
      <c r="J261" s="23"/>
      <c r="K261" s="20"/>
      <c r="L261" s="20"/>
      <c r="M261" s="20"/>
      <c r="N261" s="23"/>
      <c r="O261" s="23"/>
      <c r="P261" s="23"/>
      <c r="IB261" s="22"/>
      <c r="IC261" s="22"/>
      <c r="ID261" s="22"/>
      <c r="IE261" s="22"/>
      <c r="IF261" s="22"/>
      <c r="IG261" s="22"/>
    </row>
    <row r="262" spans="1:241" s="78" customFormat="1" ht="22.5">
      <c r="A262" s="72" t="s">
        <v>348</v>
      </c>
      <c r="B262" s="70"/>
      <c r="C262" s="70"/>
      <c r="D262" s="50">
        <f>(D266*D273)+(D267*D274)+(D268*D277)-2</f>
        <v>2306500</v>
      </c>
      <c r="E262" s="50"/>
      <c r="F262" s="50">
        <f>D262</f>
        <v>2306500</v>
      </c>
      <c r="G262" s="50">
        <f>(G266*G273)+(G267*G274)+G268*G277+G269*G278-0.02+10000</f>
        <v>3781600</v>
      </c>
      <c r="H262" s="50"/>
      <c r="I262" s="50"/>
      <c r="J262" s="50">
        <f>G262</f>
        <v>3781600</v>
      </c>
      <c r="K262" s="50">
        <f>(K266*K273)+(K267*K274)</f>
        <v>0</v>
      </c>
      <c r="L262" s="50">
        <f>(L266*L273)+(L267*L274)</f>
        <v>0</v>
      </c>
      <c r="M262" s="50">
        <f>(M266*M273)+(M267*M274)</f>
        <v>0</v>
      </c>
      <c r="N262" s="50">
        <f>(N266*N273)+(N267*N274)+N268*N277+N269*N278</f>
        <v>8444000.004</v>
      </c>
      <c r="O262" s="50"/>
      <c r="P262" s="50">
        <f>N262+O262</f>
        <v>8444000.004</v>
      </c>
      <c r="IB262" s="79"/>
      <c r="IC262" s="79"/>
      <c r="ID262" s="79"/>
      <c r="IE262" s="79"/>
      <c r="IF262" s="79"/>
      <c r="IG262" s="79"/>
    </row>
    <row r="263" spans="1:241" s="21" customFormat="1" ht="22.5" customHeight="1" hidden="1">
      <c r="A263" s="72" t="s">
        <v>51</v>
      </c>
      <c r="B263" s="70"/>
      <c r="C263" s="70"/>
      <c r="D263" s="50">
        <f aca="true" t="shared" si="29" ref="D263:J263">D265*D272+D266*D273+D267*D274</f>
        <v>2238832</v>
      </c>
      <c r="E263" s="50">
        <f t="shared" si="29"/>
        <v>0</v>
      </c>
      <c r="F263" s="50">
        <f t="shared" si="29"/>
        <v>2238832</v>
      </c>
      <c r="G263" s="50">
        <f t="shared" si="29"/>
        <v>3457163.02</v>
      </c>
      <c r="H263" s="50">
        <f t="shared" si="29"/>
        <v>0</v>
      </c>
      <c r="I263" s="50"/>
      <c r="J263" s="50">
        <f t="shared" si="29"/>
        <v>3457163.02</v>
      </c>
      <c r="K263" s="20"/>
      <c r="L263" s="20"/>
      <c r="M263" s="20"/>
      <c r="N263" s="50">
        <f>N265*N272+N266*N273+N267*N274</f>
        <v>8140363.004000001</v>
      </c>
      <c r="O263" s="50">
        <f>O265*O272+O266*O273+O267*O274</f>
        <v>0</v>
      </c>
      <c r="P263" s="50">
        <f>P265*P272+P266*P273+P267*P274</f>
        <v>8140363.004000001</v>
      </c>
      <c r="IB263" s="22"/>
      <c r="IC263" s="22"/>
      <c r="ID263" s="22"/>
      <c r="IE263" s="22"/>
      <c r="IF263" s="22"/>
      <c r="IG263" s="22"/>
    </row>
    <row r="264" spans="1:241" s="21" customFormat="1" ht="12" customHeight="1">
      <c r="A264" s="49" t="s">
        <v>5</v>
      </c>
      <c r="B264" s="56"/>
      <c r="C264" s="56"/>
      <c r="D264" s="44"/>
      <c r="E264" s="44"/>
      <c r="F264" s="23"/>
      <c r="G264" s="44"/>
      <c r="H264" s="44"/>
      <c r="I264" s="44"/>
      <c r="J264" s="23"/>
      <c r="K264" s="20"/>
      <c r="L264" s="20"/>
      <c r="M264" s="20"/>
      <c r="N264" s="44"/>
      <c r="O264" s="44"/>
      <c r="P264" s="23"/>
      <c r="IB264" s="22"/>
      <c r="IC264" s="22"/>
      <c r="ID264" s="22"/>
      <c r="IE264" s="22"/>
      <c r="IF264" s="22"/>
      <c r="IG264" s="22"/>
    </row>
    <row r="265" spans="1:241" s="21" customFormat="1" ht="13.5" customHeight="1" hidden="1">
      <c r="A265" s="18" t="s">
        <v>38</v>
      </c>
      <c r="B265" s="19"/>
      <c r="C265" s="19"/>
      <c r="D265" s="23">
        <v>1220</v>
      </c>
      <c r="E265" s="23"/>
      <c r="F265" s="23">
        <f aca="true" t="shared" si="30" ref="F265:F274">D265</f>
        <v>1220</v>
      </c>
      <c r="G265" s="23">
        <v>1220</v>
      </c>
      <c r="H265" s="23"/>
      <c r="I265" s="23"/>
      <c r="J265" s="23">
        <f aca="true" t="shared" si="31" ref="J265:J276">G265</f>
        <v>1220</v>
      </c>
      <c r="K265" s="20"/>
      <c r="L265" s="20"/>
      <c r="M265" s="20"/>
      <c r="N265" s="23">
        <v>1220</v>
      </c>
      <c r="O265" s="23"/>
      <c r="P265" s="23">
        <f aca="true" t="shared" si="32" ref="P265:P278">N265</f>
        <v>1220</v>
      </c>
      <c r="IB265" s="22"/>
      <c r="IC265" s="22"/>
      <c r="ID265" s="22"/>
      <c r="IE265" s="22"/>
      <c r="IF265" s="22"/>
      <c r="IG265" s="22"/>
    </row>
    <row r="266" spans="1:241" s="21" customFormat="1" ht="22.5">
      <c r="A266" s="18" t="s">
        <v>162</v>
      </c>
      <c r="B266" s="19"/>
      <c r="C266" s="19"/>
      <c r="D266" s="23">
        <v>4</v>
      </c>
      <c r="E266" s="23"/>
      <c r="F266" s="23">
        <f t="shared" si="30"/>
        <v>4</v>
      </c>
      <c r="G266" s="23">
        <f>6</f>
        <v>6</v>
      </c>
      <c r="H266" s="23"/>
      <c r="I266" s="23"/>
      <c r="J266" s="23">
        <f t="shared" si="31"/>
        <v>6</v>
      </c>
      <c r="K266" s="20"/>
      <c r="L266" s="20"/>
      <c r="M266" s="20"/>
      <c r="N266" s="23">
        <v>7</v>
      </c>
      <c r="O266" s="23"/>
      <c r="P266" s="23">
        <f t="shared" si="32"/>
        <v>7</v>
      </c>
      <c r="IB266" s="22"/>
      <c r="IC266" s="22"/>
      <c r="ID266" s="22"/>
      <c r="IE266" s="22"/>
      <c r="IF266" s="22"/>
      <c r="IG266" s="22"/>
    </row>
    <row r="267" spans="1:241" s="21" customFormat="1" ht="22.5" customHeight="1">
      <c r="A267" s="18" t="s">
        <v>163</v>
      </c>
      <c r="B267" s="19"/>
      <c r="C267" s="19"/>
      <c r="D267" s="23">
        <v>6</v>
      </c>
      <c r="E267" s="23"/>
      <c r="F267" s="23">
        <f t="shared" si="30"/>
        <v>6</v>
      </c>
      <c r="G267" s="23">
        <f>D267</f>
        <v>6</v>
      </c>
      <c r="H267" s="23"/>
      <c r="I267" s="23"/>
      <c r="J267" s="23">
        <f t="shared" si="31"/>
        <v>6</v>
      </c>
      <c r="K267" s="20"/>
      <c r="L267" s="20"/>
      <c r="M267" s="20"/>
      <c r="N267" s="23">
        <v>6</v>
      </c>
      <c r="O267" s="23"/>
      <c r="P267" s="23">
        <f t="shared" si="32"/>
        <v>6</v>
      </c>
      <c r="IB267" s="22"/>
      <c r="IC267" s="22"/>
      <c r="ID267" s="22"/>
      <c r="IE267" s="22"/>
      <c r="IF267" s="22"/>
      <c r="IG267" s="22"/>
    </row>
    <row r="268" spans="1:241" s="21" customFormat="1" ht="22.5" customHeight="1">
      <c r="A268" s="18" t="s">
        <v>254</v>
      </c>
      <c r="B268" s="19"/>
      <c r="C268" s="19"/>
      <c r="D268" s="23">
        <v>100</v>
      </c>
      <c r="E268" s="23"/>
      <c r="F268" s="23">
        <f t="shared" si="30"/>
        <v>100</v>
      </c>
      <c r="G268" s="23">
        <v>200</v>
      </c>
      <c r="H268" s="23"/>
      <c r="I268" s="23"/>
      <c r="J268" s="23">
        <v>200</v>
      </c>
      <c r="K268" s="20"/>
      <c r="L268" s="20"/>
      <c r="M268" s="20"/>
      <c r="N268" s="23">
        <v>166</v>
      </c>
      <c r="O268" s="23"/>
      <c r="P268" s="23">
        <f t="shared" si="32"/>
        <v>166</v>
      </c>
      <c r="IB268" s="22"/>
      <c r="IC268" s="22"/>
      <c r="ID268" s="22"/>
      <c r="IE268" s="22"/>
      <c r="IF268" s="22"/>
      <c r="IG268" s="22"/>
    </row>
    <row r="269" spans="1:241" s="21" customFormat="1" ht="24.75" customHeight="1">
      <c r="A269" s="18" t="s">
        <v>281</v>
      </c>
      <c r="B269" s="19"/>
      <c r="C269" s="19"/>
      <c r="D269" s="23"/>
      <c r="E269" s="23"/>
      <c r="F269" s="23"/>
      <c r="G269" s="23">
        <v>500</v>
      </c>
      <c r="H269" s="23"/>
      <c r="I269" s="23"/>
      <c r="J269" s="23">
        <v>500</v>
      </c>
      <c r="K269" s="20"/>
      <c r="L269" s="20"/>
      <c r="M269" s="20"/>
      <c r="N269" s="23">
        <v>400</v>
      </c>
      <c r="O269" s="23"/>
      <c r="P269" s="23">
        <f t="shared" si="32"/>
        <v>400</v>
      </c>
      <c r="IB269" s="22"/>
      <c r="IC269" s="22"/>
      <c r="ID269" s="22"/>
      <c r="IE269" s="22"/>
      <c r="IF269" s="22"/>
      <c r="IG269" s="22"/>
    </row>
    <row r="270" spans="1:241" s="21" customFormat="1" ht="22.5" customHeight="1" hidden="1">
      <c r="A270" s="18" t="s">
        <v>281</v>
      </c>
      <c r="B270" s="19"/>
      <c r="C270" s="19"/>
      <c r="D270" s="23"/>
      <c r="E270" s="23"/>
      <c r="F270" s="23"/>
      <c r="G270" s="23">
        <v>500</v>
      </c>
      <c r="H270" s="23"/>
      <c r="I270" s="23"/>
      <c r="J270" s="23">
        <v>500</v>
      </c>
      <c r="K270" s="20"/>
      <c r="L270" s="20"/>
      <c r="M270" s="20"/>
      <c r="N270" s="23"/>
      <c r="O270" s="23"/>
      <c r="P270" s="23"/>
      <c r="IB270" s="22"/>
      <c r="IC270" s="22"/>
      <c r="ID270" s="22"/>
      <c r="IE270" s="22"/>
      <c r="IF270" s="22"/>
      <c r="IG270" s="22"/>
    </row>
    <row r="271" spans="1:241" s="21" customFormat="1" ht="12" customHeight="1">
      <c r="A271" s="49" t="s">
        <v>7</v>
      </c>
      <c r="B271" s="56"/>
      <c r="C271" s="56"/>
      <c r="D271" s="44"/>
      <c r="E271" s="44"/>
      <c r="F271" s="23"/>
      <c r="G271" s="44"/>
      <c r="H271" s="44"/>
      <c r="I271" s="44"/>
      <c r="J271" s="23"/>
      <c r="K271" s="20"/>
      <c r="L271" s="20"/>
      <c r="M271" s="20"/>
      <c r="N271" s="44"/>
      <c r="O271" s="44"/>
      <c r="P271" s="23"/>
      <c r="IB271" s="22"/>
      <c r="IC271" s="22"/>
      <c r="ID271" s="22"/>
      <c r="IE271" s="22"/>
      <c r="IF271" s="22"/>
      <c r="IG271" s="22"/>
    </row>
    <row r="272" spans="1:241" s="21" customFormat="1" ht="22.5" customHeight="1" hidden="1">
      <c r="A272" s="18" t="s">
        <v>55</v>
      </c>
      <c r="B272" s="19"/>
      <c r="C272" s="19"/>
      <c r="D272" s="23">
        <v>26.5</v>
      </c>
      <c r="E272" s="23"/>
      <c r="F272" s="23">
        <f t="shared" si="30"/>
        <v>26.5</v>
      </c>
      <c r="G272" s="23">
        <v>29.15</v>
      </c>
      <c r="H272" s="23"/>
      <c r="I272" s="23"/>
      <c r="J272" s="23">
        <f t="shared" si="31"/>
        <v>29.15</v>
      </c>
      <c r="K272" s="20"/>
      <c r="L272" s="20"/>
      <c r="M272" s="20"/>
      <c r="N272" s="23">
        <v>29.15</v>
      </c>
      <c r="O272" s="23"/>
      <c r="P272" s="23">
        <f t="shared" si="32"/>
        <v>29.15</v>
      </c>
      <c r="IB272" s="22"/>
      <c r="IC272" s="22"/>
      <c r="ID272" s="22"/>
      <c r="IE272" s="22"/>
      <c r="IF272" s="22"/>
      <c r="IG272" s="22"/>
    </row>
    <row r="273" spans="1:241" s="21" customFormat="1" ht="22.5" customHeight="1">
      <c r="A273" s="18" t="s">
        <v>164</v>
      </c>
      <c r="B273" s="19"/>
      <c r="C273" s="19"/>
      <c r="D273" s="23">
        <v>256250</v>
      </c>
      <c r="E273" s="23"/>
      <c r="F273" s="23">
        <f>D273</f>
        <v>256250</v>
      </c>
      <c r="G273" s="23">
        <v>339600</v>
      </c>
      <c r="H273" s="23"/>
      <c r="I273" s="23"/>
      <c r="J273" s="23">
        <f t="shared" si="31"/>
        <v>339600</v>
      </c>
      <c r="K273" s="20"/>
      <c r="L273" s="20"/>
      <c r="M273" s="20"/>
      <c r="N273" s="23">
        <v>792830.572</v>
      </c>
      <c r="O273" s="23"/>
      <c r="P273" s="23">
        <f t="shared" si="32"/>
        <v>792830.572</v>
      </c>
      <c r="IB273" s="22"/>
      <c r="IC273" s="22"/>
      <c r="ID273" s="22"/>
      <c r="IE273" s="22"/>
      <c r="IF273" s="22"/>
      <c r="IG273" s="22"/>
    </row>
    <row r="274" spans="1:241" s="21" customFormat="1" ht="22.5" customHeight="1">
      <c r="A274" s="18" t="s">
        <v>165</v>
      </c>
      <c r="B274" s="19"/>
      <c r="C274" s="19"/>
      <c r="D274" s="23">
        <v>196917</v>
      </c>
      <c r="E274" s="23"/>
      <c r="F274" s="23">
        <f t="shared" si="30"/>
        <v>196917</v>
      </c>
      <c r="G274" s="23">
        <v>230666.67</v>
      </c>
      <c r="H274" s="23"/>
      <c r="I274" s="23"/>
      <c r="J274" s="23">
        <f t="shared" si="31"/>
        <v>230666.67</v>
      </c>
      <c r="K274" s="20"/>
      <c r="L274" s="20"/>
      <c r="M274" s="20"/>
      <c r="N274" s="23">
        <v>425831</v>
      </c>
      <c r="O274" s="23"/>
      <c r="P274" s="23">
        <f t="shared" si="32"/>
        <v>425831</v>
      </c>
      <c r="IB274" s="22"/>
      <c r="IC274" s="22"/>
      <c r="ID274" s="22"/>
      <c r="IE274" s="22"/>
      <c r="IF274" s="22"/>
      <c r="IG274" s="22"/>
    </row>
    <row r="275" spans="1:241" s="21" customFormat="1" ht="12" customHeight="1" hidden="1">
      <c r="A275" s="49" t="s">
        <v>6</v>
      </c>
      <c r="B275" s="56"/>
      <c r="C275" s="56"/>
      <c r="D275" s="44"/>
      <c r="E275" s="44"/>
      <c r="F275" s="44"/>
      <c r="G275" s="44"/>
      <c r="H275" s="44"/>
      <c r="I275" s="44"/>
      <c r="J275" s="23">
        <f t="shared" si="31"/>
        <v>0</v>
      </c>
      <c r="K275" s="20"/>
      <c r="L275" s="20"/>
      <c r="M275" s="20"/>
      <c r="N275" s="44"/>
      <c r="O275" s="44"/>
      <c r="P275" s="23">
        <f t="shared" si="32"/>
        <v>0</v>
      </c>
      <c r="IB275" s="22"/>
      <c r="IC275" s="22"/>
      <c r="ID275" s="22"/>
      <c r="IE275" s="22"/>
      <c r="IF275" s="22"/>
      <c r="IG275" s="22"/>
    </row>
    <row r="276" spans="1:241" s="21" customFormat="1" ht="33.75" customHeight="1" hidden="1">
      <c r="A276" s="18" t="s">
        <v>39</v>
      </c>
      <c r="B276" s="19"/>
      <c r="C276" s="19"/>
      <c r="D276" s="23"/>
      <c r="E276" s="23"/>
      <c r="F276" s="23"/>
      <c r="G276" s="23"/>
      <c r="H276" s="23"/>
      <c r="I276" s="23"/>
      <c r="J276" s="23">
        <f t="shared" si="31"/>
        <v>0</v>
      </c>
      <c r="K276" s="20"/>
      <c r="L276" s="20"/>
      <c r="M276" s="20"/>
      <c r="N276" s="23"/>
      <c r="O276" s="23"/>
      <c r="P276" s="23">
        <f t="shared" si="32"/>
        <v>0</v>
      </c>
      <c r="IB276" s="22"/>
      <c r="IC276" s="22"/>
      <c r="ID276" s="22"/>
      <c r="IE276" s="22"/>
      <c r="IF276" s="22"/>
      <c r="IG276" s="22"/>
    </row>
    <row r="277" spans="1:241" s="21" customFormat="1" ht="32.25" customHeight="1">
      <c r="A277" s="18" t="s">
        <v>314</v>
      </c>
      <c r="B277" s="19"/>
      <c r="C277" s="19"/>
      <c r="D277" s="23">
        <v>1000</v>
      </c>
      <c r="E277" s="23"/>
      <c r="F277" s="23">
        <f>D277</f>
        <v>1000</v>
      </c>
      <c r="G277" s="23">
        <v>1000</v>
      </c>
      <c r="H277" s="23"/>
      <c r="I277" s="23"/>
      <c r="J277" s="23">
        <f>G277</f>
        <v>1000</v>
      </c>
      <c r="K277" s="20"/>
      <c r="L277" s="20"/>
      <c r="M277" s="20"/>
      <c r="N277" s="23">
        <v>1200</v>
      </c>
      <c r="O277" s="23"/>
      <c r="P277" s="23">
        <f t="shared" si="32"/>
        <v>1200</v>
      </c>
      <c r="IB277" s="22"/>
      <c r="IC277" s="22"/>
      <c r="ID277" s="22"/>
      <c r="IE277" s="22"/>
      <c r="IF277" s="22"/>
      <c r="IG277" s="22"/>
    </row>
    <row r="278" spans="1:241" s="21" customFormat="1" ht="33.75">
      <c r="A278" s="18" t="s">
        <v>282</v>
      </c>
      <c r="B278" s="19"/>
      <c r="C278" s="19"/>
      <c r="D278" s="23">
        <v>1000</v>
      </c>
      <c r="E278" s="23"/>
      <c r="F278" s="23">
        <f>D278</f>
        <v>1000</v>
      </c>
      <c r="G278" s="23">
        <v>300</v>
      </c>
      <c r="H278" s="23"/>
      <c r="I278" s="23"/>
      <c r="J278" s="23">
        <f>G278</f>
        <v>300</v>
      </c>
      <c r="K278" s="20"/>
      <c r="L278" s="20"/>
      <c r="M278" s="20"/>
      <c r="N278" s="23">
        <v>350</v>
      </c>
      <c r="O278" s="23"/>
      <c r="P278" s="23">
        <f t="shared" si="32"/>
        <v>350</v>
      </c>
      <c r="IB278" s="22"/>
      <c r="IC278" s="22"/>
      <c r="ID278" s="22"/>
      <c r="IE278" s="22"/>
      <c r="IF278" s="22"/>
      <c r="IG278" s="22"/>
    </row>
    <row r="279" spans="1:241" s="21" customFormat="1" ht="12">
      <c r="A279" s="49" t="s">
        <v>6</v>
      </c>
      <c r="B279" s="19"/>
      <c r="C279" s="19"/>
      <c r="D279" s="23"/>
      <c r="E279" s="23"/>
      <c r="F279" s="23"/>
      <c r="G279" s="23"/>
      <c r="H279" s="23"/>
      <c r="I279" s="23"/>
      <c r="J279" s="23"/>
      <c r="K279" s="20"/>
      <c r="L279" s="20"/>
      <c r="M279" s="20"/>
      <c r="N279" s="23"/>
      <c r="O279" s="23"/>
      <c r="P279" s="23"/>
      <c r="IB279" s="22"/>
      <c r="IC279" s="22"/>
      <c r="ID279" s="22"/>
      <c r="IE279" s="22"/>
      <c r="IF279" s="22"/>
      <c r="IG279" s="22"/>
    </row>
    <row r="280" spans="1:241" s="21" customFormat="1" ht="33.75">
      <c r="A280" s="18" t="s">
        <v>166</v>
      </c>
      <c r="B280" s="19"/>
      <c r="C280" s="19"/>
      <c r="D280" s="23"/>
      <c r="E280" s="23"/>
      <c r="F280" s="23"/>
      <c r="G280" s="23">
        <f>G273/F273*100</f>
        <v>132.5268292682927</v>
      </c>
      <c r="H280" s="23"/>
      <c r="I280" s="23"/>
      <c r="J280" s="23">
        <f>G280</f>
        <v>132.5268292682927</v>
      </c>
      <c r="K280" s="20"/>
      <c r="L280" s="20"/>
      <c r="M280" s="20"/>
      <c r="N280" s="23">
        <f>N273/J273*100</f>
        <v>233.4601213191991</v>
      </c>
      <c r="O280" s="23"/>
      <c r="P280" s="23">
        <f>N280</f>
        <v>233.4601213191991</v>
      </c>
      <c r="IB280" s="22"/>
      <c r="IC280" s="22"/>
      <c r="ID280" s="22"/>
      <c r="IE280" s="22"/>
      <c r="IF280" s="22"/>
      <c r="IG280" s="22"/>
    </row>
    <row r="281" spans="1:241" s="21" customFormat="1" ht="33.75">
      <c r="A281" s="18" t="s">
        <v>167</v>
      </c>
      <c r="B281" s="19"/>
      <c r="C281" s="19"/>
      <c r="D281" s="23"/>
      <c r="E281" s="23"/>
      <c r="F281" s="23"/>
      <c r="G281" s="23">
        <f>G274/D274*100</f>
        <v>117.13903319672755</v>
      </c>
      <c r="H281" s="23"/>
      <c r="I281" s="23"/>
      <c r="J281" s="23">
        <f>G281</f>
        <v>117.13903319672755</v>
      </c>
      <c r="K281" s="20"/>
      <c r="L281" s="20"/>
      <c r="M281" s="20"/>
      <c r="N281" s="23">
        <f>N274/G274*100</f>
        <v>184.60881236114432</v>
      </c>
      <c r="O281" s="23"/>
      <c r="P281" s="23">
        <f>N281</f>
        <v>184.60881236114432</v>
      </c>
      <c r="IB281" s="22"/>
      <c r="IC281" s="22"/>
      <c r="ID281" s="22"/>
      <c r="IE281" s="22"/>
      <c r="IF281" s="22"/>
      <c r="IG281" s="22"/>
    </row>
    <row r="282" spans="1:241" s="78" customFormat="1" ht="24" customHeight="1">
      <c r="A282" s="72" t="s">
        <v>349</v>
      </c>
      <c r="B282" s="70"/>
      <c r="C282" s="70"/>
      <c r="D282" s="50">
        <f>(D284*D287)+45</f>
        <v>400000</v>
      </c>
      <c r="E282" s="50"/>
      <c r="F282" s="50">
        <f>D282</f>
        <v>400000</v>
      </c>
      <c r="G282" s="50">
        <f>G284*G287+G285*G288</f>
        <v>479999.999999326</v>
      </c>
      <c r="H282" s="50"/>
      <c r="I282" s="50"/>
      <c r="J282" s="50">
        <f>G282</f>
        <v>479999.999999326</v>
      </c>
      <c r="K282" s="50">
        <f>(K284*K287)</f>
        <v>0</v>
      </c>
      <c r="L282" s="50">
        <f>(L284*L287)</f>
        <v>0</v>
      </c>
      <c r="M282" s="50">
        <f>(M284*M287)</f>
        <v>0</v>
      </c>
      <c r="N282" s="50">
        <f>(N284*N287)</f>
        <v>579999.9999983759</v>
      </c>
      <c r="O282" s="50">
        <f>(O284*O287)</f>
        <v>0</v>
      </c>
      <c r="P282" s="50">
        <f>N282</f>
        <v>579999.9999983759</v>
      </c>
      <c r="IB282" s="79"/>
      <c r="IC282" s="79"/>
      <c r="ID282" s="79"/>
      <c r="IE282" s="79"/>
      <c r="IF282" s="79"/>
      <c r="IG282" s="79"/>
    </row>
    <row r="283" spans="1:241" s="21" customFormat="1" ht="12">
      <c r="A283" s="49" t="s">
        <v>5</v>
      </c>
      <c r="B283" s="19"/>
      <c r="C283" s="19"/>
      <c r="D283" s="23"/>
      <c r="E283" s="23"/>
      <c r="F283" s="23"/>
      <c r="G283" s="23"/>
      <c r="H283" s="23"/>
      <c r="I283" s="23"/>
      <c r="J283" s="23"/>
      <c r="K283" s="20"/>
      <c r="L283" s="20"/>
      <c r="M283" s="20"/>
      <c r="N283" s="23"/>
      <c r="O283" s="23"/>
      <c r="P283" s="23"/>
      <c r="IB283" s="22"/>
      <c r="IC283" s="22"/>
      <c r="ID283" s="22"/>
      <c r="IE283" s="22"/>
      <c r="IF283" s="22"/>
      <c r="IG283" s="22"/>
    </row>
    <row r="284" spans="1:241" s="21" customFormat="1" ht="22.5">
      <c r="A284" s="18" t="s">
        <v>294</v>
      </c>
      <c r="B284" s="19"/>
      <c r="C284" s="19"/>
      <c r="D284" s="23">
        <v>2050</v>
      </c>
      <c r="E284" s="23"/>
      <c r="F284" s="23">
        <f>D284</f>
        <v>2050</v>
      </c>
      <c r="G284" s="23">
        <v>1427</v>
      </c>
      <c r="H284" s="23"/>
      <c r="I284" s="23"/>
      <c r="J284" s="23">
        <f>G284</f>
        <v>1427</v>
      </c>
      <c r="K284" s="20"/>
      <c r="L284" s="20"/>
      <c r="M284" s="20"/>
      <c r="N284" s="23">
        <v>2248</v>
      </c>
      <c r="O284" s="23"/>
      <c r="P284" s="23">
        <f>N284</f>
        <v>2248</v>
      </c>
      <c r="IB284" s="22"/>
      <c r="IC284" s="22"/>
      <c r="ID284" s="22"/>
      <c r="IE284" s="22"/>
      <c r="IF284" s="22"/>
      <c r="IG284" s="22"/>
    </row>
    <row r="285" spans="1:241" s="21" customFormat="1" ht="33.75">
      <c r="A285" s="18" t="s">
        <v>298</v>
      </c>
      <c r="B285" s="19"/>
      <c r="C285" s="19"/>
      <c r="D285" s="23"/>
      <c r="E285" s="23"/>
      <c r="F285" s="23"/>
      <c r="G285" s="23">
        <v>1</v>
      </c>
      <c r="H285" s="23"/>
      <c r="I285" s="23"/>
      <c r="J285" s="23">
        <v>1</v>
      </c>
      <c r="K285" s="20"/>
      <c r="L285" s="20"/>
      <c r="M285" s="20"/>
      <c r="N285" s="23"/>
      <c r="O285" s="23"/>
      <c r="P285" s="23"/>
      <c r="IB285" s="22"/>
      <c r="IC285" s="22"/>
      <c r="ID285" s="22"/>
      <c r="IE285" s="22"/>
      <c r="IF285" s="22"/>
      <c r="IG285" s="22"/>
    </row>
    <row r="286" spans="1:241" s="21" customFormat="1" ht="12">
      <c r="A286" s="49" t="s">
        <v>7</v>
      </c>
      <c r="B286" s="19"/>
      <c r="C286" s="19"/>
      <c r="D286" s="23"/>
      <c r="E286" s="23"/>
      <c r="F286" s="23"/>
      <c r="G286" s="23"/>
      <c r="H286" s="23"/>
      <c r="I286" s="23"/>
      <c r="J286" s="23"/>
      <c r="K286" s="20"/>
      <c r="L286" s="20"/>
      <c r="M286" s="20"/>
      <c r="N286" s="23"/>
      <c r="O286" s="23"/>
      <c r="P286" s="23"/>
      <c r="IB286" s="22"/>
      <c r="IC286" s="22"/>
      <c r="ID286" s="22"/>
      <c r="IE286" s="22"/>
      <c r="IF286" s="22"/>
      <c r="IG286" s="22"/>
    </row>
    <row r="287" spans="1:241" s="21" customFormat="1" ht="22.5">
      <c r="A287" s="18" t="s">
        <v>295</v>
      </c>
      <c r="B287" s="19"/>
      <c r="C287" s="19"/>
      <c r="D287" s="23">
        <v>195.1</v>
      </c>
      <c r="E287" s="23"/>
      <c r="F287" s="23">
        <f>D287</f>
        <v>195.1</v>
      </c>
      <c r="G287" s="23">
        <v>224.246671338</v>
      </c>
      <c r="H287" s="23"/>
      <c r="I287" s="23"/>
      <c r="J287" s="23">
        <f>G287</f>
        <v>224.246671338</v>
      </c>
      <c r="K287" s="20"/>
      <c r="L287" s="20"/>
      <c r="M287" s="20"/>
      <c r="N287" s="23">
        <v>258.007117437</v>
      </c>
      <c r="O287" s="23"/>
      <c r="P287" s="23">
        <f>N287</f>
        <v>258.007117437</v>
      </c>
      <c r="IB287" s="22"/>
      <c r="IC287" s="22"/>
      <c r="ID287" s="22"/>
      <c r="IE287" s="22"/>
      <c r="IF287" s="22"/>
      <c r="IG287" s="22"/>
    </row>
    <row r="288" spans="1:241" s="21" customFormat="1" ht="33.75">
      <c r="A288" s="18" t="s">
        <v>299</v>
      </c>
      <c r="B288" s="19"/>
      <c r="C288" s="19"/>
      <c r="D288" s="23"/>
      <c r="E288" s="23"/>
      <c r="F288" s="23"/>
      <c r="G288" s="23">
        <v>160000</v>
      </c>
      <c r="H288" s="23"/>
      <c r="I288" s="23"/>
      <c r="J288" s="23">
        <f>G288</f>
        <v>160000</v>
      </c>
      <c r="K288" s="20"/>
      <c r="L288" s="20"/>
      <c r="M288" s="20"/>
      <c r="N288" s="23"/>
      <c r="O288" s="23"/>
      <c r="P288" s="23"/>
      <c r="IB288" s="22"/>
      <c r="IC288" s="22"/>
      <c r="ID288" s="22"/>
      <c r="IE288" s="22"/>
      <c r="IF288" s="22"/>
      <c r="IG288" s="22"/>
    </row>
    <row r="289" spans="1:241" s="21" customFormat="1" ht="12">
      <c r="A289" s="49" t="s">
        <v>6</v>
      </c>
      <c r="B289" s="19"/>
      <c r="C289" s="19"/>
      <c r="D289" s="23"/>
      <c r="E289" s="23"/>
      <c r="F289" s="23"/>
      <c r="G289" s="23"/>
      <c r="H289" s="23"/>
      <c r="I289" s="23"/>
      <c r="J289" s="23"/>
      <c r="K289" s="20"/>
      <c r="L289" s="20"/>
      <c r="M289" s="20"/>
      <c r="N289" s="23"/>
      <c r="O289" s="23"/>
      <c r="P289" s="23"/>
      <c r="IB289" s="22"/>
      <c r="IC289" s="22"/>
      <c r="ID289" s="22"/>
      <c r="IE289" s="22"/>
      <c r="IF289" s="22"/>
      <c r="IG289" s="22"/>
    </row>
    <row r="290" spans="1:241" s="21" customFormat="1" ht="24.75" customHeight="1">
      <c r="A290" s="18" t="s">
        <v>296</v>
      </c>
      <c r="B290" s="19"/>
      <c r="C290" s="19"/>
      <c r="D290" s="23"/>
      <c r="E290" s="23"/>
      <c r="F290" s="23"/>
      <c r="G290" s="23">
        <f>G284/D284*100</f>
        <v>69.60975609756098</v>
      </c>
      <c r="H290" s="23"/>
      <c r="I290" s="23"/>
      <c r="J290" s="23">
        <f>G290</f>
        <v>69.60975609756098</v>
      </c>
      <c r="K290" s="20"/>
      <c r="L290" s="20"/>
      <c r="M290" s="20"/>
      <c r="N290" s="23">
        <f>N284/G284*100</f>
        <v>157.5332866152768</v>
      </c>
      <c r="O290" s="23"/>
      <c r="P290" s="23">
        <f>N290</f>
        <v>157.5332866152768</v>
      </c>
      <c r="IB290" s="22"/>
      <c r="IC290" s="22"/>
      <c r="ID290" s="22"/>
      <c r="IE290" s="22"/>
      <c r="IF290" s="22"/>
      <c r="IG290" s="22"/>
    </row>
    <row r="291" spans="1:241" s="21" customFormat="1" ht="33.75">
      <c r="A291" s="18" t="s">
        <v>297</v>
      </c>
      <c r="B291" s="19"/>
      <c r="C291" s="19"/>
      <c r="D291" s="23"/>
      <c r="E291" s="23"/>
      <c r="F291" s="23"/>
      <c r="G291" s="23">
        <f>G287/D287*100</f>
        <v>114.93934973757047</v>
      </c>
      <c r="H291" s="23"/>
      <c r="I291" s="23"/>
      <c r="J291" s="23">
        <f>G291</f>
        <v>114.93934973757047</v>
      </c>
      <c r="K291" s="20"/>
      <c r="L291" s="20"/>
      <c r="M291" s="20"/>
      <c r="N291" s="23">
        <f>N287/G287*100</f>
        <v>115.05504893230452</v>
      </c>
      <c r="O291" s="23"/>
      <c r="P291" s="23">
        <f>N291</f>
        <v>115.05504893230452</v>
      </c>
      <c r="IB291" s="22"/>
      <c r="IC291" s="22"/>
      <c r="ID291" s="22"/>
      <c r="IE291" s="22"/>
      <c r="IF291" s="22"/>
      <c r="IG291" s="22"/>
    </row>
    <row r="292" spans="1:241" s="74" customFormat="1" ht="27" customHeight="1">
      <c r="A292" s="72" t="s">
        <v>350</v>
      </c>
      <c r="B292" s="70"/>
      <c r="C292" s="70"/>
      <c r="D292" s="50"/>
      <c r="E292" s="50">
        <f>E294*E297</f>
        <v>4065000</v>
      </c>
      <c r="F292" s="50">
        <f>F294*F297</f>
        <v>4065000</v>
      </c>
      <c r="G292" s="50"/>
      <c r="H292" s="50">
        <v>4482000</v>
      </c>
      <c r="I292" s="50"/>
      <c r="J292" s="50">
        <v>4482000</v>
      </c>
      <c r="K292" s="50">
        <f>K294*K297-4</f>
        <v>-4</v>
      </c>
      <c r="L292" s="50">
        <f>L294*L297-4</f>
        <v>-4</v>
      </c>
      <c r="M292" s="50">
        <f>M294*M297-4</f>
        <v>-4</v>
      </c>
      <c r="N292" s="50"/>
      <c r="O292" s="84">
        <f>O294*O297+O295*O298</f>
        <v>18099999.999913998</v>
      </c>
      <c r="P292" s="84">
        <f>N292+O292</f>
        <v>18099999.999913998</v>
      </c>
      <c r="IB292" s="75"/>
      <c r="IC292" s="75"/>
      <c r="ID292" s="75"/>
      <c r="IE292" s="75"/>
      <c r="IF292" s="75"/>
      <c r="IG292" s="75"/>
    </row>
    <row r="293" spans="1:241" s="76" customFormat="1" ht="12">
      <c r="A293" s="49" t="s">
        <v>5</v>
      </c>
      <c r="B293" s="56"/>
      <c r="C293" s="56"/>
      <c r="D293" s="44"/>
      <c r="E293" s="44"/>
      <c r="F293" s="23"/>
      <c r="G293" s="44"/>
      <c r="H293" s="44"/>
      <c r="I293" s="44"/>
      <c r="J293" s="23"/>
      <c r="K293" s="20"/>
      <c r="L293" s="20"/>
      <c r="M293" s="20"/>
      <c r="N293" s="44"/>
      <c r="O293" s="44"/>
      <c r="P293" s="23"/>
      <c r="IB293" s="77"/>
      <c r="IC293" s="77"/>
      <c r="ID293" s="77"/>
      <c r="IE293" s="77"/>
      <c r="IF293" s="77"/>
      <c r="IG293" s="77"/>
    </row>
    <row r="294" spans="1:241" s="76" customFormat="1" ht="25.5" customHeight="1">
      <c r="A294" s="18" t="s">
        <v>168</v>
      </c>
      <c r="B294" s="19"/>
      <c r="C294" s="19"/>
      <c r="D294" s="23"/>
      <c r="E294" s="23">
        <v>24</v>
      </c>
      <c r="F294" s="23">
        <f>E294</f>
        <v>24</v>
      </c>
      <c r="G294" s="23"/>
      <c r="H294" s="23">
        <v>29</v>
      </c>
      <c r="I294" s="23"/>
      <c r="J294" s="23">
        <v>29</v>
      </c>
      <c r="K294" s="20"/>
      <c r="L294" s="20"/>
      <c r="M294" s="20"/>
      <c r="N294" s="23"/>
      <c r="O294" s="23">
        <v>14</v>
      </c>
      <c r="P294" s="23">
        <f>O294</f>
        <v>14</v>
      </c>
      <c r="IB294" s="77"/>
      <c r="IC294" s="77"/>
      <c r="ID294" s="77"/>
      <c r="IE294" s="77"/>
      <c r="IF294" s="77"/>
      <c r="IG294" s="77"/>
    </row>
    <row r="295" spans="1:241" s="76" customFormat="1" ht="25.5" customHeight="1">
      <c r="A295" s="18" t="s">
        <v>455</v>
      </c>
      <c r="B295" s="19"/>
      <c r="C295" s="19"/>
      <c r="D295" s="23"/>
      <c r="E295" s="23"/>
      <c r="F295" s="23"/>
      <c r="G295" s="23"/>
      <c r="H295" s="23"/>
      <c r="I295" s="23"/>
      <c r="J295" s="23"/>
      <c r="K295" s="20"/>
      <c r="L295" s="20"/>
      <c r="M295" s="20"/>
      <c r="N295" s="23"/>
      <c r="O295" s="23">
        <v>7</v>
      </c>
      <c r="P295" s="23">
        <f>O295</f>
        <v>7</v>
      </c>
      <c r="IB295" s="77"/>
      <c r="IC295" s="77"/>
      <c r="ID295" s="77"/>
      <c r="IE295" s="77"/>
      <c r="IF295" s="77"/>
      <c r="IG295" s="77"/>
    </row>
    <row r="296" spans="1:241" s="76" customFormat="1" ht="12">
      <c r="A296" s="49" t="s">
        <v>7</v>
      </c>
      <c r="B296" s="56"/>
      <c r="C296" s="56"/>
      <c r="D296" s="44"/>
      <c r="E296" s="44"/>
      <c r="F296" s="23"/>
      <c r="G296" s="44"/>
      <c r="H296" s="44"/>
      <c r="I296" s="44"/>
      <c r="J296" s="23"/>
      <c r="K296" s="20"/>
      <c r="L296" s="20"/>
      <c r="M296" s="20"/>
      <c r="N296" s="44"/>
      <c r="O296" s="44"/>
      <c r="P296" s="23"/>
      <c r="IB296" s="77"/>
      <c r="IC296" s="77"/>
      <c r="ID296" s="77"/>
      <c r="IE296" s="77"/>
      <c r="IF296" s="77"/>
      <c r="IG296" s="77"/>
    </row>
    <row r="297" spans="1:241" s="76" customFormat="1" ht="26.25" customHeight="1">
      <c r="A297" s="18" t="s">
        <v>169</v>
      </c>
      <c r="B297" s="19"/>
      <c r="C297" s="19"/>
      <c r="D297" s="23"/>
      <c r="E297" s="23">
        <v>169375</v>
      </c>
      <c r="F297" s="23">
        <f>E297</f>
        <v>169375</v>
      </c>
      <c r="G297" s="23"/>
      <c r="H297" s="23">
        <v>154553</v>
      </c>
      <c r="I297" s="23"/>
      <c r="J297" s="23">
        <v>154553</v>
      </c>
      <c r="K297" s="20"/>
      <c r="L297" s="20"/>
      <c r="M297" s="20"/>
      <c r="N297" s="23"/>
      <c r="O297" s="23">
        <v>1164285.71428</v>
      </c>
      <c r="P297" s="23">
        <f>O297</f>
        <v>1164285.71428</v>
      </c>
      <c r="IB297" s="77"/>
      <c r="IC297" s="77"/>
      <c r="ID297" s="77"/>
      <c r="IE297" s="77"/>
      <c r="IF297" s="77"/>
      <c r="IG297" s="77"/>
    </row>
    <row r="298" spans="1:241" s="76" customFormat="1" ht="26.25" customHeight="1">
      <c r="A298" s="18" t="s">
        <v>456</v>
      </c>
      <c r="B298" s="19"/>
      <c r="C298" s="19"/>
      <c r="D298" s="23"/>
      <c r="E298" s="23"/>
      <c r="F298" s="23"/>
      <c r="G298" s="23"/>
      <c r="H298" s="23"/>
      <c r="I298" s="23"/>
      <c r="J298" s="23"/>
      <c r="K298" s="20"/>
      <c r="L298" s="20"/>
      <c r="M298" s="20"/>
      <c r="N298" s="23"/>
      <c r="O298" s="23">
        <v>257142.857142</v>
      </c>
      <c r="P298" s="23">
        <f>O298</f>
        <v>257142.857142</v>
      </c>
      <c r="IB298" s="77"/>
      <c r="IC298" s="77"/>
      <c r="ID298" s="77"/>
      <c r="IE298" s="77"/>
      <c r="IF298" s="77"/>
      <c r="IG298" s="77"/>
    </row>
    <row r="299" spans="1:241" s="76" customFormat="1" ht="12">
      <c r="A299" s="49" t="s">
        <v>6</v>
      </c>
      <c r="B299" s="19"/>
      <c r="C299" s="19"/>
      <c r="D299" s="23"/>
      <c r="E299" s="23"/>
      <c r="F299" s="23"/>
      <c r="G299" s="23"/>
      <c r="H299" s="23"/>
      <c r="I299" s="23"/>
      <c r="J299" s="23"/>
      <c r="K299" s="20"/>
      <c r="L299" s="20"/>
      <c r="M299" s="20"/>
      <c r="N299" s="23"/>
      <c r="O299" s="23"/>
      <c r="P299" s="23"/>
      <c r="IB299" s="77"/>
      <c r="IC299" s="77"/>
      <c r="ID299" s="77"/>
      <c r="IE299" s="77"/>
      <c r="IF299" s="77"/>
      <c r="IG299" s="77"/>
    </row>
    <row r="300" spans="1:241" s="76" customFormat="1" ht="35.25" customHeight="1">
      <c r="A300" s="18" t="s">
        <v>170</v>
      </c>
      <c r="B300" s="19"/>
      <c r="C300" s="19"/>
      <c r="D300" s="23"/>
      <c r="E300" s="23"/>
      <c r="F300" s="23"/>
      <c r="G300" s="23"/>
      <c r="H300" s="23">
        <f>H297/E297*100</f>
        <v>91.2490036900369</v>
      </c>
      <c r="I300" s="23"/>
      <c r="J300" s="23">
        <v>58.5</v>
      </c>
      <c r="K300" s="20"/>
      <c r="L300" s="20"/>
      <c r="M300" s="20"/>
      <c r="N300" s="23"/>
      <c r="O300" s="23">
        <f>O297/H297*100</f>
        <v>753.3245645700827</v>
      </c>
      <c r="P300" s="23">
        <f>O300</f>
        <v>753.3245645700827</v>
      </c>
      <c r="IB300" s="77"/>
      <c r="IC300" s="77"/>
      <c r="ID300" s="77"/>
      <c r="IE300" s="77"/>
      <c r="IF300" s="77"/>
      <c r="IG300" s="77"/>
    </row>
    <row r="301" spans="1:235" s="22" customFormat="1" ht="15" customHeight="1">
      <c r="A301" s="85" t="s">
        <v>427</v>
      </c>
      <c r="B301" s="45"/>
      <c r="C301" s="45"/>
      <c r="D301" s="71"/>
      <c r="E301" s="71">
        <f>E303+E350</f>
        <v>27028000</v>
      </c>
      <c r="F301" s="71">
        <f>F303+F350</f>
        <v>27028000</v>
      </c>
      <c r="G301" s="71">
        <f>G303</f>
        <v>584999.9999982599</v>
      </c>
      <c r="H301" s="71">
        <f>H303+H350</f>
        <v>98971999.99997011</v>
      </c>
      <c r="I301" s="71"/>
      <c r="J301" s="71">
        <f>G301+H301</f>
        <v>99556999.99996836</v>
      </c>
      <c r="K301" s="71" t="e">
        <f>K303+K350</f>
        <v>#REF!</v>
      </c>
      <c r="L301" s="71" t="e">
        <f>L303+L350</f>
        <v>#REF!</v>
      </c>
      <c r="M301" s="71" t="e">
        <f>M303+M350</f>
        <v>#REF!</v>
      </c>
      <c r="N301" s="71">
        <f>N303</f>
        <v>0</v>
      </c>
      <c r="O301" s="71">
        <f>O303+O350</f>
        <v>92750000.00450002</v>
      </c>
      <c r="P301" s="71">
        <f>N301+O301</f>
        <v>92750000.00450002</v>
      </c>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row>
    <row r="302" spans="1:235" s="22" customFormat="1" ht="45" customHeight="1">
      <c r="A302" s="72" t="s">
        <v>171</v>
      </c>
      <c r="B302" s="19"/>
      <c r="C302" s="19"/>
      <c r="D302" s="23"/>
      <c r="E302" s="50"/>
      <c r="F302" s="50"/>
      <c r="G302" s="23"/>
      <c r="H302" s="50"/>
      <c r="I302" s="50"/>
      <c r="J302" s="50"/>
      <c r="K302" s="23" t="e">
        <f>H302/E302*100</f>
        <v>#DIV/0!</v>
      </c>
      <c r="L302" s="50"/>
      <c r="M302" s="50"/>
      <c r="N302" s="23"/>
      <c r="O302" s="50"/>
      <c r="P302" s="50"/>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row>
    <row r="303" spans="1:235" s="22" customFormat="1" ht="22.5" customHeight="1">
      <c r="A303" s="72" t="s">
        <v>191</v>
      </c>
      <c r="B303" s="19"/>
      <c r="C303" s="19"/>
      <c r="D303" s="23"/>
      <c r="E303" s="50">
        <f>E304+E320+E313+E341</f>
        <v>26028000</v>
      </c>
      <c r="F303" s="50">
        <f>F304+F320+F313+F341</f>
        <v>26028000</v>
      </c>
      <c r="G303" s="50">
        <f>G304+G320+G313</f>
        <v>584999.9999982599</v>
      </c>
      <c r="H303" s="50">
        <f>H304+H320+H313+H341</f>
        <v>91971999.99997011</v>
      </c>
      <c r="I303" s="50">
        <f>I304+I320+I313+I341</f>
        <v>0</v>
      </c>
      <c r="J303" s="50">
        <f>J304+J320+J313+J341</f>
        <v>92556999.99996836</v>
      </c>
      <c r="K303" s="50" t="e">
        <f>K304+K320+K313+K341+#REF!</f>
        <v>#REF!</v>
      </c>
      <c r="L303" s="50" t="e">
        <f>L304+L320+L313+L341+#REF!</f>
        <v>#REF!</v>
      </c>
      <c r="M303" s="50" t="e">
        <f>M304+M320+M313+M341+#REF!</f>
        <v>#REF!</v>
      </c>
      <c r="N303" s="50">
        <f>N304+N320+N313+N341</f>
        <v>0</v>
      </c>
      <c r="O303" s="50">
        <f>O304+O320+O313+O341+0.01</f>
        <v>74850000.00450002</v>
      </c>
      <c r="P303" s="50">
        <f>P304+P320+P313+P341</f>
        <v>74849999.99450001</v>
      </c>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row>
    <row r="304" spans="1:235" s="79" customFormat="1" ht="22.5">
      <c r="A304" s="72" t="s">
        <v>351</v>
      </c>
      <c r="B304" s="70"/>
      <c r="C304" s="70"/>
      <c r="D304" s="50"/>
      <c r="E304" s="50">
        <f>E308*E310-20</f>
        <v>2500000</v>
      </c>
      <c r="F304" s="50">
        <f>E304</f>
        <v>2500000</v>
      </c>
      <c r="G304" s="50"/>
      <c r="H304" s="50">
        <f>H308*H310</f>
        <v>19901999.999997</v>
      </c>
      <c r="I304" s="50"/>
      <c r="J304" s="50">
        <f>H304</f>
        <v>19901999.999997</v>
      </c>
      <c r="K304" s="50">
        <f>K308*K310</f>
        <v>79607.3631410829</v>
      </c>
      <c r="L304" s="50">
        <f>L308*L310</f>
        <v>0</v>
      </c>
      <c r="M304" s="50">
        <f>M308*M310</f>
        <v>0</v>
      </c>
      <c r="N304" s="50"/>
      <c r="O304" s="50">
        <f>O308*O310</f>
        <v>39499999.9992</v>
      </c>
      <c r="P304" s="50">
        <f>N304+O304</f>
        <v>39499999.9992</v>
      </c>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c r="FO304" s="78"/>
      <c r="FP304" s="78"/>
      <c r="FQ304" s="78"/>
      <c r="FR304" s="78"/>
      <c r="FS304" s="78"/>
      <c r="FT304" s="78"/>
      <c r="FU304" s="78"/>
      <c r="FV304" s="78"/>
      <c r="FW304" s="78"/>
      <c r="FX304" s="78"/>
      <c r="FY304" s="78"/>
      <c r="FZ304" s="78"/>
      <c r="GA304" s="78"/>
      <c r="GB304" s="78"/>
      <c r="GC304" s="78"/>
      <c r="GD304" s="78"/>
      <c r="GE304" s="78"/>
      <c r="GF304" s="78"/>
      <c r="GG304" s="78"/>
      <c r="GH304" s="78"/>
      <c r="GI304" s="78"/>
      <c r="GJ304" s="78"/>
      <c r="GK304" s="78"/>
      <c r="GL304" s="78"/>
      <c r="GM304" s="78"/>
      <c r="GN304" s="78"/>
      <c r="GO304" s="78"/>
      <c r="GP304" s="78"/>
      <c r="GQ304" s="78"/>
      <c r="GR304" s="78"/>
      <c r="GS304" s="78"/>
      <c r="GT304" s="78"/>
      <c r="GU304" s="78"/>
      <c r="GV304" s="78"/>
      <c r="GW304" s="78"/>
      <c r="GX304" s="78"/>
      <c r="GY304" s="78"/>
      <c r="GZ304" s="78"/>
      <c r="HA304" s="78"/>
      <c r="HB304" s="78"/>
      <c r="HC304" s="78"/>
      <c r="HD304" s="78"/>
      <c r="HE304" s="78"/>
      <c r="HF304" s="78"/>
      <c r="HG304" s="78"/>
      <c r="HH304" s="78"/>
      <c r="HI304" s="78"/>
      <c r="HJ304" s="78"/>
      <c r="HK304" s="78"/>
      <c r="HL304" s="78"/>
      <c r="HM304" s="78"/>
      <c r="HN304" s="78"/>
      <c r="HO304" s="78"/>
      <c r="HP304" s="78"/>
      <c r="HQ304" s="78"/>
      <c r="HR304" s="78"/>
      <c r="HS304" s="78"/>
      <c r="HT304" s="78"/>
      <c r="HU304" s="78"/>
      <c r="HV304" s="78"/>
      <c r="HW304" s="78"/>
      <c r="HX304" s="78"/>
      <c r="HY304" s="78"/>
      <c r="HZ304" s="78"/>
      <c r="IA304" s="78"/>
    </row>
    <row r="305" spans="1:235" s="22" customFormat="1" ht="11.25">
      <c r="A305" s="49" t="s">
        <v>4</v>
      </c>
      <c r="B305" s="56"/>
      <c r="C305" s="56"/>
      <c r="D305" s="23"/>
      <c r="E305" s="50"/>
      <c r="F305" s="50"/>
      <c r="G305" s="23"/>
      <c r="H305" s="50"/>
      <c r="I305" s="50"/>
      <c r="J305" s="50"/>
      <c r="K305" s="23"/>
      <c r="L305" s="50"/>
      <c r="M305" s="50"/>
      <c r="N305" s="23"/>
      <c r="O305" s="50"/>
      <c r="P305" s="50"/>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row>
    <row r="306" spans="1:235" s="22" customFormat="1" ht="22.5">
      <c r="A306" s="18" t="s">
        <v>172</v>
      </c>
      <c r="B306" s="19"/>
      <c r="C306" s="19"/>
      <c r="D306" s="23"/>
      <c r="E306" s="23">
        <v>1172</v>
      </c>
      <c r="F306" s="23">
        <f>E306</f>
        <v>1172</v>
      </c>
      <c r="G306" s="23"/>
      <c r="H306" s="23">
        <f>F306</f>
        <v>1172</v>
      </c>
      <c r="I306" s="23"/>
      <c r="J306" s="23">
        <f>H306</f>
        <v>1172</v>
      </c>
      <c r="K306" s="23"/>
      <c r="L306" s="50"/>
      <c r="M306" s="50"/>
      <c r="N306" s="23"/>
      <c r="O306" s="23">
        <f>H306</f>
        <v>1172</v>
      </c>
      <c r="P306" s="23">
        <f>O306</f>
        <v>1172</v>
      </c>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row>
    <row r="307" spans="1:235" s="22" customFormat="1" ht="11.25">
      <c r="A307" s="49" t="s">
        <v>5</v>
      </c>
      <c r="B307" s="56"/>
      <c r="C307" s="56"/>
      <c r="D307" s="23"/>
      <c r="E307" s="44"/>
      <c r="F307" s="44"/>
      <c r="G307" s="23"/>
      <c r="H307" s="44"/>
      <c r="I307" s="44"/>
      <c r="J307" s="44"/>
      <c r="K307" s="23" t="e">
        <f>H307/E307*100</f>
        <v>#DIV/0!</v>
      </c>
      <c r="L307" s="44"/>
      <c r="M307" s="44"/>
      <c r="N307" s="23"/>
      <c r="O307" s="44"/>
      <c r="P307" s="44"/>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row>
    <row r="308" spans="1:235" s="22" customFormat="1" ht="22.5">
      <c r="A308" s="18" t="s">
        <v>173</v>
      </c>
      <c r="B308" s="19"/>
      <c r="C308" s="19"/>
      <c r="D308" s="23"/>
      <c r="E308" s="23">
        <v>19</v>
      </c>
      <c r="F308" s="23">
        <f>E308</f>
        <v>19</v>
      </c>
      <c r="G308" s="23"/>
      <c r="H308" s="23">
        <f>132+3</f>
        <v>135</v>
      </c>
      <c r="I308" s="23"/>
      <c r="J308" s="23">
        <f>H308</f>
        <v>135</v>
      </c>
      <c r="K308" s="23">
        <f>H308/E308*100</f>
        <v>710.5263157894738</v>
      </c>
      <c r="L308" s="23"/>
      <c r="M308" s="23"/>
      <c r="N308" s="23"/>
      <c r="O308" s="23">
        <v>180</v>
      </c>
      <c r="P308" s="23">
        <f>O308</f>
        <v>180</v>
      </c>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row>
    <row r="309" spans="1:235" s="22" customFormat="1" ht="11.25">
      <c r="A309" s="49" t="s">
        <v>7</v>
      </c>
      <c r="B309" s="56"/>
      <c r="C309" s="56"/>
      <c r="D309" s="23"/>
      <c r="E309" s="44"/>
      <c r="F309" s="44"/>
      <c r="G309" s="23"/>
      <c r="H309" s="44"/>
      <c r="I309" s="44"/>
      <c r="J309" s="44"/>
      <c r="K309" s="23" t="e">
        <f>H309/E309*100</f>
        <v>#DIV/0!</v>
      </c>
      <c r="L309" s="44"/>
      <c r="M309" s="44"/>
      <c r="N309" s="23"/>
      <c r="O309" s="44"/>
      <c r="P309" s="44"/>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row>
    <row r="310" spans="1:235" s="22" customFormat="1" ht="24" customHeight="1">
      <c r="A310" s="18" t="s">
        <v>174</v>
      </c>
      <c r="B310" s="19"/>
      <c r="C310" s="19"/>
      <c r="D310" s="23"/>
      <c r="E310" s="23">
        <v>131580</v>
      </c>
      <c r="F310" s="23">
        <f>E310</f>
        <v>131580</v>
      </c>
      <c r="G310" s="23"/>
      <c r="H310" s="23">
        <f>147422.2222222</f>
        <v>147422.2222222</v>
      </c>
      <c r="I310" s="23"/>
      <c r="J310" s="23">
        <f>H310</f>
        <v>147422.2222222</v>
      </c>
      <c r="K310" s="23">
        <f>H310/E310*100</f>
        <v>112.03999256893147</v>
      </c>
      <c r="L310" s="23"/>
      <c r="M310" s="23"/>
      <c r="N310" s="23"/>
      <c r="O310" s="23">
        <v>219444.44444</v>
      </c>
      <c r="P310" s="23">
        <f>O310</f>
        <v>219444.44444</v>
      </c>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row>
    <row r="311" spans="1:235" s="22" customFormat="1" ht="11.25">
      <c r="A311" s="49" t="s">
        <v>6</v>
      </c>
      <c r="B311" s="56"/>
      <c r="C311" s="56"/>
      <c r="D311" s="23"/>
      <c r="E311" s="23"/>
      <c r="F311" s="23"/>
      <c r="G311" s="23"/>
      <c r="H311" s="23"/>
      <c r="I311" s="23"/>
      <c r="J311" s="23"/>
      <c r="K311" s="23"/>
      <c r="L311" s="23"/>
      <c r="M311" s="23"/>
      <c r="N311" s="23"/>
      <c r="O311" s="23"/>
      <c r="P311" s="23"/>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row>
    <row r="312" spans="1:235" s="22" customFormat="1" ht="50.25" customHeight="1">
      <c r="A312" s="18" t="s">
        <v>175</v>
      </c>
      <c r="B312" s="19"/>
      <c r="C312" s="19"/>
      <c r="D312" s="23"/>
      <c r="E312" s="23"/>
      <c r="F312" s="23"/>
      <c r="G312" s="23"/>
      <c r="H312" s="23">
        <f>H308/H306*100</f>
        <v>11.518771331058021</v>
      </c>
      <c r="I312" s="23"/>
      <c r="J312" s="23">
        <f>J308/J306*100</f>
        <v>11.518771331058021</v>
      </c>
      <c r="K312" s="23" t="e">
        <f>K308/K306*100</f>
        <v>#DIV/0!</v>
      </c>
      <c r="L312" s="23" t="e">
        <f>L308/L306*100</f>
        <v>#DIV/0!</v>
      </c>
      <c r="M312" s="23" t="e">
        <f>M308/M306*100</f>
        <v>#DIV/0!</v>
      </c>
      <c r="N312" s="23"/>
      <c r="O312" s="23">
        <f>O308/O306*100</f>
        <v>15.358361774744028</v>
      </c>
      <c r="P312" s="23">
        <f>P308/P306*100</f>
        <v>15.358361774744028</v>
      </c>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row>
    <row r="313" spans="1:235" s="79" customFormat="1" ht="29.25" customHeight="1">
      <c r="A313" s="72" t="s">
        <v>352</v>
      </c>
      <c r="B313" s="70"/>
      <c r="C313" s="70"/>
      <c r="D313" s="50"/>
      <c r="E313" s="50">
        <f>5000000</f>
        <v>5000000</v>
      </c>
      <c r="F313" s="50">
        <f>E313</f>
        <v>5000000</v>
      </c>
      <c r="G313" s="50"/>
      <c r="H313" s="50">
        <f>H317*H319</f>
        <v>32499999.999971997</v>
      </c>
      <c r="I313" s="50"/>
      <c r="J313" s="50">
        <f>H313</f>
        <v>32499999.999971997</v>
      </c>
      <c r="K313" s="50"/>
      <c r="L313" s="50"/>
      <c r="M313" s="50"/>
      <c r="N313" s="50"/>
      <c r="O313" s="50">
        <f>O317*O319-0.01</f>
        <v>35349999.9953</v>
      </c>
      <c r="P313" s="50">
        <f>N313+O313</f>
        <v>35349999.9953</v>
      </c>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c r="FO313" s="78"/>
      <c r="FP313" s="78"/>
      <c r="FQ313" s="78"/>
      <c r="FR313" s="78"/>
      <c r="FS313" s="78"/>
      <c r="FT313" s="78"/>
      <c r="FU313" s="78"/>
      <c r="FV313" s="78"/>
      <c r="FW313" s="78"/>
      <c r="FX313" s="78"/>
      <c r="FY313" s="78"/>
      <c r="FZ313" s="78"/>
      <c r="GA313" s="78"/>
      <c r="GB313" s="78"/>
      <c r="GC313" s="78"/>
      <c r="GD313" s="78"/>
      <c r="GE313" s="78"/>
      <c r="GF313" s="78"/>
      <c r="GG313" s="78"/>
      <c r="GH313" s="78"/>
      <c r="GI313" s="78"/>
      <c r="GJ313" s="78"/>
      <c r="GK313" s="78"/>
      <c r="GL313" s="78"/>
      <c r="GM313" s="78"/>
      <c r="GN313" s="78"/>
      <c r="GO313" s="78"/>
      <c r="GP313" s="78"/>
      <c r="GQ313" s="78"/>
      <c r="GR313" s="78"/>
      <c r="GS313" s="78"/>
      <c r="GT313" s="78"/>
      <c r="GU313" s="78"/>
      <c r="GV313" s="78"/>
      <c r="GW313" s="78"/>
      <c r="GX313" s="78"/>
      <c r="GY313" s="78"/>
      <c r="GZ313" s="78"/>
      <c r="HA313" s="78"/>
      <c r="HB313" s="78"/>
      <c r="HC313" s="78"/>
      <c r="HD313" s="78"/>
      <c r="HE313" s="78"/>
      <c r="HF313" s="78"/>
      <c r="HG313" s="78"/>
      <c r="HH313" s="78"/>
      <c r="HI313" s="78"/>
      <c r="HJ313" s="78"/>
      <c r="HK313" s="78"/>
      <c r="HL313" s="78"/>
      <c r="HM313" s="78"/>
      <c r="HN313" s="78"/>
      <c r="HO313" s="78"/>
      <c r="HP313" s="78"/>
      <c r="HQ313" s="78"/>
      <c r="HR313" s="78"/>
      <c r="HS313" s="78"/>
      <c r="HT313" s="78"/>
      <c r="HU313" s="78"/>
      <c r="HV313" s="78"/>
      <c r="HW313" s="78"/>
      <c r="HX313" s="78"/>
      <c r="HY313" s="78"/>
      <c r="HZ313" s="78"/>
      <c r="IA313" s="78"/>
    </row>
    <row r="314" spans="1:235" s="22" customFormat="1" ht="11.25">
      <c r="A314" s="49" t="s">
        <v>4</v>
      </c>
      <c r="B314" s="19"/>
      <c r="C314" s="19"/>
      <c r="D314" s="23"/>
      <c r="E314" s="23"/>
      <c r="F314" s="23"/>
      <c r="G314" s="23"/>
      <c r="H314" s="23"/>
      <c r="I314" s="23"/>
      <c r="J314" s="23"/>
      <c r="K314" s="23"/>
      <c r="L314" s="23"/>
      <c r="M314" s="23"/>
      <c r="N314" s="23"/>
      <c r="O314" s="23"/>
      <c r="P314" s="23"/>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row>
    <row r="315" spans="1:235" s="22" customFormat="1" ht="25.5" customHeight="1">
      <c r="A315" s="18" t="s">
        <v>252</v>
      </c>
      <c r="B315" s="19"/>
      <c r="C315" s="19"/>
      <c r="D315" s="23"/>
      <c r="E315" s="23">
        <f>(1511*70)/100</f>
        <v>1057.7</v>
      </c>
      <c r="F315" s="23">
        <f>E315</f>
        <v>1057.7</v>
      </c>
      <c r="G315" s="23"/>
      <c r="H315" s="23">
        <f>1058-35</f>
        <v>1023</v>
      </c>
      <c r="I315" s="23"/>
      <c r="J315" s="23">
        <f>H315</f>
        <v>1023</v>
      </c>
      <c r="K315" s="23"/>
      <c r="L315" s="23"/>
      <c r="M315" s="23"/>
      <c r="N315" s="23"/>
      <c r="O315" s="23">
        <f>1023-43</f>
        <v>980</v>
      </c>
      <c r="P315" s="23">
        <f>O315</f>
        <v>980</v>
      </c>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row>
    <row r="316" spans="1:235" s="22" customFormat="1" ht="11.25">
      <c r="A316" s="49" t="s">
        <v>5</v>
      </c>
      <c r="B316" s="19"/>
      <c r="C316" s="19"/>
      <c r="D316" s="23"/>
      <c r="E316" s="23"/>
      <c r="F316" s="23"/>
      <c r="G316" s="23"/>
      <c r="H316" s="23"/>
      <c r="I316" s="23"/>
      <c r="J316" s="23"/>
      <c r="K316" s="23"/>
      <c r="L316" s="23"/>
      <c r="M316" s="23"/>
      <c r="N316" s="23"/>
      <c r="O316" s="23"/>
      <c r="P316" s="23">
        <f>O316</f>
        <v>0</v>
      </c>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row>
    <row r="317" spans="1:235" s="22" customFormat="1" ht="28.5" customHeight="1">
      <c r="A317" s="18" t="s">
        <v>253</v>
      </c>
      <c r="B317" s="19"/>
      <c r="C317" s="19"/>
      <c r="D317" s="23"/>
      <c r="E317" s="23">
        <v>35</v>
      </c>
      <c r="F317" s="23">
        <v>35</v>
      </c>
      <c r="G317" s="23"/>
      <c r="H317" s="23">
        <v>228</v>
      </c>
      <c r="I317" s="23"/>
      <c r="J317" s="23">
        <v>140</v>
      </c>
      <c r="K317" s="23"/>
      <c r="L317" s="23"/>
      <c r="M317" s="23"/>
      <c r="N317" s="23"/>
      <c r="O317" s="23">
        <v>302</v>
      </c>
      <c r="P317" s="23">
        <f>O317</f>
        <v>302</v>
      </c>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row>
    <row r="318" spans="1:235" s="22" customFormat="1" ht="11.25">
      <c r="A318" s="49" t="s">
        <v>7</v>
      </c>
      <c r="B318" s="19"/>
      <c r="C318" s="19"/>
      <c r="D318" s="23"/>
      <c r="E318" s="23"/>
      <c r="F318" s="23"/>
      <c r="G318" s="23"/>
      <c r="H318" s="23"/>
      <c r="I318" s="23"/>
      <c r="J318" s="23"/>
      <c r="K318" s="23"/>
      <c r="L318" s="23"/>
      <c r="M318" s="23"/>
      <c r="N318" s="23"/>
      <c r="O318" s="23"/>
      <c r="P318" s="23">
        <f>O318</f>
        <v>0</v>
      </c>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row>
    <row r="319" spans="1:235" s="22" customFormat="1" ht="23.25" customHeight="1">
      <c r="A319" s="18" t="s">
        <v>174</v>
      </c>
      <c r="B319" s="19"/>
      <c r="C319" s="19"/>
      <c r="D319" s="23"/>
      <c r="E319" s="23">
        <f>E313/E317</f>
        <v>142857.14285714287</v>
      </c>
      <c r="F319" s="23">
        <f>E319</f>
        <v>142857.14285714287</v>
      </c>
      <c r="G319" s="23"/>
      <c r="H319" s="23">
        <v>142543.859649</v>
      </c>
      <c r="I319" s="23"/>
      <c r="J319" s="23">
        <f>H319</f>
        <v>142543.859649</v>
      </c>
      <c r="K319" s="23"/>
      <c r="L319" s="23"/>
      <c r="M319" s="23"/>
      <c r="N319" s="23"/>
      <c r="O319" s="23">
        <v>117052.98015</v>
      </c>
      <c r="P319" s="23">
        <f>O319</f>
        <v>117052.98015</v>
      </c>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row>
    <row r="320" spans="1:235" s="79" customFormat="1" ht="36.75" customHeight="1">
      <c r="A320" s="72" t="s">
        <v>354</v>
      </c>
      <c r="B320" s="70"/>
      <c r="C320" s="70"/>
      <c r="D320" s="50"/>
      <c r="E320" s="50">
        <f>(E327*E332)+(E328*E333)+(E329*E334)+(E330*E335)-1630000</f>
        <v>17148000</v>
      </c>
      <c r="F320" s="50">
        <f>(F327*F332)+(F328*F333)+(F329*F334)+(F330*F335)-1630000</f>
        <v>17148000</v>
      </c>
      <c r="G320" s="50">
        <f>G330*G335</f>
        <v>584999.9999982599</v>
      </c>
      <c r="H320" s="50">
        <f>(H327*H332)+(H328*H333)+(H329*H334)</f>
        <v>39320000.0000018</v>
      </c>
      <c r="I320" s="50"/>
      <c r="J320" s="50">
        <f>H320+G320</f>
        <v>39905000.00000006</v>
      </c>
      <c r="K320" s="50">
        <f>(K327*K332)+(K328*K333)+(K329*K334)+(K330*K335)</f>
        <v>0</v>
      </c>
      <c r="L320" s="50">
        <f>(L327*L332)+(L328*L333)+(L329*L334)+(L330*L335)</f>
        <v>0</v>
      </c>
      <c r="M320" s="50">
        <f>(M327*M332)+(M328*M333)+(M329*M334)+(M330*M335)</f>
        <v>0</v>
      </c>
      <c r="N320" s="50">
        <f>N330*N335</f>
        <v>0</v>
      </c>
      <c r="O320" s="50">
        <f>(O327*O332)+(O328*O333)+(O329*O334)+(O330*O335)</f>
        <v>0</v>
      </c>
      <c r="P320" s="50">
        <f>N320+O320</f>
        <v>0</v>
      </c>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c r="FO320" s="78"/>
      <c r="FP320" s="78"/>
      <c r="FQ320" s="78"/>
      <c r="FR320" s="78"/>
      <c r="FS320" s="78"/>
      <c r="FT320" s="78"/>
      <c r="FU320" s="78"/>
      <c r="FV320" s="78"/>
      <c r="FW320" s="78"/>
      <c r="FX320" s="78"/>
      <c r="FY320" s="78"/>
      <c r="FZ320" s="78"/>
      <c r="GA320" s="78"/>
      <c r="GB320" s="78"/>
      <c r="GC320" s="78"/>
      <c r="GD320" s="78"/>
      <c r="GE320" s="78"/>
      <c r="GF320" s="78"/>
      <c r="GG320" s="78"/>
      <c r="GH320" s="78"/>
      <c r="GI320" s="78"/>
      <c r="GJ320" s="78"/>
      <c r="GK320" s="78"/>
      <c r="GL320" s="78"/>
      <c r="GM320" s="78"/>
      <c r="GN320" s="78"/>
      <c r="GO320" s="78"/>
      <c r="GP320" s="78"/>
      <c r="GQ320" s="78"/>
      <c r="GR320" s="78"/>
      <c r="GS320" s="78"/>
      <c r="GT320" s="78"/>
      <c r="GU320" s="78"/>
      <c r="GV320" s="78"/>
      <c r="GW320" s="78"/>
      <c r="GX320" s="78"/>
      <c r="GY320" s="78"/>
      <c r="GZ320" s="78"/>
      <c r="HA320" s="78"/>
      <c r="HB320" s="78"/>
      <c r="HC320" s="78"/>
      <c r="HD320" s="78"/>
      <c r="HE320" s="78"/>
      <c r="HF320" s="78"/>
      <c r="HG320" s="78"/>
      <c r="HH320" s="78"/>
      <c r="HI320" s="78"/>
      <c r="HJ320" s="78"/>
      <c r="HK320" s="78"/>
      <c r="HL320" s="78"/>
      <c r="HM320" s="78"/>
      <c r="HN320" s="78"/>
      <c r="HO320" s="78"/>
      <c r="HP320" s="78"/>
      <c r="HQ320" s="78"/>
      <c r="HR320" s="78"/>
      <c r="HS320" s="78"/>
      <c r="HT320" s="78"/>
      <c r="HU320" s="78"/>
      <c r="HV320" s="78"/>
      <c r="HW320" s="78"/>
      <c r="HX320" s="78"/>
      <c r="HY320" s="78"/>
      <c r="HZ320" s="78"/>
      <c r="IA320" s="78"/>
    </row>
    <row r="321" spans="1:235" s="22" customFormat="1" ht="11.25">
      <c r="A321" s="49" t="s">
        <v>4</v>
      </c>
      <c r="B321" s="70"/>
      <c r="C321" s="70"/>
      <c r="D321" s="23"/>
      <c r="E321" s="50"/>
      <c r="F321" s="50"/>
      <c r="G321" s="23"/>
      <c r="H321" s="50"/>
      <c r="I321" s="50"/>
      <c r="J321" s="50"/>
      <c r="K321" s="50"/>
      <c r="L321" s="50"/>
      <c r="M321" s="50"/>
      <c r="N321" s="23"/>
      <c r="O321" s="50"/>
      <c r="P321" s="50"/>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row>
    <row r="322" spans="1:235" s="22" customFormat="1" ht="16.5" customHeight="1">
      <c r="A322" s="18" t="s">
        <v>176</v>
      </c>
      <c r="B322" s="70"/>
      <c r="C322" s="70"/>
      <c r="D322" s="23"/>
      <c r="E322" s="23">
        <v>12</v>
      </c>
      <c r="F322" s="23">
        <f>E322</f>
        <v>12</v>
      </c>
      <c r="G322" s="23"/>
      <c r="H322" s="50"/>
      <c r="I322" s="50"/>
      <c r="J322" s="50"/>
      <c r="K322" s="50"/>
      <c r="L322" s="50"/>
      <c r="M322" s="50"/>
      <c r="N322" s="23"/>
      <c r="O322" s="50"/>
      <c r="P322" s="50"/>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row>
    <row r="323" spans="1:235" s="22" customFormat="1" ht="22.5">
      <c r="A323" s="18" t="s">
        <v>177</v>
      </c>
      <c r="B323" s="70"/>
      <c r="C323" s="70"/>
      <c r="D323" s="23"/>
      <c r="E323" s="23">
        <v>700</v>
      </c>
      <c r="F323" s="23">
        <f>E323</f>
        <v>700</v>
      </c>
      <c r="G323" s="23"/>
      <c r="H323" s="23">
        <v>500</v>
      </c>
      <c r="I323" s="23"/>
      <c r="J323" s="23">
        <f>H323</f>
        <v>500</v>
      </c>
      <c r="K323" s="50"/>
      <c r="L323" s="50"/>
      <c r="M323" s="50"/>
      <c r="N323" s="23"/>
      <c r="O323" s="23"/>
      <c r="P323" s="23"/>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c r="FP323" s="21"/>
      <c r="FQ323" s="21"/>
      <c r="FR323" s="21"/>
      <c r="FS323" s="21"/>
      <c r="FT323" s="21"/>
      <c r="FU323" s="21"/>
      <c r="FV323" s="21"/>
      <c r="FW323" s="21"/>
      <c r="FX323" s="21"/>
      <c r="FY323" s="21"/>
      <c r="FZ323" s="21"/>
      <c r="GA323" s="21"/>
      <c r="GB323" s="21"/>
      <c r="GC323" s="21"/>
      <c r="GD323" s="21"/>
      <c r="GE323" s="21"/>
      <c r="GF323" s="21"/>
      <c r="GG323" s="21"/>
      <c r="GH323" s="21"/>
      <c r="GI323" s="21"/>
      <c r="GJ323" s="21"/>
      <c r="GK323" s="21"/>
      <c r="GL323" s="21"/>
      <c r="GM323" s="21"/>
      <c r="GN323" s="21"/>
      <c r="GO323" s="21"/>
      <c r="GP323" s="21"/>
      <c r="GQ323" s="21"/>
      <c r="GR323" s="21"/>
      <c r="GS323" s="21"/>
      <c r="GT323" s="21"/>
      <c r="GU323" s="21"/>
      <c r="GV323" s="21"/>
      <c r="GW323" s="21"/>
      <c r="GX323" s="21"/>
      <c r="GY323" s="21"/>
      <c r="GZ323" s="21"/>
      <c r="HA323" s="21"/>
      <c r="HB323" s="21"/>
      <c r="HC323" s="21"/>
      <c r="HD323" s="21"/>
      <c r="HE323" s="21"/>
      <c r="HF323" s="21"/>
      <c r="HG323" s="21"/>
      <c r="HH323" s="21"/>
      <c r="HI323" s="21"/>
      <c r="HJ323" s="21"/>
      <c r="HK323" s="21"/>
      <c r="HL323" s="21"/>
      <c r="HM323" s="21"/>
      <c r="HN323" s="21"/>
      <c r="HO323" s="21"/>
      <c r="HP323" s="21"/>
      <c r="HQ323" s="21"/>
      <c r="HR323" s="21"/>
      <c r="HS323" s="21"/>
      <c r="HT323" s="21"/>
      <c r="HU323" s="21"/>
      <c r="HV323" s="21"/>
      <c r="HW323" s="21"/>
      <c r="HX323" s="21"/>
      <c r="HY323" s="21"/>
      <c r="HZ323" s="21"/>
      <c r="IA323" s="21"/>
    </row>
    <row r="324" spans="1:235" s="22" customFormat="1" ht="22.5">
      <c r="A324" s="18" t="s">
        <v>178</v>
      </c>
      <c r="B324" s="70"/>
      <c r="C324" s="70"/>
      <c r="D324" s="23"/>
      <c r="E324" s="23">
        <v>454</v>
      </c>
      <c r="F324" s="23">
        <v>454</v>
      </c>
      <c r="G324" s="23"/>
      <c r="H324" s="23">
        <v>500</v>
      </c>
      <c r="I324" s="50"/>
      <c r="J324" s="23">
        <f>H324</f>
        <v>500</v>
      </c>
      <c r="K324" s="50"/>
      <c r="L324" s="50"/>
      <c r="M324" s="50"/>
      <c r="N324" s="23"/>
      <c r="O324" s="23"/>
      <c r="P324" s="23"/>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c r="FP324" s="21"/>
      <c r="FQ324" s="21"/>
      <c r="FR324" s="21"/>
      <c r="FS324" s="21"/>
      <c r="FT324" s="21"/>
      <c r="FU324" s="21"/>
      <c r="FV324" s="21"/>
      <c r="FW324" s="21"/>
      <c r="FX324" s="21"/>
      <c r="FY324" s="21"/>
      <c r="FZ324" s="21"/>
      <c r="GA324" s="21"/>
      <c r="GB324" s="21"/>
      <c r="GC324" s="21"/>
      <c r="GD324" s="21"/>
      <c r="GE324" s="21"/>
      <c r="GF324" s="21"/>
      <c r="GG324" s="21"/>
      <c r="GH324" s="21"/>
      <c r="GI324" s="21"/>
      <c r="GJ324" s="21"/>
      <c r="GK324" s="21"/>
      <c r="GL324" s="21"/>
      <c r="GM324" s="21"/>
      <c r="GN324" s="21"/>
      <c r="GO324" s="21"/>
      <c r="GP324" s="21"/>
      <c r="GQ324" s="21"/>
      <c r="GR324" s="21"/>
      <c r="GS324" s="21"/>
      <c r="GT324" s="21"/>
      <c r="GU324" s="21"/>
      <c r="GV324" s="21"/>
      <c r="GW324" s="21"/>
      <c r="GX324" s="21"/>
      <c r="GY324" s="21"/>
      <c r="GZ324" s="21"/>
      <c r="HA324" s="21"/>
      <c r="HB324" s="21"/>
      <c r="HC324" s="21"/>
      <c r="HD324" s="21"/>
      <c r="HE324" s="21"/>
      <c r="HF324" s="21"/>
      <c r="HG324" s="21"/>
      <c r="HH324" s="21"/>
      <c r="HI324" s="21"/>
      <c r="HJ324" s="21"/>
      <c r="HK324" s="21"/>
      <c r="HL324" s="21"/>
      <c r="HM324" s="21"/>
      <c r="HN324" s="21"/>
      <c r="HO324" s="21"/>
      <c r="HP324" s="21"/>
      <c r="HQ324" s="21"/>
      <c r="HR324" s="21"/>
      <c r="HS324" s="21"/>
      <c r="HT324" s="21"/>
      <c r="HU324" s="21"/>
      <c r="HV324" s="21"/>
      <c r="HW324" s="21"/>
      <c r="HX324" s="21"/>
      <c r="HY324" s="21"/>
      <c r="HZ324" s="21"/>
      <c r="IA324" s="21"/>
    </row>
    <row r="325" spans="1:235" s="22" customFormat="1" ht="28.5" customHeight="1">
      <c r="A325" s="18" t="s">
        <v>179</v>
      </c>
      <c r="B325" s="70"/>
      <c r="C325" s="70"/>
      <c r="D325" s="23"/>
      <c r="E325" s="23">
        <v>700</v>
      </c>
      <c r="F325" s="23">
        <f>E325</f>
        <v>700</v>
      </c>
      <c r="G325" s="23">
        <v>500</v>
      </c>
      <c r="H325" s="23"/>
      <c r="I325" s="23"/>
      <c r="J325" s="23">
        <f>G325</f>
        <v>500</v>
      </c>
      <c r="K325" s="23"/>
      <c r="L325" s="23"/>
      <c r="M325" s="23"/>
      <c r="N325" s="23"/>
      <c r="O325" s="23"/>
      <c r="P325" s="23"/>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c r="FP325" s="21"/>
      <c r="FQ325" s="21"/>
      <c r="FR325" s="21"/>
      <c r="FS325" s="21"/>
      <c r="FT325" s="21"/>
      <c r="FU325" s="21"/>
      <c r="FV325" s="21"/>
      <c r="FW325" s="21"/>
      <c r="FX325" s="21"/>
      <c r="FY325" s="21"/>
      <c r="FZ325" s="21"/>
      <c r="GA325" s="21"/>
      <c r="GB325" s="21"/>
      <c r="GC325" s="21"/>
      <c r="GD325" s="21"/>
      <c r="GE325" s="21"/>
      <c r="GF325" s="21"/>
      <c r="GG325" s="21"/>
      <c r="GH325" s="21"/>
      <c r="GI325" s="21"/>
      <c r="GJ325" s="21"/>
      <c r="GK325" s="21"/>
      <c r="GL325" s="21"/>
      <c r="GM325" s="21"/>
      <c r="GN325" s="21"/>
      <c r="GO325" s="21"/>
      <c r="GP325" s="21"/>
      <c r="GQ325" s="21"/>
      <c r="GR325" s="21"/>
      <c r="GS325" s="21"/>
      <c r="GT325" s="21"/>
      <c r="GU325" s="21"/>
      <c r="GV325" s="21"/>
      <c r="GW325" s="21"/>
      <c r="GX325" s="21"/>
      <c r="GY325" s="21"/>
      <c r="GZ325" s="21"/>
      <c r="HA325" s="21"/>
      <c r="HB325" s="21"/>
      <c r="HC325" s="21"/>
      <c r="HD325" s="21"/>
      <c r="HE325" s="21"/>
      <c r="HF325" s="21"/>
      <c r="HG325" s="21"/>
      <c r="HH325" s="21"/>
      <c r="HI325" s="21"/>
      <c r="HJ325" s="21"/>
      <c r="HK325" s="21"/>
      <c r="HL325" s="21"/>
      <c r="HM325" s="21"/>
      <c r="HN325" s="21"/>
      <c r="HO325" s="21"/>
      <c r="HP325" s="21"/>
      <c r="HQ325" s="21"/>
      <c r="HR325" s="21"/>
      <c r="HS325" s="21"/>
      <c r="HT325" s="21"/>
      <c r="HU325" s="21"/>
      <c r="HV325" s="21"/>
      <c r="HW325" s="21"/>
      <c r="HX325" s="21"/>
      <c r="HY325" s="21"/>
      <c r="HZ325" s="21"/>
      <c r="IA325" s="21"/>
    </row>
    <row r="326" spans="1:235" s="22" customFormat="1" ht="11.25">
      <c r="A326" s="49" t="s">
        <v>5</v>
      </c>
      <c r="B326" s="56"/>
      <c r="C326" s="56"/>
      <c r="D326" s="23"/>
      <c r="E326" s="23"/>
      <c r="F326" s="23"/>
      <c r="G326" s="23"/>
      <c r="H326" s="44"/>
      <c r="I326" s="44"/>
      <c r="J326" s="44"/>
      <c r="K326" s="23" t="e">
        <f>H326/E326*100</f>
        <v>#DIV/0!</v>
      </c>
      <c r="L326" s="44"/>
      <c r="M326" s="44"/>
      <c r="N326" s="23"/>
      <c r="O326" s="44"/>
      <c r="P326" s="44"/>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c r="FP326" s="21"/>
      <c r="FQ326" s="21"/>
      <c r="FR326" s="21"/>
      <c r="FS326" s="21"/>
      <c r="FT326" s="21"/>
      <c r="FU326" s="21"/>
      <c r="FV326" s="21"/>
      <c r="FW326" s="21"/>
      <c r="FX326" s="21"/>
      <c r="FY326" s="21"/>
      <c r="FZ326" s="21"/>
      <c r="GA326" s="21"/>
      <c r="GB326" s="21"/>
      <c r="GC326" s="21"/>
      <c r="GD326" s="21"/>
      <c r="GE326" s="21"/>
      <c r="GF326" s="21"/>
      <c r="GG326" s="21"/>
      <c r="GH326" s="21"/>
      <c r="GI326" s="21"/>
      <c r="GJ326" s="21"/>
      <c r="GK326" s="21"/>
      <c r="GL326" s="21"/>
      <c r="GM326" s="21"/>
      <c r="GN326" s="21"/>
      <c r="GO326" s="21"/>
      <c r="GP326" s="21"/>
      <c r="GQ326" s="21"/>
      <c r="GR326" s="21"/>
      <c r="GS326" s="21"/>
      <c r="GT326" s="21"/>
      <c r="GU326" s="21"/>
      <c r="GV326" s="21"/>
      <c r="GW326" s="21"/>
      <c r="GX326" s="21"/>
      <c r="GY326" s="21"/>
      <c r="GZ326" s="21"/>
      <c r="HA326" s="21"/>
      <c r="HB326" s="21"/>
      <c r="HC326" s="21"/>
      <c r="HD326" s="21"/>
      <c r="HE326" s="21"/>
      <c r="HF326" s="21"/>
      <c r="HG326" s="21"/>
      <c r="HH326" s="21"/>
      <c r="HI326" s="21"/>
      <c r="HJ326" s="21"/>
      <c r="HK326" s="21"/>
      <c r="HL326" s="21"/>
      <c r="HM326" s="21"/>
      <c r="HN326" s="21"/>
      <c r="HO326" s="21"/>
      <c r="HP326" s="21"/>
      <c r="HQ326" s="21"/>
      <c r="HR326" s="21"/>
      <c r="HS326" s="21"/>
      <c r="HT326" s="21"/>
      <c r="HU326" s="21"/>
      <c r="HV326" s="21"/>
      <c r="HW326" s="21"/>
      <c r="HX326" s="21"/>
      <c r="HY326" s="21"/>
      <c r="HZ326" s="21"/>
      <c r="IA326" s="21"/>
    </row>
    <row r="327" spans="1:235" s="22" customFormat="1" ht="16.5" customHeight="1">
      <c r="A327" s="18" t="s">
        <v>353</v>
      </c>
      <c r="B327" s="56"/>
      <c r="C327" s="56"/>
      <c r="D327" s="23"/>
      <c r="E327" s="23">
        <v>12</v>
      </c>
      <c r="F327" s="23">
        <f>E327</f>
        <v>12</v>
      </c>
      <c r="G327" s="23"/>
      <c r="H327" s="23">
        <v>20</v>
      </c>
      <c r="I327" s="23"/>
      <c r="J327" s="23">
        <v>20</v>
      </c>
      <c r="K327" s="23"/>
      <c r="L327" s="44"/>
      <c r="M327" s="44"/>
      <c r="N327" s="23"/>
      <c r="O327" s="44"/>
      <c r="P327" s="44"/>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c r="FP327" s="21"/>
      <c r="FQ327" s="21"/>
      <c r="FR327" s="21"/>
      <c r="FS327" s="21"/>
      <c r="FT327" s="21"/>
      <c r="FU327" s="21"/>
      <c r="FV327" s="21"/>
      <c r="FW327" s="21"/>
      <c r="FX327" s="21"/>
      <c r="FY327" s="21"/>
      <c r="FZ327" s="21"/>
      <c r="GA327" s="21"/>
      <c r="GB327" s="21"/>
      <c r="GC327" s="21"/>
      <c r="GD327" s="21"/>
      <c r="GE327" s="21"/>
      <c r="GF327" s="21"/>
      <c r="GG327" s="21"/>
      <c r="GH327" s="21"/>
      <c r="GI327" s="21"/>
      <c r="GJ327" s="21"/>
      <c r="GK327" s="21"/>
      <c r="GL327" s="21"/>
      <c r="GM327" s="21"/>
      <c r="GN327" s="21"/>
      <c r="GO327" s="21"/>
      <c r="GP327" s="21"/>
      <c r="GQ327" s="21"/>
      <c r="GR327" s="21"/>
      <c r="GS327" s="21"/>
      <c r="GT327" s="21"/>
      <c r="GU327" s="21"/>
      <c r="GV327" s="21"/>
      <c r="GW327" s="21"/>
      <c r="GX327" s="21"/>
      <c r="GY327" s="21"/>
      <c r="GZ327" s="21"/>
      <c r="HA327" s="21"/>
      <c r="HB327" s="21"/>
      <c r="HC327" s="21"/>
      <c r="HD327" s="21"/>
      <c r="HE327" s="21"/>
      <c r="HF327" s="21"/>
      <c r="HG327" s="21"/>
      <c r="HH327" s="21"/>
      <c r="HI327" s="21"/>
      <c r="HJ327" s="21"/>
      <c r="HK327" s="21"/>
      <c r="HL327" s="21"/>
      <c r="HM327" s="21"/>
      <c r="HN327" s="21"/>
      <c r="HO327" s="21"/>
      <c r="HP327" s="21"/>
      <c r="HQ327" s="21"/>
      <c r="HR327" s="21"/>
      <c r="HS327" s="21"/>
      <c r="HT327" s="21"/>
      <c r="HU327" s="21"/>
      <c r="HV327" s="21"/>
      <c r="HW327" s="21"/>
      <c r="HX327" s="21"/>
      <c r="HY327" s="21"/>
      <c r="HZ327" s="21"/>
      <c r="IA327" s="21"/>
    </row>
    <row r="328" spans="1:235" s="22" customFormat="1" ht="22.5">
      <c r="A328" s="18" t="s">
        <v>186</v>
      </c>
      <c r="B328" s="56"/>
      <c r="C328" s="56"/>
      <c r="D328" s="23"/>
      <c r="E328" s="23">
        <v>200</v>
      </c>
      <c r="F328" s="23">
        <v>200</v>
      </c>
      <c r="G328" s="23"/>
      <c r="H328" s="23">
        <v>400</v>
      </c>
      <c r="I328" s="23"/>
      <c r="J328" s="23">
        <f>H328</f>
        <v>400</v>
      </c>
      <c r="K328" s="23"/>
      <c r="L328" s="23"/>
      <c r="M328" s="23"/>
      <c r="N328" s="23"/>
      <c r="O328" s="23"/>
      <c r="P328" s="23"/>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c r="FP328" s="21"/>
      <c r="FQ328" s="21"/>
      <c r="FR328" s="21"/>
      <c r="FS328" s="21"/>
      <c r="FT328" s="21"/>
      <c r="FU328" s="21"/>
      <c r="FV328" s="21"/>
      <c r="FW328" s="21"/>
      <c r="FX328" s="21"/>
      <c r="FY328" s="21"/>
      <c r="FZ328" s="21"/>
      <c r="GA328" s="21"/>
      <c r="GB328" s="21"/>
      <c r="GC328" s="21"/>
      <c r="GD328" s="21"/>
      <c r="GE328" s="21"/>
      <c r="GF328" s="21"/>
      <c r="GG328" s="21"/>
      <c r="GH328" s="21"/>
      <c r="GI328" s="21"/>
      <c r="GJ328" s="21"/>
      <c r="GK328" s="21"/>
      <c r="GL328" s="21"/>
      <c r="GM328" s="21"/>
      <c r="GN328" s="21"/>
      <c r="GO328" s="21"/>
      <c r="GP328" s="21"/>
      <c r="GQ328" s="21"/>
      <c r="GR328" s="21"/>
      <c r="GS328" s="21"/>
      <c r="GT328" s="21"/>
      <c r="GU328" s="21"/>
      <c r="GV328" s="21"/>
      <c r="GW328" s="21"/>
      <c r="GX328" s="21"/>
      <c r="GY328" s="21"/>
      <c r="GZ328" s="21"/>
      <c r="HA328" s="21"/>
      <c r="HB328" s="21"/>
      <c r="HC328" s="21"/>
      <c r="HD328" s="21"/>
      <c r="HE328" s="21"/>
      <c r="HF328" s="21"/>
      <c r="HG328" s="21"/>
      <c r="HH328" s="21"/>
      <c r="HI328" s="21"/>
      <c r="HJ328" s="21"/>
      <c r="HK328" s="21"/>
      <c r="HL328" s="21"/>
      <c r="HM328" s="21"/>
      <c r="HN328" s="21"/>
      <c r="HO328" s="21"/>
      <c r="HP328" s="21"/>
      <c r="HQ328" s="21"/>
      <c r="HR328" s="21"/>
      <c r="HS328" s="21"/>
      <c r="HT328" s="21"/>
      <c r="HU328" s="21"/>
      <c r="HV328" s="21"/>
      <c r="HW328" s="21"/>
      <c r="HX328" s="21"/>
      <c r="HY328" s="21"/>
      <c r="HZ328" s="21"/>
      <c r="IA328" s="21"/>
    </row>
    <row r="329" spans="1:235" s="22" customFormat="1" ht="22.5">
      <c r="A329" s="18" t="s">
        <v>180</v>
      </c>
      <c r="B329" s="56"/>
      <c r="C329" s="56"/>
      <c r="D329" s="23"/>
      <c r="E329" s="23">
        <v>454</v>
      </c>
      <c r="F329" s="23">
        <f>E329</f>
        <v>454</v>
      </c>
      <c r="G329" s="23"/>
      <c r="H329" s="23">
        <v>460</v>
      </c>
      <c r="I329" s="23"/>
      <c r="J329" s="23">
        <v>460</v>
      </c>
      <c r="K329" s="23"/>
      <c r="L329" s="44"/>
      <c r="M329" s="44"/>
      <c r="N329" s="23"/>
      <c r="O329" s="23"/>
      <c r="P329" s="23"/>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c r="FP329" s="21"/>
      <c r="FQ329" s="21"/>
      <c r="FR329" s="21"/>
      <c r="FS329" s="21"/>
      <c r="FT329" s="21"/>
      <c r="FU329" s="21"/>
      <c r="FV329" s="21"/>
      <c r="FW329" s="21"/>
      <c r="FX329" s="21"/>
      <c r="FY329" s="21"/>
      <c r="FZ329" s="21"/>
      <c r="GA329" s="21"/>
      <c r="GB329" s="21"/>
      <c r="GC329" s="21"/>
      <c r="GD329" s="21"/>
      <c r="GE329" s="21"/>
      <c r="GF329" s="21"/>
      <c r="GG329" s="21"/>
      <c r="GH329" s="21"/>
      <c r="GI329" s="21"/>
      <c r="GJ329" s="21"/>
      <c r="GK329" s="21"/>
      <c r="GL329" s="21"/>
      <c r="GM329" s="21"/>
      <c r="GN329" s="21"/>
      <c r="GO329" s="21"/>
      <c r="GP329" s="21"/>
      <c r="GQ329" s="21"/>
      <c r="GR329" s="21"/>
      <c r="GS329" s="21"/>
      <c r="GT329" s="21"/>
      <c r="GU329" s="21"/>
      <c r="GV329" s="21"/>
      <c r="GW329" s="21"/>
      <c r="GX329" s="21"/>
      <c r="GY329" s="21"/>
      <c r="GZ329" s="21"/>
      <c r="HA329" s="21"/>
      <c r="HB329" s="21"/>
      <c r="HC329" s="21"/>
      <c r="HD329" s="21"/>
      <c r="HE329" s="21"/>
      <c r="HF329" s="21"/>
      <c r="HG329" s="21"/>
      <c r="HH329" s="21"/>
      <c r="HI329" s="21"/>
      <c r="HJ329" s="21"/>
      <c r="HK329" s="21"/>
      <c r="HL329" s="21"/>
      <c r="HM329" s="21"/>
      <c r="HN329" s="21"/>
      <c r="HO329" s="21"/>
      <c r="HP329" s="21"/>
      <c r="HQ329" s="21"/>
      <c r="HR329" s="21"/>
      <c r="HS329" s="21"/>
      <c r="HT329" s="21"/>
      <c r="HU329" s="21"/>
      <c r="HV329" s="21"/>
      <c r="HW329" s="21"/>
      <c r="HX329" s="21"/>
      <c r="HY329" s="21"/>
      <c r="HZ329" s="21"/>
      <c r="IA329" s="21"/>
    </row>
    <row r="330" spans="1:235" s="22" customFormat="1" ht="33.75">
      <c r="A330" s="18" t="s">
        <v>181</v>
      </c>
      <c r="B330" s="56"/>
      <c r="C330" s="56"/>
      <c r="D330" s="23"/>
      <c r="E330" s="23">
        <v>200</v>
      </c>
      <c r="F330" s="23">
        <f>E330</f>
        <v>200</v>
      </c>
      <c r="G330" s="23">
        <v>374</v>
      </c>
      <c r="H330" s="23"/>
      <c r="I330" s="23"/>
      <c r="J330" s="23">
        <f>G330</f>
        <v>374</v>
      </c>
      <c r="K330" s="23"/>
      <c r="L330" s="23"/>
      <c r="M330" s="23"/>
      <c r="N330" s="23"/>
      <c r="O330" s="23"/>
      <c r="P330" s="23"/>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c r="FP330" s="21"/>
      <c r="FQ330" s="21"/>
      <c r="FR330" s="21"/>
      <c r="FS330" s="21"/>
      <c r="FT330" s="21"/>
      <c r="FU330" s="21"/>
      <c r="FV330" s="21"/>
      <c r="FW330" s="21"/>
      <c r="FX330" s="21"/>
      <c r="FY330" s="21"/>
      <c r="FZ330" s="21"/>
      <c r="GA330" s="21"/>
      <c r="GB330" s="21"/>
      <c r="GC330" s="21"/>
      <c r="GD330" s="21"/>
      <c r="GE330" s="21"/>
      <c r="GF330" s="21"/>
      <c r="GG330" s="21"/>
      <c r="GH330" s="21"/>
      <c r="GI330" s="21"/>
      <c r="GJ330" s="21"/>
      <c r="GK330" s="21"/>
      <c r="GL330" s="21"/>
      <c r="GM330" s="21"/>
      <c r="GN330" s="21"/>
      <c r="GO330" s="21"/>
      <c r="GP330" s="21"/>
      <c r="GQ330" s="21"/>
      <c r="GR330" s="21"/>
      <c r="GS330" s="21"/>
      <c r="GT330" s="21"/>
      <c r="GU330" s="21"/>
      <c r="GV330" s="21"/>
      <c r="GW330" s="21"/>
      <c r="GX330" s="21"/>
      <c r="GY330" s="21"/>
      <c r="GZ330" s="21"/>
      <c r="HA330" s="21"/>
      <c r="HB330" s="21"/>
      <c r="HC330" s="21"/>
      <c r="HD330" s="21"/>
      <c r="HE330" s="21"/>
      <c r="HF330" s="21"/>
      <c r="HG330" s="21"/>
      <c r="HH330" s="21"/>
      <c r="HI330" s="21"/>
      <c r="HJ330" s="21"/>
      <c r="HK330" s="21"/>
      <c r="HL330" s="21"/>
      <c r="HM330" s="21"/>
      <c r="HN330" s="21"/>
      <c r="HO330" s="21"/>
      <c r="HP330" s="21"/>
      <c r="HQ330" s="21"/>
      <c r="HR330" s="21"/>
      <c r="HS330" s="21"/>
      <c r="HT330" s="21"/>
      <c r="HU330" s="21"/>
      <c r="HV330" s="21"/>
      <c r="HW330" s="21"/>
      <c r="HX330" s="21"/>
      <c r="HY330" s="21"/>
      <c r="HZ330" s="21"/>
      <c r="IA330" s="21"/>
    </row>
    <row r="331" spans="1:235" s="22" customFormat="1" ht="11.25">
      <c r="A331" s="49" t="s">
        <v>7</v>
      </c>
      <c r="B331" s="56"/>
      <c r="C331" s="56"/>
      <c r="D331" s="23"/>
      <c r="E331" s="44"/>
      <c r="F331" s="44"/>
      <c r="G331" s="23"/>
      <c r="H331" s="44"/>
      <c r="I331" s="44"/>
      <c r="J331" s="44"/>
      <c r="K331" s="23" t="e">
        <f>H331/E331*100</f>
        <v>#DIV/0!</v>
      </c>
      <c r="L331" s="44"/>
      <c r="M331" s="44"/>
      <c r="N331" s="23"/>
      <c r="O331" s="44"/>
      <c r="P331" s="44"/>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c r="FP331" s="21"/>
      <c r="FQ331" s="21"/>
      <c r="FR331" s="21"/>
      <c r="FS331" s="21"/>
      <c r="FT331" s="21"/>
      <c r="FU331" s="21"/>
      <c r="FV331" s="21"/>
      <c r="FW331" s="21"/>
      <c r="FX331" s="21"/>
      <c r="FY331" s="21"/>
      <c r="FZ331" s="21"/>
      <c r="GA331" s="21"/>
      <c r="GB331" s="21"/>
      <c r="GC331" s="21"/>
      <c r="GD331" s="21"/>
      <c r="GE331" s="21"/>
      <c r="GF331" s="21"/>
      <c r="GG331" s="21"/>
      <c r="GH331" s="21"/>
      <c r="GI331" s="21"/>
      <c r="GJ331" s="21"/>
      <c r="GK331" s="21"/>
      <c r="GL331" s="21"/>
      <c r="GM331" s="21"/>
      <c r="GN331" s="21"/>
      <c r="GO331" s="21"/>
      <c r="GP331" s="21"/>
      <c r="GQ331" s="21"/>
      <c r="GR331" s="21"/>
      <c r="GS331" s="21"/>
      <c r="GT331" s="21"/>
      <c r="GU331" s="21"/>
      <c r="GV331" s="21"/>
      <c r="GW331" s="21"/>
      <c r="GX331" s="21"/>
      <c r="GY331" s="21"/>
      <c r="GZ331" s="21"/>
      <c r="HA331" s="21"/>
      <c r="HB331" s="21"/>
      <c r="HC331" s="21"/>
      <c r="HD331" s="21"/>
      <c r="HE331" s="21"/>
      <c r="HF331" s="21"/>
      <c r="HG331" s="21"/>
      <c r="HH331" s="21"/>
      <c r="HI331" s="21"/>
      <c r="HJ331" s="21"/>
      <c r="HK331" s="21"/>
      <c r="HL331" s="21"/>
      <c r="HM331" s="21"/>
      <c r="HN331" s="21"/>
      <c r="HO331" s="21"/>
      <c r="HP331" s="21"/>
      <c r="HQ331" s="21"/>
      <c r="HR331" s="21"/>
      <c r="HS331" s="21"/>
      <c r="HT331" s="21"/>
      <c r="HU331" s="21"/>
      <c r="HV331" s="21"/>
      <c r="HW331" s="21"/>
      <c r="HX331" s="21"/>
      <c r="HY331" s="21"/>
      <c r="HZ331" s="21"/>
      <c r="IA331" s="21"/>
    </row>
    <row r="332" spans="1:235" s="22" customFormat="1" ht="22.5">
      <c r="A332" s="18" t="s">
        <v>182</v>
      </c>
      <c r="B332" s="19"/>
      <c r="C332" s="19"/>
      <c r="D332" s="23"/>
      <c r="E332" s="23">
        <v>400000</v>
      </c>
      <c r="F332" s="23">
        <f>E332</f>
        <v>400000</v>
      </c>
      <c r="G332" s="23"/>
      <c r="H332" s="23">
        <v>250000</v>
      </c>
      <c r="I332" s="23"/>
      <c r="J332" s="23">
        <f>H332</f>
        <v>250000</v>
      </c>
      <c r="K332" s="23"/>
      <c r="L332" s="23"/>
      <c r="M332" s="23"/>
      <c r="N332" s="23"/>
      <c r="O332" s="23"/>
      <c r="P332" s="23"/>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c r="FP332" s="21"/>
      <c r="FQ332" s="21"/>
      <c r="FR332" s="21"/>
      <c r="FS332" s="21"/>
      <c r="FT332" s="21"/>
      <c r="FU332" s="21"/>
      <c r="FV332" s="21"/>
      <c r="FW332" s="21"/>
      <c r="FX332" s="21"/>
      <c r="FY332" s="21"/>
      <c r="FZ332" s="21"/>
      <c r="GA332" s="21"/>
      <c r="GB332" s="21"/>
      <c r="GC332" s="21"/>
      <c r="GD332" s="21"/>
      <c r="GE332" s="21"/>
      <c r="GF332" s="21"/>
      <c r="GG332" s="21"/>
      <c r="GH332" s="21"/>
      <c r="GI332" s="21"/>
      <c r="GJ332" s="21"/>
      <c r="GK332" s="21"/>
      <c r="GL332" s="21"/>
      <c r="GM332" s="21"/>
      <c r="GN332" s="21"/>
      <c r="GO332" s="21"/>
      <c r="GP332" s="21"/>
      <c r="GQ332" s="21"/>
      <c r="GR332" s="21"/>
      <c r="GS332" s="21"/>
      <c r="GT332" s="21"/>
      <c r="GU332" s="21"/>
      <c r="GV332" s="21"/>
      <c r="GW332" s="21"/>
      <c r="GX332" s="21"/>
      <c r="GY332" s="21"/>
      <c r="GZ332" s="21"/>
      <c r="HA332" s="21"/>
      <c r="HB332" s="21"/>
      <c r="HC332" s="21"/>
      <c r="HD332" s="21"/>
      <c r="HE332" s="21"/>
      <c r="HF332" s="21"/>
      <c r="HG332" s="21"/>
      <c r="HH332" s="21"/>
      <c r="HI332" s="21"/>
      <c r="HJ332" s="21"/>
      <c r="HK332" s="21"/>
      <c r="HL332" s="21"/>
      <c r="HM332" s="21"/>
      <c r="HN332" s="21"/>
      <c r="HO332" s="21"/>
      <c r="HP332" s="21"/>
      <c r="HQ332" s="21"/>
      <c r="HR332" s="21"/>
      <c r="HS332" s="21"/>
      <c r="HT332" s="21"/>
      <c r="HU332" s="21"/>
      <c r="HV332" s="21"/>
      <c r="HW332" s="21"/>
      <c r="HX332" s="21"/>
      <c r="HY332" s="21"/>
      <c r="HZ332" s="21"/>
      <c r="IA332" s="21"/>
    </row>
    <row r="333" spans="1:235" s="22" customFormat="1" ht="22.5">
      <c r="A333" s="18" t="s">
        <v>183</v>
      </c>
      <c r="B333" s="19"/>
      <c r="C333" s="19"/>
      <c r="D333" s="23"/>
      <c r="E333" s="23">
        <v>52500</v>
      </c>
      <c r="F333" s="23">
        <f>E333</f>
        <v>52500</v>
      </c>
      <c r="G333" s="23"/>
      <c r="H333" s="23">
        <v>75000</v>
      </c>
      <c r="I333" s="23"/>
      <c r="J333" s="23">
        <f>H333</f>
        <v>75000</v>
      </c>
      <c r="K333" s="23"/>
      <c r="L333" s="23"/>
      <c r="M333" s="23"/>
      <c r="N333" s="23"/>
      <c r="O333" s="23"/>
      <c r="P333" s="23"/>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c r="FP333" s="21"/>
      <c r="FQ333" s="21"/>
      <c r="FR333" s="21"/>
      <c r="FS333" s="21"/>
      <c r="FT333" s="21"/>
      <c r="FU333" s="21"/>
      <c r="FV333" s="21"/>
      <c r="FW333" s="21"/>
      <c r="FX333" s="21"/>
      <c r="FY333" s="21"/>
      <c r="FZ333" s="21"/>
      <c r="GA333" s="21"/>
      <c r="GB333" s="21"/>
      <c r="GC333" s="21"/>
      <c r="GD333" s="21"/>
      <c r="GE333" s="21"/>
      <c r="GF333" s="21"/>
      <c r="GG333" s="21"/>
      <c r="GH333" s="21"/>
      <c r="GI333" s="21"/>
      <c r="GJ333" s="21"/>
      <c r="GK333" s="21"/>
      <c r="GL333" s="21"/>
      <c r="GM333" s="21"/>
      <c r="GN333" s="21"/>
      <c r="GO333" s="21"/>
      <c r="GP333" s="21"/>
      <c r="GQ333" s="21"/>
      <c r="GR333" s="21"/>
      <c r="GS333" s="21"/>
      <c r="GT333" s="21"/>
      <c r="GU333" s="21"/>
      <c r="GV333" s="21"/>
      <c r="GW333" s="21"/>
      <c r="GX333" s="21"/>
      <c r="GY333" s="21"/>
      <c r="GZ333" s="21"/>
      <c r="HA333" s="21"/>
      <c r="HB333" s="21"/>
      <c r="HC333" s="21"/>
      <c r="HD333" s="21"/>
      <c r="HE333" s="21"/>
      <c r="HF333" s="21"/>
      <c r="HG333" s="21"/>
      <c r="HH333" s="21"/>
      <c r="HI333" s="21"/>
      <c r="HJ333" s="21"/>
      <c r="HK333" s="21"/>
      <c r="HL333" s="21"/>
      <c r="HM333" s="21"/>
      <c r="HN333" s="21"/>
      <c r="HO333" s="21"/>
      <c r="HP333" s="21"/>
      <c r="HQ333" s="21"/>
      <c r="HR333" s="21"/>
      <c r="HS333" s="21"/>
      <c r="HT333" s="21"/>
      <c r="HU333" s="21"/>
      <c r="HV333" s="21"/>
      <c r="HW333" s="21"/>
      <c r="HX333" s="21"/>
      <c r="HY333" s="21"/>
      <c r="HZ333" s="21"/>
      <c r="IA333" s="21"/>
    </row>
    <row r="334" spans="1:235" s="22" customFormat="1" ht="22.5">
      <c r="A334" s="18" t="s">
        <v>184</v>
      </c>
      <c r="B334" s="19"/>
      <c r="C334" s="19"/>
      <c r="D334" s="23"/>
      <c r="E334" s="23">
        <v>7000</v>
      </c>
      <c r="F334" s="23">
        <f>E334</f>
        <v>7000</v>
      </c>
      <c r="G334" s="23"/>
      <c r="H334" s="23">
        <v>9391.30434783</v>
      </c>
      <c r="I334" s="23"/>
      <c r="J334" s="23">
        <f>H334</f>
        <v>9391.30434783</v>
      </c>
      <c r="K334" s="23"/>
      <c r="L334" s="23"/>
      <c r="M334" s="23"/>
      <c r="N334" s="23"/>
      <c r="O334" s="23"/>
      <c r="P334" s="23"/>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c r="FP334" s="21"/>
      <c r="FQ334" s="21"/>
      <c r="FR334" s="21"/>
      <c r="FS334" s="21"/>
      <c r="FT334" s="21"/>
      <c r="FU334" s="21"/>
      <c r="FV334" s="21"/>
      <c r="FW334" s="21"/>
      <c r="FX334" s="21"/>
      <c r="FY334" s="21"/>
      <c r="FZ334" s="21"/>
      <c r="GA334" s="21"/>
      <c r="GB334" s="21"/>
      <c r="GC334" s="21"/>
      <c r="GD334" s="21"/>
      <c r="GE334" s="21"/>
      <c r="GF334" s="21"/>
      <c r="GG334" s="21"/>
      <c r="GH334" s="21"/>
      <c r="GI334" s="21"/>
      <c r="GJ334" s="21"/>
      <c r="GK334" s="21"/>
      <c r="GL334" s="21"/>
      <c r="GM334" s="21"/>
      <c r="GN334" s="21"/>
      <c r="GO334" s="21"/>
      <c r="GP334" s="21"/>
      <c r="GQ334" s="21"/>
      <c r="GR334" s="21"/>
      <c r="GS334" s="21"/>
      <c r="GT334" s="21"/>
      <c r="GU334" s="21"/>
      <c r="GV334" s="21"/>
      <c r="GW334" s="21"/>
      <c r="GX334" s="21"/>
      <c r="GY334" s="21"/>
      <c r="GZ334" s="21"/>
      <c r="HA334" s="21"/>
      <c r="HB334" s="21"/>
      <c r="HC334" s="21"/>
      <c r="HD334" s="21"/>
      <c r="HE334" s="21"/>
      <c r="HF334" s="21"/>
      <c r="HG334" s="21"/>
      <c r="HH334" s="21"/>
      <c r="HI334" s="21"/>
      <c r="HJ334" s="21"/>
      <c r="HK334" s="21"/>
      <c r="HL334" s="21"/>
      <c r="HM334" s="21"/>
      <c r="HN334" s="21"/>
      <c r="HO334" s="21"/>
      <c r="HP334" s="21"/>
      <c r="HQ334" s="21"/>
      <c r="HR334" s="21"/>
      <c r="HS334" s="21"/>
      <c r="HT334" s="21"/>
      <c r="HU334" s="21"/>
      <c r="HV334" s="21"/>
      <c r="HW334" s="21"/>
      <c r="HX334" s="21"/>
      <c r="HY334" s="21"/>
      <c r="HZ334" s="21"/>
      <c r="IA334" s="21"/>
    </row>
    <row r="335" spans="1:235" s="22" customFormat="1" ht="33.75">
      <c r="A335" s="18" t="s">
        <v>185</v>
      </c>
      <c r="B335" s="19"/>
      <c r="C335" s="19"/>
      <c r="D335" s="23"/>
      <c r="E335" s="23">
        <v>1500</v>
      </c>
      <c r="F335" s="23">
        <f>E335</f>
        <v>1500</v>
      </c>
      <c r="G335" s="23">
        <v>1564.17112299</v>
      </c>
      <c r="H335" s="23"/>
      <c r="I335" s="23"/>
      <c r="J335" s="23">
        <f>G335</f>
        <v>1564.17112299</v>
      </c>
      <c r="K335" s="23"/>
      <c r="L335" s="23"/>
      <c r="M335" s="23"/>
      <c r="N335" s="23"/>
      <c r="O335" s="23"/>
      <c r="P335" s="23"/>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c r="FP335" s="21"/>
      <c r="FQ335" s="21"/>
      <c r="FR335" s="21"/>
      <c r="FS335" s="21"/>
      <c r="FT335" s="21"/>
      <c r="FU335" s="21"/>
      <c r="FV335" s="21"/>
      <c r="FW335" s="21"/>
      <c r="FX335" s="21"/>
      <c r="FY335" s="21"/>
      <c r="FZ335" s="21"/>
      <c r="GA335" s="21"/>
      <c r="GB335" s="21"/>
      <c r="GC335" s="21"/>
      <c r="GD335" s="21"/>
      <c r="GE335" s="21"/>
      <c r="GF335" s="21"/>
      <c r="GG335" s="21"/>
      <c r="GH335" s="21"/>
      <c r="GI335" s="21"/>
      <c r="GJ335" s="21"/>
      <c r="GK335" s="21"/>
      <c r="GL335" s="21"/>
      <c r="GM335" s="21"/>
      <c r="GN335" s="21"/>
      <c r="GO335" s="21"/>
      <c r="GP335" s="21"/>
      <c r="GQ335" s="21"/>
      <c r="GR335" s="21"/>
      <c r="GS335" s="21"/>
      <c r="GT335" s="21"/>
      <c r="GU335" s="21"/>
      <c r="GV335" s="21"/>
      <c r="GW335" s="21"/>
      <c r="GX335" s="21"/>
      <c r="GY335" s="21"/>
      <c r="GZ335" s="21"/>
      <c r="HA335" s="21"/>
      <c r="HB335" s="21"/>
      <c r="HC335" s="21"/>
      <c r="HD335" s="21"/>
      <c r="HE335" s="21"/>
      <c r="HF335" s="21"/>
      <c r="HG335" s="21"/>
      <c r="HH335" s="21"/>
      <c r="HI335" s="21"/>
      <c r="HJ335" s="21"/>
      <c r="HK335" s="21"/>
      <c r="HL335" s="21"/>
      <c r="HM335" s="21"/>
      <c r="HN335" s="21"/>
      <c r="HO335" s="21"/>
      <c r="HP335" s="21"/>
      <c r="HQ335" s="21"/>
      <c r="HR335" s="21"/>
      <c r="HS335" s="21"/>
      <c r="HT335" s="21"/>
      <c r="HU335" s="21"/>
      <c r="HV335" s="21"/>
      <c r="HW335" s="21"/>
      <c r="HX335" s="21"/>
      <c r="HY335" s="21"/>
      <c r="HZ335" s="21"/>
      <c r="IA335" s="21"/>
    </row>
    <row r="336" spans="1:235" s="22" customFormat="1" ht="11.25">
      <c r="A336" s="49" t="s">
        <v>6</v>
      </c>
      <c r="B336" s="19"/>
      <c r="C336" s="19"/>
      <c r="D336" s="23"/>
      <c r="E336" s="23"/>
      <c r="F336" s="23"/>
      <c r="G336" s="23"/>
      <c r="H336" s="23"/>
      <c r="I336" s="23"/>
      <c r="J336" s="23"/>
      <c r="K336" s="23"/>
      <c r="L336" s="23"/>
      <c r="M336" s="23"/>
      <c r="N336" s="23"/>
      <c r="O336" s="23"/>
      <c r="P336" s="23"/>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c r="FP336" s="21"/>
      <c r="FQ336" s="21"/>
      <c r="FR336" s="21"/>
      <c r="FS336" s="21"/>
      <c r="FT336" s="21"/>
      <c r="FU336" s="21"/>
      <c r="FV336" s="21"/>
      <c r="FW336" s="21"/>
      <c r="FX336" s="21"/>
      <c r="FY336" s="21"/>
      <c r="FZ336" s="21"/>
      <c r="GA336" s="21"/>
      <c r="GB336" s="21"/>
      <c r="GC336" s="21"/>
      <c r="GD336" s="21"/>
      <c r="GE336" s="21"/>
      <c r="GF336" s="21"/>
      <c r="GG336" s="21"/>
      <c r="GH336" s="21"/>
      <c r="GI336" s="21"/>
      <c r="GJ336" s="21"/>
      <c r="GK336" s="21"/>
      <c r="GL336" s="21"/>
      <c r="GM336" s="21"/>
      <c r="GN336" s="21"/>
      <c r="GO336" s="21"/>
      <c r="GP336" s="21"/>
      <c r="GQ336" s="21"/>
      <c r="GR336" s="21"/>
      <c r="GS336" s="21"/>
      <c r="GT336" s="21"/>
      <c r="GU336" s="21"/>
      <c r="GV336" s="21"/>
      <c r="GW336" s="21"/>
      <c r="GX336" s="21"/>
      <c r="GY336" s="21"/>
      <c r="GZ336" s="21"/>
      <c r="HA336" s="21"/>
      <c r="HB336" s="21"/>
      <c r="HC336" s="21"/>
      <c r="HD336" s="21"/>
      <c r="HE336" s="21"/>
      <c r="HF336" s="21"/>
      <c r="HG336" s="21"/>
      <c r="HH336" s="21"/>
      <c r="HI336" s="21"/>
      <c r="HJ336" s="21"/>
      <c r="HK336" s="21"/>
      <c r="HL336" s="21"/>
      <c r="HM336" s="21"/>
      <c r="HN336" s="21"/>
      <c r="HO336" s="21"/>
      <c r="HP336" s="21"/>
      <c r="HQ336" s="21"/>
      <c r="HR336" s="21"/>
      <c r="HS336" s="21"/>
      <c r="HT336" s="21"/>
      <c r="HU336" s="21"/>
      <c r="HV336" s="21"/>
      <c r="HW336" s="21"/>
      <c r="HX336" s="21"/>
      <c r="HY336" s="21"/>
      <c r="HZ336" s="21"/>
      <c r="IA336" s="21"/>
    </row>
    <row r="337" spans="1:235" s="22" customFormat="1" ht="33.75">
      <c r="A337" s="18" t="s">
        <v>187</v>
      </c>
      <c r="B337" s="19"/>
      <c r="C337" s="19"/>
      <c r="D337" s="23"/>
      <c r="E337" s="23">
        <f>E327/E322*100</f>
        <v>100</v>
      </c>
      <c r="F337" s="23">
        <f>E337</f>
        <v>100</v>
      </c>
      <c r="G337" s="23"/>
      <c r="H337" s="23"/>
      <c r="I337" s="23"/>
      <c r="J337" s="23"/>
      <c r="K337" s="23"/>
      <c r="L337" s="23"/>
      <c r="M337" s="23"/>
      <c r="N337" s="23"/>
      <c r="O337" s="23"/>
      <c r="P337" s="23"/>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c r="FP337" s="21"/>
      <c r="FQ337" s="21"/>
      <c r="FR337" s="21"/>
      <c r="FS337" s="21"/>
      <c r="FT337" s="21"/>
      <c r="FU337" s="21"/>
      <c r="FV337" s="21"/>
      <c r="FW337" s="21"/>
      <c r="FX337" s="21"/>
      <c r="FY337" s="21"/>
      <c r="FZ337" s="21"/>
      <c r="GA337" s="21"/>
      <c r="GB337" s="21"/>
      <c r="GC337" s="21"/>
      <c r="GD337" s="21"/>
      <c r="GE337" s="21"/>
      <c r="GF337" s="21"/>
      <c r="GG337" s="21"/>
      <c r="GH337" s="21"/>
      <c r="GI337" s="21"/>
      <c r="GJ337" s="21"/>
      <c r="GK337" s="21"/>
      <c r="GL337" s="21"/>
      <c r="GM337" s="21"/>
      <c r="GN337" s="21"/>
      <c r="GO337" s="21"/>
      <c r="GP337" s="21"/>
      <c r="GQ337" s="21"/>
      <c r="GR337" s="21"/>
      <c r="GS337" s="21"/>
      <c r="GT337" s="21"/>
      <c r="GU337" s="21"/>
      <c r="GV337" s="21"/>
      <c r="GW337" s="21"/>
      <c r="GX337" s="21"/>
      <c r="GY337" s="21"/>
      <c r="GZ337" s="21"/>
      <c r="HA337" s="21"/>
      <c r="HB337" s="21"/>
      <c r="HC337" s="21"/>
      <c r="HD337" s="21"/>
      <c r="HE337" s="21"/>
      <c r="HF337" s="21"/>
      <c r="HG337" s="21"/>
      <c r="HH337" s="21"/>
      <c r="HI337" s="21"/>
      <c r="HJ337" s="21"/>
      <c r="HK337" s="21"/>
      <c r="HL337" s="21"/>
      <c r="HM337" s="21"/>
      <c r="HN337" s="21"/>
      <c r="HO337" s="21"/>
      <c r="HP337" s="21"/>
      <c r="HQ337" s="21"/>
      <c r="HR337" s="21"/>
      <c r="HS337" s="21"/>
      <c r="HT337" s="21"/>
      <c r="HU337" s="21"/>
      <c r="HV337" s="21"/>
      <c r="HW337" s="21"/>
      <c r="HX337" s="21"/>
      <c r="HY337" s="21"/>
      <c r="HZ337" s="21"/>
      <c r="IA337" s="21"/>
    </row>
    <row r="338" spans="1:235" s="22" customFormat="1" ht="45">
      <c r="A338" s="18" t="s">
        <v>188</v>
      </c>
      <c r="B338" s="19"/>
      <c r="C338" s="19"/>
      <c r="D338" s="23"/>
      <c r="E338" s="23">
        <f>E328/E323*100</f>
        <v>28.57142857142857</v>
      </c>
      <c r="F338" s="23">
        <f aca="true" t="shared" si="33" ref="F338:M338">F328/F323*100</f>
        <v>28.57142857142857</v>
      </c>
      <c r="G338" s="23"/>
      <c r="H338" s="23">
        <f t="shared" si="33"/>
        <v>80</v>
      </c>
      <c r="I338" s="23"/>
      <c r="J338" s="23">
        <f t="shared" si="33"/>
        <v>80</v>
      </c>
      <c r="K338" s="23" t="e">
        <f t="shared" si="33"/>
        <v>#DIV/0!</v>
      </c>
      <c r="L338" s="23" t="e">
        <f t="shared" si="33"/>
        <v>#DIV/0!</v>
      </c>
      <c r="M338" s="23" t="e">
        <f t="shared" si="33"/>
        <v>#DIV/0!</v>
      </c>
      <c r="N338" s="23"/>
      <c r="O338" s="23"/>
      <c r="P338" s="23"/>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c r="FP338" s="21"/>
      <c r="FQ338" s="21"/>
      <c r="FR338" s="21"/>
      <c r="FS338" s="21"/>
      <c r="FT338" s="21"/>
      <c r="FU338" s="21"/>
      <c r="FV338" s="21"/>
      <c r="FW338" s="21"/>
      <c r="FX338" s="21"/>
      <c r="FY338" s="21"/>
      <c r="FZ338" s="21"/>
      <c r="GA338" s="21"/>
      <c r="GB338" s="21"/>
      <c r="GC338" s="21"/>
      <c r="GD338" s="21"/>
      <c r="GE338" s="21"/>
      <c r="GF338" s="21"/>
      <c r="GG338" s="21"/>
      <c r="GH338" s="21"/>
      <c r="GI338" s="21"/>
      <c r="GJ338" s="21"/>
      <c r="GK338" s="21"/>
      <c r="GL338" s="21"/>
      <c r="GM338" s="21"/>
      <c r="GN338" s="21"/>
      <c r="GO338" s="21"/>
      <c r="GP338" s="21"/>
      <c r="GQ338" s="21"/>
      <c r="GR338" s="21"/>
      <c r="GS338" s="21"/>
      <c r="GT338" s="21"/>
      <c r="GU338" s="21"/>
      <c r="GV338" s="21"/>
      <c r="GW338" s="21"/>
      <c r="GX338" s="21"/>
      <c r="GY338" s="21"/>
      <c r="GZ338" s="21"/>
      <c r="HA338" s="21"/>
      <c r="HB338" s="21"/>
      <c r="HC338" s="21"/>
      <c r="HD338" s="21"/>
      <c r="HE338" s="21"/>
      <c r="HF338" s="21"/>
      <c r="HG338" s="21"/>
      <c r="HH338" s="21"/>
      <c r="HI338" s="21"/>
      <c r="HJ338" s="21"/>
      <c r="HK338" s="21"/>
      <c r="HL338" s="21"/>
      <c r="HM338" s="21"/>
      <c r="HN338" s="21"/>
      <c r="HO338" s="21"/>
      <c r="HP338" s="21"/>
      <c r="HQ338" s="21"/>
      <c r="HR338" s="21"/>
      <c r="HS338" s="21"/>
      <c r="HT338" s="21"/>
      <c r="HU338" s="21"/>
      <c r="HV338" s="21"/>
      <c r="HW338" s="21"/>
      <c r="HX338" s="21"/>
      <c r="HY338" s="21"/>
      <c r="HZ338" s="21"/>
      <c r="IA338" s="21"/>
    </row>
    <row r="339" spans="1:235" s="22" customFormat="1" ht="45">
      <c r="A339" s="18" t="s">
        <v>189</v>
      </c>
      <c r="B339" s="19"/>
      <c r="C339" s="19"/>
      <c r="D339" s="23"/>
      <c r="E339" s="23">
        <f>E329/E324*100</f>
        <v>100</v>
      </c>
      <c r="F339" s="23">
        <f>E339</f>
        <v>100</v>
      </c>
      <c r="G339" s="23"/>
      <c r="H339" s="23"/>
      <c r="I339" s="23"/>
      <c r="J339" s="23"/>
      <c r="K339" s="23"/>
      <c r="L339" s="23"/>
      <c r="M339" s="23"/>
      <c r="N339" s="23"/>
      <c r="O339" s="23"/>
      <c r="P339" s="23"/>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row>
    <row r="340" spans="1:235" s="22" customFormat="1" ht="56.25">
      <c r="A340" s="18" t="s">
        <v>190</v>
      </c>
      <c r="B340" s="19"/>
      <c r="C340" s="19"/>
      <c r="D340" s="23"/>
      <c r="E340" s="23">
        <f>E330/E323*100</f>
        <v>28.57142857142857</v>
      </c>
      <c r="F340" s="23">
        <f aca="true" t="shared" si="34" ref="F340:M340">F330/F323*100</f>
        <v>28.57142857142857</v>
      </c>
      <c r="G340" s="23">
        <f>G330/G325*100</f>
        <v>74.8</v>
      </c>
      <c r="H340" s="23"/>
      <c r="I340" s="23"/>
      <c r="J340" s="23">
        <f t="shared" si="34"/>
        <v>74.8</v>
      </c>
      <c r="K340" s="23" t="e">
        <f t="shared" si="34"/>
        <v>#DIV/0!</v>
      </c>
      <c r="L340" s="23" t="e">
        <f t="shared" si="34"/>
        <v>#DIV/0!</v>
      </c>
      <c r="M340" s="23" t="e">
        <f t="shared" si="34"/>
        <v>#DIV/0!</v>
      </c>
      <c r="N340" s="23"/>
      <c r="O340" s="23"/>
      <c r="P340" s="23"/>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c r="FP340" s="21"/>
      <c r="FQ340" s="21"/>
      <c r="FR340" s="21"/>
      <c r="FS340" s="21"/>
      <c r="FT340" s="21"/>
      <c r="FU340" s="21"/>
      <c r="FV340" s="21"/>
      <c r="FW340" s="21"/>
      <c r="FX340" s="21"/>
      <c r="FY340" s="21"/>
      <c r="FZ340" s="21"/>
      <c r="GA340" s="21"/>
      <c r="GB340" s="21"/>
      <c r="GC340" s="21"/>
      <c r="GD340" s="21"/>
      <c r="GE340" s="21"/>
      <c r="GF340" s="21"/>
      <c r="GG340" s="21"/>
      <c r="GH340" s="21"/>
      <c r="GI340" s="21"/>
      <c r="GJ340" s="21"/>
      <c r="GK340" s="21"/>
      <c r="GL340" s="21"/>
      <c r="GM340" s="21"/>
      <c r="GN340" s="21"/>
      <c r="GO340" s="21"/>
      <c r="GP340" s="21"/>
      <c r="GQ340" s="21"/>
      <c r="GR340" s="21"/>
      <c r="GS340" s="21"/>
      <c r="GT340" s="21"/>
      <c r="GU340" s="21"/>
      <c r="GV340" s="21"/>
      <c r="GW340" s="21"/>
      <c r="GX340" s="21"/>
      <c r="GY340" s="21"/>
      <c r="GZ340" s="21"/>
      <c r="HA340" s="21"/>
      <c r="HB340" s="21"/>
      <c r="HC340" s="21"/>
      <c r="HD340" s="21"/>
      <c r="HE340" s="21"/>
      <c r="HF340" s="21"/>
      <c r="HG340" s="21"/>
      <c r="HH340" s="21"/>
      <c r="HI340" s="21"/>
      <c r="HJ340" s="21"/>
      <c r="HK340" s="21"/>
      <c r="HL340" s="21"/>
      <c r="HM340" s="21"/>
      <c r="HN340" s="21"/>
      <c r="HO340" s="21"/>
      <c r="HP340" s="21"/>
      <c r="HQ340" s="21"/>
      <c r="HR340" s="21"/>
      <c r="HS340" s="21"/>
      <c r="HT340" s="21"/>
      <c r="HU340" s="21"/>
      <c r="HV340" s="21"/>
      <c r="HW340" s="21"/>
      <c r="HX340" s="21"/>
      <c r="HY340" s="21"/>
      <c r="HZ340" s="21"/>
      <c r="IA340" s="21"/>
    </row>
    <row r="341" spans="1:235" s="79" customFormat="1" ht="33.75">
      <c r="A341" s="72" t="s">
        <v>355</v>
      </c>
      <c r="B341" s="70"/>
      <c r="C341" s="70"/>
      <c r="D341" s="50"/>
      <c r="E341" s="50">
        <f>1630000-250000</f>
        <v>1380000</v>
      </c>
      <c r="F341" s="50">
        <f>E341</f>
        <v>1380000</v>
      </c>
      <c r="G341" s="50"/>
      <c r="H341" s="50">
        <f>H345*H347</f>
        <v>249999.9999993</v>
      </c>
      <c r="I341" s="50"/>
      <c r="J341" s="50">
        <f>H341</f>
        <v>249999.9999993</v>
      </c>
      <c r="K341" s="50">
        <f>K345*K347+1</f>
        <v>1</v>
      </c>
      <c r="L341" s="50">
        <f>L345*L347+1</f>
        <v>1</v>
      </c>
      <c r="M341" s="50">
        <f>M345*M347+1</f>
        <v>1</v>
      </c>
      <c r="N341" s="50"/>
      <c r="O341" s="50"/>
      <c r="P341" s="50"/>
      <c r="Q341" s="78"/>
      <c r="R341" s="78"/>
      <c r="S341" s="78"/>
      <c r="T341" s="78"/>
      <c r="U341" s="78"/>
      <c r="V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c r="FO341" s="78"/>
      <c r="FP341" s="78"/>
      <c r="FQ341" s="78"/>
      <c r="FR341" s="78"/>
      <c r="FS341" s="78"/>
      <c r="FT341" s="78"/>
      <c r="FU341" s="78"/>
      <c r="FV341" s="78"/>
      <c r="FW341" s="78"/>
      <c r="FX341" s="78"/>
      <c r="FY341" s="78"/>
      <c r="FZ341" s="78"/>
      <c r="GA341" s="78"/>
      <c r="GB341" s="78"/>
      <c r="GC341" s="78"/>
      <c r="GD341" s="78"/>
      <c r="GE341" s="78"/>
      <c r="GF341" s="78"/>
      <c r="GG341" s="78"/>
      <c r="GH341" s="78"/>
      <c r="GI341" s="78"/>
      <c r="GJ341" s="78"/>
      <c r="GK341" s="78"/>
      <c r="GL341" s="78"/>
      <c r="GM341" s="78"/>
      <c r="GN341" s="78"/>
      <c r="GO341" s="78"/>
      <c r="GP341" s="78"/>
      <c r="GQ341" s="78"/>
      <c r="GR341" s="78"/>
      <c r="GS341" s="78"/>
      <c r="GT341" s="78"/>
      <c r="GU341" s="78"/>
      <c r="GV341" s="78"/>
      <c r="GW341" s="78"/>
      <c r="GX341" s="78"/>
      <c r="GY341" s="78"/>
      <c r="GZ341" s="78"/>
      <c r="HA341" s="78"/>
      <c r="HB341" s="78"/>
      <c r="HC341" s="78"/>
      <c r="HD341" s="78"/>
      <c r="HE341" s="78"/>
      <c r="HF341" s="78"/>
      <c r="HG341" s="78"/>
      <c r="HH341" s="78"/>
      <c r="HI341" s="78"/>
      <c r="HJ341" s="78"/>
      <c r="HK341" s="78"/>
      <c r="HL341" s="78"/>
      <c r="HM341" s="78"/>
      <c r="HN341" s="78"/>
      <c r="HO341" s="78"/>
      <c r="HP341" s="78"/>
      <c r="HQ341" s="78"/>
      <c r="HR341" s="78"/>
      <c r="HS341" s="78"/>
      <c r="HT341" s="78"/>
      <c r="HU341" s="78"/>
      <c r="HV341" s="78"/>
      <c r="HW341" s="78"/>
      <c r="HX341" s="78"/>
      <c r="HY341" s="78"/>
      <c r="HZ341" s="78"/>
      <c r="IA341" s="78"/>
    </row>
    <row r="342" spans="1:235" s="22" customFormat="1" ht="9.75" customHeight="1">
      <c r="A342" s="49" t="s">
        <v>4</v>
      </c>
      <c r="B342" s="19"/>
      <c r="C342" s="19"/>
      <c r="D342" s="23"/>
      <c r="E342" s="23"/>
      <c r="F342" s="23"/>
      <c r="G342" s="23"/>
      <c r="H342" s="23"/>
      <c r="I342" s="23"/>
      <c r="J342" s="23"/>
      <c r="K342" s="23"/>
      <c r="L342" s="23"/>
      <c r="M342" s="23"/>
      <c r="N342" s="23"/>
      <c r="O342" s="23"/>
      <c r="P342" s="23"/>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21"/>
      <c r="HP342" s="21"/>
      <c r="HQ342" s="21"/>
      <c r="HR342" s="21"/>
      <c r="HS342" s="21"/>
      <c r="HT342" s="21"/>
      <c r="HU342" s="21"/>
      <c r="HV342" s="21"/>
      <c r="HW342" s="21"/>
      <c r="HX342" s="21"/>
      <c r="HY342" s="21"/>
      <c r="HZ342" s="21"/>
      <c r="IA342" s="21"/>
    </row>
    <row r="343" spans="1:235" s="22" customFormat="1" ht="33.75">
      <c r="A343" s="18" t="s">
        <v>264</v>
      </c>
      <c r="B343" s="19"/>
      <c r="C343" s="19"/>
      <c r="D343" s="23"/>
      <c r="E343" s="23">
        <v>48</v>
      </c>
      <c r="F343" s="23">
        <f>E343</f>
        <v>48</v>
      </c>
      <c r="G343" s="23"/>
      <c r="H343" s="23">
        <v>9</v>
      </c>
      <c r="I343" s="23"/>
      <c r="J343" s="23">
        <f>H343</f>
        <v>9</v>
      </c>
      <c r="K343" s="23"/>
      <c r="L343" s="23"/>
      <c r="M343" s="23"/>
      <c r="N343" s="23"/>
      <c r="O343" s="23"/>
      <c r="P343" s="23"/>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row>
    <row r="344" spans="1:235" s="22" customFormat="1" ht="11.25">
      <c r="A344" s="49" t="s">
        <v>5</v>
      </c>
      <c r="B344" s="19"/>
      <c r="C344" s="19"/>
      <c r="D344" s="23"/>
      <c r="E344" s="23"/>
      <c r="F344" s="23"/>
      <c r="G344" s="23"/>
      <c r="H344" s="23"/>
      <c r="I344" s="23"/>
      <c r="J344" s="23"/>
      <c r="K344" s="23"/>
      <c r="L344" s="23"/>
      <c r="M344" s="23"/>
      <c r="N344" s="23"/>
      <c r="O344" s="23"/>
      <c r="P344" s="23"/>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c r="FP344" s="21"/>
      <c r="FQ344" s="21"/>
      <c r="FR344" s="21"/>
      <c r="FS344" s="21"/>
      <c r="FT344" s="21"/>
      <c r="FU344" s="21"/>
      <c r="FV344" s="21"/>
      <c r="FW344" s="21"/>
      <c r="FX344" s="21"/>
      <c r="FY344" s="21"/>
      <c r="FZ344" s="21"/>
      <c r="GA344" s="21"/>
      <c r="GB344" s="21"/>
      <c r="GC344" s="21"/>
      <c r="GD344" s="21"/>
      <c r="GE344" s="21"/>
      <c r="GF344" s="21"/>
      <c r="GG344" s="21"/>
      <c r="GH344" s="21"/>
      <c r="GI344" s="21"/>
      <c r="GJ344" s="21"/>
      <c r="GK344" s="21"/>
      <c r="GL344" s="21"/>
      <c r="GM344" s="21"/>
      <c r="GN344" s="21"/>
      <c r="GO344" s="21"/>
      <c r="GP344" s="21"/>
      <c r="GQ344" s="21"/>
      <c r="GR344" s="21"/>
      <c r="GS344" s="21"/>
      <c r="GT344" s="21"/>
      <c r="GU344" s="21"/>
      <c r="GV344" s="21"/>
      <c r="GW344" s="21"/>
      <c r="GX344" s="21"/>
      <c r="GY344" s="21"/>
      <c r="GZ344" s="21"/>
      <c r="HA344" s="21"/>
      <c r="HB344" s="21"/>
      <c r="HC344" s="21"/>
      <c r="HD344" s="21"/>
      <c r="HE344" s="21"/>
      <c r="HF344" s="21"/>
      <c r="HG344" s="21"/>
      <c r="HH344" s="21"/>
      <c r="HI344" s="21"/>
      <c r="HJ344" s="21"/>
      <c r="HK344" s="21"/>
      <c r="HL344" s="21"/>
      <c r="HM344" s="21"/>
      <c r="HN344" s="21"/>
      <c r="HO344" s="21"/>
      <c r="HP344" s="21"/>
      <c r="HQ344" s="21"/>
      <c r="HR344" s="21"/>
      <c r="HS344" s="21"/>
      <c r="HT344" s="21"/>
      <c r="HU344" s="21"/>
      <c r="HV344" s="21"/>
      <c r="HW344" s="21"/>
      <c r="HX344" s="21"/>
      <c r="HY344" s="21"/>
      <c r="HZ344" s="21"/>
      <c r="IA344" s="21"/>
    </row>
    <row r="345" spans="1:235" s="22" customFormat="1" ht="27" customHeight="1">
      <c r="A345" s="18" t="s">
        <v>267</v>
      </c>
      <c r="B345" s="19"/>
      <c r="C345" s="19"/>
      <c r="D345" s="23"/>
      <c r="E345" s="23">
        <v>48</v>
      </c>
      <c r="F345" s="23">
        <v>48</v>
      </c>
      <c r="G345" s="23"/>
      <c r="H345" s="23">
        <v>9</v>
      </c>
      <c r="I345" s="23"/>
      <c r="J345" s="23">
        <v>48</v>
      </c>
      <c r="K345" s="23"/>
      <c r="L345" s="23"/>
      <c r="M345" s="23"/>
      <c r="N345" s="23"/>
      <c r="O345" s="23"/>
      <c r="P345" s="23"/>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c r="FP345" s="21"/>
      <c r="FQ345" s="21"/>
      <c r="FR345" s="21"/>
      <c r="FS345" s="21"/>
      <c r="FT345" s="21"/>
      <c r="FU345" s="21"/>
      <c r="FV345" s="21"/>
      <c r="FW345" s="21"/>
      <c r="FX345" s="21"/>
      <c r="FY345" s="21"/>
      <c r="FZ345" s="21"/>
      <c r="GA345" s="21"/>
      <c r="GB345" s="21"/>
      <c r="GC345" s="21"/>
      <c r="GD345" s="21"/>
      <c r="GE345" s="21"/>
      <c r="GF345" s="21"/>
      <c r="GG345" s="21"/>
      <c r="GH345" s="21"/>
      <c r="GI345" s="21"/>
      <c r="GJ345" s="21"/>
      <c r="GK345" s="21"/>
      <c r="GL345" s="21"/>
      <c r="GM345" s="21"/>
      <c r="GN345" s="21"/>
      <c r="GO345" s="21"/>
      <c r="GP345" s="21"/>
      <c r="GQ345" s="21"/>
      <c r="GR345" s="21"/>
      <c r="GS345" s="21"/>
      <c r="GT345" s="21"/>
      <c r="GU345" s="21"/>
      <c r="GV345" s="21"/>
      <c r="GW345" s="21"/>
      <c r="GX345" s="21"/>
      <c r="GY345" s="21"/>
      <c r="GZ345" s="21"/>
      <c r="HA345" s="21"/>
      <c r="HB345" s="21"/>
      <c r="HC345" s="21"/>
      <c r="HD345" s="21"/>
      <c r="HE345" s="21"/>
      <c r="HF345" s="21"/>
      <c r="HG345" s="21"/>
      <c r="HH345" s="21"/>
      <c r="HI345" s="21"/>
      <c r="HJ345" s="21"/>
      <c r="HK345" s="21"/>
      <c r="HL345" s="21"/>
      <c r="HM345" s="21"/>
      <c r="HN345" s="21"/>
      <c r="HO345" s="21"/>
      <c r="HP345" s="21"/>
      <c r="HQ345" s="21"/>
      <c r="HR345" s="21"/>
      <c r="HS345" s="21"/>
      <c r="HT345" s="21"/>
      <c r="HU345" s="21"/>
      <c r="HV345" s="21"/>
      <c r="HW345" s="21"/>
      <c r="HX345" s="21"/>
      <c r="HY345" s="21"/>
      <c r="HZ345" s="21"/>
      <c r="IA345" s="21"/>
    </row>
    <row r="346" spans="1:235" s="22" customFormat="1" ht="11.25">
      <c r="A346" s="49" t="s">
        <v>7</v>
      </c>
      <c r="B346" s="19"/>
      <c r="C346" s="19"/>
      <c r="D346" s="23"/>
      <c r="E346" s="23"/>
      <c r="F346" s="23"/>
      <c r="G346" s="23"/>
      <c r="H346" s="23"/>
      <c r="I346" s="23"/>
      <c r="J346" s="23"/>
      <c r="K346" s="23"/>
      <c r="L346" s="23"/>
      <c r="M346" s="23"/>
      <c r="N346" s="23"/>
      <c r="O346" s="23"/>
      <c r="P346" s="23"/>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c r="FP346" s="21"/>
      <c r="FQ346" s="21"/>
      <c r="FR346" s="21"/>
      <c r="FS346" s="21"/>
      <c r="FT346" s="21"/>
      <c r="FU346" s="21"/>
      <c r="FV346" s="21"/>
      <c r="FW346" s="21"/>
      <c r="FX346" s="21"/>
      <c r="FY346" s="21"/>
      <c r="FZ346" s="21"/>
      <c r="GA346" s="21"/>
      <c r="GB346" s="21"/>
      <c r="GC346" s="21"/>
      <c r="GD346" s="21"/>
      <c r="GE346" s="21"/>
      <c r="GF346" s="21"/>
      <c r="GG346" s="21"/>
      <c r="GH346" s="21"/>
      <c r="GI346" s="21"/>
      <c r="GJ346" s="21"/>
      <c r="GK346" s="21"/>
      <c r="GL346" s="21"/>
      <c r="GM346" s="21"/>
      <c r="GN346" s="21"/>
      <c r="GO346" s="21"/>
      <c r="GP346" s="21"/>
      <c r="GQ346" s="21"/>
      <c r="GR346" s="21"/>
      <c r="GS346" s="21"/>
      <c r="GT346" s="21"/>
      <c r="GU346" s="21"/>
      <c r="GV346" s="21"/>
      <c r="GW346" s="21"/>
      <c r="GX346" s="21"/>
      <c r="GY346" s="21"/>
      <c r="GZ346" s="21"/>
      <c r="HA346" s="21"/>
      <c r="HB346" s="21"/>
      <c r="HC346" s="21"/>
      <c r="HD346" s="21"/>
      <c r="HE346" s="21"/>
      <c r="HF346" s="21"/>
      <c r="HG346" s="21"/>
      <c r="HH346" s="21"/>
      <c r="HI346" s="21"/>
      <c r="HJ346" s="21"/>
      <c r="HK346" s="21"/>
      <c r="HL346" s="21"/>
      <c r="HM346" s="21"/>
      <c r="HN346" s="21"/>
      <c r="HO346" s="21"/>
      <c r="HP346" s="21"/>
      <c r="HQ346" s="21"/>
      <c r="HR346" s="21"/>
      <c r="HS346" s="21"/>
      <c r="HT346" s="21"/>
      <c r="HU346" s="21"/>
      <c r="HV346" s="21"/>
      <c r="HW346" s="21"/>
      <c r="HX346" s="21"/>
      <c r="HY346" s="21"/>
      <c r="HZ346" s="21"/>
      <c r="IA346" s="21"/>
    </row>
    <row r="347" spans="1:235" s="22" customFormat="1" ht="22.5">
      <c r="A347" s="18" t="s">
        <v>265</v>
      </c>
      <c r="B347" s="19"/>
      <c r="C347" s="19"/>
      <c r="D347" s="23"/>
      <c r="E347" s="23">
        <v>28103.5</v>
      </c>
      <c r="F347" s="23">
        <f>E347</f>
        <v>28103.5</v>
      </c>
      <c r="G347" s="23"/>
      <c r="H347" s="23">
        <v>27777.7777777</v>
      </c>
      <c r="I347" s="23"/>
      <c r="J347" s="23">
        <f>H347</f>
        <v>27777.7777777</v>
      </c>
      <c r="K347" s="23"/>
      <c r="L347" s="23"/>
      <c r="M347" s="23"/>
      <c r="N347" s="23"/>
      <c r="O347" s="23"/>
      <c r="P347" s="23"/>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c r="FP347" s="21"/>
      <c r="FQ347" s="21"/>
      <c r="FR347" s="21"/>
      <c r="FS347" s="21"/>
      <c r="FT347" s="21"/>
      <c r="FU347" s="21"/>
      <c r="FV347" s="21"/>
      <c r="FW347" s="21"/>
      <c r="FX347" s="21"/>
      <c r="FY347" s="21"/>
      <c r="FZ347" s="21"/>
      <c r="GA347" s="21"/>
      <c r="GB347" s="21"/>
      <c r="GC347" s="21"/>
      <c r="GD347" s="21"/>
      <c r="GE347" s="21"/>
      <c r="GF347" s="21"/>
      <c r="GG347" s="21"/>
      <c r="GH347" s="21"/>
      <c r="GI347" s="21"/>
      <c r="GJ347" s="21"/>
      <c r="GK347" s="21"/>
      <c r="GL347" s="21"/>
      <c r="GM347" s="21"/>
      <c r="GN347" s="21"/>
      <c r="GO347" s="21"/>
      <c r="GP347" s="21"/>
      <c r="GQ347" s="21"/>
      <c r="GR347" s="21"/>
      <c r="GS347" s="21"/>
      <c r="GT347" s="21"/>
      <c r="GU347" s="21"/>
      <c r="GV347" s="21"/>
      <c r="GW347" s="21"/>
      <c r="GX347" s="21"/>
      <c r="GY347" s="21"/>
      <c r="GZ347" s="21"/>
      <c r="HA347" s="21"/>
      <c r="HB347" s="21"/>
      <c r="HC347" s="21"/>
      <c r="HD347" s="21"/>
      <c r="HE347" s="21"/>
      <c r="HF347" s="21"/>
      <c r="HG347" s="21"/>
      <c r="HH347" s="21"/>
      <c r="HI347" s="21"/>
      <c r="HJ347" s="21"/>
      <c r="HK347" s="21"/>
      <c r="HL347" s="21"/>
      <c r="HM347" s="21"/>
      <c r="HN347" s="21"/>
      <c r="HO347" s="21"/>
      <c r="HP347" s="21"/>
      <c r="HQ347" s="21"/>
      <c r="HR347" s="21"/>
      <c r="HS347" s="21"/>
      <c r="HT347" s="21"/>
      <c r="HU347" s="21"/>
      <c r="HV347" s="21"/>
      <c r="HW347" s="21"/>
      <c r="HX347" s="21"/>
      <c r="HY347" s="21"/>
      <c r="HZ347" s="21"/>
      <c r="IA347" s="21"/>
    </row>
    <row r="348" spans="1:235" s="22" customFormat="1" ht="11.25">
      <c r="A348" s="49" t="s">
        <v>6</v>
      </c>
      <c r="B348" s="70"/>
      <c r="C348" s="70"/>
      <c r="D348" s="23"/>
      <c r="E348" s="50"/>
      <c r="F348" s="50"/>
      <c r="G348" s="23"/>
      <c r="H348" s="50"/>
      <c r="I348" s="50"/>
      <c r="J348" s="50"/>
      <c r="K348" s="50"/>
      <c r="L348" s="50"/>
      <c r="M348" s="50"/>
      <c r="N348" s="23"/>
      <c r="O348" s="50"/>
      <c r="P348" s="50"/>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c r="FP348" s="21"/>
      <c r="FQ348" s="21"/>
      <c r="FR348" s="21"/>
      <c r="FS348" s="21"/>
      <c r="FT348" s="21"/>
      <c r="FU348" s="21"/>
      <c r="FV348" s="21"/>
      <c r="FW348" s="21"/>
      <c r="FX348" s="21"/>
      <c r="FY348" s="21"/>
      <c r="FZ348" s="21"/>
      <c r="GA348" s="21"/>
      <c r="GB348" s="21"/>
      <c r="GC348" s="21"/>
      <c r="GD348" s="21"/>
      <c r="GE348" s="21"/>
      <c r="GF348" s="21"/>
      <c r="GG348" s="21"/>
      <c r="GH348" s="21"/>
      <c r="GI348" s="21"/>
      <c r="GJ348" s="21"/>
      <c r="GK348" s="21"/>
      <c r="GL348" s="21"/>
      <c r="GM348" s="21"/>
      <c r="GN348" s="21"/>
      <c r="GO348" s="21"/>
      <c r="GP348" s="21"/>
      <c r="GQ348" s="21"/>
      <c r="GR348" s="21"/>
      <c r="GS348" s="21"/>
      <c r="GT348" s="21"/>
      <c r="GU348" s="21"/>
      <c r="GV348" s="21"/>
      <c r="GW348" s="21"/>
      <c r="GX348" s="21"/>
      <c r="GY348" s="21"/>
      <c r="GZ348" s="21"/>
      <c r="HA348" s="21"/>
      <c r="HB348" s="21"/>
      <c r="HC348" s="21"/>
      <c r="HD348" s="21"/>
      <c r="HE348" s="21"/>
      <c r="HF348" s="21"/>
      <c r="HG348" s="21"/>
      <c r="HH348" s="21"/>
      <c r="HI348" s="21"/>
      <c r="HJ348" s="21"/>
      <c r="HK348" s="21"/>
      <c r="HL348" s="21"/>
      <c r="HM348" s="21"/>
      <c r="HN348" s="21"/>
      <c r="HO348" s="21"/>
      <c r="HP348" s="21"/>
      <c r="HQ348" s="21"/>
      <c r="HR348" s="21"/>
      <c r="HS348" s="21"/>
      <c r="HT348" s="21"/>
      <c r="HU348" s="21"/>
      <c r="HV348" s="21"/>
      <c r="HW348" s="21"/>
      <c r="HX348" s="21"/>
      <c r="HY348" s="21"/>
      <c r="HZ348" s="21"/>
      <c r="IA348" s="21"/>
    </row>
    <row r="349" spans="1:235" s="22" customFormat="1" ht="48.75" customHeight="1">
      <c r="A349" s="18" t="s">
        <v>266</v>
      </c>
      <c r="B349" s="56"/>
      <c r="C349" s="56"/>
      <c r="D349" s="44"/>
      <c r="E349" s="23">
        <f>E345/E343*100</f>
        <v>100</v>
      </c>
      <c r="F349" s="23">
        <f>E349</f>
        <v>100</v>
      </c>
      <c r="G349" s="23"/>
      <c r="H349" s="23">
        <f>H345/H343*100</f>
        <v>100</v>
      </c>
      <c r="I349" s="23"/>
      <c r="J349" s="23">
        <f>H349</f>
        <v>100</v>
      </c>
      <c r="K349" s="23" t="e">
        <f>(#REF!*#REF!)+(#REF!*#REF!)+(#REF!*#REF!)</f>
        <v>#REF!</v>
      </c>
      <c r="L349" s="23" t="e">
        <f>(#REF!*#REF!)+(#REF!*#REF!)+(#REF!*#REF!)</f>
        <v>#REF!</v>
      </c>
      <c r="M349" s="23" t="e">
        <f>(#REF!*#REF!)+(#REF!*#REF!)+(#REF!*#REF!)</f>
        <v>#REF!</v>
      </c>
      <c r="N349" s="23"/>
      <c r="O349" s="23"/>
      <c r="P349" s="23"/>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c r="FP349" s="21"/>
      <c r="FQ349" s="21"/>
      <c r="FR349" s="21"/>
      <c r="FS349" s="21"/>
      <c r="FT349" s="21"/>
      <c r="FU349" s="21"/>
      <c r="FV349" s="21"/>
      <c r="FW349" s="21"/>
      <c r="FX349" s="21"/>
      <c r="FY349" s="21"/>
      <c r="FZ349" s="21"/>
      <c r="GA349" s="21"/>
      <c r="GB349" s="21"/>
      <c r="GC349" s="21"/>
      <c r="GD349" s="21"/>
      <c r="GE349" s="21"/>
      <c r="GF349" s="21"/>
      <c r="GG349" s="21"/>
      <c r="GH349" s="21"/>
      <c r="GI349" s="21"/>
      <c r="GJ349" s="21"/>
      <c r="GK349" s="21"/>
      <c r="GL349" s="21"/>
      <c r="GM349" s="21"/>
      <c r="GN349" s="21"/>
      <c r="GO349" s="21"/>
      <c r="GP349" s="21"/>
      <c r="GQ349" s="21"/>
      <c r="GR349" s="21"/>
      <c r="GS349" s="21"/>
      <c r="GT349" s="21"/>
      <c r="GU349" s="21"/>
      <c r="GV349" s="21"/>
      <c r="GW349" s="21"/>
      <c r="GX349" s="21"/>
      <c r="GY349" s="21"/>
      <c r="GZ349" s="21"/>
      <c r="HA349" s="21"/>
      <c r="HB349" s="21"/>
      <c r="HC349" s="21"/>
      <c r="HD349" s="21"/>
      <c r="HE349" s="21"/>
      <c r="HF349" s="21"/>
      <c r="HG349" s="21"/>
      <c r="HH349" s="21"/>
      <c r="HI349" s="21"/>
      <c r="HJ349" s="21"/>
      <c r="HK349" s="21"/>
      <c r="HL349" s="21"/>
      <c r="HM349" s="21"/>
      <c r="HN349" s="21"/>
      <c r="HO349" s="21"/>
      <c r="HP349" s="21"/>
      <c r="HQ349" s="21"/>
      <c r="HR349" s="21"/>
      <c r="HS349" s="21"/>
      <c r="HT349" s="21"/>
      <c r="HU349" s="21"/>
      <c r="HV349" s="21"/>
      <c r="HW349" s="21"/>
      <c r="HX349" s="21"/>
      <c r="HY349" s="21"/>
      <c r="HZ349" s="21"/>
      <c r="IA349" s="21"/>
    </row>
    <row r="350" spans="1:235" s="79" customFormat="1" ht="33.75">
      <c r="A350" s="72" t="s">
        <v>435</v>
      </c>
      <c r="B350" s="70"/>
      <c r="C350" s="70"/>
      <c r="D350" s="50"/>
      <c r="E350" s="50">
        <f>E351</f>
        <v>1000000</v>
      </c>
      <c r="F350" s="50">
        <f>E350</f>
        <v>1000000</v>
      </c>
      <c r="G350" s="50"/>
      <c r="H350" s="50">
        <f>H351+H373</f>
        <v>7000000</v>
      </c>
      <c r="I350" s="50"/>
      <c r="J350" s="50">
        <f>H350</f>
        <v>7000000</v>
      </c>
      <c r="K350" s="50"/>
      <c r="L350" s="50"/>
      <c r="M350" s="50"/>
      <c r="N350" s="50"/>
      <c r="O350" s="50">
        <f>O351+O373</f>
        <v>17900000</v>
      </c>
      <c r="P350" s="50">
        <f>O350</f>
        <v>17900000</v>
      </c>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c r="FO350" s="78"/>
      <c r="FP350" s="78"/>
      <c r="FQ350" s="78"/>
      <c r="FR350" s="78"/>
      <c r="FS350" s="78"/>
      <c r="FT350" s="78"/>
      <c r="FU350" s="78"/>
      <c r="FV350" s="78"/>
      <c r="FW350" s="78"/>
      <c r="FX350" s="78"/>
      <c r="FY350" s="78"/>
      <c r="FZ350" s="78"/>
      <c r="GA350" s="78"/>
      <c r="GB350" s="78"/>
      <c r="GC350" s="78"/>
      <c r="GD350" s="78"/>
      <c r="GE350" s="78"/>
      <c r="GF350" s="78"/>
      <c r="GG350" s="78"/>
      <c r="GH350" s="78"/>
      <c r="GI350" s="78"/>
      <c r="GJ350" s="78"/>
      <c r="GK350" s="78"/>
      <c r="GL350" s="78"/>
      <c r="GM350" s="78"/>
      <c r="GN350" s="78"/>
      <c r="GO350" s="78"/>
      <c r="GP350" s="78"/>
      <c r="GQ350" s="78"/>
      <c r="GR350" s="78"/>
      <c r="GS350" s="78"/>
      <c r="GT350" s="78"/>
      <c r="GU350" s="78"/>
      <c r="GV350" s="78"/>
      <c r="GW350" s="78"/>
      <c r="GX350" s="78"/>
      <c r="GY350" s="78"/>
      <c r="GZ350" s="78"/>
      <c r="HA350" s="78"/>
      <c r="HB350" s="78"/>
      <c r="HC350" s="78"/>
      <c r="HD350" s="78"/>
      <c r="HE350" s="78"/>
      <c r="HF350" s="78"/>
      <c r="HG350" s="78"/>
      <c r="HH350" s="78"/>
      <c r="HI350" s="78"/>
      <c r="HJ350" s="78"/>
      <c r="HK350" s="78"/>
      <c r="HL350" s="78"/>
      <c r="HM350" s="78"/>
      <c r="HN350" s="78"/>
      <c r="HO350" s="78"/>
      <c r="HP350" s="78"/>
      <c r="HQ350" s="78"/>
      <c r="HR350" s="78"/>
      <c r="HS350" s="78"/>
      <c r="HT350" s="78"/>
      <c r="HU350" s="78"/>
      <c r="HV350" s="78"/>
      <c r="HW350" s="78"/>
      <c r="HX350" s="78"/>
      <c r="HY350" s="78"/>
      <c r="HZ350" s="78"/>
      <c r="IA350" s="78"/>
    </row>
    <row r="351" spans="1:235" s="79" customFormat="1" ht="41.25" customHeight="1">
      <c r="A351" s="72" t="s">
        <v>436</v>
      </c>
      <c r="B351" s="70"/>
      <c r="C351" s="70"/>
      <c r="D351" s="50"/>
      <c r="E351" s="50">
        <f>E355*E357+1</f>
        <v>1000000</v>
      </c>
      <c r="F351" s="50">
        <f aca="true" t="shared" si="35" ref="F351:M351">F355*F357+1</f>
        <v>1000000</v>
      </c>
      <c r="G351" s="50"/>
      <c r="H351" s="50">
        <f>H355*H357</f>
        <v>6900000</v>
      </c>
      <c r="I351" s="50"/>
      <c r="J351" s="50">
        <f>H351</f>
        <v>6900000</v>
      </c>
      <c r="K351" s="50">
        <f t="shared" si="35"/>
        <v>1</v>
      </c>
      <c r="L351" s="50">
        <f t="shared" si="35"/>
        <v>1</v>
      </c>
      <c r="M351" s="50">
        <f t="shared" si="35"/>
        <v>1</v>
      </c>
      <c r="N351" s="50"/>
      <c r="O351" s="50">
        <f>O353</f>
        <v>15400000.000000002</v>
      </c>
      <c r="P351" s="50">
        <f>O351</f>
        <v>15400000.000000002</v>
      </c>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c r="FO351" s="78"/>
      <c r="FP351" s="78"/>
      <c r="FQ351" s="78"/>
      <c r="FR351" s="78"/>
      <c r="FS351" s="78"/>
      <c r="FT351" s="78"/>
      <c r="FU351" s="78"/>
      <c r="FV351" s="78"/>
      <c r="FW351" s="78"/>
      <c r="FX351" s="78"/>
      <c r="FY351" s="78"/>
      <c r="FZ351" s="78"/>
      <c r="GA351" s="78"/>
      <c r="GB351" s="78"/>
      <c r="GC351" s="78"/>
      <c r="GD351" s="78"/>
      <c r="GE351" s="78"/>
      <c r="GF351" s="78"/>
      <c r="GG351" s="78"/>
      <c r="GH351" s="78"/>
      <c r="GI351" s="78"/>
      <c r="GJ351" s="78"/>
      <c r="GK351" s="78"/>
      <c r="GL351" s="78"/>
      <c r="GM351" s="78"/>
      <c r="GN351" s="78"/>
      <c r="GO351" s="78"/>
      <c r="GP351" s="78"/>
      <c r="GQ351" s="78"/>
      <c r="GR351" s="78"/>
      <c r="GS351" s="78"/>
      <c r="GT351" s="78"/>
      <c r="GU351" s="78"/>
      <c r="GV351" s="78"/>
      <c r="GW351" s="78"/>
      <c r="GX351" s="78"/>
      <c r="GY351" s="78"/>
      <c r="GZ351" s="78"/>
      <c r="HA351" s="78"/>
      <c r="HB351" s="78"/>
      <c r="HC351" s="78"/>
      <c r="HD351" s="78"/>
      <c r="HE351" s="78"/>
      <c r="HF351" s="78"/>
      <c r="HG351" s="78"/>
      <c r="HH351" s="78"/>
      <c r="HI351" s="78"/>
      <c r="HJ351" s="78"/>
      <c r="HK351" s="78"/>
      <c r="HL351" s="78"/>
      <c r="HM351" s="78"/>
      <c r="HN351" s="78"/>
      <c r="HO351" s="78"/>
      <c r="HP351" s="78"/>
      <c r="HQ351" s="78"/>
      <c r="HR351" s="78"/>
      <c r="HS351" s="78"/>
      <c r="HT351" s="78"/>
      <c r="HU351" s="78"/>
      <c r="HV351" s="78"/>
      <c r="HW351" s="78"/>
      <c r="HX351" s="78"/>
      <c r="HY351" s="78"/>
      <c r="HZ351" s="78"/>
      <c r="IA351" s="78"/>
    </row>
    <row r="352" spans="1:235" s="22" customFormat="1" ht="11.25">
      <c r="A352" s="49" t="s">
        <v>4</v>
      </c>
      <c r="B352" s="19"/>
      <c r="C352" s="19"/>
      <c r="D352" s="23"/>
      <c r="E352" s="23"/>
      <c r="F352" s="23"/>
      <c r="G352" s="23"/>
      <c r="H352" s="23"/>
      <c r="I352" s="23"/>
      <c r="J352" s="23"/>
      <c r="K352" s="23"/>
      <c r="L352" s="23"/>
      <c r="M352" s="23"/>
      <c r="N352" s="23"/>
      <c r="O352" s="23"/>
      <c r="P352" s="23"/>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c r="FP352" s="21"/>
      <c r="FQ352" s="21"/>
      <c r="FR352" s="21"/>
      <c r="FS352" s="21"/>
      <c r="FT352" s="21"/>
      <c r="FU352" s="21"/>
      <c r="FV352" s="21"/>
      <c r="FW352" s="21"/>
      <c r="FX352" s="21"/>
      <c r="FY352" s="21"/>
      <c r="FZ352" s="21"/>
      <c r="GA352" s="21"/>
      <c r="GB352" s="21"/>
      <c r="GC352" s="21"/>
      <c r="GD352" s="21"/>
      <c r="GE352" s="21"/>
      <c r="GF352" s="21"/>
      <c r="GG352" s="21"/>
      <c r="GH352" s="21"/>
      <c r="GI352" s="21"/>
      <c r="GJ352" s="21"/>
      <c r="GK352" s="21"/>
      <c r="GL352" s="21"/>
      <c r="GM352" s="21"/>
      <c r="GN352" s="21"/>
      <c r="GO352" s="21"/>
      <c r="GP352" s="21"/>
      <c r="GQ352" s="21"/>
      <c r="GR352" s="21"/>
      <c r="GS352" s="21"/>
      <c r="GT352" s="21"/>
      <c r="GU352" s="21"/>
      <c r="GV352" s="21"/>
      <c r="GW352" s="21"/>
      <c r="GX352" s="21"/>
      <c r="GY352" s="21"/>
      <c r="GZ352" s="21"/>
      <c r="HA352" s="21"/>
      <c r="HB352" s="21"/>
      <c r="HC352" s="21"/>
      <c r="HD352" s="21"/>
      <c r="HE352" s="21"/>
      <c r="HF352" s="21"/>
      <c r="HG352" s="21"/>
      <c r="HH352" s="21"/>
      <c r="HI352" s="21"/>
      <c r="HJ352" s="21"/>
      <c r="HK352" s="21"/>
      <c r="HL352" s="21"/>
      <c r="HM352" s="21"/>
      <c r="HN352" s="21"/>
      <c r="HO352" s="21"/>
      <c r="HP352" s="21"/>
      <c r="HQ352" s="21"/>
      <c r="HR352" s="21"/>
      <c r="HS352" s="21"/>
      <c r="HT352" s="21"/>
      <c r="HU352" s="21"/>
      <c r="HV352" s="21"/>
      <c r="HW352" s="21"/>
      <c r="HX352" s="21"/>
      <c r="HY352" s="21"/>
      <c r="HZ352" s="21"/>
      <c r="IA352" s="21"/>
    </row>
    <row r="353" spans="1:235" s="22" customFormat="1" ht="22.5">
      <c r="A353" s="18" t="s">
        <v>368</v>
      </c>
      <c r="B353" s="19"/>
      <c r="C353" s="19"/>
      <c r="D353" s="23"/>
      <c r="E353" s="23">
        <v>10</v>
      </c>
      <c r="F353" s="23">
        <f>E353</f>
        <v>10</v>
      </c>
      <c r="G353" s="23"/>
      <c r="H353" s="23">
        <f>H355*H357</f>
        <v>6900000</v>
      </c>
      <c r="I353" s="23"/>
      <c r="J353" s="23">
        <f>H353</f>
        <v>6900000</v>
      </c>
      <c r="K353" s="23"/>
      <c r="L353" s="23"/>
      <c r="M353" s="23"/>
      <c r="N353" s="23"/>
      <c r="O353" s="23">
        <f>O355*O357+0.22</f>
        <v>15400000.000000002</v>
      </c>
      <c r="P353" s="23">
        <f>O353</f>
        <v>15400000.000000002</v>
      </c>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c r="FP353" s="21"/>
      <c r="FQ353" s="21"/>
      <c r="FR353" s="21"/>
      <c r="FS353" s="21"/>
      <c r="FT353" s="21"/>
      <c r="FU353" s="21"/>
      <c r="FV353" s="21"/>
      <c r="FW353" s="21"/>
      <c r="FX353" s="21"/>
      <c r="FY353" s="21"/>
      <c r="FZ353" s="21"/>
      <c r="GA353" s="21"/>
      <c r="GB353" s="21"/>
      <c r="GC353" s="21"/>
      <c r="GD353" s="21"/>
      <c r="GE353" s="21"/>
      <c r="GF353" s="21"/>
      <c r="GG353" s="21"/>
      <c r="GH353" s="21"/>
      <c r="GI353" s="21"/>
      <c r="GJ353" s="21"/>
      <c r="GK353" s="21"/>
      <c r="GL353" s="21"/>
      <c r="GM353" s="21"/>
      <c r="GN353" s="21"/>
      <c r="GO353" s="21"/>
      <c r="GP353" s="21"/>
      <c r="GQ353" s="21"/>
      <c r="GR353" s="21"/>
      <c r="GS353" s="21"/>
      <c r="GT353" s="21"/>
      <c r="GU353" s="21"/>
      <c r="GV353" s="21"/>
      <c r="GW353" s="21"/>
      <c r="GX353" s="21"/>
      <c r="GY353" s="21"/>
      <c r="GZ353" s="21"/>
      <c r="HA353" s="21"/>
      <c r="HB353" s="21"/>
      <c r="HC353" s="21"/>
      <c r="HD353" s="21"/>
      <c r="HE353" s="21"/>
      <c r="HF353" s="21"/>
      <c r="HG353" s="21"/>
      <c r="HH353" s="21"/>
      <c r="HI353" s="21"/>
      <c r="HJ353" s="21"/>
      <c r="HK353" s="21"/>
      <c r="HL353" s="21"/>
      <c r="HM353" s="21"/>
      <c r="HN353" s="21"/>
      <c r="HO353" s="21"/>
      <c r="HP353" s="21"/>
      <c r="HQ353" s="21"/>
      <c r="HR353" s="21"/>
      <c r="HS353" s="21"/>
      <c r="HT353" s="21"/>
      <c r="HU353" s="21"/>
      <c r="HV353" s="21"/>
      <c r="HW353" s="21"/>
      <c r="HX353" s="21"/>
      <c r="HY353" s="21"/>
      <c r="HZ353" s="21"/>
      <c r="IA353" s="21"/>
    </row>
    <row r="354" spans="1:235" s="22" customFormat="1" ht="11.25">
      <c r="A354" s="49" t="s">
        <v>5</v>
      </c>
      <c r="B354" s="19"/>
      <c r="C354" s="19"/>
      <c r="D354" s="23"/>
      <c r="E354" s="23"/>
      <c r="F354" s="23"/>
      <c r="G354" s="23"/>
      <c r="H354" s="23"/>
      <c r="I354" s="23"/>
      <c r="J354" s="23"/>
      <c r="K354" s="23"/>
      <c r="L354" s="23"/>
      <c r="M354" s="23"/>
      <c r="N354" s="23"/>
      <c r="O354" s="23"/>
      <c r="P354" s="23"/>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c r="FP354" s="21"/>
      <c r="FQ354" s="21"/>
      <c r="FR354" s="21"/>
      <c r="FS354" s="21"/>
      <c r="FT354" s="21"/>
      <c r="FU354" s="21"/>
      <c r="FV354" s="21"/>
      <c r="FW354" s="21"/>
      <c r="FX354" s="21"/>
      <c r="FY354" s="21"/>
      <c r="FZ354" s="21"/>
      <c r="GA354" s="21"/>
      <c r="GB354" s="21"/>
      <c r="GC354" s="21"/>
      <c r="GD354" s="21"/>
      <c r="GE354" s="21"/>
      <c r="GF354" s="21"/>
      <c r="GG354" s="21"/>
      <c r="GH354" s="21"/>
      <c r="GI354" s="21"/>
      <c r="GJ354" s="21"/>
      <c r="GK354" s="21"/>
      <c r="GL354" s="21"/>
      <c r="GM354" s="21"/>
      <c r="GN354" s="21"/>
      <c r="GO354" s="21"/>
      <c r="GP354" s="21"/>
      <c r="GQ354" s="21"/>
      <c r="GR354" s="21"/>
      <c r="GS354" s="21"/>
      <c r="GT354" s="21"/>
      <c r="GU354" s="21"/>
      <c r="GV354" s="21"/>
      <c r="GW354" s="21"/>
      <c r="GX354" s="21"/>
      <c r="GY354" s="21"/>
      <c r="GZ354" s="21"/>
      <c r="HA354" s="21"/>
      <c r="HB354" s="21"/>
      <c r="HC354" s="21"/>
      <c r="HD354" s="21"/>
      <c r="HE354" s="21"/>
      <c r="HF354" s="21"/>
      <c r="HG354" s="21"/>
      <c r="HH354" s="21"/>
      <c r="HI354" s="21"/>
      <c r="HJ354" s="21"/>
      <c r="HK354" s="21"/>
      <c r="HL354" s="21"/>
      <c r="HM354" s="21"/>
      <c r="HN354" s="21"/>
      <c r="HO354" s="21"/>
      <c r="HP354" s="21"/>
      <c r="HQ354" s="21"/>
      <c r="HR354" s="21"/>
      <c r="HS354" s="21"/>
      <c r="HT354" s="21"/>
      <c r="HU354" s="21"/>
      <c r="HV354" s="21"/>
      <c r="HW354" s="21"/>
      <c r="HX354" s="21"/>
      <c r="HY354" s="21"/>
      <c r="HZ354" s="21"/>
      <c r="IA354" s="21"/>
    </row>
    <row r="355" spans="1:235" s="22" customFormat="1" ht="22.5">
      <c r="A355" s="18" t="s">
        <v>367</v>
      </c>
      <c r="B355" s="19"/>
      <c r="C355" s="19"/>
      <c r="D355" s="23"/>
      <c r="E355" s="23">
        <v>3</v>
      </c>
      <c r="F355" s="23">
        <f>E355</f>
        <v>3</v>
      </c>
      <c r="G355" s="23"/>
      <c r="H355" s="23">
        <v>23</v>
      </c>
      <c r="I355" s="23"/>
      <c r="J355" s="23">
        <f>H355</f>
        <v>23</v>
      </c>
      <c r="K355" s="23"/>
      <c r="L355" s="23"/>
      <c r="M355" s="23"/>
      <c r="N355" s="23"/>
      <c r="O355" s="23">
        <v>51</v>
      </c>
      <c r="P355" s="23">
        <f>O355</f>
        <v>51</v>
      </c>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c r="FP355" s="21"/>
      <c r="FQ355" s="21"/>
      <c r="FR355" s="21"/>
      <c r="FS355" s="21"/>
      <c r="FT355" s="21"/>
      <c r="FU355" s="21"/>
      <c r="FV355" s="21"/>
      <c r="FW355" s="21"/>
      <c r="FX355" s="21"/>
      <c r="FY355" s="21"/>
      <c r="FZ355" s="21"/>
      <c r="GA355" s="21"/>
      <c r="GB355" s="21"/>
      <c r="GC355" s="21"/>
      <c r="GD355" s="21"/>
      <c r="GE355" s="21"/>
      <c r="GF355" s="21"/>
      <c r="GG355" s="21"/>
      <c r="GH355" s="21"/>
      <c r="GI355" s="21"/>
      <c r="GJ355" s="21"/>
      <c r="GK355" s="21"/>
      <c r="GL355" s="21"/>
      <c r="GM355" s="21"/>
      <c r="GN355" s="21"/>
      <c r="GO355" s="21"/>
      <c r="GP355" s="21"/>
      <c r="GQ355" s="21"/>
      <c r="GR355" s="21"/>
      <c r="GS355" s="21"/>
      <c r="GT355" s="21"/>
      <c r="GU355" s="21"/>
      <c r="GV355" s="21"/>
      <c r="GW355" s="21"/>
      <c r="GX355" s="21"/>
      <c r="GY355" s="21"/>
      <c r="GZ355" s="21"/>
      <c r="HA355" s="21"/>
      <c r="HB355" s="21"/>
      <c r="HC355" s="21"/>
      <c r="HD355" s="21"/>
      <c r="HE355" s="21"/>
      <c r="HF355" s="21"/>
      <c r="HG355" s="21"/>
      <c r="HH355" s="21"/>
      <c r="HI355" s="21"/>
      <c r="HJ355" s="21"/>
      <c r="HK355" s="21"/>
      <c r="HL355" s="21"/>
      <c r="HM355" s="21"/>
      <c r="HN355" s="21"/>
      <c r="HO355" s="21"/>
      <c r="HP355" s="21"/>
      <c r="HQ355" s="21"/>
      <c r="HR355" s="21"/>
      <c r="HS355" s="21"/>
      <c r="HT355" s="21"/>
      <c r="HU355" s="21"/>
      <c r="HV355" s="21"/>
      <c r="HW355" s="21"/>
      <c r="HX355" s="21"/>
      <c r="HY355" s="21"/>
      <c r="HZ355" s="21"/>
      <c r="IA355" s="21"/>
    </row>
    <row r="356" spans="1:235" s="22" customFormat="1" ht="11.25">
      <c r="A356" s="49" t="s">
        <v>7</v>
      </c>
      <c r="B356" s="19"/>
      <c r="C356" s="19"/>
      <c r="D356" s="23"/>
      <c r="E356" s="23"/>
      <c r="F356" s="23"/>
      <c r="G356" s="23"/>
      <c r="H356" s="23"/>
      <c r="I356" s="23"/>
      <c r="J356" s="23"/>
      <c r="K356" s="23"/>
      <c r="L356" s="23"/>
      <c r="M356" s="23"/>
      <c r="N356" s="23"/>
      <c r="O356" s="23"/>
      <c r="P356" s="23"/>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c r="FP356" s="21"/>
      <c r="FQ356" s="21"/>
      <c r="FR356" s="21"/>
      <c r="FS356" s="21"/>
      <c r="FT356" s="21"/>
      <c r="FU356" s="21"/>
      <c r="FV356" s="21"/>
      <c r="FW356" s="21"/>
      <c r="FX356" s="21"/>
      <c r="FY356" s="21"/>
      <c r="FZ356" s="21"/>
      <c r="GA356" s="21"/>
      <c r="GB356" s="21"/>
      <c r="GC356" s="21"/>
      <c r="GD356" s="21"/>
      <c r="GE356" s="21"/>
      <c r="GF356" s="21"/>
      <c r="GG356" s="21"/>
      <c r="GH356" s="21"/>
      <c r="GI356" s="21"/>
      <c r="GJ356" s="21"/>
      <c r="GK356" s="21"/>
      <c r="GL356" s="21"/>
      <c r="GM356" s="21"/>
      <c r="GN356" s="21"/>
      <c r="GO356" s="21"/>
      <c r="GP356" s="21"/>
      <c r="GQ356" s="21"/>
      <c r="GR356" s="21"/>
      <c r="GS356" s="21"/>
      <c r="GT356" s="21"/>
      <c r="GU356" s="21"/>
      <c r="GV356" s="21"/>
      <c r="GW356" s="21"/>
      <c r="GX356" s="21"/>
      <c r="GY356" s="21"/>
      <c r="GZ356" s="21"/>
      <c r="HA356" s="21"/>
      <c r="HB356" s="21"/>
      <c r="HC356" s="21"/>
      <c r="HD356" s="21"/>
      <c r="HE356" s="21"/>
      <c r="HF356" s="21"/>
      <c r="HG356" s="21"/>
      <c r="HH356" s="21"/>
      <c r="HI356" s="21"/>
      <c r="HJ356" s="21"/>
      <c r="HK356" s="21"/>
      <c r="HL356" s="21"/>
      <c r="HM356" s="21"/>
      <c r="HN356" s="21"/>
      <c r="HO356" s="21"/>
      <c r="HP356" s="21"/>
      <c r="HQ356" s="21"/>
      <c r="HR356" s="21"/>
      <c r="HS356" s="21"/>
      <c r="HT356" s="21"/>
      <c r="HU356" s="21"/>
      <c r="HV356" s="21"/>
      <c r="HW356" s="21"/>
      <c r="HX356" s="21"/>
      <c r="HY356" s="21"/>
      <c r="HZ356" s="21"/>
      <c r="IA356" s="21"/>
    </row>
    <row r="357" spans="1:235" s="22" customFormat="1" ht="22.5">
      <c r="A357" s="18" t="s">
        <v>174</v>
      </c>
      <c r="B357" s="19"/>
      <c r="C357" s="19"/>
      <c r="D357" s="23"/>
      <c r="E357" s="23">
        <v>333333</v>
      </c>
      <c r="F357" s="23">
        <f>E357</f>
        <v>333333</v>
      </c>
      <c r="G357" s="23"/>
      <c r="H357" s="23">
        <v>300000</v>
      </c>
      <c r="I357" s="23"/>
      <c r="J357" s="23">
        <f>H357</f>
        <v>300000</v>
      </c>
      <c r="K357" s="23"/>
      <c r="L357" s="23"/>
      <c r="M357" s="23"/>
      <c r="N357" s="23"/>
      <c r="O357" s="23">
        <v>301960.78</v>
      </c>
      <c r="P357" s="23">
        <f>O357</f>
        <v>301960.78</v>
      </c>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c r="FP357" s="21"/>
      <c r="FQ357" s="21"/>
      <c r="FR357" s="21"/>
      <c r="FS357" s="21"/>
      <c r="FT357" s="21"/>
      <c r="FU357" s="21"/>
      <c r="FV357" s="21"/>
      <c r="FW357" s="21"/>
      <c r="FX357" s="21"/>
      <c r="FY357" s="21"/>
      <c r="FZ357" s="21"/>
      <c r="GA357" s="21"/>
      <c r="GB357" s="21"/>
      <c r="GC357" s="21"/>
      <c r="GD357" s="21"/>
      <c r="GE357" s="21"/>
      <c r="GF357" s="21"/>
      <c r="GG357" s="21"/>
      <c r="GH357" s="21"/>
      <c r="GI357" s="21"/>
      <c r="GJ357" s="21"/>
      <c r="GK357" s="21"/>
      <c r="GL357" s="21"/>
      <c r="GM357" s="21"/>
      <c r="GN357" s="21"/>
      <c r="GO357" s="21"/>
      <c r="GP357" s="21"/>
      <c r="GQ357" s="21"/>
      <c r="GR357" s="21"/>
      <c r="GS357" s="21"/>
      <c r="GT357" s="21"/>
      <c r="GU357" s="21"/>
      <c r="GV357" s="21"/>
      <c r="GW357" s="21"/>
      <c r="GX357" s="21"/>
      <c r="GY357" s="21"/>
      <c r="GZ357" s="21"/>
      <c r="HA357" s="21"/>
      <c r="HB357" s="21"/>
      <c r="HC357" s="21"/>
      <c r="HD357" s="21"/>
      <c r="HE357" s="21"/>
      <c r="HF357" s="21"/>
      <c r="HG357" s="21"/>
      <c r="HH357" s="21"/>
      <c r="HI357" s="21"/>
      <c r="HJ357" s="21"/>
      <c r="HK357" s="21"/>
      <c r="HL357" s="21"/>
      <c r="HM357" s="21"/>
      <c r="HN357" s="21"/>
      <c r="HO357" s="21"/>
      <c r="HP357" s="21"/>
      <c r="HQ357" s="21"/>
      <c r="HR357" s="21"/>
      <c r="HS357" s="21"/>
      <c r="HT357" s="21"/>
      <c r="HU357" s="21"/>
      <c r="HV357" s="21"/>
      <c r="HW357" s="21"/>
      <c r="HX357" s="21"/>
      <c r="HY357" s="21"/>
      <c r="HZ357" s="21"/>
      <c r="IA357" s="21"/>
    </row>
    <row r="358" spans="1:235" s="22" customFormat="1" ht="1.5" customHeight="1" hidden="1">
      <c r="A358" s="72" t="s">
        <v>262</v>
      </c>
      <c r="B358" s="19"/>
      <c r="C358" s="19"/>
      <c r="D358" s="50"/>
      <c r="E358" s="50">
        <f>E359</f>
        <v>1000000</v>
      </c>
      <c r="F358" s="50">
        <f>E358</f>
        <v>1000000</v>
      </c>
      <c r="G358" s="50"/>
      <c r="H358" s="50">
        <f>H359</f>
        <v>1320000</v>
      </c>
      <c r="I358" s="50"/>
      <c r="J358" s="50">
        <f>H358</f>
        <v>1320000</v>
      </c>
      <c r="K358" s="23"/>
      <c r="L358" s="23"/>
      <c r="M358" s="23"/>
      <c r="N358" s="50"/>
      <c r="O358" s="50">
        <f>O359</f>
        <v>1580000</v>
      </c>
      <c r="P358" s="50">
        <f>O358</f>
        <v>1580000</v>
      </c>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row>
    <row r="359" spans="1:235" s="22" customFormat="1" ht="4.5" customHeight="1" hidden="1">
      <c r="A359" s="72" t="s">
        <v>263</v>
      </c>
      <c r="B359" s="19"/>
      <c r="C359" s="19"/>
      <c r="D359" s="50"/>
      <c r="E359" s="50">
        <f>E363*E365+1</f>
        <v>1000000</v>
      </c>
      <c r="F359" s="50">
        <f>F363*F365+1</f>
        <v>1000000</v>
      </c>
      <c r="G359" s="50"/>
      <c r="H359" s="50">
        <f>H363*H365</f>
        <v>1320000</v>
      </c>
      <c r="I359" s="50"/>
      <c r="J359" s="50">
        <f>H359</f>
        <v>1320000</v>
      </c>
      <c r="K359" s="50">
        <f>K363*K365+1</f>
        <v>1</v>
      </c>
      <c r="L359" s="50">
        <f>L363*L365+1</f>
        <v>1</v>
      </c>
      <c r="M359" s="50">
        <f>M363*M365+1</f>
        <v>1</v>
      </c>
      <c r="N359" s="50"/>
      <c r="O359" s="50">
        <f>O363*O365</f>
        <v>1580000</v>
      </c>
      <c r="P359" s="50">
        <f>O359</f>
        <v>1580000</v>
      </c>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row>
    <row r="360" spans="1:235" s="22" customFormat="1" ht="16.5" customHeight="1" hidden="1">
      <c r="A360" s="49" t="s">
        <v>4</v>
      </c>
      <c r="B360" s="19"/>
      <c r="C360" s="19"/>
      <c r="D360" s="23"/>
      <c r="E360" s="23"/>
      <c r="F360" s="23"/>
      <c r="G360" s="23"/>
      <c r="H360" s="23"/>
      <c r="I360" s="23"/>
      <c r="J360" s="23"/>
      <c r="K360" s="23"/>
      <c r="L360" s="23"/>
      <c r="M360" s="23"/>
      <c r="N360" s="23"/>
      <c r="O360" s="23"/>
      <c r="P360" s="23"/>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c r="FP360" s="21"/>
      <c r="FQ360" s="21"/>
      <c r="FR360" s="21"/>
      <c r="FS360" s="21"/>
      <c r="FT360" s="21"/>
      <c r="FU360" s="21"/>
      <c r="FV360" s="21"/>
      <c r="FW360" s="21"/>
      <c r="FX360" s="21"/>
      <c r="FY360" s="21"/>
      <c r="FZ360" s="21"/>
      <c r="GA360" s="21"/>
      <c r="GB360" s="21"/>
      <c r="GC360" s="21"/>
      <c r="GD360" s="21"/>
      <c r="GE360" s="21"/>
      <c r="GF360" s="21"/>
      <c r="GG360" s="21"/>
      <c r="GH360" s="21"/>
      <c r="GI360" s="21"/>
      <c r="GJ360" s="21"/>
      <c r="GK360" s="21"/>
      <c r="GL360" s="21"/>
      <c r="GM360" s="21"/>
      <c r="GN360" s="21"/>
      <c r="GO360" s="21"/>
      <c r="GP360" s="21"/>
      <c r="GQ360" s="21"/>
      <c r="GR360" s="21"/>
      <c r="GS360" s="21"/>
      <c r="GT360" s="21"/>
      <c r="GU360" s="21"/>
      <c r="GV360" s="21"/>
      <c r="GW360" s="21"/>
      <c r="GX360" s="21"/>
      <c r="GY360" s="21"/>
      <c r="GZ360" s="21"/>
      <c r="HA360" s="21"/>
      <c r="HB360" s="21"/>
      <c r="HC360" s="21"/>
      <c r="HD360" s="21"/>
      <c r="HE360" s="21"/>
      <c r="HF360" s="21"/>
      <c r="HG360" s="21"/>
      <c r="HH360" s="21"/>
      <c r="HI360" s="21"/>
      <c r="HJ360" s="21"/>
      <c r="HK360" s="21"/>
      <c r="HL360" s="21"/>
      <c r="HM360" s="21"/>
      <c r="HN360" s="21"/>
      <c r="HO360" s="21"/>
      <c r="HP360" s="21"/>
      <c r="HQ360" s="21"/>
      <c r="HR360" s="21"/>
      <c r="HS360" s="21"/>
      <c r="HT360" s="21"/>
      <c r="HU360" s="21"/>
      <c r="HV360" s="21"/>
      <c r="HW360" s="21"/>
      <c r="HX360" s="21"/>
      <c r="HY360" s="21"/>
      <c r="HZ360" s="21"/>
      <c r="IA360" s="21"/>
    </row>
    <row r="361" spans="1:235" s="22" customFormat="1" ht="24.75" customHeight="1" hidden="1">
      <c r="A361" s="18" t="s">
        <v>172</v>
      </c>
      <c r="B361" s="19"/>
      <c r="C361" s="19"/>
      <c r="D361" s="23"/>
      <c r="E361" s="23">
        <v>10</v>
      </c>
      <c r="F361" s="23">
        <f>E361</f>
        <v>10</v>
      </c>
      <c r="G361" s="23"/>
      <c r="H361" s="23">
        <v>10</v>
      </c>
      <c r="I361" s="23"/>
      <c r="J361" s="23">
        <f>H361</f>
        <v>10</v>
      </c>
      <c r="K361" s="23"/>
      <c r="L361" s="23"/>
      <c r="M361" s="23"/>
      <c r="N361" s="23"/>
      <c r="O361" s="23">
        <v>10</v>
      </c>
      <c r="P361" s="23">
        <f>O361</f>
        <v>10</v>
      </c>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c r="FP361" s="21"/>
      <c r="FQ361" s="21"/>
      <c r="FR361" s="21"/>
      <c r="FS361" s="21"/>
      <c r="FT361" s="21"/>
      <c r="FU361" s="21"/>
      <c r="FV361" s="21"/>
      <c r="FW361" s="21"/>
      <c r="FX361" s="21"/>
      <c r="FY361" s="21"/>
      <c r="FZ361" s="21"/>
      <c r="GA361" s="21"/>
      <c r="GB361" s="21"/>
      <c r="GC361" s="21"/>
      <c r="GD361" s="21"/>
      <c r="GE361" s="21"/>
      <c r="GF361" s="21"/>
      <c r="GG361" s="21"/>
      <c r="GH361" s="21"/>
      <c r="GI361" s="21"/>
      <c r="GJ361" s="21"/>
      <c r="GK361" s="21"/>
      <c r="GL361" s="21"/>
      <c r="GM361" s="21"/>
      <c r="GN361" s="21"/>
      <c r="GO361" s="21"/>
      <c r="GP361" s="21"/>
      <c r="GQ361" s="21"/>
      <c r="GR361" s="21"/>
      <c r="GS361" s="21"/>
      <c r="GT361" s="21"/>
      <c r="GU361" s="21"/>
      <c r="GV361" s="21"/>
      <c r="GW361" s="21"/>
      <c r="GX361" s="21"/>
      <c r="GY361" s="21"/>
      <c r="GZ361" s="21"/>
      <c r="HA361" s="21"/>
      <c r="HB361" s="21"/>
      <c r="HC361" s="21"/>
      <c r="HD361" s="21"/>
      <c r="HE361" s="21"/>
      <c r="HF361" s="21"/>
      <c r="HG361" s="21"/>
      <c r="HH361" s="21"/>
      <c r="HI361" s="21"/>
      <c r="HJ361" s="21"/>
      <c r="HK361" s="21"/>
      <c r="HL361" s="21"/>
      <c r="HM361" s="21"/>
      <c r="HN361" s="21"/>
      <c r="HO361" s="21"/>
      <c r="HP361" s="21"/>
      <c r="HQ361" s="21"/>
      <c r="HR361" s="21"/>
      <c r="HS361" s="21"/>
      <c r="HT361" s="21"/>
      <c r="HU361" s="21"/>
      <c r="HV361" s="21"/>
      <c r="HW361" s="21"/>
      <c r="HX361" s="21"/>
      <c r="HY361" s="21"/>
      <c r="HZ361" s="21"/>
      <c r="IA361" s="21"/>
    </row>
    <row r="362" spans="1:235" s="22" customFormat="1" ht="15" customHeight="1" hidden="1">
      <c r="A362" s="49" t="s">
        <v>5</v>
      </c>
      <c r="B362" s="19"/>
      <c r="C362" s="19"/>
      <c r="D362" s="23"/>
      <c r="E362" s="23"/>
      <c r="F362" s="23"/>
      <c r="G362" s="23"/>
      <c r="H362" s="23"/>
      <c r="I362" s="23"/>
      <c r="J362" s="23"/>
      <c r="K362" s="23"/>
      <c r="L362" s="23"/>
      <c r="M362" s="23"/>
      <c r="N362" s="23"/>
      <c r="O362" s="23"/>
      <c r="P362" s="23"/>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c r="FP362" s="21"/>
      <c r="FQ362" s="21"/>
      <c r="FR362" s="21"/>
      <c r="FS362" s="21"/>
      <c r="FT362" s="21"/>
      <c r="FU362" s="21"/>
      <c r="FV362" s="21"/>
      <c r="FW362" s="21"/>
      <c r="FX362" s="21"/>
      <c r="FY362" s="21"/>
      <c r="FZ362" s="21"/>
      <c r="GA362" s="21"/>
      <c r="GB362" s="21"/>
      <c r="GC362" s="21"/>
      <c r="GD362" s="21"/>
      <c r="GE362" s="21"/>
      <c r="GF362" s="21"/>
      <c r="GG362" s="21"/>
      <c r="GH362" s="21"/>
      <c r="GI362" s="21"/>
      <c r="GJ362" s="21"/>
      <c r="GK362" s="21"/>
      <c r="GL362" s="21"/>
      <c r="GM362" s="21"/>
      <c r="GN362" s="21"/>
      <c r="GO362" s="21"/>
      <c r="GP362" s="21"/>
      <c r="GQ362" s="21"/>
      <c r="GR362" s="21"/>
      <c r="GS362" s="21"/>
      <c r="GT362" s="21"/>
      <c r="GU362" s="21"/>
      <c r="GV362" s="21"/>
      <c r="GW362" s="21"/>
      <c r="GX362" s="21"/>
      <c r="GY362" s="21"/>
      <c r="GZ362" s="21"/>
      <c r="HA362" s="21"/>
      <c r="HB362" s="21"/>
      <c r="HC362" s="21"/>
      <c r="HD362" s="21"/>
      <c r="HE362" s="21"/>
      <c r="HF362" s="21"/>
      <c r="HG362" s="21"/>
      <c r="HH362" s="21"/>
      <c r="HI362" s="21"/>
      <c r="HJ362" s="21"/>
      <c r="HK362" s="21"/>
      <c r="HL362" s="21"/>
      <c r="HM362" s="21"/>
      <c r="HN362" s="21"/>
      <c r="HO362" s="21"/>
      <c r="HP362" s="21"/>
      <c r="HQ362" s="21"/>
      <c r="HR362" s="21"/>
      <c r="HS362" s="21"/>
      <c r="HT362" s="21"/>
      <c r="HU362" s="21"/>
      <c r="HV362" s="21"/>
      <c r="HW362" s="21"/>
      <c r="HX362" s="21"/>
      <c r="HY362" s="21"/>
      <c r="HZ362" s="21"/>
      <c r="IA362" s="21"/>
    </row>
    <row r="363" spans="1:235" s="22" customFormat="1" ht="12.75" customHeight="1" hidden="1">
      <c r="A363" s="18" t="s">
        <v>173</v>
      </c>
      <c r="B363" s="19"/>
      <c r="C363" s="19"/>
      <c r="D363" s="23"/>
      <c r="E363" s="23">
        <v>3</v>
      </c>
      <c r="F363" s="23">
        <f>E363</f>
        <v>3</v>
      </c>
      <c r="G363" s="23"/>
      <c r="H363" s="23">
        <v>3</v>
      </c>
      <c r="I363" s="23"/>
      <c r="J363" s="23">
        <f>H363</f>
        <v>3</v>
      </c>
      <c r="K363" s="23"/>
      <c r="L363" s="23"/>
      <c r="M363" s="23"/>
      <c r="N363" s="23"/>
      <c r="O363" s="23">
        <v>4</v>
      </c>
      <c r="P363" s="23">
        <f>O363</f>
        <v>4</v>
      </c>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c r="FP363" s="21"/>
      <c r="FQ363" s="21"/>
      <c r="FR363" s="21"/>
      <c r="FS363" s="21"/>
      <c r="FT363" s="21"/>
      <c r="FU363" s="21"/>
      <c r="FV363" s="21"/>
      <c r="FW363" s="21"/>
      <c r="FX363" s="21"/>
      <c r="FY363" s="21"/>
      <c r="FZ363" s="21"/>
      <c r="GA363" s="21"/>
      <c r="GB363" s="21"/>
      <c r="GC363" s="21"/>
      <c r="GD363" s="21"/>
      <c r="GE363" s="21"/>
      <c r="GF363" s="21"/>
      <c r="GG363" s="21"/>
      <c r="GH363" s="21"/>
      <c r="GI363" s="21"/>
      <c r="GJ363" s="21"/>
      <c r="GK363" s="21"/>
      <c r="GL363" s="21"/>
      <c r="GM363" s="21"/>
      <c r="GN363" s="21"/>
      <c r="GO363" s="21"/>
      <c r="GP363" s="21"/>
      <c r="GQ363" s="21"/>
      <c r="GR363" s="21"/>
      <c r="GS363" s="21"/>
      <c r="GT363" s="21"/>
      <c r="GU363" s="21"/>
      <c r="GV363" s="21"/>
      <c r="GW363" s="21"/>
      <c r="GX363" s="21"/>
      <c r="GY363" s="21"/>
      <c r="GZ363" s="21"/>
      <c r="HA363" s="21"/>
      <c r="HB363" s="21"/>
      <c r="HC363" s="21"/>
      <c r="HD363" s="21"/>
      <c r="HE363" s="21"/>
      <c r="HF363" s="21"/>
      <c r="HG363" s="21"/>
      <c r="HH363" s="21"/>
      <c r="HI363" s="21"/>
      <c r="HJ363" s="21"/>
      <c r="HK363" s="21"/>
      <c r="HL363" s="21"/>
      <c r="HM363" s="21"/>
      <c r="HN363" s="21"/>
      <c r="HO363" s="21"/>
      <c r="HP363" s="21"/>
      <c r="HQ363" s="21"/>
      <c r="HR363" s="21"/>
      <c r="HS363" s="21"/>
      <c r="HT363" s="21"/>
      <c r="HU363" s="21"/>
      <c r="HV363" s="21"/>
      <c r="HW363" s="21"/>
      <c r="HX363" s="21"/>
      <c r="HY363" s="21"/>
      <c r="HZ363" s="21"/>
      <c r="IA363" s="21"/>
    </row>
    <row r="364" spans="1:235" s="22" customFormat="1" ht="16.5" customHeight="1" hidden="1">
      <c r="A364" s="49" t="s">
        <v>7</v>
      </c>
      <c r="B364" s="19"/>
      <c r="C364" s="19"/>
      <c r="D364" s="23"/>
      <c r="E364" s="23"/>
      <c r="F364" s="23"/>
      <c r="G364" s="23"/>
      <c r="H364" s="23"/>
      <c r="I364" s="23"/>
      <c r="J364" s="23"/>
      <c r="K364" s="23"/>
      <c r="L364" s="23"/>
      <c r="M364" s="23"/>
      <c r="N364" s="23"/>
      <c r="O364" s="23"/>
      <c r="P364" s="23"/>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c r="FP364" s="21"/>
      <c r="FQ364" s="21"/>
      <c r="FR364" s="21"/>
      <c r="FS364" s="21"/>
      <c r="FT364" s="21"/>
      <c r="FU364" s="21"/>
      <c r="FV364" s="21"/>
      <c r="FW364" s="21"/>
      <c r="FX364" s="21"/>
      <c r="FY364" s="21"/>
      <c r="FZ364" s="21"/>
      <c r="GA364" s="21"/>
      <c r="GB364" s="21"/>
      <c r="GC364" s="21"/>
      <c r="GD364" s="21"/>
      <c r="GE364" s="21"/>
      <c r="GF364" s="21"/>
      <c r="GG364" s="21"/>
      <c r="GH364" s="21"/>
      <c r="GI364" s="21"/>
      <c r="GJ364" s="21"/>
      <c r="GK364" s="21"/>
      <c r="GL364" s="21"/>
      <c r="GM364" s="21"/>
      <c r="GN364" s="21"/>
      <c r="GO364" s="21"/>
      <c r="GP364" s="21"/>
      <c r="GQ364" s="21"/>
      <c r="GR364" s="21"/>
      <c r="GS364" s="21"/>
      <c r="GT364" s="21"/>
      <c r="GU364" s="21"/>
      <c r="GV364" s="21"/>
      <c r="GW364" s="21"/>
      <c r="GX364" s="21"/>
      <c r="GY364" s="21"/>
      <c r="GZ364" s="21"/>
      <c r="HA364" s="21"/>
      <c r="HB364" s="21"/>
      <c r="HC364" s="21"/>
      <c r="HD364" s="21"/>
      <c r="HE364" s="21"/>
      <c r="HF364" s="21"/>
      <c r="HG364" s="21"/>
      <c r="HH364" s="21"/>
      <c r="HI364" s="21"/>
      <c r="HJ364" s="21"/>
      <c r="HK364" s="21"/>
      <c r="HL364" s="21"/>
      <c r="HM364" s="21"/>
      <c r="HN364" s="21"/>
      <c r="HO364" s="21"/>
      <c r="HP364" s="21"/>
      <c r="HQ364" s="21"/>
      <c r="HR364" s="21"/>
      <c r="HS364" s="21"/>
      <c r="HT364" s="21"/>
      <c r="HU364" s="21"/>
      <c r="HV364" s="21"/>
      <c r="HW364" s="21"/>
      <c r="HX364" s="21"/>
      <c r="HY364" s="21"/>
      <c r="HZ364" s="21"/>
      <c r="IA364" s="21"/>
    </row>
    <row r="365" spans="1:235" s="22" customFormat="1" ht="30" customHeight="1" hidden="1">
      <c r="A365" s="18" t="s">
        <v>174</v>
      </c>
      <c r="B365" s="19"/>
      <c r="C365" s="19"/>
      <c r="D365" s="23"/>
      <c r="E365" s="23">
        <v>333333</v>
      </c>
      <c r="F365" s="23">
        <f>E365</f>
        <v>333333</v>
      </c>
      <c r="G365" s="23"/>
      <c r="H365" s="23">
        <v>440000</v>
      </c>
      <c r="I365" s="23"/>
      <c r="J365" s="23">
        <f>H365</f>
        <v>440000</v>
      </c>
      <c r="K365" s="23"/>
      <c r="L365" s="23"/>
      <c r="M365" s="23"/>
      <c r="N365" s="23"/>
      <c r="O365" s="23">
        <v>395000</v>
      </c>
      <c r="P365" s="23">
        <f>O365</f>
        <v>395000</v>
      </c>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c r="FP365" s="21"/>
      <c r="FQ365" s="21"/>
      <c r="FR365" s="21"/>
      <c r="FS365" s="21"/>
      <c r="FT365" s="21"/>
      <c r="FU365" s="21"/>
      <c r="FV365" s="21"/>
      <c r="FW365" s="21"/>
      <c r="FX365" s="21"/>
      <c r="FY365" s="21"/>
      <c r="FZ365" s="21"/>
      <c r="GA365" s="21"/>
      <c r="GB365" s="21"/>
      <c r="GC365" s="21"/>
      <c r="GD365" s="21"/>
      <c r="GE365" s="21"/>
      <c r="GF365" s="21"/>
      <c r="GG365" s="21"/>
      <c r="GH365" s="21"/>
      <c r="GI365" s="21"/>
      <c r="GJ365" s="21"/>
      <c r="GK365" s="21"/>
      <c r="GL365" s="21"/>
      <c r="GM365" s="21"/>
      <c r="GN365" s="21"/>
      <c r="GO365" s="21"/>
      <c r="GP365" s="21"/>
      <c r="GQ365" s="21"/>
      <c r="GR365" s="21"/>
      <c r="GS365" s="21"/>
      <c r="GT365" s="21"/>
      <c r="GU365" s="21"/>
      <c r="GV365" s="21"/>
      <c r="GW365" s="21"/>
      <c r="GX365" s="21"/>
      <c r="GY365" s="21"/>
      <c r="GZ365" s="21"/>
      <c r="HA365" s="21"/>
      <c r="HB365" s="21"/>
      <c r="HC365" s="21"/>
      <c r="HD365" s="21"/>
      <c r="HE365" s="21"/>
      <c r="HF365" s="21"/>
      <c r="HG365" s="21"/>
      <c r="HH365" s="21"/>
      <c r="HI365" s="21"/>
      <c r="HJ365" s="21"/>
      <c r="HK365" s="21"/>
      <c r="HL365" s="21"/>
      <c r="HM365" s="21"/>
      <c r="HN365" s="21"/>
      <c r="HO365" s="21"/>
      <c r="HP365" s="21"/>
      <c r="HQ365" s="21"/>
      <c r="HR365" s="21"/>
      <c r="HS365" s="21"/>
      <c r="HT365" s="21"/>
      <c r="HU365" s="21"/>
      <c r="HV365" s="21"/>
      <c r="HW365" s="21"/>
      <c r="HX365" s="21"/>
      <c r="HY365" s="21"/>
      <c r="HZ365" s="21"/>
      <c r="IA365" s="21"/>
    </row>
    <row r="366" spans="1:235" s="22" customFormat="1" ht="15" customHeight="1" hidden="1">
      <c r="A366" s="49" t="s">
        <v>6</v>
      </c>
      <c r="B366" s="70"/>
      <c r="C366" s="70"/>
      <c r="D366" s="23"/>
      <c r="E366" s="50"/>
      <c r="F366" s="50"/>
      <c r="G366" s="23"/>
      <c r="H366" s="50"/>
      <c r="I366" s="50"/>
      <c r="J366" s="50"/>
      <c r="K366" s="50"/>
      <c r="L366" s="50"/>
      <c r="M366" s="50"/>
      <c r="N366" s="23"/>
      <c r="O366" s="50"/>
      <c r="P366" s="50"/>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c r="FP366" s="21"/>
      <c r="FQ366" s="21"/>
      <c r="FR366" s="21"/>
      <c r="FS366" s="21"/>
      <c r="FT366" s="21"/>
      <c r="FU366" s="21"/>
      <c r="FV366" s="21"/>
      <c r="FW366" s="21"/>
      <c r="FX366" s="21"/>
      <c r="FY366" s="21"/>
      <c r="FZ366" s="21"/>
      <c r="GA366" s="21"/>
      <c r="GB366" s="21"/>
      <c r="GC366" s="21"/>
      <c r="GD366" s="21"/>
      <c r="GE366" s="21"/>
      <c r="GF366" s="21"/>
      <c r="GG366" s="21"/>
      <c r="GH366" s="21"/>
      <c r="GI366" s="21"/>
      <c r="GJ366" s="21"/>
      <c r="GK366" s="21"/>
      <c r="GL366" s="21"/>
      <c r="GM366" s="21"/>
      <c r="GN366" s="21"/>
      <c r="GO366" s="21"/>
      <c r="GP366" s="21"/>
      <c r="GQ366" s="21"/>
      <c r="GR366" s="21"/>
      <c r="GS366" s="21"/>
      <c r="GT366" s="21"/>
      <c r="GU366" s="21"/>
      <c r="GV366" s="21"/>
      <c r="GW366" s="21"/>
      <c r="GX366" s="21"/>
      <c r="GY366" s="21"/>
      <c r="GZ366" s="21"/>
      <c r="HA366" s="21"/>
      <c r="HB366" s="21"/>
      <c r="HC366" s="21"/>
      <c r="HD366" s="21"/>
      <c r="HE366" s="21"/>
      <c r="HF366" s="21"/>
      <c r="HG366" s="21"/>
      <c r="HH366" s="21"/>
      <c r="HI366" s="21"/>
      <c r="HJ366" s="21"/>
      <c r="HK366" s="21"/>
      <c r="HL366" s="21"/>
      <c r="HM366" s="21"/>
      <c r="HN366" s="21"/>
      <c r="HO366" s="21"/>
      <c r="HP366" s="21"/>
      <c r="HQ366" s="21"/>
      <c r="HR366" s="21"/>
      <c r="HS366" s="21"/>
      <c r="HT366" s="21"/>
      <c r="HU366" s="21"/>
      <c r="HV366" s="21"/>
      <c r="HW366" s="21"/>
      <c r="HX366" s="21"/>
      <c r="HY366" s="21"/>
      <c r="HZ366" s="21"/>
      <c r="IA366" s="21"/>
    </row>
    <row r="367" spans="1:235" s="22" customFormat="1" ht="53.25" customHeight="1" hidden="1">
      <c r="A367" s="18" t="s">
        <v>192</v>
      </c>
      <c r="B367" s="56"/>
      <c r="C367" s="56"/>
      <c r="D367" s="44"/>
      <c r="E367" s="23">
        <f>E363/E361*100</f>
        <v>30</v>
      </c>
      <c r="F367" s="23">
        <f>E367</f>
        <v>30</v>
      </c>
      <c r="G367" s="23"/>
      <c r="H367" s="23">
        <f>H363/H361*100</f>
        <v>30</v>
      </c>
      <c r="I367" s="23"/>
      <c r="J367" s="23">
        <f>H367</f>
        <v>30</v>
      </c>
      <c r="K367" s="23" t="e">
        <f>(#REF!*#REF!)+(#REF!*#REF!)+(#REF!*#REF!)</f>
        <v>#REF!</v>
      </c>
      <c r="L367" s="23" t="e">
        <f>(#REF!*#REF!)+(#REF!*#REF!)+(#REF!*#REF!)</f>
        <v>#REF!</v>
      </c>
      <c r="M367" s="23" t="e">
        <f>(#REF!*#REF!)+(#REF!*#REF!)+(#REF!*#REF!)</f>
        <v>#REF!</v>
      </c>
      <c r="N367" s="23"/>
      <c r="O367" s="23">
        <f>O363/O361*100</f>
        <v>40</v>
      </c>
      <c r="P367" s="23">
        <f>O367</f>
        <v>40</v>
      </c>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c r="FP367" s="21"/>
      <c r="FQ367" s="21"/>
      <c r="FR367" s="21"/>
      <c r="FS367" s="21"/>
      <c r="FT367" s="21"/>
      <c r="FU367" s="21"/>
      <c r="FV367" s="21"/>
      <c r="FW367" s="21"/>
      <c r="FX367" s="21"/>
      <c r="FY367" s="21"/>
      <c r="FZ367" s="21"/>
      <c r="GA367" s="21"/>
      <c r="GB367" s="21"/>
      <c r="GC367" s="21"/>
      <c r="GD367" s="21"/>
      <c r="GE367" s="21"/>
      <c r="GF367" s="21"/>
      <c r="GG367" s="21"/>
      <c r="GH367" s="21"/>
      <c r="GI367" s="21"/>
      <c r="GJ367" s="21"/>
      <c r="GK367" s="21"/>
      <c r="GL367" s="21"/>
      <c r="GM367" s="21"/>
      <c r="GN367" s="21"/>
      <c r="GO367" s="21"/>
      <c r="GP367" s="21"/>
      <c r="GQ367" s="21"/>
      <c r="GR367" s="21"/>
      <c r="GS367" s="21"/>
      <c r="GT367" s="21"/>
      <c r="GU367" s="21"/>
      <c r="GV367" s="21"/>
      <c r="GW367" s="21"/>
      <c r="GX367" s="21"/>
      <c r="GY367" s="21"/>
      <c r="GZ367" s="21"/>
      <c r="HA367" s="21"/>
      <c r="HB367" s="21"/>
      <c r="HC367" s="21"/>
      <c r="HD367" s="21"/>
      <c r="HE367" s="21"/>
      <c r="HF367" s="21"/>
      <c r="HG367" s="21"/>
      <c r="HH367" s="21"/>
      <c r="HI367" s="21"/>
      <c r="HJ367" s="21"/>
      <c r="HK367" s="21"/>
      <c r="HL367" s="21"/>
      <c r="HM367" s="21"/>
      <c r="HN367" s="21"/>
      <c r="HO367" s="21"/>
      <c r="HP367" s="21"/>
      <c r="HQ367" s="21"/>
      <c r="HR367" s="21"/>
      <c r="HS367" s="21"/>
      <c r="HT367" s="21"/>
      <c r="HU367" s="21"/>
      <c r="HV367" s="21"/>
      <c r="HW367" s="21"/>
      <c r="HX367" s="21"/>
      <c r="HY367" s="21"/>
      <c r="HZ367" s="21"/>
      <c r="IA367" s="21"/>
    </row>
    <row r="368" spans="1:235" s="22" customFormat="1" ht="21.75" customHeight="1" hidden="1">
      <c r="A368" s="18"/>
      <c r="B368" s="56"/>
      <c r="C368" s="56"/>
      <c r="D368" s="44"/>
      <c r="E368" s="23"/>
      <c r="F368" s="23"/>
      <c r="G368" s="23"/>
      <c r="H368" s="23"/>
      <c r="I368" s="23"/>
      <c r="J368" s="23"/>
      <c r="K368" s="23"/>
      <c r="L368" s="23"/>
      <c r="M368" s="23"/>
      <c r="N368" s="23"/>
      <c r="O368" s="23"/>
      <c r="P368" s="23"/>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c r="FP368" s="21"/>
      <c r="FQ368" s="21"/>
      <c r="FR368" s="21"/>
      <c r="FS368" s="21"/>
      <c r="FT368" s="21"/>
      <c r="FU368" s="21"/>
      <c r="FV368" s="21"/>
      <c r="FW368" s="21"/>
      <c r="FX368" s="21"/>
      <c r="FY368" s="21"/>
      <c r="FZ368" s="21"/>
      <c r="GA368" s="21"/>
      <c r="GB368" s="21"/>
      <c r="GC368" s="21"/>
      <c r="GD368" s="21"/>
      <c r="GE368" s="21"/>
      <c r="GF368" s="21"/>
      <c r="GG368" s="21"/>
      <c r="GH368" s="21"/>
      <c r="GI368" s="21"/>
      <c r="GJ368" s="21"/>
      <c r="GK368" s="21"/>
      <c r="GL368" s="21"/>
      <c r="GM368" s="21"/>
      <c r="GN368" s="21"/>
      <c r="GO368" s="21"/>
      <c r="GP368" s="21"/>
      <c r="GQ368" s="21"/>
      <c r="GR368" s="21"/>
      <c r="GS368" s="21"/>
      <c r="GT368" s="21"/>
      <c r="GU368" s="21"/>
      <c r="GV368" s="21"/>
      <c r="GW368" s="21"/>
      <c r="GX368" s="21"/>
      <c r="GY368" s="21"/>
      <c r="GZ368" s="21"/>
      <c r="HA368" s="21"/>
      <c r="HB368" s="21"/>
      <c r="HC368" s="21"/>
      <c r="HD368" s="21"/>
      <c r="HE368" s="21"/>
      <c r="HF368" s="21"/>
      <c r="HG368" s="21"/>
      <c r="HH368" s="21"/>
      <c r="HI368" s="21"/>
      <c r="HJ368" s="21"/>
      <c r="HK368" s="21"/>
      <c r="HL368" s="21"/>
      <c r="HM368" s="21"/>
      <c r="HN368" s="21"/>
      <c r="HO368" s="21"/>
      <c r="HP368" s="21"/>
      <c r="HQ368" s="21"/>
      <c r="HR368" s="21"/>
      <c r="HS368" s="21"/>
      <c r="HT368" s="21"/>
      <c r="HU368" s="21"/>
      <c r="HV368" s="21"/>
      <c r="HW368" s="21"/>
      <c r="HX368" s="21"/>
      <c r="HY368" s="21"/>
      <c r="HZ368" s="21"/>
      <c r="IA368" s="21"/>
    </row>
    <row r="369" spans="1:235" s="22" customFormat="1" ht="54" customHeight="1" hidden="1">
      <c r="A369" s="18"/>
      <c r="B369" s="56"/>
      <c r="C369" s="56"/>
      <c r="D369" s="44"/>
      <c r="E369" s="23"/>
      <c r="F369" s="23"/>
      <c r="G369" s="23"/>
      <c r="H369" s="23"/>
      <c r="I369" s="23"/>
      <c r="J369" s="23"/>
      <c r="K369" s="23"/>
      <c r="L369" s="23"/>
      <c r="M369" s="23"/>
      <c r="N369" s="23"/>
      <c r="O369" s="23"/>
      <c r="P369" s="23"/>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c r="FP369" s="21"/>
      <c r="FQ369" s="21"/>
      <c r="FR369" s="21"/>
      <c r="FS369" s="21"/>
      <c r="FT369" s="21"/>
      <c r="FU369" s="21"/>
      <c r="FV369" s="21"/>
      <c r="FW369" s="21"/>
      <c r="FX369" s="21"/>
      <c r="FY369" s="21"/>
      <c r="FZ369" s="21"/>
      <c r="GA369" s="21"/>
      <c r="GB369" s="21"/>
      <c r="GC369" s="21"/>
      <c r="GD369" s="21"/>
      <c r="GE369" s="21"/>
      <c r="GF369" s="21"/>
      <c r="GG369" s="21"/>
      <c r="GH369" s="21"/>
      <c r="GI369" s="21"/>
      <c r="GJ369" s="21"/>
      <c r="GK369" s="21"/>
      <c r="GL369" s="21"/>
      <c r="GM369" s="21"/>
      <c r="GN369" s="21"/>
      <c r="GO369" s="21"/>
      <c r="GP369" s="21"/>
      <c r="GQ369" s="21"/>
      <c r="GR369" s="21"/>
      <c r="GS369" s="21"/>
      <c r="GT369" s="21"/>
      <c r="GU369" s="21"/>
      <c r="GV369" s="21"/>
      <c r="GW369" s="21"/>
      <c r="GX369" s="21"/>
      <c r="GY369" s="21"/>
      <c r="GZ369" s="21"/>
      <c r="HA369" s="21"/>
      <c r="HB369" s="21"/>
      <c r="HC369" s="21"/>
      <c r="HD369" s="21"/>
      <c r="HE369" s="21"/>
      <c r="HF369" s="21"/>
      <c r="HG369" s="21"/>
      <c r="HH369" s="21"/>
      <c r="HI369" s="21"/>
      <c r="HJ369" s="21"/>
      <c r="HK369" s="21"/>
      <c r="HL369" s="21"/>
      <c r="HM369" s="21"/>
      <c r="HN369" s="21"/>
      <c r="HO369" s="21"/>
      <c r="HP369" s="21"/>
      <c r="HQ369" s="21"/>
      <c r="HR369" s="21"/>
      <c r="HS369" s="21"/>
      <c r="HT369" s="21"/>
      <c r="HU369" s="21"/>
      <c r="HV369" s="21"/>
      <c r="HW369" s="21"/>
      <c r="HX369" s="21"/>
      <c r="HY369" s="21"/>
      <c r="HZ369" s="21"/>
      <c r="IA369" s="21"/>
    </row>
    <row r="370" spans="1:235" s="22" customFormat="1" ht="54" customHeight="1" hidden="1">
      <c r="A370" s="18"/>
      <c r="B370" s="56"/>
      <c r="C370" s="56"/>
      <c r="D370" s="44"/>
      <c r="E370" s="23"/>
      <c r="F370" s="23"/>
      <c r="G370" s="23"/>
      <c r="H370" s="23"/>
      <c r="I370" s="23"/>
      <c r="J370" s="23"/>
      <c r="K370" s="23"/>
      <c r="L370" s="23"/>
      <c r="M370" s="23"/>
      <c r="N370" s="23"/>
      <c r="O370" s="23"/>
      <c r="P370" s="23"/>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c r="FP370" s="21"/>
      <c r="FQ370" s="21"/>
      <c r="FR370" s="21"/>
      <c r="FS370" s="21"/>
      <c r="FT370" s="21"/>
      <c r="FU370" s="21"/>
      <c r="FV370" s="21"/>
      <c r="FW370" s="21"/>
      <c r="FX370" s="21"/>
      <c r="FY370" s="21"/>
      <c r="FZ370" s="21"/>
      <c r="GA370" s="21"/>
      <c r="GB370" s="21"/>
      <c r="GC370" s="21"/>
      <c r="GD370" s="21"/>
      <c r="GE370" s="21"/>
      <c r="GF370" s="21"/>
      <c r="GG370" s="21"/>
      <c r="GH370" s="21"/>
      <c r="GI370" s="21"/>
      <c r="GJ370" s="21"/>
      <c r="GK370" s="21"/>
      <c r="GL370" s="21"/>
      <c r="GM370" s="21"/>
      <c r="GN370" s="21"/>
      <c r="GO370" s="21"/>
      <c r="GP370" s="21"/>
      <c r="GQ370" s="21"/>
      <c r="GR370" s="21"/>
      <c r="GS370" s="21"/>
      <c r="GT370" s="21"/>
      <c r="GU370" s="21"/>
      <c r="GV370" s="21"/>
      <c r="GW370" s="21"/>
      <c r="GX370" s="21"/>
      <c r="GY370" s="21"/>
      <c r="GZ370" s="21"/>
      <c r="HA370" s="21"/>
      <c r="HB370" s="21"/>
      <c r="HC370" s="21"/>
      <c r="HD370" s="21"/>
      <c r="HE370" s="21"/>
      <c r="HF370" s="21"/>
      <c r="HG370" s="21"/>
      <c r="HH370" s="21"/>
      <c r="HI370" s="21"/>
      <c r="HJ370" s="21"/>
      <c r="HK370" s="21"/>
      <c r="HL370" s="21"/>
      <c r="HM370" s="21"/>
      <c r="HN370" s="21"/>
      <c r="HO370" s="21"/>
      <c r="HP370" s="21"/>
      <c r="HQ370" s="21"/>
      <c r="HR370" s="21"/>
      <c r="HS370" s="21"/>
      <c r="HT370" s="21"/>
      <c r="HU370" s="21"/>
      <c r="HV370" s="21"/>
      <c r="HW370" s="21"/>
      <c r="HX370" s="21"/>
      <c r="HY370" s="21"/>
      <c r="HZ370" s="21"/>
      <c r="IA370" s="21"/>
    </row>
    <row r="371" spans="1:235" s="22" customFormat="1" ht="54" customHeight="1" hidden="1">
      <c r="A371" s="18"/>
      <c r="B371" s="56"/>
      <c r="C371" s="56"/>
      <c r="D371" s="44"/>
      <c r="E371" s="23"/>
      <c r="F371" s="23"/>
      <c r="G371" s="23"/>
      <c r="H371" s="23"/>
      <c r="I371" s="23"/>
      <c r="J371" s="23"/>
      <c r="K371" s="23"/>
      <c r="L371" s="23"/>
      <c r="M371" s="23"/>
      <c r="N371" s="23"/>
      <c r="O371" s="23"/>
      <c r="P371" s="23"/>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c r="FP371" s="21"/>
      <c r="FQ371" s="21"/>
      <c r="FR371" s="21"/>
      <c r="FS371" s="21"/>
      <c r="FT371" s="21"/>
      <c r="FU371" s="21"/>
      <c r="FV371" s="21"/>
      <c r="FW371" s="21"/>
      <c r="FX371" s="21"/>
      <c r="FY371" s="21"/>
      <c r="FZ371" s="21"/>
      <c r="GA371" s="21"/>
      <c r="GB371" s="21"/>
      <c r="GC371" s="21"/>
      <c r="GD371" s="21"/>
      <c r="GE371" s="21"/>
      <c r="GF371" s="21"/>
      <c r="GG371" s="21"/>
      <c r="GH371" s="21"/>
      <c r="GI371" s="21"/>
      <c r="GJ371" s="21"/>
      <c r="GK371" s="21"/>
      <c r="GL371" s="21"/>
      <c r="GM371" s="21"/>
      <c r="GN371" s="21"/>
      <c r="GO371" s="21"/>
      <c r="GP371" s="21"/>
      <c r="GQ371" s="21"/>
      <c r="GR371" s="21"/>
      <c r="GS371" s="21"/>
      <c r="GT371" s="21"/>
      <c r="GU371" s="21"/>
      <c r="GV371" s="21"/>
      <c r="GW371" s="21"/>
      <c r="GX371" s="21"/>
      <c r="GY371" s="21"/>
      <c r="GZ371" s="21"/>
      <c r="HA371" s="21"/>
      <c r="HB371" s="21"/>
      <c r="HC371" s="21"/>
      <c r="HD371" s="21"/>
      <c r="HE371" s="21"/>
      <c r="HF371" s="21"/>
      <c r="HG371" s="21"/>
      <c r="HH371" s="21"/>
      <c r="HI371" s="21"/>
      <c r="HJ371" s="21"/>
      <c r="HK371" s="21"/>
      <c r="HL371" s="21"/>
      <c r="HM371" s="21"/>
      <c r="HN371" s="21"/>
      <c r="HO371" s="21"/>
      <c r="HP371" s="21"/>
      <c r="HQ371" s="21"/>
      <c r="HR371" s="21"/>
      <c r="HS371" s="21"/>
      <c r="HT371" s="21"/>
      <c r="HU371" s="21"/>
      <c r="HV371" s="21"/>
      <c r="HW371" s="21"/>
      <c r="HX371" s="21"/>
      <c r="HY371" s="21"/>
      <c r="HZ371" s="21"/>
      <c r="IA371" s="21"/>
    </row>
    <row r="372" spans="1:235" s="22" customFormat="1" ht="54" customHeight="1" hidden="1">
      <c r="A372" s="18"/>
      <c r="B372" s="56"/>
      <c r="C372" s="56"/>
      <c r="D372" s="44"/>
      <c r="E372" s="23"/>
      <c r="F372" s="23"/>
      <c r="G372" s="23"/>
      <c r="H372" s="23"/>
      <c r="I372" s="23"/>
      <c r="J372" s="23"/>
      <c r="K372" s="23"/>
      <c r="L372" s="23"/>
      <c r="M372" s="23"/>
      <c r="N372" s="23"/>
      <c r="O372" s="23"/>
      <c r="P372" s="23"/>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c r="FP372" s="21"/>
      <c r="FQ372" s="21"/>
      <c r="FR372" s="21"/>
      <c r="FS372" s="21"/>
      <c r="FT372" s="21"/>
      <c r="FU372" s="21"/>
      <c r="FV372" s="21"/>
      <c r="FW372" s="21"/>
      <c r="FX372" s="21"/>
      <c r="FY372" s="21"/>
      <c r="FZ372" s="21"/>
      <c r="GA372" s="21"/>
      <c r="GB372" s="21"/>
      <c r="GC372" s="21"/>
      <c r="GD372" s="21"/>
      <c r="GE372" s="21"/>
      <c r="GF372" s="21"/>
      <c r="GG372" s="21"/>
      <c r="GH372" s="21"/>
      <c r="GI372" s="21"/>
      <c r="GJ372" s="21"/>
      <c r="GK372" s="21"/>
      <c r="GL372" s="21"/>
      <c r="GM372" s="21"/>
      <c r="GN372" s="21"/>
      <c r="GO372" s="21"/>
      <c r="GP372" s="21"/>
      <c r="GQ372" s="21"/>
      <c r="GR372" s="21"/>
      <c r="GS372" s="21"/>
      <c r="GT372" s="21"/>
      <c r="GU372" s="21"/>
      <c r="GV372" s="21"/>
      <c r="GW372" s="21"/>
      <c r="GX372" s="21"/>
      <c r="GY372" s="21"/>
      <c r="GZ372" s="21"/>
      <c r="HA372" s="21"/>
      <c r="HB372" s="21"/>
      <c r="HC372" s="21"/>
      <c r="HD372" s="21"/>
      <c r="HE372" s="21"/>
      <c r="HF372" s="21"/>
      <c r="HG372" s="21"/>
      <c r="HH372" s="21"/>
      <c r="HI372" s="21"/>
      <c r="HJ372" s="21"/>
      <c r="HK372" s="21"/>
      <c r="HL372" s="21"/>
      <c r="HM372" s="21"/>
      <c r="HN372" s="21"/>
      <c r="HO372" s="21"/>
      <c r="HP372" s="21"/>
      <c r="HQ372" s="21"/>
      <c r="HR372" s="21"/>
      <c r="HS372" s="21"/>
      <c r="HT372" s="21"/>
      <c r="HU372" s="21"/>
      <c r="HV372" s="21"/>
      <c r="HW372" s="21"/>
      <c r="HX372" s="21"/>
      <c r="HY372" s="21"/>
      <c r="HZ372" s="21"/>
      <c r="IA372" s="21"/>
    </row>
    <row r="373" spans="1:235" s="22" customFormat="1" ht="40.5" customHeight="1">
      <c r="A373" s="72" t="s">
        <v>437</v>
      </c>
      <c r="B373" s="56"/>
      <c r="C373" s="56"/>
      <c r="D373" s="44"/>
      <c r="E373" s="23"/>
      <c r="F373" s="23"/>
      <c r="G373" s="23"/>
      <c r="H373" s="44">
        <f>H375</f>
        <v>100000</v>
      </c>
      <c r="I373" s="44">
        <f aca="true" t="shared" si="36" ref="I373:P373">I375</f>
        <v>0</v>
      </c>
      <c r="J373" s="44">
        <f t="shared" si="36"/>
        <v>100000</v>
      </c>
      <c r="K373" s="44">
        <f t="shared" si="36"/>
        <v>0</v>
      </c>
      <c r="L373" s="44">
        <f t="shared" si="36"/>
        <v>0</v>
      </c>
      <c r="M373" s="44">
        <f t="shared" si="36"/>
        <v>0</v>
      </c>
      <c r="N373" s="44">
        <f t="shared" si="36"/>
        <v>0</v>
      </c>
      <c r="O373" s="44">
        <f t="shared" si="36"/>
        <v>2500000</v>
      </c>
      <c r="P373" s="44">
        <f t="shared" si="36"/>
        <v>2500000</v>
      </c>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c r="FP373" s="21"/>
      <c r="FQ373" s="21"/>
      <c r="FR373" s="21"/>
      <c r="FS373" s="21"/>
      <c r="FT373" s="21"/>
      <c r="FU373" s="21"/>
      <c r="FV373" s="21"/>
      <c r="FW373" s="21"/>
      <c r="FX373" s="21"/>
      <c r="FY373" s="21"/>
      <c r="FZ373" s="21"/>
      <c r="GA373" s="21"/>
      <c r="GB373" s="21"/>
      <c r="GC373" s="21"/>
      <c r="GD373" s="21"/>
      <c r="GE373" s="21"/>
      <c r="GF373" s="21"/>
      <c r="GG373" s="21"/>
      <c r="GH373" s="21"/>
      <c r="GI373" s="21"/>
      <c r="GJ373" s="21"/>
      <c r="GK373" s="21"/>
      <c r="GL373" s="21"/>
      <c r="GM373" s="21"/>
      <c r="GN373" s="21"/>
      <c r="GO373" s="21"/>
      <c r="GP373" s="21"/>
      <c r="GQ373" s="21"/>
      <c r="GR373" s="21"/>
      <c r="GS373" s="21"/>
      <c r="GT373" s="21"/>
      <c r="GU373" s="21"/>
      <c r="GV373" s="21"/>
      <c r="GW373" s="21"/>
      <c r="GX373" s="21"/>
      <c r="GY373" s="21"/>
      <c r="GZ373" s="21"/>
      <c r="HA373" s="21"/>
      <c r="HB373" s="21"/>
      <c r="HC373" s="21"/>
      <c r="HD373" s="21"/>
      <c r="HE373" s="21"/>
      <c r="HF373" s="21"/>
      <c r="HG373" s="21"/>
      <c r="HH373" s="21"/>
      <c r="HI373" s="21"/>
      <c r="HJ373" s="21"/>
      <c r="HK373" s="21"/>
      <c r="HL373" s="21"/>
      <c r="HM373" s="21"/>
      <c r="HN373" s="21"/>
      <c r="HO373" s="21"/>
      <c r="HP373" s="21"/>
      <c r="HQ373" s="21"/>
      <c r="HR373" s="21"/>
      <c r="HS373" s="21"/>
      <c r="HT373" s="21"/>
      <c r="HU373" s="21"/>
      <c r="HV373" s="21"/>
      <c r="HW373" s="21"/>
      <c r="HX373" s="21"/>
      <c r="HY373" s="21"/>
      <c r="HZ373" s="21"/>
      <c r="IA373" s="21"/>
    </row>
    <row r="374" spans="1:235" s="22" customFormat="1" ht="17.25" customHeight="1">
      <c r="A374" s="49" t="s">
        <v>4</v>
      </c>
      <c r="B374" s="56"/>
      <c r="C374" s="56"/>
      <c r="D374" s="44"/>
      <c r="E374" s="23"/>
      <c r="F374" s="23"/>
      <c r="G374" s="23"/>
      <c r="H374" s="23"/>
      <c r="I374" s="23"/>
      <c r="J374" s="23"/>
      <c r="K374" s="23"/>
      <c r="L374" s="23"/>
      <c r="M374" s="23"/>
      <c r="N374" s="23"/>
      <c r="O374" s="23"/>
      <c r="P374" s="23"/>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c r="FP374" s="21"/>
      <c r="FQ374" s="21"/>
      <c r="FR374" s="21"/>
      <c r="FS374" s="21"/>
      <c r="FT374" s="21"/>
      <c r="FU374" s="21"/>
      <c r="FV374" s="21"/>
      <c r="FW374" s="21"/>
      <c r="FX374" s="21"/>
      <c r="FY374" s="21"/>
      <c r="FZ374" s="21"/>
      <c r="GA374" s="21"/>
      <c r="GB374" s="21"/>
      <c r="GC374" s="21"/>
      <c r="GD374" s="21"/>
      <c r="GE374" s="21"/>
      <c r="GF374" s="21"/>
      <c r="GG374" s="21"/>
      <c r="GH374" s="21"/>
      <c r="GI374" s="21"/>
      <c r="GJ374" s="21"/>
      <c r="GK374" s="21"/>
      <c r="GL374" s="21"/>
      <c r="GM374" s="21"/>
      <c r="GN374" s="21"/>
      <c r="GO374" s="21"/>
      <c r="GP374" s="21"/>
      <c r="GQ374" s="21"/>
      <c r="GR374" s="21"/>
      <c r="GS374" s="21"/>
      <c r="GT374" s="21"/>
      <c r="GU374" s="21"/>
      <c r="GV374" s="21"/>
      <c r="GW374" s="21"/>
      <c r="GX374" s="21"/>
      <c r="GY374" s="21"/>
      <c r="GZ374" s="21"/>
      <c r="HA374" s="21"/>
      <c r="HB374" s="21"/>
      <c r="HC374" s="21"/>
      <c r="HD374" s="21"/>
      <c r="HE374" s="21"/>
      <c r="HF374" s="21"/>
      <c r="HG374" s="21"/>
      <c r="HH374" s="21"/>
      <c r="HI374" s="21"/>
      <c r="HJ374" s="21"/>
      <c r="HK374" s="21"/>
      <c r="HL374" s="21"/>
      <c r="HM374" s="21"/>
      <c r="HN374" s="21"/>
      <c r="HO374" s="21"/>
      <c r="HP374" s="21"/>
      <c r="HQ374" s="21"/>
      <c r="HR374" s="21"/>
      <c r="HS374" s="21"/>
      <c r="HT374" s="21"/>
      <c r="HU374" s="21"/>
      <c r="HV374" s="21"/>
      <c r="HW374" s="21"/>
      <c r="HX374" s="21"/>
      <c r="HY374" s="21"/>
      <c r="HZ374" s="21"/>
      <c r="IA374" s="21"/>
    </row>
    <row r="375" spans="1:235" s="22" customFormat="1" ht="25.5" customHeight="1">
      <c r="A375" s="18" t="s">
        <v>369</v>
      </c>
      <c r="B375" s="56"/>
      <c r="C375" s="56"/>
      <c r="D375" s="44"/>
      <c r="E375" s="23"/>
      <c r="F375" s="23"/>
      <c r="G375" s="23"/>
      <c r="H375" s="23">
        <f>H377*H379</f>
        <v>100000</v>
      </c>
      <c r="I375" s="23"/>
      <c r="J375" s="23">
        <f>H375</f>
        <v>100000</v>
      </c>
      <c r="K375" s="23"/>
      <c r="L375" s="23"/>
      <c r="M375" s="23"/>
      <c r="N375" s="23"/>
      <c r="O375" s="23">
        <f>1500000+1000000</f>
        <v>2500000</v>
      </c>
      <c r="P375" s="23">
        <f>O375</f>
        <v>2500000</v>
      </c>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c r="FP375" s="21"/>
      <c r="FQ375" s="21"/>
      <c r="FR375" s="21"/>
      <c r="FS375" s="21"/>
      <c r="FT375" s="21"/>
      <c r="FU375" s="21"/>
      <c r="FV375" s="21"/>
      <c r="FW375" s="21"/>
      <c r="FX375" s="21"/>
      <c r="FY375" s="21"/>
      <c r="FZ375" s="21"/>
      <c r="GA375" s="21"/>
      <c r="GB375" s="21"/>
      <c r="GC375" s="21"/>
      <c r="GD375" s="21"/>
      <c r="GE375" s="21"/>
      <c r="GF375" s="21"/>
      <c r="GG375" s="21"/>
      <c r="GH375" s="21"/>
      <c r="GI375" s="21"/>
      <c r="GJ375" s="21"/>
      <c r="GK375" s="21"/>
      <c r="GL375" s="21"/>
      <c r="GM375" s="21"/>
      <c r="GN375" s="21"/>
      <c r="GO375" s="21"/>
      <c r="GP375" s="21"/>
      <c r="GQ375" s="21"/>
      <c r="GR375" s="21"/>
      <c r="GS375" s="21"/>
      <c r="GT375" s="21"/>
      <c r="GU375" s="21"/>
      <c r="GV375" s="21"/>
      <c r="GW375" s="21"/>
      <c r="GX375" s="21"/>
      <c r="GY375" s="21"/>
      <c r="GZ375" s="21"/>
      <c r="HA375" s="21"/>
      <c r="HB375" s="21"/>
      <c r="HC375" s="21"/>
      <c r="HD375" s="21"/>
      <c r="HE375" s="21"/>
      <c r="HF375" s="21"/>
      <c r="HG375" s="21"/>
      <c r="HH375" s="21"/>
      <c r="HI375" s="21"/>
      <c r="HJ375" s="21"/>
      <c r="HK375" s="21"/>
      <c r="HL375" s="21"/>
      <c r="HM375" s="21"/>
      <c r="HN375" s="21"/>
      <c r="HO375" s="21"/>
      <c r="HP375" s="21"/>
      <c r="HQ375" s="21"/>
      <c r="HR375" s="21"/>
      <c r="HS375" s="21"/>
      <c r="HT375" s="21"/>
      <c r="HU375" s="21"/>
      <c r="HV375" s="21"/>
      <c r="HW375" s="21"/>
      <c r="HX375" s="21"/>
      <c r="HY375" s="21"/>
      <c r="HZ375" s="21"/>
      <c r="IA375" s="21"/>
    </row>
    <row r="376" spans="1:235" s="22" customFormat="1" ht="15.75" customHeight="1">
      <c r="A376" s="49" t="s">
        <v>5</v>
      </c>
      <c r="B376" s="56"/>
      <c r="C376" s="56"/>
      <c r="D376" s="44"/>
      <c r="E376" s="23"/>
      <c r="F376" s="23"/>
      <c r="G376" s="23"/>
      <c r="H376" s="23"/>
      <c r="I376" s="23"/>
      <c r="J376" s="23"/>
      <c r="K376" s="23"/>
      <c r="L376" s="23"/>
      <c r="M376" s="23"/>
      <c r="N376" s="23"/>
      <c r="O376" s="23"/>
      <c r="P376" s="23"/>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c r="FP376" s="21"/>
      <c r="FQ376" s="21"/>
      <c r="FR376" s="21"/>
      <c r="FS376" s="21"/>
      <c r="FT376" s="21"/>
      <c r="FU376" s="21"/>
      <c r="FV376" s="21"/>
      <c r="FW376" s="21"/>
      <c r="FX376" s="21"/>
      <c r="FY376" s="21"/>
      <c r="FZ376" s="21"/>
      <c r="GA376" s="21"/>
      <c r="GB376" s="21"/>
      <c r="GC376" s="21"/>
      <c r="GD376" s="21"/>
      <c r="GE376" s="21"/>
      <c r="GF376" s="21"/>
      <c r="GG376" s="21"/>
      <c r="GH376" s="21"/>
      <c r="GI376" s="21"/>
      <c r="GJ376" s="21"/>
      <c r="GK376" s="21"/>
      <c r="GL376" s="21"/>
      <c r="GM376" s="21"/>
      <c r="GN376" s="21"/>
      <c r="GO376" s="21"/>
      <c r="GP376" s="21"/>
      <c r="GQ376" s="21"/>
      <c r="GR376" s="21"/>
      <c r="GS376" s="21"/>
      <c r="GT376" s="21"/>
      <c r="GU376" s="21"/>
      <c r="GV376" s="21"/>
      <c r="GW376" s="21"/>
      <c r="GX376" s="21"/>
      <c r="GY376" s="21"/>
      <c r="GZ376" s="21"/>
      <c r="HA376" s="21"/>
      <c r="HB376" s="21"/>
      <c r="HC376" s="21"/>
      <c r="HD376" s="21"/>
      <c r="HE376" s="21"/>
      <c r="HF376" s="21"/>
      <c r="HG376" s="21"/>
      <c r="HH376" s="21"/>
      <c r="HI376" s="21"/>
      <c r="HJ376" s="21"/>
      <c r="HK376" s="21"/>
      <c r="HL376" s="21"/>
      <c r="HM376" s="21"/>
      <c r="HN376" s="21"/>
      <c r="HO376" s="21"/>
      <c r="HP376" s="21"/>
      <c r="HQ376" s="21"/>
      <c r="HR376" s="21"/>
      <c r="HS376" s="21"/>
      <c r="HT376" s="21"/>
      <c r="HU376" s="21"/>
      <c r="HV376" s="21"/>
      <c r="HW376" s="21"/>
      <c r="HX376" s="21"/>
      <c r="HY376" s="21"/>
      <c r="HZ376" s="21"/>
      <c r="IA376" s="21"/>
    </row>
    <row r="377" spans="1:235" s="22" customFormat="1" ht="25.5" customHeight="1">
      <c r="A377" s="18" t="s">
        <v>173</v>
      </c>
      <c r="B377" s="56"/>
      <c r="C377" s="56"/>
      <c r="D377" s="44"/>
      <c r="E377" s="23"/>
      <c r="F377" s="23"/>
      <c r="G377" s="23"/>
      <c r="H377" s="23">
        <v>1</v>
      </c>
      <c r="I377" s="23"/>
      <c r="J377" s="23">
        <f>H377</f>
        <v>1</v>
      </c>
      <c r="K377" s="23"/>
      <c r="L377" s="23"/>
      <c r="M377" s="23"/>
      <c r="N377" s="23"/>
      <c r="O377" s="23">
        <v>16</v>
      </c>
      <c r="P377" s="23">
        <v>16</v>
      </c>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c r="FP377" s="21"/>
      <c r="FQ377" s="21"/>
      <c r="FR377" s="21"/>
      <c r="FS377" s="21"/>
      <c r="FT377" s="21"/>
      <c r="FU377" s="21"/>
      <c r="FV377" s="21"/>
      <c r="FW377" s="21"/>
      <c r="FX377" s="21"/>
      <c r="FY377" s="21"/>
      <c r="FZ377" s="21"/>
      <c r="GA377" s="21"/>
      <c r="GB377" s="21"/>
      <c r="GC377" s="21"/>
      <c r="GD377" s="21"/>
      <c r="GE377" s="21"/>
      <c r="GF377" s="21"/>
      <c r="GG377" s="21"/>
      <c r="GH377" s="21"/>
      <c r="GI377" s="21"/>
      <c r="GJ377" s="21"/>
      <c r="GK377" s="21"/>
      <c r="GL377" s="21"/>
      <c r="GM377" s="21"/>
      <c r="GN377" s="21"/>
      <c r="GO377" s="21"/>
      <c r="GP377" s="21"/>
      <c r="GQ377" s="21"/>
      <c r="GR377" s="21"/>
      <c r="GS377" s="21"/>
      <c r="GT377" s="21"/>
      <c r="GU377" s="21"/>
      <c r="GV377" s="21"/>
      <c r="GW377" s="21"/>
      <c r="GX377" s="21"/>
      <c r="GY377" s="21"/>
      <c r="GZ377" s="21"/>
      <c r="HA377" s="21"/>
      <c r="HB377" s="21"/>
      <c r="HC377" s="21"/>
      <c r="HD377" s="21"/>
      <c r="HE377" s="21"/>
      <c r="HF377" s="21"/>
      <c r="HG377" s="21"/>
      <c r="HH377" s="21"/>
      <c r="HI377" s="21"/>
      <c r="HJ377" s="21"/>
      <c r="HK377" s="21"/>
      <c r="HL377" s="21"/>
      <c r="HM377" s="21"/>
      <c r="HN377" s="21"/>
      <c r="HO377" s="21"/>
      <c r="HP377" s="21"/>
      <c r="HQ377" s="21"/>
      <c r="HR377" s="21"/>
      <c r="HS377" s="21"/>
      <c r="HT377" s="21"/>
      <c r="HU377" s="21"/>
      <c r="HV377" s="21"/>
      <c r="HW377" s="21"/>
      <c r="HX377" s="21"/>
      <c r="HY377" s="21"/>
      <c r="HZ377" s="21"/>
      <c r="IA377" s="21"/>
    </row>
    <row r="378" spans="1:235" s="22" customFormat="1" ht="15.75" customHeight="1">
      <c r="A378" s="49" t="s">
        <v>7</v>
      </c>
      <c r="B378" s="56"/>
      <c r="C378" s="56"/>
      <c r="D378" s="44"/>
      <c r="E378" s="23"/>
      <c r="F378" s="23"/>
      <c r="G378" s="23"/>
      <c r="H378" s="23"/>
      <c r="I378" s="23"/>
      <c r="J378" s="23"/>
      <c r="K378" s="23"/>
      <c r="L378" s="23"/>
      <c r="M378" s="23"/>
      <c r="N378" s="23"/>
      <c r="O378" s="23"/>
      <c r="P378" s="23"/>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c r="FP378" s="21"/>
      <c r="FQ378" s="21"/>
      <c r="FR378" s="21"/>
      <c r="FS378" s="21"/>
      <c r="FT378" s="21"/>
      <c r="FU378" s="21"/>
      <c r="FV378" s="21"/>
      <c r="FW378" s="21"/>
      <c r="FX378" s="21"/>
      <c r="FY378" s="21"/>
      <c r="FZ378" s="21"/>
      <c r="GA378" s="21"/>
      <c r="GB378" s="21"/>
      <c r="GC378" s="21"/>
      <c r="GD378" s="21"/>
      <c r="GE378" s="21"/>
      <c r="GF378" s="21"/>
      <c r="GG378" s="21"/>
      <c r="GH378" s="21"/>
      <c r="GI378" s="21"/>
      <c r="GJ378" s="21"/>
      <c r="GK378" s="21"/>
      <c r="GL378" s="21"/>
      <c r="GM378" s="21"/>
      <c r="GN378" s="21"/>
      <c r="GO378" s="21"/>
      <c r="GP378" s="21"/>
      <c r="GQ378" s="21"/>
      <c r="GR378" s="21"/>
      <c r="GS378" s="21"/>
      <c r="GT378" s="21"/>
      <c r="GU378" s="21"/>
      <c r="GV378" s="21"/>
      <c r="GW378" s="21"/>
      <c r="GX378" s="21"/>
      <c r="GY378" s="21"/>
      <c r="GZ378" s="21"/>
      <c r="HA378" s="21"/>
      <c r="HB378" s="21"/>
      <c r="HC378" s="21"/>
      <c r="HD378" s="21"/>
      <c r="HE378" s="21"/>
      <c r="HF378" s="21"/>
      <c r="HG378" s="21"/>
      <c r="HH378" s="21"/>
      <c r="HI378" s="21"/>
      <c r="HJ378" s="21"/>
      <c r="HK378" s="21"/>
      <c r="HL378" s="21"/>
      <c r="HM378" s="21"/>
      <c r="HN378" s="21"/>
      <c r="HO378" s="21"/>
      <c r="HP378" s="21"/>
      <c r="HQ378" s="21"/>
      <c r="HR378" s="21"/>
      <c r="HS378" s="21"/>
      <c r="HT378" s="21"/>
      <c r="HU378" s="21"/>
      <c r="HV378" s="21"/>
      <c r="HW378" s="21"/>
      <c r="HX378" s="21"/>
      <c r="HY378" s="21"/>
      <c r="HZ378" s="21"/>
      <c r="IA378" s="21"/>
    </row>
    <row r="379" spans="1:235" s="22" customFormat="1" ht="37.5" customHeight="1">
      <c r="A379" s="18" t="s">
        <v>370</v>
      </c>
      <c r="B379" s="56"/>
      <c r="C379" s="56"/>
      <c r="D379" s="44"/>
      <c r="E379" s="23"/>
      <c r="F379" s="23"/>
      <c r="G379" s="23"/>
      <c r="H379" s="23">
        <v>100000</v>
      </c>
      <c r="I379" s="23"/>
      <c r="J379" s="23">
        <f>H379</f>
        <v>100000</v>
      </c>
      <c r="K379" s="23"/>
      <c r="L379" s="23"/>
      <c r="M379" s="23"/>
      <c r="N379" s="23"/>
      <c r="O379" s="23">
        <f>O375/O377</f>
        <v>156250</v>
      </c>
      <c r="P379" s="23">
        <f>O379</f>
        <v>156250</v>
      </c>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c r="FP379" s="21"/>
      <c r="FQ379" s="21"/>
      <c r="FR379" s="21"/>
      <c r="FS379" s="21"/>
      <c r="FT379" s="21"/>
      <c r="FU379" s="21"/>
      <c r="FV379" s="21"/>
      <c r="FW379" s="21"/>
      <c r="FX379" s="21"/>
      <c r="FY379" s="21"/>
      <c r="FZ379" s="21"/>
      <c r="GA379" s="21"/>
      <c r="GB379" s="21"/>
      <c r="GC379" s="21"/>
      <c r="GD379" s="21"/>
      <c r="GE379" s="21"/>
      <c r="GF379" s="21"/>
      <c r="GG379" s="21"/>
      <c r="GH379" s="21"/>
      <c r="GI379" s="21"/>
      <c r="GJ379" s="21"/>
      <c r="GK379" s="21"/>
      <c r="GL379" s="21"/>
      <c r="GM379" s="21"/>
      <c r="GN379" s="21"/>
      <c r="GO379" s="21"/>
      <c r="GP379" s="21"/>
      <c r="GQ379" s="21"/>
      <c r="GR379" s="21"/>
      <c r="GS379" s="21"/>
      <c r="GT379" s="21"/>
      <c r="GU379" s="21"/>
      <c r="GV379" s="21"/>
      <c r="GW379" s="21"/>
      <c r="GX379" s="21"/>
      <c r="GY379" s="21"/>
      <c r="GZ379" s="21"/>
      <c r="HA379" s="21"/>
      <c r="HB379" s="21"/>
      <c r="HC379" s="21"/>
      <c r="HD379" s="21"/>
      <c r="HE379" s="21"/>
      <c r="HF379" s="21"/>
      <c r="HG379" s="21"/>
      <c r="HH379" s="21"/>
      <c r="HI379" s="21"/>
      <c r="HJ379" s="21"/>
      <c r="HK379" s="21"/>
      <c r="HL379" s="21"/>
      <c r="HM379" s="21"/>
      <c r="HN379" s="21"/>
      <c r="HO379" s="21"/>
      <c r="HP379" s="21"/>
      <c r="HQ379" s="21"/>
      <c r="HR379" s="21"/>
      <c r="HS379" s="21"/>
      <c r="HT379" s="21"/>
      <c r="HU379" s="21"/>
      <c r="HV379" s="21"/>
      <c r="HW379" s="21"/>
      <c r="HX379" s="21"/>
      <c r="HY379" s="21"/>
      <c r="HZ379" s="21"/>
      <c r="IA379" s="21"/>
    </row>
    <row r="380" spans="1:235" s="22" customFormat="1" ht="16.5" customHeight="1">
      <c r="A380" s="45" t="s">
        <v>410</v>
      </c>
      <c r="B380" s="45"/>
      <c r="C380" s="45"/>
      <c r="D380" s="71">
        <f>D381+D382+D383</f>
        <v>1889680.002</v>
      </c>
      <c r="E380" s="71"/>
      <c r="F380" s="71">
        <f>F381+F382+F383</f>
        <v>1889680.002</v>
      </c>
      <c r="G380" s="71">
        <f aca="true" t="shared" si="37" ref="G380:N380">G381+G382+G383</f>
        <v>2339999.9981235997</v>
      </c>
      <c r="H380" s="71">
        <f t="shared" si="37"/>
        <v>0</v>
      </c>
      <c r="I380" s="71">
        <f t="shared" si="37"/>
        <v>0</v>
      </c>
      <c r="J380" s="71">
        <f t="shared" si="37"/>
        <v>2339999.9981235997</v>
      </c>
      <c r="K380" s="71" t="e">
        <f t="shared" si="37"/>
        <v>#REF!</v>
      </c>
      <c r="L380" s="71">
        <f t="shared" si="37"/>
        <v>0</v>
      </c>
      <c r="M380" s="71">
        <f t="shared" si="37"/>
        <v>0</v>
      </c>
      <c r="N380" s="71">
        <f t="shared" si="37"/>
        <v>3134717.9999869997</v>
      </c>
      <c r="O380" s="71">
        <f>O381+O382+O383</f>
        <v>0</v>
      </c>
      <c r="P380" s="71">
        <f>P381+P382+P383</f>
        <v>3134717.9999869997</v>
      </c>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c r="FP380" s="21"/>
      <c r="FQ380" s="21"/>
      <c r="FR380" s="21"/>
      <c r="FS380" s="21"/>
      <c r="FT380" s="21"/>
      <c r="FU380" s="21"/>
      <c r="FV380" s="21"/>
      <c r="FW380" s="21"/>
      <c r="FX380" s="21"/>
      <c r="FY380" s="21"/>
      <c r="FZ380" s="21"/>
      <c r="GA380" s="21"/>
      <c r="GB380" s="21"/>
      <c r="GC380" s="21"/>
      <c r="GD380" s="21"/>
      <c r="GE380" s="21"/>
      <c r="GF380" s="21"/>
      <c r="GG380" s="21"/>
      <c r="GH380" s="21"/>
      <c r="GI380" s="21"/>
      <c r="GJ380" s="21"/>
      <c r="GK380" s="21"/>
      <c r="GL380" s="21"/>
      <c r="GM380" s="21"/>
      <c r="GN380" s="21"/>
      <c r="GO380" s="21"/>
      <c r="GP380" s="21"/>
      <c r="GQ380" s="21"/>
      <c r="GR380" s="21"/>
      <c r="GS380" s="21"/>
      <c r="GT380" s="21"/>
      <c r="GU380" s="21"/>
      <c r="GV380" s="21"/>
      <c r="GW380" s="21"/>
      <c r="GX380" s="21"/>
      <c r="GY380" s="21"/>
      <c r="GZ380" s="21"/>
      <c r="HA380" s="21"/>
      <c r="HB380" s="21"/>
      <c r="HC380" s="21"/>
      <c r="HD380" s="21"/>
      <c r="HE380" s="21"/>
      <c r="HF380" s="21"/>
      <c r="HG380" s="21"/>
      <c r="HH380" s="21"/>
      <c r="HI380" s="21"/>
      <c r="HJ380" s="21"/>
      <c r="HK380" s="21"/>
      <c r="HL380" s="21"/>
      <c r="HM380" s="21"/>
      <c r="HN380" s="21"/>
      <c r="HO380" s="21"/>
      <c r="HP380" s="21"/>
      <c r="HQ380" s="21"/>
      <c r="HR380" s="21"/>
      <c r="HS380" s="21"/>
      <c r="HT380" s="21"/>
      <c r="HU380" s="21"/>
      <c r="HV380" s="21"/>
      <c r="HW380" s="21"/>
      <c r="HX380" s="21"/>
      <c r="HY380" s="21"/>
      <c r="HZ380" s="21"/>
      <c r="IA380" s="21"/>
    </row>
    <row r="381" spans="1:235" s="22" customFormat="1" ht="13.5" customHeight="1">
      <c r="A381" s="45" t="s">
        <v>86</v>
      </c>
      <c r="B381" s="45"/>
      <c r="C381" s="45"/>
      <c r="D381" s="71">
        <f>D385+D392+D440+D454</f>
        <v>1536000.002</v>
      </c>
      <c r="E381" s="71"/>
      <c r="F381" s="71">
        <f>F385+F392+F440+F454</f>
        <v>1536000.002</v>
      </c>
      <c r="G381" s="71">
        <f>G385+G392+G445+G454+G440</f>
        <v>2119999.9981255997</v>
      </c>
      <c r="H381" s="71">
        <f aca="true" t="shared" si="38" ref="H381:M381">H385+H392</f>
        <v>0</v>
      </c>
      <c r="I381" s="71">
        <f>I385+I392</f>
        <v>0</v>
      </c>
      <c r="J381" s="71">
        <f>J385+J392+J445+J454+J440</f>
        <v>2119999.9981255997</v>
      </c>
      <c r="K381" s="71" t="e">
        <f t="shared" si="38"/>
        <v>#REF!</v>
      </c>
      <c r="L381" s="71">
        <f t="shared" si="38"/>
        <v>0</v>
      </c>
      <c r="M381" s="71">
        <f t="shared" si="38"/>
        <v>0</v>
      </c>
      <c r="N381" s="71">
        <f>N385+N392+N445+N454+N440</f>
        <v>2554999.9999869997</v>
      </c>
      <c r="O381" s="71">
        <f>O385+O392</f>
        <v>0</v>
      </c>
      <c r="P381" s="71">
        <f>N381+O381</f>
        <v>2554999.9999869997</v>
      </c>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c r="FP381" s="21"/>
      <c r="FQ381" s="21"/>
      <c r="FR381" s="21"/>
      <c r="FS381" s="21"/>
      <c r="FT381" s="21"/>
      <c r="FU381" s="21"/>
      <c r="FV381" s="21"/>
      <c r="FW381" s="21"/>
      <c r="FX381" s="21"/>
      <c r="FY381" s="21"/>
      <c r="FZ381" s="21"/>
      <c r="GA381" s="21"/>
      <c r="GB381" s="21"/>
      <c r="GC381" s="21"/>
      <c r="GD381" s="21"/>
      <c r="GE381" s="21"/>
      <c r="GF381" s="21"/>
      <c r="GG381" s="21"/>
      <c r="GH381" s="21"/>
      <c r="GI381" s="21"/>
      <c r="GJ381" s="21"/>
      <c r="GK381" s="21"/>
      <c r="GL381" s="21"/>
      <c r="GM381" s="21"/>
      <c r="GN381" s="21"/>
      <c r="GO381" s="21"/>
      <c r="GP381" s="21"/>
      <c r="GQ381" s="21"/>
      <c r="GR381" s="21"/>
      <c r="GS381" s="21"/>
      <c r="GT381" s="21"/>
      <c r="GU381" s="21"/>
      <c r="GV381" s="21"/>
      <c r="GW381" s="21"/>
      <c r="GX381" s="21"/>
      <c r="GY381" s="21"/>
      <c r="GZ381" s="21"/>
      <c r="HA381" s="21"/>
      <c r="HB381" s="21"/>
      <c r="HC381" s="21"/>
      <c r="HD381" s="21"/>
      <c r="HE381" s="21"/>
      <c r="HF381" s="21"/>
      <c r="HG381" s="21"/>
      <c r="HH381" s="21"/>
      <c r="HI381" s="21"/>
      <c r="HJ381" s="21"/>
      <c r="HK381" s="21"/>
      <c r="HL381" s="21"/>
      <c r="HM381" s="21"/>
      <c r="HN381" s="21"/>
      <c r="HO381" s="21"/>
      <c r="HP381" s="21"/>
      <c r="HQ381" s="21"/>
      <c r="HR381" s="21"/>
      <c r="HS381" s="21"/>
      <c r="HT381" s="21"/>
      <c r="HU381" s="21"/>
      <c r="HV381" s="21"/>
      <c r="HW381" s="21"/>
      <c r="HX381" s="21"/>
      <c r="HY381" s="21"/>
      <c r="HZ381" s="21"/>
      <c r="IA381" s="21"/>
    </row>
    <row r="382" spans="1:235" s="22" customFormat="1" ht="12.75">
      <c r="A382" s="46" t="s">
        <v>329</v>
      </c>
      <c r="B382" s="45"/>
      <c r="C382" s="45"/>
      <c r="D382" s="71">
        <f>D404+D418</f>
        <v>353680</v>
      </c>
      <c r="E382" s="71">
        <f aca="true" t="shared" si="39" ref="E382:P382">E404+E418</f>
        <v>0</v>
      </c>
      <c r="F382" s="71">
        <f t="shared" si="39"/>
        <v>353680</v>
      </c>
      <c r="G382" s="71">
        <f t="shared" si="39"/>
        <v>0</v>
      </c>
      <c r="H382" s="71">
        <f t="shared" si="39"/>
        <v>0</v>
      </c>
      <c r="I382" s="71">
        <f t="shared" si="39"/>
        <v>0</v>
      </c>
      <c r="J382" s="71">
        <f t="shared" si="39"/>
        <v>0</v>
      </c>
      <c r="K382" s="71">
        <f t="shared" si="39"/>
        <v>0</v>
      </c>
      <c r="L382" s="71">
        <f t="shared" si="39"/>
        <v>0</v>
      </c>
      <c r="M382" s="71">
        <f t="shared" si="39"/>
        <v>0</v>
      </c>
      <c r="N382" s="71">
        <f t="shared" si="39"/>
        <v>0</v>
      </c>
      <c r="O382" s="71">
        <f>O404+O418</f>
        <v>0</v>
      </c>
      <c r="P382" s="71">
        <f t="shared" si="39"/>
        <v>0</v>
      </c>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c r="FP382" s="21"/>
      <c r="FQ382" s="21"/>
      <c r="FR382" s="21"/>
      <c r="FS382" s="21"/>
      <c r="FT382" s="21"/>
      <c r="FU382" s="21"/>
      <c r="FV382" s="21"/>
      <c r="FW382" s="21"/>
      <c r="FX382" s="21"/>
      <c r="FY382" s="21"/>
      <c r="FZ382" s="21"/>
      <c r="GA382" s="21"/>
      <c r="GB382" s="21"/>
      <c r="GC382" s="21"/>
      <c r="GD382" s="21"/>
      <c r="GE382" s="21"/>
      <c r="GF382" s="21"/>
      <c r="GG382" s="21"/>
      <c r="GH382" s="21"/>
      <c r="GI382" s="21"/>
      <c r="GJ382" s="21"/>
      <c r="GK382" s="21"/>
      <c r="GL382" s="21"/>
      <c r="GM382" s="21"/>
      <c r="GN382" s="21"/>
      <c r="GO382" s="21"/>
      <c r="GP382" s="21"/>
      <c r="GQ382" s="21"/>
      <c r="GR382" s="21"/>
      <c r="GS382" s="21"/>
      <c r="GT382" s="21"/>
      <c r="GU382" s="21"/>
      <c r="GV382" s="21"/>
      <c r="GW382" s="21"/>
      <c r="GX382" s="21"/>
      <c r="GY382" s="21"/>
      <c r="GZ382" s="21"/>
      <c r="HA382" s="21"/>
      <c r="HB382" s="21"/>
      <c r="HC382" s="21"/>
      <c r="HD382" s="21"/>
      <c r="HE382" s="21"/>
      <c r="HF382" s="21"/>
      <c r="HG382" s="21"/>
      <c r="HH382" s="21"/>
      <c r="HI382" s="21"/>
      <c r="HJ382" s="21"/>
      <c r="HK382" s="21"/>
      <c r="HL382" s="21"/>
      <c r="HM382" s="21"/>
      <c r="HN382" s="21"/>
      <c r="HO382" s="21"/>
      <c r="HP382" s="21"/>
      <c r="HQ382" s="21"/>
      <c r="HR382" s="21"/>
      <c r="HS382" s="21"/>
      <c r="HT382" s="21"/>
      <c r="HU382" s="21"/>
      <c r="HV382" s="21"/>
      <c r="HW382" s="21"/>
      <c r="HX382" s="21"/>
      <c r="HY382" s="21"/>
      <c r="HZ382" s="21"/>
      <c r="IA382" s="21"/>
    </row>
    <row r="383" spans="1:235" s="22" customFormat="1" ht="12.75">
      <c r="A383" s="46" t="s">
        <v>330</v>
      </c>
      <c r="B383" s="45"/>
      <c r="C383" s="45"/>
      <c r="D383" s="71">
        <f>D411+D429</f>
        <v>0</v>
      </c>
      <c r="E383" s="71">
        <f aca="true" t="shared" si="40" ref="E383:P383">E411+E429</f>
        <v>0</v>
      </c>
      <c r="F383" s="71">
        <f t="shared" si="40"/>
        <v>0</v>
      </c>
      <c r="G383" s="71">
        <f>G411+G429</f>
        <v>219999.99999799998</v>
      </c>
      <c r="H383" s="71">
        <f t="shared" si="40"/>
        <v>0</v>
      </c>
      <c r="I383" s="71">
        <f t="shared" si="40"/>
        <v>0</v>
      </c>
      <c r="J383" s="71">
        <f t="shared" si="40"/>
        <v>219999.99999799998</v>
      </c>
      <c r="K383" s="71">
        <f t="shared" si="40"/>
        <v>0</v>
      </c>
      <c r="L383" s="71">
        <f t="shared" si="40"/>
        <v>0</v>
      </c>
      <c r="M383" s="71">
        <f t="shared" si="40"/>
        <v>0</v>
      </c>
      <c r="N383" s="71">
        <f t="shared" si="40"/>
        <v>579718</v>
      </c>
      <c r="O383" s="71">
        <f>O411+O429</f>
        <v>0</v>
      </c>
      <c r="P383" s="71">
        <f t="shared" si="40"/>
        <v>579718</v>
      </c>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c r="FP383" s="21"/>
      <c r="FQ383" s="21"/>
      <c r="FR383" s="21"/>
      <c r="FS383" s="21"/>
      <c r="FT383" s="21"/>
      <c r="FU383" s="21"/>
      <c r="FV383" s="21"/>
      <c r="FW383" s="21"/>
      <c r="FX383" s="21"/>
      <c r="FY383" s="21"/>
      <c r="FZ383" s="21"/>
      <c r="GA383" s="21"/>
      <c r="GB383" s="21"/>
      <c r="GC383" s="21"/>
      <c r="GD383" s="21"/>
      <c r="GE383" s="21"/>
      <c r="GF383" s="21"/>
      <c r="GG383" s="21"/>
      <c r="GH383" s="21"/>
      <c r="GI383" s="21"/>
      <c r="GJ383" s="21"/>
      <c r="GK383" s="21"/>
      <c r="GL383" s="21"/>
      <c r="GM383" s="21"/>
      <c r="GN383" s="21"/>
      <c r="GO383" s="21"/>
      <c r="GP383" s="21"/>
      <c r="GQ383" s="21"/>
      <c r="GR383" s="21"/>
      <c r="GS383" s="21"/>
      <c r="GT383" s="21"/>
      <c r="GU383" s="21"/>
      <c r="GV383" s="21"/>
      <c r="GW383" s="21"/>
      <c r="GX383" s="21"/>
      <c r="GY383" s="21"/>
      <c r="GZ383" s="21"/>
      <c r="HA383" s="21"/>
      <c r="HB383" s="21"/>
      <c r="HC383" s="21"/>
      <c r="HD383" s="21"/>
      <c r="HE383" s="21"/>
      <c r="HF383" s="21"/>
      <c r="HG383" s="21"/>
      <c r="HH383" s="21"/>
      <c r="HI383" s="21"/>
      <c r="HJ383" s="21"/>
      <c r="HK383" s="21"/>
      <c r="HL383" s="21"/>
      <c r="HM383" s="21"/>
      <c r="HN383" s="21"/>
      <c r="HO383" s="21"/>
      <c r="HP383" s="21"/>
      <c r="HQ383" s="21"/>
      <c r="HR383" s="21"/>
      <c r="HS383" s="21"/>
      <c r="HT383" s="21"/>
      <c r="HU383" s="21"/>
      <c r="HV383" s="21"/>
      <c r="HW383" s="21"/>
      <c r="HX383" s="21"/>
      <c r="HY383" s="21"/>
      <c r="HZ383" s="21"/>
      <c r="IA383" s="21"/>
    </row>
    <row r="384" spans="1:235" s="22" customFormat="1" ht="36" customHeight="1">
      <c r="A384" s="18" t="s">
        <v>193</v>
      </c>
      <c r="B384" s="19"/>
      <c r="C384" s="19"/>
      <c r="D384" s="50"/>
      <c r="E384" s="50"/>
      <c r="F384" s="50"/>
      <c r="G384" s="50"/>
      <c r="H384" s="50"/>
      <c r="I384" s="50"/>
      <c r="J384" s="50"/>
      <c r="K384" s="23"/>
      <c r="L384" s="50"/>
      <c r="M384" s="50"/>
      <c r="N384" s="50"/>
      <c r="O384" s="50"/>
      <c r="P384" s="50"/>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row>
    <row r="385" spans="1:235" s="79" customFormat="1" ht="22.5">
      <c r="A385" s="72" t="s">
        <v>356</v>
      </c>
      <c r="B385" s="70"/>
      <c r="C385" s="70"/>
      <c r="D385" s="50">
        <f>D387</f>
        <v>1385000</v>
      </c>
      <c r="E385" s="50"/>
      <c r="F385" s="50">
        <f>D385</f>
        <v>1385000</v>
      </c>
      <c r="G385" s="50">
        <f>G389*G391</f>
        <v>1659999.999996</v>
      </c>
      <c r="H385" s="50"/>
      <c r="I385" s="50"/>
      <c r="J385" s="50">
        <f>G385</f>
        <v>1659999.999996</v>
      </c>
      <c r="K385" s="50"/>
      <c r="L385" s="50"/>
      <c r="M385" s="50"/>
      <c r="N385" s="50">
        <f>N389*N391</f>
        <v>1989999.999999</v>
      </c>
      <c r="O385" s="50"/>
      <c r="P385" s="50">
        <f>N385</f>
        <v>1989999.999999</v>
      </c>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c r="FO385" s="78"/>
      <c r="FP385" s="78"/>
      <c r="FQ385" s="78"/>
      <c r="FR385" s="78"/>
      <c r="FS385" s="78"/>
      <c r="FT385" s="78"/>
      <c r="FU385" s="78"/>
      <c r="FV385" s="78"/>
      <c r="FW385" s="78"/>
      <c r="FX385" s="78"/>
      <c r="FY385" s="78"/>
      <c r="FZ385" s="78"/>
      <c r="GA385" s="78"/>
      <c r="GB385" s="78"/>
      <c r="GC385" s="78"/>
      <c r="GD385" s="78"/>
      <c r="GE385" s="78"/>
      <c r="GF385" s="78"/>
      <c r="GG385" s="78"/>
      <c r="GH385" s="78"/>
      <c r="GI385" s="78"/>
      <c r="GJ385" s="78"/>
      <c r="GK385" s="78"/>
      <c r="GL385" s="78"/>
      <c r="GM385" s="78"/>
      <c r="GN385" s="78"/>
      <c r="GO385" s="78"/>
      <c r="GP385" s="78"/>
      <c r="GQ385" s="78"/>
      <c r="GR385" s="78"/>
      <c r="GS385" s="78"/>
      <c r="GT385" s="78"/>
      <c r="GU385" s="78"/>
      <c r="GV385" s="78"/>
      <c r="GW385" s="78"/>
      <c r="GX385" s="78"/>
      <c r="GY385" s="78"/>
      <c r="GZ385" s="78"/>
      <c r="HA385" s="78"/>
      <c r="HB385" s="78"/>
      <c r="HC385" s="78"/>
      <c r="HD385" s="78"/>
      <c r="HE385" s="78"/>
      <c r="HF385" s="78"/>
      <c r="HG385" s="78"/>
      <c r="HH385" s="78"/>
      <c r="HI385" s="78"/>
      <c r="HJ385" s="78"/>
      <c r="HK385" s="78"/>
      <c r="HL385" s="78"/>
      <c r="HM385" s="78"/>
      <c r="HN385" s="78"/>
      <c r="HO385" s="78"/>
      <c r="HP385" s="78"/>
      <c r="HQ385" s="78"/>
      <c r="HR385" s="78"/>
      <c r="HS385" s="78"/>
      <c r="HT385" s="78"/>
      <c r="HU385" s="78"/>
      <c r="HV385" s="78"/>
      <c r="HW385" s="78"/>
      <c r="HX385" s="78"/>
      <c r="HY385" s="78"/>
      <c r="HZ385" s="78"/>
      <c r="IA385" s="78"/>
    </row>
    <row r="386" spans="1:235" s="22" customFormat="1" ht="11.25">
      <c r="A386" s="49" t="s">
        <v>58</v>
      </c>
      <c r="B386" s="56"/>
      <c r="C386" s="56"/>
      <c r="D386" s="44"/>
      <c r="E386" s="44"/>
      <c r="F386" s="44"/>
      <c r="G386" s="44"/>
      <c r="H386" s="44"/>
      <c r="I386" s="44"/>
      <c r="J386" s="44"/>
      <c r="K386" s="23"/>
      <c r="L386" s="44"/>
      <c r="M386" s="44"/>
      <c r="N386" s="44"/>
      <c r="O386" s="44"/>
      <c r="P386" s="44"/>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row>
    <row r="387" spans="1:235" s="22" customFormat="1" ht="12" customHeight="1">
      <c r="A387" s="18" t="s">
        <v>63</v>
      </c>
      <c r="B387" s="19"/>
      <c r="C387" s="19"/>
      <c r="D387" s="23">
        <v>1385000</v>
      </c>
      <c r="E387" s="23"/>
      <c r="F387" s="23">
        <f>D387</f>
        <v>1385000</v>
      </c>
      <c r="G387" s="23">
        <f>G389*G391</f>
        <v>1659999.999996</v>
      </c>
      <c r="H387" s="23"/>
      <c r="I387" s="23"/>
      <c r="J387" s="23">
        <f>G387</f>
        <v>1659999.999996</v>
      </c>
      <c r="K387" s="23">
        <f>G387/D387*100</f>
        <v>119.85559566758121</v>
      </c>
      <c r="L387" s="23"/>
      <c r="M387" s="23"/>
      <c r="N387" s="23">
        <f>N389*N391</f>
        <v>1989999.999999</v>
      </c>
      <c r="O387" s="23"/>
      <c r="P387" s="23">
        <f>N387</f>
        <v>1989999.999999</v>
      </c>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21"/>
      <c r="HP387" s="21"/>
      <c r="HQ387" s="21"/>
      <c r="HR387" s="21"/>
      <c r="HS387" s="21"/>
      <c r="HT387" s="21"/>
      <c r="HU387" s="21"/>
      <c r="HV387" s="21"/>
      <c r="HW387" s="21"/>
      <c r="HX387" s="21"/>
      <c r="HY387" s="21"/>
      <c r="HZ387" s="21"/>
      <c r="IA387" s="21"/>
    </row>
    <row r="388" spans="1:235" s="22" customFormat="1" ht="11.25">
      <c r="A388" s="49" t="s">
        <v>5</v>
      </c>
      <c r="B388" s="56"/>
      <c r="C388" s="56"/>
      <c r="D388" s="44"/>
      <c r="E388" s="44"/>
      <c r="F388" s="23"/>
      <c r="G388" s="44"/>
      <c r="H388" s="44"/>
      <c r="I388" s="44"/>
      <c r="J388" s="23"/>
      <c r="K388" s="23"/>
      <c r="L388" s="44"/>
      <c r="M388" s="44"/>
      <c r="N388" s="44"/>
      <c r="O388" s="44"/>
      <c r="P388" s="23"/>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c r="FP388" s="21"/>
      <c r="FQ388" s="21"/>
      <c r="FR388" s="21"/>
      <c r="FS388" s="21"/>
      <c r="FT388" s="21"/>
      <c r="FU388" s="21"/>
      <c r="FV388" s="21"/>
      <c r="FW388" s="21"/>
      <c r="FX388" s="21"/>
      <c r="FY388" s="21"/>
      <c r="FZ388" s="21"/>
      <c r="GA388" s="21"/>
      <c r="GB388" s="21"/>
      <c r="GC388" s="21"/>
      <c r="GD388" s="21"/>
      <c r="GE388" s="21"/>
      <c r="GF388" s="21"/>
      <c r="GG388" s="21"/>
      <c r="GH388" s="21"/>
      <c r="GI388" s="21"/>
      <c r="GJ388" s="21"/>
      <c r="GK388" s="21"/>
      <c r="GL388" s="21"/>
      <c r="GM388" s="21"/>
      <c r="GN388" s="21"/>
      <c r="GO388" s="21"/>
      <c r="GP388" s="21"/>
      <c r="GQ388" s="21"/>
      <c r="GR388" s="21"/>
      <c r="GS388" s="21"/>
      <c r="GT388" s="21"/>
      <c r="GU388" s="21"/>
      <c r="GV388" s="21"/>
      <c r="GW388" s="21"/>
      <c r="GX388" s="21"/>
      <c r="GY388" s="21"/>
      <c r="GZ388" s="21"/>
      <c r="HA388" s="21"/>
      <c r="HB388" s="21"/>
      <c r="HC388" s="21"/>
      <c r="HD388" s="21"/>
      <c r="HE388" s="21"/>
      <c r="HF388" s="21"/>
      <c r="HG388" s="21"/>
      <c r="HH388" s="21"/>
      <c r="HI388" s="21"/>
      <c r="HJ388" s="21"/>
      <c r="HK388" s="21"/>
      <c r="HL388" s="21"/>
      <c r="HM388" s="21"/>
      <c r="HN388" s="21"/>
      <c r="HO388" s="21"/>
      <c r="HP388" s="21"/>
      <c r="HQ388" s="21"/>
      <c r="HR388" s="21"/>
      <c r="HS388" s="21"/>
      <c r="HT388" s="21"/>
      <c r="HU388" s="21"/>
      <c r="HV388" s="21"/>
      <c r="HW388" s="21"/>
      <c r="HX388" s="21"/>
      <c r="HY388" s="21"/>
      <c r="HZ388" s="21"/>
      <c r="IA388" s="21"/>
    </row>
    <row r="389" spans="1:235" s="22" customFormat="1" ht="22.5">
      <c r="A389" s="18" t="s">
        <v>194</v>
      </c>
      <c r="B389" s="19"/>
      <c r="C389" s="19"/>
      <c r="D389" s="23">
        <v>9</v>
      </c>
      <c r="E389" s="23"/>
      <c r="F389" s="23">
        <f>D389</f>
        <v>9</v>
      </c>
      <c r="G389" s="23">
        <v>9</v>
      </c>
      <c r="H389" s="23"/>
      <c r="I389" s="23"/>
      <c r="J389" s="23">
        <f>G389</f>
        <v>9</v>
      </c>
      <c r="K389" s="23">
        <f>G389/D389*100</f>
        <v>100</v>
      </c>
      <c r="L389" s="23"/>
      <c r="M389" s="23"/>
      <c r="N389" s="23">
        <v>9</v>
      </c>
      <c r="O389" s="23"/>
      <c r="P389" s="23">
        <f>N389</f>
        <v>9</v>
      </c>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c r="FP389" s="21"/>
      <c r="FQ389" s="21"/>
      <c r="FR389" s="21"/>
      <c r="FS389" s="21"/>
      <c r="FT389" s="21"/>
      <c r="FU389" s="21"/>
      <c r="FV389" s="21"/>
      <c r="FW389" s="21"/>
      <c r="FX389" s="21"/>
      <c r="FY389" s="21"/>
      <c r="FZ389" s="21"/>
      <c r="GA389" s="21"/>
      <c r="GB389" s="21"/>
      <c r="GC389" s="21"/>
      <c r="GD389" s="21"/>
      <c r="GE389" s="21"/>
      <c r="GF389" s="21"/>
      <c r="GG389" s="21"/>
      <c r="GH389" s="21"/>
      <c r="GI389" s="21"/>
      <c r="GJ389" s="21"/>
      <c r="GK389" s="21"/>
      <c r="GL389" s="21"/>
      <c r="GM389" s="21"/>
      <c r="GN389" s="21"/>
      <c r="GO389" s="21"/>
      <c r="GP389" s="21"/>
      <c r="GQ389" s="21"/>
      <c r="GR389" s="21"/>
      <c r="GS389" s="21"/>
      <c r="GT389" s="21"/>
      <c r="GU389" s="21"/>
      <c r="GV389" s="21"/>
      <c r="GW389" s="21"/>
      <c r="GX389" s="21"/>
      <c r="GY389" s="21"/>
      <c r="GZ389" s="21"/>
      <c r="HA389" s="21"/>
      <c r="HB389" s="21"/>
      <c r="HC389" s="21"/>
      <c r="HD389" s="21"/>
      <c r="HE389" s="21"/>
      <c r="HF389" s="21"/>
      <c r="HG389" s="21"/>
      <c r="HH389" s="21"/>
      <c r="HI389" s="21"/>
      <c r="HJ389" s="21"/>
      <c r="HK389" s="21"/>
      <c r="HL389" s="21"/>
      <c r="HM389" s="21"/>
      <c r="HN389" s="21"/>
      <c r="HO389" s="21"/>
      <c r="HP389" s="21"/>
      <c r="HQ389" s="21"/>
      <c r="HR389" s="21"/>
      <c r="HS389" s="21"/>
      <c r="HT389" s="21"/>
      <c r="HU389" s="21"/>
      <c r="HV389" s="21"/>
      <c r="HW389" s="21"/>
      <c r="HX389" s="21"/>
      <c r="HY389" s="21"/>
      <c r="HZ389" s="21"/>
      <c r="IA389" s="21"/>
    </row>
    <row r="390" spans="1:235" s="22" customFormat="1" ht="11.25">
      <c r="A390" s="49" t="s">
        <v>7</v>
      </c>
      <c r="B390" s="56"/>
      <c r="C390" s="56"/>
      <c r="D390" s="44"/>
      <c r="E390" s="44"/>
      <c r="F390" s="23"/>
      <c r="G390" s="44"/>
      <c r="H390" s="44"/>
      <c r="I390" s="44"/>
      <c r="J390" s="23"/>
      <c r="K390" s="23"/>
      <c r="L390" s="44"/>
      <c r="M390" s="44"/>
      <c r="N390" s="44"/>
      <c r="O390" s="44"/>
      <c r="P390" s="23"/>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c r="FP390" s="21"/>
      <c r="FQ390" s="21"/>
      <c r="FR390" s="21"/>
      <c r="FS390" s="21"/>
      <c r="FT390" s="21"/>
      <c r="FU390" s="21"/>
      <c r="FV390" s="21"/>
      <c r="FW390" s="21"/>
      <c r="FX390" s="21"/>
      <c r="FY390" s="21"/>
      <c r="FZ390" s="21"/>
      <c r="GA390" s="21"/>
      <c r="GB390" s="21"/>
      <c r="GC390" s="21"/>
      <c r="GD390" s="21"/>
      <c r="GE390" s="21"/>
      <c r="GF390" s="21"/>
      <c r="GG390" s="21"/>
      <c r="GH390" s="21"/>
      <c r="GI390" s="21"/>
      <c r="GJ390" s="21"/>
      <c r="GK390" s="21"/>
      <c r="GL390" s="21"/>
      <c r="GM390" s="21"/>
      <c r="GN390" s="21"/>
      <c r="GO390" s="21"/>
      <c r="GP390" s="21"/>
      <c r="GQ390" s="21"/>
      <c r="GR390" s="21"/>
      <c r="GS390" s="21"/>
      <c r="GT390" s="21"/>
      <c r="GU390" s="21"/>
      <c r="GV390" s="21"/>
      <c r="GW390" s="21"/>
      <c r="GX390" s="21"/>
      <c r="GY390" s="21"/>
      <c r="GZ390" s="21"/>
      <c r="HA390" s="21"/>
      <c r="HB390" s="21"/>
      <c r="HC390" s="21"/>
      <c r="HD390" s="21"/>
      <c r="HE390" s="21"/>
      <c r="HF390" s="21"/>
      <c r="HG390" s="21"/>
      <c r="HH390" s="21"/>
      <c r="HI390" s="21"/>
      <c r="HJ390" s="21"/>
      <c r="HK390" s="21"/>
      <c r="HL390" s="21"/>
      <c r="HM390" s="21"/>
      <c r="HN390" s="21"/>
      <c r="HO390" s="21"/>
      <c r="HP390" s="21"/>
      <c r="HQ390" s="21"/>
      <c r="HR390" s="21"/>
      <c r="HS390" s="21"/>
      <c r="HT390" s="21"/>
      <c r="HU390" s="21"/>
      <c r="HV390" s="21"/>
      <c r="HW390" s="21"/>
      <c r="HX390" s="21"/>
      <c r="HY390" s="21"/>
      <c r="HZ390" s="21"/>
      <c r="IA390" s="21"/>
    </row>
    <row r="391" spans="1:235" s="22" customFormat="1" ht="22.5">
      <c r="A391" s="18" t="s">
        <v>195</v>
      </c>
      <c r="B391" s="19"/>
      <c r="C391" s="19"/>
      <c r="D391" s="23">
        <f>D387/D389+0.11</f>
        <v>153888.99888888886</v>
      </c>
      <c r="E391" s="23"/>
      <c r="F391" s="23">
        <f>D391</f>
        <v>153888.99888888886</v>
      </c>
      <c r="G391" s="23">
        <v>184444.444444</v>
      </c>
      <c r="H391" s="23"/>
      <c r="I391" s="23"/>
      <c r="J391" s="23">
        <f>G391</f>
        <v>184444.444444</v>
      </c>
      <c r="K391" s="23">
        <f>G391/D391*100</f>
        <v>119.85550999468961</v>
      </c>
      <c r="L391" s="23"/>
      <c r="M391" s="23"/>
      <c r="N391" s="23">
        <v>221111.111111</v>
      </c>
      <c r="O391" s="23"/>
      <c r="P391" s="23">
        <f>N391</f>
        <v>221111.111111</v>
      </c>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c r="FP391" s="21"/>
      <c r="FQ391" s="21"/>
      <c r="FR391" s="21"/>
      <c r="FS391" s="21"/>
      <c r="FT391" s="21"/>
      <c r="FU391" s="21"/>
      <c r="FV391" s="21"/>
      <c r="FW391" s="21"/>
      <c r="FX391" s="21"/>
      <c r="FY391" s="21"/>
      <c r="FZ391" s="21"/>
      <c r="GA391" s="21"/>
      <c r="GB391" s="21"/>
      <c r="GC391" s="21"/>
      <c r="GD391" s="21"/>
      <c r="GE391" s="21"/>
      <c r="GF391" s="21"/>
      <c r="GG391" s="21"/>
      <c r="GH391" s="21"/>
      <c r="GI391" s="21"/>
      <c r="GJ391" s="21"/>
      <c r="GK391" s="21"/>
      <c r="GL391" s="21"/>
      <c r="GM391" s="21"/>
      <c r="GN391" s="21"/>
      <c r="GO391" s="21"/>
      <c r="GP391" s="21"/>
      <c r="GQ391" s="21"/>
      <c r="GR391" s="21"/>
      <c r="GS391" s="21"/>
      <c r="GT391" s="21"/>
      <c r="GU391" s="21"/>
      <c r="GV391" s="21"/>
      <c r="GW391" s="21"/>
      <c r="GX391" s="21"/>
      <c r="GY391" s="21"/>
      <c r="GZ391" s="21"/>
      <c r="HA391" s="21"/>
      <c r="HB391" s="21"/>
      <c r="HC391" s="21"/>
      <c r="HD391" s="21"/>
      <c r="HE391" s="21"/>
      <c r="HF391" s="21"/>
      <c r="HG391" s="21"/>
      <c r="HH391" s="21"/>
      <c r="HI391" s="21"/>
      <c r="HJ391" s="21"/>
      <c r="HK391" s="21"/>
      <c r="HL391" s="21"/>
      <c r="HM391" s="21"/>
      <c r="HN391" s="21"/>
      <c r="HO391" s="21"/>
      <c r="HP391" s="21"/>
      <c r="HQ391" s="21"/>
      <c r="HR391" s="21"/>
      <c r="HS391" s="21"/>
      <c r="HT391" s="21"/>
      <c r="HU391" s="21"/>
      <c r="HV391" s="21"/>
      <c r="HW391" s="21"/>
      <c r="HX391" s="21"/>
      <c r="HY391" s="21"/>
      <c r="HZ391" s="21"/>
      <c r="IA391" s="21"/>
    </row>
    <row r="392" spans="1:235" s="79" customFormat="1" ht="36" customHeight="1">
      <c r="A392" s="72" t="s">
        <v>457</v>
      </c>
      <c r="B392" s="70"/>
      <c r="C392" s="70"/>
      <c r="D392" s="86">
        <f>D396*D399-216</f>
        <v>99784</v>
      </c>
      <c r="E392" s="86"/>
      <c r="F392" s="86">
        <f>F396*F399-216</f>
        <v>99784</v>
      </c>
      <c r="G392" s="86">
        <f aca="true" t="shared" si="41" ref="G392:M392">G396*G399</f>
        <v>182699.99813</v>
      </c>
      <c r="H392" s="86"/>
      <c r="I392" s="86"/>
      <c r="J392" s="86">
        <f t="shared" si="41"/>
        <v>182699.99813</v>
      </c>
      <c r="K392" s="86" t="e">
        <f t="shared" si="41"/>
        <v>#REF!</v>
      </c>
      <c r="L392" s="86">
        <f t="shared" si="41"/>
        <v>0</v>
      </c>
      <c r="M392" s="86">
        <f t="shared" si="41"/>
        <v>0</v>
      </c>
      <c r="N392" s="86">
        <f>N396*N399+N397*N400</f>
        <v>250000</v>
      </c>
      <c r="O392" s="86"/>
      <c r="P392" s="86">
        <f>P396*P399+P397*P400</f>
        <v>250000</v>
      </c>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c r="FO392" s="78"/>
      <c r="FP392" s="78"/>
      <c r="FQ392" s="78"/>
      <c r="FR392" s="78"/>
      <c r="FS392" s="78"/>
      <c r="FT392" s="78"/>
      <c r="FU392" s="78"/>
      <c r="FV392" s="78"/>
      <c r="FW392" s="78"/>
      <c r="FX392" s="78"/>
      <c r="FY392" s="78"/>
      <c r="FZ392" s="78"/>
      <c r="GA392" s="78"/>
      <c r="GB392" s="78"/>
      <c r="GC392" s="78"/>
      <c r="GD392" s="78"/>
      <c r="GE392" s="78"/>
      <c r="GF392" s="78"/>
      <c r="GG392" s="78"/>
      <c r="GH392" s="78"/>
      <c r="GI392" s="78"/>
      <c r="GJ392" s="78"/>
      <c r="GK392" s="78"/>
      <c r="GL392" s="78"/>
      <c r="GM392" s="78"/>
      <c r="GN392" s="78"/>
      <c r="GO392" s="78"/>
      <c r="GP392" s="78"/>
      <c r="GQ392" s="78"/>
      <c r="GR392" s="78"/>
      <c r="GS392" s="78"/>
      <c r="GT392" s="78"/>
      <c r="GU392" s="78"/>
      <c r="GV392" s="78"/>
      <c r="GW392" s="78"/>
      <c r="GX392" s="78"/>
      <c r="GY392" s="78"/>
      <c r="GZ392" s="78"/>
      <c r="HA392" s="78"/>
      <c r="HB392" s="78"/>
      <c r="HC392" s="78"/>
      <c r="HD392" s="78"/>
      <c r="HE392" s="78"/>
      <c r="HF392" s="78"/>
      <c r="HG392" s="78"/>
      <c r="HH392" s="78"/>
      <c r="HI392" s="78"/>
      <c r="HJ392" s="78"/>
      <c r="HK392" s="78"/>
      <c r="HL392" s="78"/>
      <c r="HM392" s="78"/>
      <c r="HN392" s="78"/>
      <c r="HO392" s="78"/>
      <c r="HP392" s="78"/>
      <c r="HQ392" s="78"/>
      <c r="HR392" s="78"/>
      <c r="HS392" s="78"/>
      <c r="HT392" s="78"/>
      <c r="HU392" s="78"/>
      <c r="HV392" s="78"/>
      <c r="HW392" s="78"/>
      <c r="HX392" s="78"/>
      <c r="HY392" s="78"/>
      <c r="HZ392" s="78"/>
      <c r="IA392" s="78"/>
    </row>
    <row r="393" spans="1:235" s="22" customFormat="1" ht="11.25">
      <c r="A393" s="49" t="s">
        <v>58</v>
      </c>
      <c r="B393" s="56"/>
      <c r="C393" s="56"/>
      <c r="D393" s="87"/>
      <c r="E393" s="87"/>
      <c r="F393" s="87"/>
      <c r="G393" s="44"/>
      <c r="H393" s="44"/>
      <c r="I393" s="44"/>
      <c r="J393" s="44"/>
      <c r="K393" s="23"/>
      <c r="L393" s="44"/>
      <c r="M393" s="44"/>
      <c r="N393" s="44"/>
      <c r="O393" s="44"/>
      <c r="P393" s="44"/>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c r="FP393" s="21"/>
      <c r="FQ393" s="21"/>
      <c r="FR393" s="21"/>
      <c r="FS393" s="21"/>
      <c r="FT393" s="21"/>
      <c r="FU393" s="21"/>
      <c r="FV393" s="21"/>
      <c r="FW393" s="21"/>
      <c r="FX393" s="21"/>
      <c r="FY393" s="21"/>
      <c r="FZ393" s="21"/>
      <c r="GA393" s="21"/>
      <c r="GB393" s="21"/>
      <c r="GC393" s="21"/>
      <c r="GD393" s="21"/>
      <c r="GE393" s="21"/>
      <c r="GF393" s="21"/>
      <c r="GG393" s="21"/>
      <c r="GH393" s="21"/>
      <c r="GI393" s="21"/>
      <c r="GJ393" s="21"/>
      <c r="GK393" s="21"/>
      <c r="GL393" s="21"/>
      <c r="GM393" s="21"/>
      <c r="GN393" s="21"/>
      <c r="GO393" s="21"/>
      <c r="GP393" s="21"/>
      <c r="GQ393" s="21"/>
      <c r="GR393" s="21"/>
      <c r="GS393" s="21"/>
      <c r="GT393" s="21"/>
      <c r="GU393" s="21"/>
      <c r="GV393" s="21"/>
      <c r="GW393" s="21"/>
      <c r="GX393" s="21"/>
      <c r="GY393" s="21"/>
      <c r="GZ393" s="21"/>
      <c r="HA393" s="21"/>
      <c r="HB393" s="21"/>
      <c r="HC393" s="21"/>
      <c r="HD393" s="21"/>
      <c r="HE393" s="21"/>
      <c r="HF393" s="21"/>
      <c r="HG393" s="21"/>
      <c r="HH393" s="21"/>
      <c r="HI393" s="21"/>
      <c r="HJ393" s="21"/>
      <c r="HK393" s="21"/>
      <c r="HL393" s="21"/>
      <c r="HM393" s="21"/>
      <c r="HN393" s="21"/>
      <c r="HO393" s="21"/>
      <c r="HP393" s="21"/>
      <c r="HQ393" s="21"/>
      <c r="HR393" s="21"/>
      <c r="HS393" s="21"/>
      <c r="HT393" s="21"/>
      <c r="HU393" s="21"/>
      <c r="HV393" s="21"/>
      <c r="HW393" s="21"/>
      <c r="HX393" s="21"/>
      <c r="HY393" s="21"/>
      <c r="HZ393" s="21"/>
      <c r="IA393" s="21"/>
    </row>
    <row r="394" spans="1:235" s="22" customFormat="1" ht="23.25" customHeight="1">
      <c r="A394" s="18" t="s">
        <v>198</v>
      </c>
      <c r="B394" s="19"/>
      <c r="C394" s="19"/>
      <c r="D394" s="87">
        <v>1752</v>
      </c>
      <c r="E394" s="87"/>
      <c r="F394" s="87">
        <f>D394</f>
        <v>1752</v>
      </c>
      <c r="G394" s="87">
        <v>1752</v>
      </c>
      <c r="H394" s="87"/>
      <c r="I394" s="87"/>
      <c r="J394" s="87">
        <f>G394</f>
        <v>1752</v>
      </c>
      <c r="K394" s="23" t="e">
        <f>#REF!/G394*100</f>
        <v>#REF!</v>
      </c>
      <c r="L394" s="23"/>
      <c r="M394" s="23"/>
      <c r="N394" s="87">
        <v>1752</v>
      </c>
      <c r="O394" s="87"/>
      <c r="P394" s="87">
        <f>N394</f>
        <v>1752</v>
      </c>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c r="FP394" s="21"/>
      <c r="FQ394" s="21"/>
      <c r="FR394" s="21"/>
      <c r="FS394" s="21"/>
      <c r="FT394" s="21"/>
      <c r="FU394" s="21"/>
      <c r="FV394" s="21"/>
      <c r="FW394" s="21"/>
      <c r="FX394" s="21"/>
      <c r="FY394" s="21"/>
      <c r="FZ394" s="21"/>
      <c r="GA394" s="21"/>
      <c r="GB394" s="21"/>
      <c r="GC394" s="21"/>
      <c r="GD394" s="21"/>
      <c r="GE394" s="21"/>
      <c r="GF394" s="21"/>
      <c r="GG394" s="21"/>
      <c r="GH394" s="21"/>
      <c r="GI394" s="21"/>
      <c r="GJ394" s="21"/>
      <c r="GK394" s="21"/>
      <c r="GL394" s="21"/>
      <c r="GM394" s="21"/>
      <c r="GN394" s="21"/>
      <c r="GO394" s="21"/>
      <c r="GP394" s="21"/>
      <c r="GQ394" s="21"/>
      <c r="GR394" s="21"/>
      <c r="GS394" s="21"/>
      <c r="GT394" s="21"/>
      <c r="GU394" s="21"/>
      <c r="GV394" s="21"/>
      <c r="GW394" s="21"/>
      <c r="GX394" s="21"/>
      <c r="GY394" s="21"/>
      <c r="GZ394" s="21"/>
      <c r="HA394" s="21"/>
      <c r="HB394" s="21"/>
      <c r="HC394" s="21"/>
      <c r="HD394" s="21"/>
      <c r="HE394" s="21"/>
      <c r="HF394" s="21"/>
      <c r="HG394" s="21"/>
      <c r="HH394" s="21"/>
      <c r="HI394" s="21"/>
      <c r="HJ394" s="21"/>
      <c r="HK394" s="21"/>
      <c r="HL394" s="21"/>
      <c r="HM394" s="21"/>
      <c r="HN394" s="21"/>
      <c r="HO394" s="21"/>
      <c r="HP394" s="21"/>
      <c r="HQ394" s="21"/>
      <c r="HR394" s="21"/>
      <c r="HS394" s="21"/>
      <c r="HT394" s="21"/>
      <c r="HU394" s="21"/>
      <c r="HV394" s="21"/>
      <c r="HW394" s="21"/>
      <c r="HX394" s="21"/>
      <c r="HY394" s="21"/>
      <c r="HZ394" s="21"/>
      <c r="IA394" s="21"/>
    </row>
    <row r="395" spans="1:235" s="22" customFormat="1" ht="11.25">
      <c r="A395" s="49" t="s">
        <v>5</v>
      </c>
      <c r="B395" s="56"/>
      <c r="C395" s="56"/>
      <c r="D395" s="87"/>
      <c r="E395" s="87"/>
      <c r="F395" s="87"/>
      <c r="G395" s="44"/>
      <c r="H395" s="44"/>
      <c r="I395" s="44"/>
      <c r="J395" s="23"/>
      <c r="K395" s="23"/>
      <c r="L395" s="44"/>
      <c r="M395" s="44"/>
      <c r="N395" s="44"/>
      <c r="O395" s="44"/>
      <c r="P395" s="23"/>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c r="FP395" s="21"/>
      <c r="FQ395" s="21"/>
      <c r="FR395" s="21"/>
      <c r="FS395" s="21"/>
      <c r="FT395" s="21"/>
      <c r="FU395" s="21"/>
      <c r="FV395" s="21"/>
      <c r="FW395" s="21"/>
      <c r="FX395" s="21"/>
      <c r="FY395" s="21"/>
      <c r="FZ395" s="21"/>
      <c r="GA395" s="21"/>
      <c r="GB395" s="21"/>
      <c r="GC395" s="21"/>
      <c r="GD395" s="21"/>
      <c r="GE395" s="21"/>
      <c r="GF395" s="21"/>
      <c r="GG395" s="21"/>
      <c r="GH395" s="21"/>
      <c r="GI395" s="21"/>
      <c r="GJ395" s="21"/>
      <c r="GK395" s="21"/>
      <c r="GL395" s="21"/>
      <c r="GM395" s="21"/>
      <c r="GN395" s="21"/>
      <c r="GO395" s="21"/>
      <c r="GP395" s="21"/>
      <c r="GQ395" s="21"/>
      <c r="GR395" s="21"/>
      <c r="GS395" s="21"/>
      <c r="GT395" s="21"/>
      <c r="GU395" s="21"/>
      <c r="GV395" s="21"/>
      <c r="GW395" s="21"/>
      <c r="GX395" s="21"/>
      <c r="GY395" s="21"/>
      <c r="GZ395" s="21"/>
      <c r="HA395" s="21"/>
      <c r="HB395" s="21"/>
      <c r="HC395" s="21"/>
      <c r="HD395" s="21"/>
      <c r="HE395" s="21"/>
      <c r="HF395" s="21"/>
      <c r="HG395" s="21"/>
      <c r="HH395" s="21"/>
      <c r="HI395" s="21"/>
      <c r="HJ395" s="21"/>
      <c r="HK395" s="21"/>
      <c r="HL395" s="21"/>
      <c r="HM395" s="21"/>
      <c r="HN395" s="21"/>
      <c r="HO395" s="21"/>
      <c r="HP395" s="21"/>
      <c r="HQ395" s="21"/>
      <c r="HR395" s="21"/>
      <c r="HS395" s="21"/>
      <c r="HT395" s="21"/>
      <c r="HU395" s="21"/>
      <c r="HV395" s="21"/>
      <c r="HW395" s="21"/>
      <c r="HX395" s="21"/>
      <c r="HY395" s="21"/>
      <c r="HZ395" s="21"/>
      <c r="IA395" s="21"/>
    </row>
    <row r="396" spans="1:235" s="22" customFormat="1" ht="24" customHeight="1">
      <c r="A396" s="18" t="s">
        <v>196</v>
      </c>
      <c r="B396" s="19"/>
      <c r="C396" s="19"/>
      <c r="D396" s="87">
        <v>625</v>
      </c>
      <c r="E396" s="87"/>
      <c r="F396" s="87">
        <f>D396</f>
        <v>625</v>
      </c>
      <c r="G396" s="87">
        <v>751</v>
      </c>
      <c r="H396" s="87"/>
      <c r="I396" s="87"/>
      <c r="J396" s="87">
        <f>G396</f>
        <v>751</v>
      </c>
      <c r="K396" s="23" t="e">
        <f>#REF!/G396*100</f>
        <v>#REF!</v>
      </c>
      <c r="L396" s="23"/>
      <c r="M396" s="23"/>
      <c r="N396" s="87">
        <v>1250</v>
      </c>
      <c r="O396" s="87"/>
      <c r="P396" s="87">
        <f>N396</f>
        <v>1250</v>
      </c>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c r="FP396" s="21"/>
      <c r="FQ396" s="21"/>
      <c r="FR396" s="21"/>
      <c r="FS396" s="21"/>
      <c r="FT396" s="21"/>
      <c r="FU396" s="21"/>
      <c r="FV396" s="21"/>
      <c r="FW396" s="21"/>
      <c r="FX396" s="21"/>
      <c r="FY396" s="21"/>
      <c r="FZ396" s="21"/>
      <c r="GA396" s="21"/>
      <c r="GB396" s="21"/>
      <c r="GC396" s="21"/>
      <c r="GD396" s="21"/>
      <c r="GE396" s="21"/>
      <c r="GF396" s="21"/>
      <c r="GG396" s="21"/>
      <c r="GH396" s="21"/>
      <c r="GI396" s="21"/>
      <c r="GJ396" s="21"/>
      <c r="GK396" s="21"/>
      <c r="GL396" s="21"/>
      <c r="GM396" s="21"/>
      <c r="GN396" s="21"/>
      <c r="GO396" s="21"/>
      <c r="GP396" s="21"/>
      <c r="GQ396" s="21"/>
      <c r="GR396" s="21"/>
      <c r="GS396" s="21"/>
      <c r="GT396" s="21"/>
      <c r="GU396" s="21"/>
      <c r="GV396" s="21"/>
      <c r="GW396" s="21"/>
      <c r="GX396" s="21"/>
      <c r="GY396" s="21"/>
      <c r="GZ396" s="21"/>
      <c r="HA396" s="21"/>
      <c r="HB396" s="21"/>
      <c r="HC396" s="21"/>
      <c r="HD396" s="21"/>
      <c r="HE396" s="21"/>
      <c r="HF396" s="21"/>
      <c r="HG396" s="21"/>
      <c r="HH396" s="21"/>
      <c r="HI396" s="21"/>
      <c r="HJ396" s="21"/>
      <c r="HK396" s="21"/>
      <c r="HL396" s="21"/>
      <c r="HM396" s="21"/>
      <c r="HN396" s="21"/>
      <c r="HO396" s="21"/>
      <c r="HP396" s="21"/>
      <c r="HQ396" s="21"/>
      <c r="HR396" s="21"/>
      <c r="HS396" s="21"/>
      <c r="HT396" s="21"/>
      <c r="HU396" s="21"/>
      <c r="HV396" s="21"/>
      <c r="HW396" s="21"/>
      <c r="HX396" s="21"/>
      <c r="HY396" s="21"/>
      <c r="HZ396" s="21"/>
      <c r="IA396" s="21"/>
    </row>
    <row r="397" spans="1:235" s="22" customFormat="1" ht="24" customHeight="1">
      <c r="A397" s="18" t="s">
        <v>458</v>
      </c>
      <c r="B397" s="19"/>
      <c r="C397" s="19"/>
      <c r="D397" s="87"/>
      <c r="E397" s="87"/>
      <c r="F397" s="87"/>
      <c r="G397" s="87">
        <v>0</v>
      </c>
      <c r="H397" s="87"/>
      <c r="I397" s="87"/>
      <c r="J397" s="87"/>
      <c r="K397" s="23"/>
      <c r="L397" s="23"/>
      <c r="M397" s="23"/>
      <c r="N397" s="87">
        <v>5</v>
      </c>
      <c r="O397" s="87"/>
      <c r="P397" s="87">
        <f>N397</f>
        <v>5</v>
      </c>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c r="FP397" s="21"/>
      <c r="FQ397" s="21"/>
      <c r="FR397" s="21"/>
      <c r="FS397" s="21"/>
      <c r="FT397" s="21"/>
      <c r="FU397" s="21"/>
      <c r="FV397" s="21"/>
      <c r="FW397" s="21"/>
      <c r="FX397" s="21"/>
      <c r="FY397" s="21"/>
      <c r="FZ397" s="21"/>
      <c r="GA397" s="21"/>
      <c r="GB397" s="21"/>
      <c r="GC397" s="21"/>
      <c r="GD397" s="21"/>
      <c r="GE397" s="21"/>
      <c r="GF397" s="21"/>
      <c r="GG397" s="21"/>
      <c r="GH397" s="21"/>
      <c r="GI397" s="21"/>
      <c r="GJ397" s="21"/>
      <c r="GK397" s="21"/>
      <c r="GL397" s="21"/>
      <c r="GM397" s="21"/>
      <c r="GN397" s="21"/>
      <c r="GO397" s="21"/>
      <c r="GP397" s="21"/>
      <c r="GQ397" s="21"/>
      <c r="GR397" s="21"/>
      <c r="GS397" s="21"/>
      <c r="GT397" s="21"/>
      <c r="GU397" s="21"/>
      <c r="GV397" s="21"/>
      <c r="GW397" s="21"/>
      <c r="GX397" s="21"/>
      <c r="GY397" s="21"/>
      <c r="GZ397" s="21"/>
      <c r="HA397" s="21"/>
      <c r="HB397" s="21"/>
      <c r="HC397" s="21"/>
      <c r="HD397" s="21"/>
      <c r="HE397" s="21"/>
      <c r="HF397" s="21"/>
      <c r="HG397" s="21"/>
      <c r="HH397" s="21"/>
      <c r="HI397" s="21"/>
      <c r="HJ397" s="21"/>
      <c r="HK397" s="21"/>
      <c r="HL397" s="21"/>
      <c r="HM397" s="21"/>
      <c r="HN397" s="21"/>
      <c r="HO397" s="21"/>
      <c r="HP397" s="21"/>
      <c r="HQ397" s="21"/>
      <c r="HR397" s="21"/>
      <c r="HS397" s="21"/>
      <c r="HT397" s="21"/>
      <c r="HU397" s="21"/>
      <c r="HV397" s="21"/>
      <c r="HW397" s="21"/>
      <c r="HX397" s="21"/>
      <c r="HY397" s="21"/>
      <c r="HZ397" s="21"/>
      <c r="IA397" s="21"/>
    </row>
    <row r="398" spans="1:235" s="22" customFormat="1" ht="11.25">
      <c r="A398" s="49" t="s">
        <v>7</v>
      </c>
      <c r="B398" s="56"/>
      <c r="C398" s="56"/>
      <c r="D398" s="87"/>
      <c r="E398" s="87"/>
      <c r="F398" s="87"/>
      <c r="G398" s="87"/>
      <c r="H398" s="87"/>
      <c r="I398" s="87"/>
      <c r="J398" s="87"/>
      <c r="K398" s="23"/>
      <c r="L398" s="44"/>
      <c r="M398" s="44"/>
      <c r="N398" s="87"/>
      <c r="O398" s="87"/>
      <c r="P398" s="87"/>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c r="FP398" s="21"/>
      <c r="FQ398" s="21"/>
      <c r="FR398" s="21"/>
      <c r="FS398" s="21"/>
      <c r="FT398" s="21"/>
      <c r="FU398" s="21"/>
      <c r="FV398" s="21"/>
      <c r="FW398" s="21"/>
      <c r="FX398" s="21"/>
      <c r="FY398" s="21"/>
      <c r="FZ398" s="21"/>
      <c r="GA398" s="21"/>
      <c r="GB398" s="21"/>
      <c r="GC398" s="21"/>
      <c r="GD398" s="21"/>
      <c r="GE398" s="21"/>
      <c r="GF398" s="21"/>
      <c r="GG398" s="21"/>
      <c r="GH398" s="21"/>
      <c r="GI398" s="21"/>
      <c r="GJ398" s="21"/>
      <c r="GK398" s="21"/>
      <c r="GL398" s="21"/>
      <c r="GM398" s="21"/>
      <c r="GN398" s="21"/>
      <c r="GO398" s="21"/>
      <c r="GP398" s="21"/>
      <c r="GQ398" s="21"/>
      <c r="GR398" s="21"/>
      <c r="GS398" s="21"/>
      <c r="GT398" s="21"/>
      <c r="GU398" s="21"/>
      <c r="GV398" s="21"/>
      <c r="GW398" s="21"/>
      <c r="GX398" s="21"/>
      <c r="GY398" s="21"/>
      <c r="GZ398" s="21"/>
      <c r="HA398" s="21"/>
      <c r="HB398" s="21"/>
      <c r="HC398" s="21"/>
      <c r="HD398" s="21"/>
      <c r="HE398" s="21"/>
      <c r="HF398" s="21"/>
      <c r="HG398" s="21"/>
      <c r="HH398" s="21"/>
      <c r="HI398" s="21"/>
      <c r="HJ398" s="21"/>
      <c r="HK398" s="21"/>
      <c r="HL398" s="21"/>
      <c r="HM398" s="21"/>
      <c r="HN398" s="21"/>
      <c r="HO398" s="21"/>
      <c r="HP398" s="21"/>
      <c r="HQ398" s="21"/>
      <c r="HR398" s="21"/>
      <c r="HS398" s="21"/>
      <c r="HT398" s="21"/>
      <c r="HU398" s="21"/>
      <c r="HV398" s="21"/>
      <c r="HW398" s="21"/>
      <c r="HX398" s="21"/>
      <c r="HY398" s="21"/>
      <c r="HZ398" s="21"/>
      <c r="IA398" s="21"/>
    </row>
    <row r="399" spans="1:235" s="22" customFormat="1" ht="24" customHeight="1">
      <c r="A399" s="18" t="s">
        <v>60</v>
      </c>
      <c r="B399" s="19"/>
      <c r="C399" s="19"/>
      <c r="D399" s="87">
        <v>160</v>
      </c>
      <c r="E399" s="87"/>
      <c r="F399" s="87">
        <f>D399</f>
        <v>160</v>
      </c>
      <c r="G399" s="87">
        <v>243.27563</v>
      </c>
      <c r="H399" s="87"/>
      <c r="I399" s="87"/>
      <c r="J399" s="87">
        <f>G399</f>
        <v>243.27563</v>
      </c>
      <c r="K399" s="23" t="e">
        <f>#REF!/G399*100</f>
        <v>#REF!</v>
      </c>
      <c r="L399" s="23"/>
      <c r="M399" s="23"/>
      <c r="N399" s="87">
        <v>160</v>
      </c>
      <c r="O399" s="87"/>
      <c r="P399" s="87">
        <f>N399</f>
        <v>160</v>
      </c>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c r="FP399" s="21"/>
      <c r="FQ399" s="21"/>
      <c r="FR399" s="21"/>
      <c r="FS399" s="21"/>
      <c r="FT399" s="21"/>
      <c r="FU399" s="21"/>
      <c r="FV399" s="21"/>
      <c r="FW399" s="21"/>
      <c r="FX399" s="21"/>
      <c r="FY399" s="21"/>
      <c r="FZ399" s="21"/>
      <c r="GA399" s="21"/>
      <c r="GB399" s="21"/>
      <c r="GC399" s="21"/>
      <c r="GD399" s="21"/>
      <c r="GE399" s="21"/>
      <c r="GF399" s="21"/>
      <c r="GG399" s="21"/>
      <c r="GH399" s="21"/>
      <c r="GI399" s="21"/>
      <c r="GJ399" s="21"/>
      <c r="GK399" s="21"/>
      <c r="GL399" s="21"/>
      <c r="GM399" s="21"/>
      <c r="GN399" s="21"/>
      <c r="GO399" s="21"/>
      <c r="GP399" s="21"/>
      <c r="GQ399" s="21"/>
      <c r="GR399" s="21"/>
      <c r="GS399" s="21"/>
      <c r="GT399" s="21"/>
      <c r="GU399" s="21"/>
      <c r="GV399" s="21"/>
      <c r="GW399" s="21"/>
      <c r="GX399" s="21"/>
      <c r="GY399" s="21"/>
      <c r="GZ399" s="21"/>
      <c r="HA399" s="21"/>
      <c r="HB399" s="21"/>
      <c r="HC399" s="21"/>
      <c r="HD399" s="21"/>
      <c r="HE399" s="21"/>
      <c r="HF399" s="21"/>
      <c r="HG399" s="21"/>
      <c r="HH399" s="21"/>
      <c r="HI399" s="21"/>
      <c r="HJ399" s="21"/>
      <c r="HK399" s="21"/>
      <c r="HL399" s="21"/>
      <c r="HM399" s="21"/>
      <c r="HN399" s="21"/>
      <c r="HO399" s="21"/>
      <c r="HP399" s="21"/>
      <c r="HQ399" s="21"/>
      <c r="HR399" s="21"/>
      <c r="HS399" s="21"/>
      <c r="HT399" s="21"/>
      <c r="HU399" s="21"/>
      <c r="HV399" s="21"/>
      <c r="HW399" s="21"/>
      <c r="HX399" s="21"/>
      <c r="HY399" s="21"/>
      <c r="HZ399" s="21"/>
      <c r="IA399" s="21"/>
    </row>
    <row r="400" spans="1:235" s="22" customFormat="1" ht="24" customHeight="1">
      <c r="A400" s="18" t="s">
        <v>459</v>
      </c>
      <c r="B400" s="88"/>
      <c r="C400" s="88"/>
      <c r="D400" s="87"/>
      <c r="E400" s="87"/>
      <c r="F400" s="87"/>
      <c r="G400" s="87"/>
      <c r="H400" s="87"/>
      <c r="I400" s="87"/>
      <c r="J400" s="87"/>
      <c r="K400" s="23"/>
      <c r="L400" s="23"/>
      <c r="M400" s="23"/>
      <c r="N400" s="87">
        <v>10000</v>
      </c>
      <c r="O400" s="87"/>
      <c r="P400" s="87">
        <f>N400</f>
        <v>10000</v>
      </c>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c r="FP400" s="21"/>
      <c r="FQ400" s="21"/>
      <c r="FR400" s="21"/>
      <c r="FS400" s="21"/>
      <c r="FT400" s="21"/>
      <c r="FU400" s="21"/>
      <c r="FV400" s="21"/>
      <c r="FW400" s="21"/>
      <c r="FX400" s="21"/>
      <c r="FY400" s="21"/>
      <c r="FZ400" s="21"/>
      <c r="GA400" s="21"/>
      <c r="GB400" s="21"/>
      <c r="GC400" s="21"/>
      <c r="GD400" s="21"/>
      <c r="GE400" s="21"/>
      <c r="GF400" s="21"/>
      <c r="GG400" s="21"/>
      <c r="GH400" s="21"/>
      <c r="GI400" s="21"/>
      <c r="GJ400" s="21"/>
      <c r="GK400" s="21"/>
      <c r="GL400" s="21"/>
      <c r="GM400" s="21"/>
      <c r="GN400" s="21"/>
      <c r="GO400" s="21"/>
      <c r="GP400" s="21"/>
      <c r="GQ400" s="21"/>
      <c r="GR400" s="21"/>
      <c r="GS400" s="21"/>
      <c r="GT400" s="21"/>
      <c r="GU400" s="21"/>
      <c r="GV400" s="21"/>
      <c r="GW400" s="21"/>
      <c r="GX400" s="21"/>
      <c r="GY400" s="21"/>
      <c r="GZ400" s="21"/>
      <c r="HA400" s="21"/>
      <c r="HB400" s="21"/>
      <c r="HC400" s="21"/>
      <c r="HD400" s="21"/>
      <c r="HE400" s="21"/>
      <c r="HF400" s="21"/>
      <c r="HG400" s="21"/>
      <c r="HH400" s="21"/>
      <c r="HI400" s="21"/>
      <c r="HJ400" s="21"/>
      <c r="HK400" s="21"/>
      <c r="HL400" s="21"/>
      <c r="HM400" s="21"/>
      <c r="HN400" s="21"/>
      <c r="HO400" s="21"/>
      <c r="HP400" s="21"/>
      <c r="HQ400" s="21"/>
      <c r="HR400" s="21"/>
      <c r="HS400" s="21"/>
      <c r="HT400" s="21"/>
      <c r="HU400" s="21"/>
      <c r="HV400" s="21"/>
      <c r="HW400" s="21"/>
      <c r="HX400" s="21"/>
      <c r="HY400" s="21"/>
      <c r="HZ400" s="21"/>
      <c r="IA400" s="21"/>
    </row>
    <row r="401" spans="1:235" s="22" customFormat="1" ht="11.25">
      <c r="A401" s="49" t="s">
        <v>6</v>
      </c>
      <c r="B401" s="88"/>
      <c r="C401" s="88"/>
      <c r="D401" s="87"/>
      <c r="E401" s="87"/>
      <c r="F401" s="87"/>
      <c r="G401" s="23"/>
      <c r="H401" s="23"/>
      <c r="I401" s="23"/>
      <c r="J401" s="23"/>
      <c r="K401" s="23"/>
      <c r="L401" s="23"/>
      <c r="M401" s="23"/>
      <c r="N401" s="23"/>
      <c r="O401" s="23"/>
      <c r="P401" s="23"/>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c r="FP401" s="21"/>
      <c r="FQ401" s="21"/>
      <c r="FR401" s="21"/>
      <c r="FS401" s="21"/>
      <c r="FT401" s="21"/>
      <c r="FU401" s="21"/>
      <c r="FV401" s="21"/>
      <c r="FW401" s="21"/>
      <c r="FX401" s="21"/>
      <c r="FY401" s="21"/>
      <c r="FZ401" s="21"/>
      <c r="GA401" s="21"/>
      <c r="GB401" s="21"/>
      <c r="GC401" s="21"/>
      <c r="GD401" s="21"/>
      <c r="GE401" s="21"/>
      <c r="GF401" s="21"/>
      <c r="GG401" s="21"/>
      <c r="GH401" s="21"/>
      <c r="GI401" s="21"/>
      <c r="GJ401" s="21"/>
      <c r="GK401" s="21"/>
      <c r="GL401" s="21"/>
      <c r="GM401" s="21"/>
      <c r="GN401" s="21"/>
      <c r="GO401" s="21"/>
      <c r="GP401" s="21"/>
      <c r="GQ401" s="21"/>
      <c r="GR401" s="21"/>
      <c r="GS401" s="21"/>
      <c r="GT401" s="21"/>
      <c r="GU401" s="21"/>
      <c r="GV401" s="21"/>
      <c r="GW401" s="21"/>
      <c r="GX401" s="21"/>
      <c r="GY401" s="21"/>
      <c r="GZ401" s="21"/>
      <c r="HA401" s="21"/>
      <c r="HB401" s="21"/>
      <c r="HC401" s="21"/>
      <c r="HD401" s="21"/>
      <c r="HE401" s="21"/>
      <c r="HF401" s="21"/>
      <c r="HG401" s="21"/>
      <c r="HH401" s="21"/>
      <c r="HI401" s="21"/>
      <c r="HJ401" s="21"/>
      <c r="HK401" s="21"/>
      <c r="HL401" s="21"/>
      <c r="HM401" s="21"/>
      <c r="HN401" s="21"/>
      <c r="HO401" s="21"/>
      <c r="HP401" s="21"/>
      <c r="HQ401" s="21"/>
      <c r="HR401" s="21"/>
      <c r="HS401" s="21"/>
      <c r="HT401" s="21"/>
      <c r="HU401" s="21"/>
      <c r="HV401" s="21"/>
      <c r="HW401" s="21"/>
      <c r="HX401" s="21"/>
      <c r="HY401" s="21"/>
      <c r="HZ401" s="21"/>
      <c r="IA401" s="21"/>
    </row>
    <row r="402" spans="1:235" s="22" customFormat="1" ht="39" customHeight="1">
      <c r="A402" s="89" t="s">
        <v>197</v>
      </c>
      <c r="B402" s="88"/>
      <c r="C402" s="88"/>
      <c r="D402" s="90">
        <f>D396/D394*100</f>
        <v>35.67351598173516</v>
      </c>
      <c r="E402" s="90"/>
      <c r="F402" s="90">
        <f>D402</f>
        <v>35.67351598173516</v>
      </c>
      <c r="G402" s="90">
        <f>G396/G394*100</f>
        <v>42.86529680365297</v>
      </c>
      <c r="H402" s="90"/>
      <c r="I402" s="90"/>
      <c r="J402" s="90">
        <f>G402</f>
        <v>42.86529680365297</v>
      </c>
      <c r="K402" s="91"/>
      <c r="L402" s="91"/>
      <c r="M402" s="91"/>
      <c r="N402" s="90">
        <f>N396/N394*100</f>
        <v>71.34703196347031</v>
      </c>
      <c r="O402" s="90"/>
      <c r="P402" s="90">
        <f>N402</f>
        <v>71.34703196347031</v>
      </c>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c r="FP402" s="21"/>
      <c r="FQ402" s="21"/>
      <c r="FR402" s="21"/>
      <c r="FS402" s="21"/>
      <c r="FT402" s="21"/>
      <c r="FU402" s="21"/>
      <c r="FV402" s="21"/>
      <c r="FW402" s="21"/>
      <c r="FX402" s="21"/>
      <c r="FY402" s="21"/>
      <c r="FZ402" s="21"/>
      <c r="GA402" s="21"/>
      <c r="GB402" s="21"/>
      <c r="GC402" s="21"/>
      <c r="GD402" s="21"/>
      <c r="GE402" s="21"/>
      <c r="GF402" s="21"/>
      <c r="GG402" s="21"/>
      <c r="GH402" s="21"/>
      <c r="GI402" s="21"/>
      <c r="GJ402" s="21"/>
      <c r="GK402" s="21"/>
      <c r="GL402" s="21"/>
      <c r="GM402" s="21"/>
      <c r="GN402" s="21"/>
      <c r="GO402" s="21"/>
      <c r="GP402" s="21"/>
      <c r="GQ402" s="21"/>
      <c r="GR402" s="21"/>
      <c r="GS402" s="21"/>
      <c r="GT402" s="21"/>
      <c r="GU402" s="21"/>
      <c r="GV402" s="21"/>
      <c r="GW402" s="21"/>
      <c r="GX402" s="21"/>
      <c r="GY402" s="21"/>
      <c r="GZ402" s="21"/>
      <c r="HA402" s="21"/>
      <c r="HB402" s="21"/>
      <c r="HC402" s="21"/>
      <c r="HD402" s="21"/>
      <c r="HE402" s="21"/>
      <c r="HF402" s="21"/>
      <c r="HG402" s="21"/>
      <c r="HH402" s="21"/>
      <c r="HI402" s="21"/>
      <c r="HJ402" s="21"/>
      <c r="HK402" s="21"/>
      <c r="HL402" s="21"/>
      <c r="HM402" s="21"/>
      <c r="HN402" s="21"/>
      <c r="HO402" s="21"/>
      <c r="HP402" s="21"/>
      <c r="HQ402" s="21"/>
      <c r="HR402" s="21"/>
      <c r="HS402" s="21"/>
      <c r="HT402" s="21"/>
      <c r="HU402" s="21"/>
      <c r="HV402" s="21"/>
      <c r="HW402" s="21"/>
      <c r="HX402" s="21"/>
      <c r="HY402" s="21"/>
      <c r="HZ402" s="21"/>
      <c r="IA402" s="21"/>
    </row>
    <row r="403" spans="1:235" s="22" customFormat="1" ht="39" customHeight="1">
      <c r="A403" s="18" t="s">
        <v>460</v>
      </c>
      <c r="B403" s="19"/>
      <c r="C403" s="19"/>
      <c r="D403" s="87"/>
      <c r="E403" s="87"/>
      <c r="F403" s="87"/>
      <c r="G403" s="87"/>
      <c r="H403" s="87"/>
      <c r="I403" s="87"/>
      <c r="J403" s="87"/>
      <c r="K403" s="23"/>
      <c r="L403" s="23"/>
      <c r="M403" s="23"/>
      <c r="N403" s="87"/>
      <c r="O403" s="87"/>
      <c r="P403" s="87"/>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c r="FP403" s="21"/>
      <c r="FQ403" s="21"/>
      <c r="FR403" s="21"/>
      <c r="FS403" s="21"/>
      <c r="FT403" s="21"/>
      <c r="FU403" s="21"/>
      <c r="FV403" s="21"/>
      <c r="FW403" s="21"/>
      <c r="FX403" s="21"/>
      <c r="FY403" s="21"/>
      <c r="FZ403" s="21"/>
      <c r="GA403" s="21"/>
      <c r="GB403" s="21"/>
      <c r="GC403" s="21"/>
      <c r="GD403" s="21"/>
      <c r="GE403" s="21"/>
      <c r="GF403" s="21"/>
      <c r="GG403" s="21"/>
      <c r="GH403" s="21"/>
      <c r="GI403" s="21"/>
      <c r="GJ403" s="21"/>
      <c r="GK403" s="21"/>
      <c r="GL403" s="21"/>
      <c r="GM403" s="21"/>
      <c r="GN403" s="21"/>
      <c r="GO403" s="21"/>
      <c r="GP403" s="21"/>
      <c r="GQ403" s="21"/>
      <c r="GR403" s="21"/>
      <c r="GS403" s="21"/>
      <c r="GT403" s="21"/>
      <c r="GU403" s="21"/>
      <c r="GV403" s="21"/>
      <c r="GW403" s="21"/>
      <c r="GX403" s="21"/>
      <c r="GY403" s="21"/>
      <c r="GZ403" s="21"/>
      <c r="HA403" s="21"/>
      <c r="HB403" s="21"/>
      <c r="HC403" s="21"/>
      <c r="HD403" s="21"/>
      <c r="HE403" s="21"/>
      <c r="HF403" s="21"/>
      <c r="HG403" s="21"/>
      <c r="HH403" s="21"/>
      <c r="HI403" s="21"/>
      <c r="HJ403" s="21"/>
      <c r="HK403" s="21"/>
      <c r="HL403" s="21"/>
      <c r="HM403" s="21"/>
      <c r="HN403" s="21"/>
      <c r="HO403" s="21"/>
      <c r="HP403" s="21"/>
      <c r="HQ403" s="21"/>
      <c r="HR403" s="21"/>
      <c r="HS403" s="21"/>
      <c r="HT403" s="21"/>
      <c r="HU403" s="21"/>
      <c r="HV403" s="21"/>
      <c r="HW403" s="21"/>
      <c r="HX403" s="21"/>
      <c r="HY403" s="21"/>
      <c r="HZ403" s="21"/>
      <c r="IA403" s="21"/>
    </row>
    <row r="404" spans="1:235" s="79" customFormat="1" ht="36.75" customHeight="1">
      <c r="A404" s="92" t="s">
        <v>357</v>
      </c>
      <c r="B404" s="92"/>
      <c r="C404" s="92"/>
      <c r="D404" s="93">
        <f>D408*D410</f>
        <v>60000</v>
      </c>
      <c r="E404" s="93"/>
      <c r="F404" s="93">
        <f>F408*F410</f>
        <v>60000</v>
      </c>
      <c r="G404" s="93">
        <f>G408*G410</f>
        <v>0</v>
      </c>
      <c r="H404" s="93"/>
      <c r="I404" s="93"/>
      <c r="J404" s="93">
        <f>G404+H404</f>
        <v>0</v>
      </c>
      <c r="K404" s="93"/>
      <c r="L404" s="93"/>
      <c r="M404" s="93"/>
      <c r="N404" s="93">
        <f>N408*N410</f>
        <v>0</v>
      </c>
      <c r="O404" s="93"/>
      <c r="P404" s="93">
        <f>N404</f>
        <v>0</v>
      </c>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c r="FO404" s="78"/>
      <c r="FP404" s="78"/>
      <c r="FQ404" s="78"/>
      <c r="FR404" s="78"/>
      <c r="FS404" s="78"/>
      <c r="FT404" s="78"/>
      <c r="FU404" s="78"/>
      <c r="FV404" s="78"/>
      <c r="FW404" s="78"/>
      <c r="FX404" s="78"/>
      <c r="FY404" s="78"/>
      <c r="FZ404" s="78"/>
      <c r="GA404" s="78"/>
      <c r="GB404" s="78"/>
      <c r="GC404" s="78"/>
      <c r="GD404" s="78"/>
      <c r="GE404" s="78"/>
      <c r="GF404" s="78"/>
      <c r="GG404" s="78"/>
      <c r="GH404" s="78"/>
      <c r="GI404" s="78"/>
      <c r="GJ404" s="78"/>
      <c r="GK404" s="78"/>
      <c r="GL404" s="78"/>
      <c r="GM404" s="78"/>
      <c r="GN404" s="78"/>
      <c r="GO404" s="78"/>
      <c r="GP404" s="78"/>
      <c r="GQ404" s="78"/>
      <c r="GR404" s="78"/>
      <c r="GS404" s="78"/>
      <c r="GT404" s="78"/>
      <c r="GU404" s="78"/>
      <c r="GV404" s="78"/>
      <c r="GW404" s="78"/>
      <c r="GX404" s="78"/>
      <c r="GY404" s="78"/>
      <c r="GZ404" s="78"/>
      <c r="HA404" s="78"/>
      <c r="HB404" s="78"/>
      <c r="HC404" s="78"/>
      <c r="HD404" s="78"/>
      <c r="HE404" s="78"/>
      <c r="HF404" s="78"/>
      <c r="HG404" s="78"/>
      <c r="HH404" s="78"/>
      <c r="HI404" s="78"/>
      <c r="HJ404" s="78"/>
      <c r="HK404" s="78"/>
      <c r="HL404" s="78"/>
      <c r="HM404" s="78"/>
      <c r="HN404" s="78"/>
      <c r="HO404" s="78"/>
      <c r="HP404" s="78"/>
      <c r="HQ404" s="78"/>
      <c r="HR404" s="78"/>
      <c r="HS404" s="78"/>
      <c r="HT404" s="78"/>
      <c r="HU404" s="78"/>
      <c r="HV404" s="78"/>
      <c r="HW404" s="78"/>
      <c r="HX404" s="78"/>
      <c r="HY404" s="78"/>
      <c r="HZ404" s="78"/>
      <c r="IA404" s="78"/>
    </row>
    <row r="405" spans="1:235" s="22" customFormat="1" ht="11.25">
      <c r="A405" s="94" t="s">
        <v>4</v>
      </c>
      <c r="B405" s="95"/>
      <c r="C405" s="95"/>
      <c r="D405" s="96"/>
      <c r="E405" s="96"/>
      <c r="F405" s="96"/>
      <c r="G405" s="96"/>
      <c r="H405" s="96"/>
      <c r="I405" s="96"/>
      <c r="J405" s="96"/>
      <c r="K405" s="97"/>
      <c r="L405" s="96"/>
      <c r="M405" s="96"/>
      <c r="N405" s="96"/>
      <c r="O405" s="96"/>
      <c r="P405" s="96"/>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c r="FP405" s="21"/>
      <c r="FQ405" s="21"/>
      <c r="FR405" s="21"/>
      <c r="FS405" s="21"/>
      <c r="FT405" s="21"/>
      <c r="FU405" s="21"/>
      <c r="FV405" s="21"/>
      <c r="FW405" s="21"/>
      <c r="FX405" s="21"/>
      <c r="FY405" s="21"/>
      <c r="FZ405" s="21"/>
      <c r="GA405" s="21"/>
      <c r="GB405" s="21"/>
      <c r="GC405" s="21"/>
      <c r="GD405" s="21"/>
      <c r="GE405" s="21"/>
      <c r="GF405" s="21"/>
      <c r="GG405" s="21"/>
      <c r="GH405" s="21"/>
      <c r="GI405" s="21"/>
      <c r="GJ405" s="21"/>
      <c r="GK405" s="21"/>
      <c r="GL405" s="21"/>
      <c r="GM405" s="21"/>
      <c r="GN405" s="21"/>
      <c r="GO405" s="21"/>
      <c r="GP405" s="21"/>
      <c r="GQ405" s="21"/>
      <c r="GR405" s="21"/>
      <c r="GS405" s="21"/>
      <c r="GT405" s="21"/>
      <c r="GU405" s="21"/>
      <c r="GV405" s="21"/>
      <c r="GW405" s="21"/>
      <c r="GX405" s="21"/>
      <c r="GY405" s="21"/>
      <c r="GZ405" s="21"/>
      <c r="HA405" s="21"/>
      <c r="HB405" s="21"/>
      <c r="HC405" s="21"/>
      <c r="HD405" s="21"/>
      <c r="HE405" s="21"/>
      <c r="HF405" s="21"/>
      <c r="HG405" s="21"/>
      <c r="HH405" s="21"/>
      <c r="HI405" s="21"/>
      <c r="HJ405" s="21"/>
      <c r="HK405" s="21"/>
      <c r="HL405" s="21"/>
      <c r="HM405" s="21"/>
      <c r="HN405" s="21"/>
      <c r="HO405" s="21"/>
      <c r="HP405" s="21"/>
      <c r="HQ405" s="21"/>
      <c r="HR405" s="21"/>
      <c r="HS405" s="21"/>
      <c r="HT405" s="21"/>
      <c r="HU405" s="21"/>
      <c r="HV405" s="21"/>
      <c r="HW405" s="21"/>
      <c r="HX405" s="21"/>
      <c r="HY405" s="21"/>
      <c r="HZ405" s="21"/>
      <c r="IA405" s="21"/>
    </row>
    <row r="406" spans="1:235" s="22" customFormat="1" ht="15" customHeight="1">
      <c r="A406" s="98" t="s">
        <v>65</v>
      </c>
      <c r="B406" s="99"/>
      <c r="C406" s="99"/>
      <c r="D406" s="100">
        <f>D404/D410</f>
        <v>4</v>
      </c>
      <c r="E406" s="100"/>
      <c r="F406" s="100">
        <f>D406</f>
        <v>4</v>
      </c>
      <c r="G406" s="100">
        <v>0</v>
      </c>
      <c r="H406" s="100"/>
      <c r="I406" s="100"/>
      <c r="J406" s="100">
        <f>G406+H406</f>
        <v>0</v>
      </c>
      <c r="K406" s="100">
        <f>G406/D406*100</f>
        <v>0</v>
      </c>
      <c r="L406" s="100"/>
      <c r="M406" s="100"/>
      <c r="N406" s="100">
        <v>0</v>
      </c>
      <c r="O406" s="100"/>
      <c r="P406" s="100">
        <f>N406</f>
        <v>0</v>
      </c>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c r="FP406" s="21"/>
      <c r="FQ406" s="21"/>
      <c r="FR406" s="21"/>
      <c r="FS406" s="21"/>
      <c r="FT406" s="21"/>
      <c r="FU406" s="21"/>
      <c r="FV406" s="21"/>
      <c r="FW406" s="21"/>
      <c r="FX406" s="21"/>
      <c r="FY406" s="21"/>
      <c r="FZ406" s="21"/>
      <c r="GA406" s="21"/>
      <c r="GB406" s="21"/>
      <c r="GC406" s="21"/>
      <c r="GD406" s="21"/>
      <c r="GE406" s="21"/>
      <c r="GF406" s="21"/>
      <c r="GG406" s="21"/>
      <c r="GH406" s="21"/>
      <c r="GI406" s="21"/>
      <c r="GJ406" s="21"/>
      <c r="GK406" s="21"/>
      <c r="GL406" s="21"/>
      <c r="GM406" s="21"/>
      <c r="GN406" s="21"/>
      <c r="GO406" s="21"/>
      <c r="GP406" s="21"/>
      <c r="GQ406" s="21"/>
      <c r="GR406" s="21"/>
      <c r="GS406" s="21"/>
      <c r="GT406" s="21"/>
      <c r="GU406" s="21"/>
      <c r="GV406" s="21"/>
      <c r="GW406" s="21"/>
      <c r="GX406" s="21"/>
      <c r="GY406" s="21"/>
      <c r="GZ406" s="21"/>
      <c r="HA406" s="21"/>
      <c r="HB406" s="21"/>
      <c r="HC406" s="21"/>
      <c r="HD406" s="21"/>
      <c r="HE406" s="21"/>
      <c r="HF406" s="21"/>
      <c r="HG406" s="21"/>
      <c r="HH406" s="21"/>
      <c r="HI406" s="21"/>
      <c r="HJ406" s="21"/>
      <c r="HK406" s="21"/>
      <c r="HL406" s="21"/>
      <c r="HM406" s="21"/>
      <c r="HN406" s="21"/>
      <c r="HO406" s="21"/>
      <c r="HP406" s="21"/>
      <c r="HQ406" s="21"/>
      <c r="HR406" s="21"/>
      <c r="HS406" s="21"/>
      <c r="HT406" s="21"/>
      <c r="HU406" s="21"/>
      <c r="HV406" s="21"/>
      <c r="HW406" s="21"/>
      <c r="HX406" s="21"/>
      <c r="HY406" s="21"/>
      <c r="HZ406" s="21"/>
      <c r="IA406" s="21"/>
    </row>
    <row r="407" spans="1:235" s="22" customFormat="1" ht="11.25">
      <c r="A407" s="94" t="s">
        <v>5</v>
      </c>
      <c r="B407" s="95"/>
      <c r="C407" s="95"/>
      <c r="D407" s="101"/>
      <c r="E407" s="101"/>
      <c r="F407" s="100"/>
      <c r="G407" s="101"/>
      <c r="H407" s="101"/>
      <c r="I407" s="101"/>
      <c r="J407" s="100"/>
      <c r="K407" s="100"/>
      <c r="L407" s="101"/>
      <c r="M407" s="101"/>
      <c r="N407" s="101"/>
      <c r="O407" s="101"/>
      <c r="P407" s="100"/>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c r="FP407" s="21"/>
      <c r="FQ407" s="21"/>
      <c r="FR407" s="21"/>
      <c r="FS407" s="21"/>
      <c r="FT407" s="21"/>
      <c r="FU407" s="21"/>
      <c r="FV407" s="21"/>
      <c r="FW407" s="21"/>
      <c r="FX407" s="21"/>
      <c r="FY407" s="21"/>
      <c r="FZ407" s="21"/>
      <c r="GA407" s="21"/>
      <c r="GB407" s="21"/>
      <c r="GC407" s="21"/>
      <c r="GD407" s="21"/>
      <c r="GE407" s="21"/>
      <c r="GF407" s="21"/>
      <c r="GG407" s="21"/>
      <c r="GH407" s="21"/>
      <c r="GI407" s="21"/>
      <c r="GJ407" s="21"/>
      <c r="GK407" s="21"/>
      <c r="GL407" s="21"/>
      <c r="GM407" s="21"/>
      <c r="GN407" s="21"/>
      <c r="GO407" s="21"/>
      <c r="GP407" s="21"/>
      <c r="GQ407" s="21"/>
      <c r="GR407" s="21"/>
      <c r="GS407" s="21"/>
      <c r="GT407" s="21"/>
      <c r="GU407" s="21"/>
      <c r="GV407" s="21"/>
      <c r="GW407" s="21"/>
      <c r="GX407" s="21"/>
      <c r="GY407" s="21"/>
      <c r="GZ407" s="21"/>
      <c r="HA407" s="21"/>
      <c r="HB407" s="21"/>
      <c r="HC407" s="21"/>
      <c r="HD407" s="21"/>
      <c r="HE407" s="21"/>
      <c r="HF407" s="21"/>
      <c r="HG407" s="21"/>
      <c r="HH407" s="21"/>
      <c r="HI407" s="21"/>
      <c r="HJ407" s="21"/>
      <c r="HK407" s="21"/>
      <c r="HL407" s="21"/>
      <c r="HM407" s="21"/>
      <c r="HN407" s="21"/>
      <c r="HO407" s="21"/>
      <c r="HP407" s="21"/>
      <c r="HQ407" s="21"/>
      <c r="HR407" s="21"/>
      <c r="HS407" s="21"/>
      <c r="HT407" s="21"/>
      <c r="HU407" s="21"/>
      <c r="HV407" s="21"/>
      <c r="HW407" s="21"/>
      <c r="HX407" s="21"/>
      <c r="HY407" s="21"/>
      <c r="HZ407" s="21"/>
      <c r="IA407" s="21"/>
    </row>
    <row r="408" spans="1:235" s="22" customFormat="1" ht="24" customHeight="1">
      <c r="A408" s="98" t="s">
        <v>66</v>
      </c>
      <c r="B408" s="99"/>
      <c r="C408" s="99"/>
      <c r="D408" s="100">
        <v>4</v>
      </c>
      <c r="E408" s="100"/>
      <c r="F408" s="100">
        <f>D408</f>
        <v>4</v>
      </c>
      <c r="G408" s="100">
        <v>0</v>
      </c>
      <c r="H408" s="100"/>
      <c r="I408" s="100"/>
      <c r="J408" s="100">
        <f>G408+H408</f>
        <v>0</v>
      </c>
      <c r="K408" s="100">
        <f>G408/D408*100</f>
        <v>0</v>
      </c>
      <c r="L408" s="100"/>
      <c r="M408" s="100"/>
      <c r="N408" s="100">
        <v>0</v>
      </c>
      <c r="O408" s="100"/>
      <c r="P408" s="100">
        <f>N408</f>
        <v>0</v>
      </c>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c r="FP408" s="21"/>
      <c r="FQ408" s="21"/>
      <c r="FR408" s="21"/>
      <c r="FS408" s="21"/>
      <c r="FT408" s="21"/>
      <c r="FU408" s="21"/>
      <c r="FV408" s="21"/>
      <c r="FW408" s="21"/>
      <c r="FX408" s="21"/>
      <c r="FY408" s="21"/>
      <c r="FZ408" s="21"/>
      <c r="GA408" s="21"/>
      <c r="GB408" s="21"/>
      <c r="GC408" s="21"/>
      <c r="GD408" s="21"/>
      <c r="GE408" s="21"/>
      <c r="GF408" s="21"/>
      <c r="GG408" s="21"/>
      <c r="GH408" s="21"/>
      <c r="GI408" s="21"/>
      <c r="GJ408" s="21"/>
      <c r="GK408" s="21"/>
      <c r="GL408" s="21"/>
      <c r="GM408" s="21"/>
      <c r="GN408" s="21"/>
      <c r="GO408" s="21"/>
      <c r="GP408" s="21"/>
      <c r="GQ408" s="21"/>
      <c r="GR408" s="21"/>
      <c r="GS408" s="21"/>
      <c r="GT408" s="21"/>
      <c r="GU408" s="21"/>
      <c r="GV408" s="21"/>
      <c r="GW408" s="21"/>
      <c r="GX408" s="21"/>
      <c r="GY408" s="21"/>
      <c r="GZ408" s="21"/>
      <c r="HA408" s="21"/>
      <c r="HB408" s="21"/>
      <c r="HC408" s="21"/>
      <c r="HD408" s="21"/>
      <c r="HE408" s="21"/>
      <c r="HF408" s="21"/>
      <c r="HG408" s="21"/>
      <c r="HH408" s="21"/>
      <c r="HI408" s="21"/>
      <c r="HJ408" s="21"/>
      <c r="HK408" s="21"/>
      <c r="HL408" s="21"/>
      <c r="HM408" s="21"/>
      <c r="HN408" s="21"/>
      <c r="HO408" s="21"/>
      <c r="HP408" s="21"/>
      <c r="HQ408" s="21"/>
      <c r="HR408" s="21"/>
      <c r="HS408" s="21"/>
      <c r="HT408" s="21"/>
      <c r="HU408" s="21"/>
      <c r="HV408" s="21"/>
      <c r="HW408" s="21"/>
      <c r="HX408" s="21"/>
      <c r="HY408" s="21"/>
      <c r="HZ408" s="21"/>
      <c r="IA408" s="21"/>
    </row>
    <row r="409" spans="1:235" s="22" customFormat="1" ht="11.25">
      <c r="A409" s="94" t="s">
        <v>7</v>
      </c>
      <c r="B409" s="95"/>
      <c r="C409" s="95"/>
      <c r="D409" s="96"/>
      <c r="E409" s="96"/>
      <c r="F409" s="97"/>
      <c r="G409" s="96"/>
      <c r="H409" s="96"/>
      <c r="I409" s="96"/>
      <c r="J409" s="97"/>
      <c r="K409" s="97"/>
      <c r="L409" s="96"/>
      <c r="M409" s="96"/>
      <c r="N409" s="96"/>
      <c r="O409" s="96"/>
      <c r="P409" s="97"/>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c r="FP409" s="21"/>
      <c r="FQ409" s="21"/>
      <c r="FR409" s="21"/>
      <c r="FS409" s="21"/>
      <c r="FT409" s="21"/>
      <c r="FU409" s="21"/>
      <c r="FV409" s="21"/>
      <c r="FW409" s="21"/>
      <c r="FX409" s="21"/>
      <c r="FY409" s="21"/>
      <c r="FZ409" s="21"/>
      <c r="GA409" s="21"/>
      <c r="GB409" s="21"/>
      <c r="GC409" s="21"/>
      <c r="GD409" s="21"/>
      <c r="GE409" s="21"/>
      <c r="GF409" s="21"/>
      <c r="GG409" s="21"/>
      <c r="GH409" s="21"/>
      <c r="GI409" s="21"/>
      <c r="GJ409" s="21"/>
      <c r="GK409" s="21"/>
      <c r="GL409" s="21"/>
      <c r="GM409" s="21"/>
      <c r="GN409" s="21"/>
      <c r="GO409" s="21"/>
      <c r="GP409" s="21"/>
      <c r="GQ409" s="21"/>
      <c r="GR409" s="21"/>
      <c r="GS409" s="21"/>
      <c r="GT409" s="21"/>
      <c r="GU409" s="21"/>
      <c r="GV409" s="21"/>
      <c r="GW409" s="21"/>
      <c r="GX409" s="21"/>
      <c r="GY409" s="21"/>
      <c r="GZ409" s="21"/>
      <c r="HA409" s="21"/>
      <c r="HB409" s="21"/>
      <c r="HC409" s="21"/>
      <c r="HD409" s="21"/>
      <c r="HE409" s="21"/>
      <c r="HF409" s="21"/>
      <c r="HG409" s="21"/>
      <c r="HH409" s="21"/>
      <c r="HI409" s="21"/>
      <c r="HJ409" s="21"/>
      <c r="HK409" s="21"/>
      <c r="HL409" s="21"/>
      <c r="HM409" s="21"/>
      <c r="HN409" s="21"/>
      <c r="HO409" s="21"/>
      <c r="HP409" s="21"/>
      <c r="HQ409" s="21"/>
      <c r="HR409" s="21"/>
      <c r="HS409" s="21"/>
      <c r="HT409" s="21"/>
      <c r="HU409" s="21"/>
      <c r="HV409" s="21"/>
      <c r="HW409" s="21"/>
      <c r="HX409" s="21"/>
      <c r="HY409" s="21"/>
      <c r="HZ409" s="21"/>
      <c r="IA409" s="21"/>
    </row>
    <row r="410" spans="1:235" s="22" customFormat="1" ht="24" customHeight="1">
      <c r="A410" s="98" t="s">
        <v>67</v>
      </c>
      <c r="B410" s="99"/>
      <c r="C410" s="99"/>
      <c r="D410" s="97">
        <v>15000</v>
      </c>
      <c r="E410" s="97"/>
      <c r="F410" s="97">
        <f>D410</f>
        <v>15000</v>
      </c>
      <c r="G410" s="97">
        <v>0</v>
      </c>
      <c r="H410" s="97"/>
      <c r="I410" s="97"/>
      <c r="J410" s="97">
        <f>G410</f>
        <v>0</v>
      </c>
      <c r="K410" s="97">
        <f>G410/D410*100</f>
        <v>0</v>
      </c>
      <c r="L410" s="97"/>
      <c r="M410" s="97"/>
      <c r="N410" s="97">
        <v>0</v>
      </c>
      <c r="O410" s="97"/>
      <c r="P410" s="97">
        <f>N410</f>
        <v>0</v>
      </c>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c r="FP410" s="21"/>
      <c r="FQ410" s="21"/>
      <c r="FR410" s="21"/>
      <c r="FS410" s="21"/>
      <c r="FT410" s="21"/>
      <c r="FU410" s="21"/>
      <c r="FV410" s="21"/>
      <c r="FW410" s="21"/>
      <c r="FX410" s="21"/>
      <c r="FY410" s="21"/>
      <c r="FZ410" s="21"/>
      <c r="GA410" s="21"/>
      <c r="GB410" s="21"/>
      <c r="GC410" s="21"/>
      <c r="GD410" s="21"/>
      <c r="GE410" s="21"/>
      <c r="GF410" s="21"/>
      <c r="GG410" s="21"/>
      <c r="GH410" s="21"/>
      <c r="GI410" s="21"/>
      <c r="GJ410" s="21"/>
      <c r="GK410" s="21"/>
      <c r="GL410" s="21"/>
      <c r="GM410" s="21"/>
      <c r="GN410" s="21"/>
      <c r="GO410" s="21"/>
      <c r="GP410" s="21"/>
      <c r="GQ410" s="21"/>
      <c r="GR410" s="21"/>
      <c r="GS410" s="21"/>
      <c r="GT410" s="21"/>
      <c r="GU410" s="21"/>
      <c r="GV410" s="21"/>
      <c r="GW410" s="21"/>
      <c r="GX410" s="21"/>
      <c r="GY410" s="21"/>
      <c r="GZ410" s="21"/>
      <c r="HA410" s="21"/>
      <c r="HB410" s="21"/>
      <c r="HC410" s="21"/>
      <c r="HD410" s="21"/>
      <c r="HE410" s="21"/>
      <c r="HF410" s="21"/>
      <c r="HG410" s="21"/>
      <c r="HH410" s="21"/>
      <c r="HI410" s="21"/>
      <c r="HJ410" s="21"/>
      <c r="HK410" s="21"/>
      <c r="HL410" s="21"/>
      <c r="HM410" s="21"/>
      <c r="HN410" s="21"/>
      <c r="HO410" s="21"/>
      <c r="HP410" s="21"/>
      <c r="HQ410" s="21"/>
      <c r="HR410" s="21"/>
      <c r="HS410" s="21"/>
      <c r="HT410" s="21"/>
      <c r="HU410" s="21"/>
      <c r="HV410" s="21"/>
      <c r="HW410" s="21"/>
      <c r="HX410" s="21"/>
      <c r="HY410" s="21"/>
      <c r="HZ410" s="21"/>
      <c r="IA410" s="21"/>
    </row>
    <row r="411" spans="1:235" s="79" customFormat="1" ht="36.75" customHeight="1">
      <c r="A411" s="102" t="s">
        <v>358</v>
      </c>
      <c r="B411" s="102"/>
      <c r="C411" s="102"/>
      <c r="D411" s="93">
        <f>D415*D417</f>
        <v>0</v>
      </c>
      <c r="E411" s="93"/>
      <c r="F411" s="93">
        <f>F415*F417</f>
        <v>0</v>
      </c>
      <c r="G411" s="93">
        <f>G415*G417</f>
        <v>119999.9999996</v>
      </c>
      <c r="H411" s="93"/>
      <c r="I411" s="93"/>
      <c r="J411" s="93">
        <f>G411+H411</f>
        <v>119999.9999996</v>
      </c>
      <c r="K411" s="93"/>
      <c r="L411" s="93"/>
      <c r="M411" s="93"/>
      <c r="N411" s="93">
        <f>N415*N417</f>
        <v>280508</v>
      </c>
      <c r="O411" s="93"/>
      <c r="P411" s="93">
        <f>N411</f>
        <v>280508</v>
      </c>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c r="FO411" s="78"/>
      <c r="FP411" s="78"/>
      <c r="FQ411" s="78"/>
      <c r="FR411" s="78"/>
      <c r="FS411" s="78"/>
      <c r="FT411" s="78"/>
      <c r="FU411" s="78"/>
      <c r="FV411" s="78"/>
      <c r="FW411" s="78"/>
      <c r="FX411" s="78"/>
      <c r="FY411" s="78"/>
      <c r="FZ411" s="78"/>
      <c r="GA411" s="78"/>
      <c r="GB411" s="78"/>
      <c r="GC411" s="78"/>
      <c r="GD411" s="78"/>
      <c r="GE411" s="78"/>
      <c r="GF411" s="78"/>
      <c r="GG411" s="78"/>
      <c r="GH411" s="78"/>
      <c r="GI411" s="78"/>
      <c r="GJ411" s="78"/>
      <c r="GK411" s="78"/>
      <c r="GL411" s="78"/>
      <c r="GM411" s="78"/>
      <c r="GN411" s="78"/>
      <c r="GO411" s="78"/>
      <c r="GP411" s="78"/>
      <c r="GQ411" s="78"/>
      <c r="GR411" s="78"/>
      <c r="GS411" s="78"/>
      <c r="GT411" s="78"/>
      <c r="GU411" s="78"/>
      <c r="GV411" s="78"/>
      <c r="GW411" s="78"/>
      <c r="GX411" s="78"/>
      <c r="GY411" s="78"/>
      <c r="GZ411" s="78"/>
      <c r="HA411" s="78"/>
      <c r="HB411" s="78"/>
      <c r="HC411" s="78"/>
      <c r="HD411" s="78"/>
      <c r="HE411" s="78"/>
      <c r="HF411" s="78"/>
      <c r="HG411" s="78"/>
      <c r="HH411" s="78"/>
      <c r="HI411" s="78"/>
      <c r="HJ411" s="78"/>
      <c r="HK411" s="78"/>
      <c r="HL411" s="78"/>
      <c r="HM411" s="78"/>
      <c r="HN411" s="78"/>
      <c r="HO411" s="78"/>
      <c r="HP411" s="78"/>
      <c r="HQ411" s="78"/>
      <c r="HR411" s="78"/>
      <c r="HS411" s="78"/>
      <c r="HT411" s="78"/>
      <c r="HU411" s="78"/>
      <c r="HV411" s="78"/>
      <c r="HW411" s="78"/>
      <c r="HX411" s="78"/>
      <c r="HY411" s="78"/>
      <c r="HZ411" s="78"/>
      <c r="IA411" s="78"/>
    </row>
    <row r="412" spans="1:235" s="22" customFormat="1" ht="11.25">
      <c r="A412" s="94" t="s">
        <v>4</v>
      </c>
      <c r="B412" s="95"/>
      <c r="C412" s="95"/>
      <c r="D412" s="96"/>
      <c r="E412" s="96"/>
      <c r="F412" s="96"/>
      <c r="G412" s="96"/>
      <c r="H412" s="96"/>
      <c r="I412" s="96"/>
      <c r="J412" s="96"/>
      <c r="K412" s="97"/>
      <c r="L412" s="96"/>
      <c r="M412" s="96"/>
      <c r="N412" s="96"/>
      <c r="O412" s="96"/>
      <c r="P412" s="96"/>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c r="FP412" s="21"/>
      <c r="FQ412" s="21"/>
      <c r="FR412" s="21"/>
      <c r="FS412" s="21"/>
      <c r="FT412" s="21"/>
      <c r="FU412" s="21"/>
      <c r="FV412" s="21"/>
      <c r="FW412" s="21"/>
      <c r="FX412" s="21"/>
      <c r="FY412" s="21"/>
      <c r="FZ412" s="21"/>
      <c r="GA412" s="21"/>
      <c r="GB412" s="21"/>
      <c r="GC412" s="21"/>
      <c r="GD412" s="21"/>
      <c r="GE412" s="21"/>
      <c r="GF412" s="21"/>
      <c r="GG412" s="21"/>
      <c r="GH412" s="21"/>
      <c r="GI412" s="21"/>
      <c r="GJ412" s="21"/>
      <c r="GK412" s="21"/>
      <c r="GL412" s="21"/>
      <c r="GM412" s="21"/>
      <c r="GN412" s="21"/>
      <c r="GO412" s="21"/>
      <c r="GP412" s="21"/>
      <c r="GQ412" s="21"/>
      <c r="GR412" s="21"/>
      <c r="GS412" s="21"/>
      <c r="GT412" s="21"/>
      <c r="GU412" s="21"/>
      <c r="GV412" s="21"/>
      <c r="GW412" s="21"/>
      <c r="GX412" s="21"/>
      <c r="GY412" s="21"/>
      <c r="GZ412" s="21"/>
      <c r="HA412" s="21"/>
      <c r="HB412" s="21"/>
      <c r="HC412" s="21"/>
      <c r="HD412" s="21"/>
      <c r="HE412" s="21"/>
      <c r="HF412" s="21"/>
      <c r="HG412" s="21"/>
      <c r="HH412" s="21"/>
      <c r="HI412" s="21"/>
      <c r="HJ412" s="21"/>
      <c r="HK412" s="21"/>
      <c r="HL412" s="21"/>
      <c r="HM412" s="21"/>
      <c r="HN412" s="21"/>
      <c r="HO412" s="21"/>
      <c r="HP412" s="21"/>
      <c r="HQ412" s="21"/>
      <c r="HR412" s="21"/>
      <c r="HS412" s="21"/>
      <c r="HT412" s="21"/>
      <c r="HU412" s="21"/>
      <c r="HV412" s="21"/>
      <c r="HW412" s="21"/>
      <c r="HX412" s="21"/>
      <c r="HY412" s="21"/>
      <c r="HZ412" s="21"/>
      <c r="IA412" s="21"/>
    </row>
    <row r="413" spans="1:235" s="22" customFormat="1" ht="15" customHeight="1">
      <c r="A413" s="98" t="s">
        <v>466</v>
      </c>
      <c r="B413" s="99"/>
      <c r="C413" s="99"/>
      <c r="D413" s="100">
        <v>0</v>
      </c>
      <c r="E413" s="100"/>
      <c r="F413" s="100">
        <f>D413</f>
        <v>0</v>
      </c>
      <c r="G413" s="100">
        <v>7</v>
      </c>
      <c r="H413" s="100"/>
      <c r="I413" s="100"/>
      <c r="J413" s="100">
        <f>G413+H413</f>
        <v>7</v>
      </c>
      <c r="K413" s="100" t="e">
        <f>G413/D413*100</f>
        <v>#DIV/0!</v>
      </c>
      <c r="L413" s="100"/>
      <c r="M413" s="100"/>
      <c r="N413" s="100">
        <v>23</v>
      </c>
      <c r="O413" s="100"/>
      <c r="P413" s="100">
        <f>N413</f>
        <v>23</v>
      </c>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c r="HO413" s="21"/>
      <c r="HP413" s="21"/>
      <c r="HQ413" s="21"/>
      <c r="HR413" s="21"/>
      <c r="HS413" s="21"/>
      <c r="HT413" s="21"/>
      <c r="HU413" s="21"/>
      <c r="HV413" s="21"/>
      <c r="HW413" s="21"/>
      <c r="HX413" s="21"/>
      <c r="HY413" s="21"/>
      <c r="HZ413" s="21"/>
      <c r="IA413" s="21"/>
    </row>
    <row r="414" spans="1:235" s="22" customFormat="1" ht="11.25">
      <c r="A414" s="94" t="s">
        <v>5</v>
      </c>
      <c r="B414" s="95"/>
      <c r="C414" s="95"/>
      <c r="D414" s="101"/>
      <c r="E414" s="101"/>
      <c r="F414" s="100"/>
      <c r="G414" s="101"/>
      <c r="H414" s="101"/>
      <c r="I414" s="101"/>
      <c r="J414" s="100"/>
      <c r="K414" s="100"/>
      <c r="L414" s="101"/>
      <c r="M414" s="101"/>
      <c r="N414" s="101"/>
      <c r="O414" s="101"/>
      <c r="P414" s="100"/>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c r="FP414" s="21"/>
      <c r="FQ414" s="21"/>
      <c r="FR414" s="21"/>
      <c r="FS414" s="21"/>
      <c r="FT414" s="21"/>
      <c r="FU414" s="21"/>
      <c r="FV414" s="21"/>
      <c r="FW414" s="21"/>
      <c r="FX414" s="21"/>
      <c r="FY414" s="21"/>
      <c r="FZ414" s="21"/>
      <c r="GA414" s="21"/>
      <c r="GB414" s="21"/>
      <c r="GC414" s="21"/>
      <c r="GD414" s="21"/>
      <c r="GE414" s="21"/>
      <c r="GF414" s="21"/>
      <c r="GG414" s="21"/>
      <c r="GH414" s="21"/>
      <c r="GI414" s="21"/>
      <c r="GJ414" s="21"/>
      <c r="GK414" s="21"/>
      <c r="GL414" s="21"/>
      <c r="GM414" s="21"/>
      <c r="GN414" s="21"/>
      <c r="GO414" s="21"/>
      <c r="GP414" s="21"/>
      <c r="GQ414" s="21"/>
      <c r="GR414" s="21"/>
      <c r="GS414" s="21"/>
      <c r="GT414" s="21"/>
      <c r="GU414" s="21"/>
      <c r="GV414" s="21"/>
      <c r="GW414" s="21"/>
      <c r="GX414" s="21"/>
      <c r="GY414" s="21"/>
      <c r="GZ414" s="21"/>
      <c r="HA414" s="21"/>
      <c r="HB414" s="21"/>
      <c r="HC414" s="21"/>
      <c r="HD414" s="21"/>
      <c r="HE414" s="21"/>
      <c r="HF414" s="21"/>
      <c r="HG414" s="21"/>
      <c r="HH414" s="21"/>
      <c r="HI414" s="21"/>
      <c r="HJ414" s="21"/>
      <c r="HK414" s="21"/>
      <c r="HL414" s="21"/>
      <c r="HM414" s="21"/>
      <c r="HN414" s="21"/>
      <c r="HO414" s="21"/>
      <c r="HP414" s="21"/>
      <c r="HQ414" s="21"/>
      <c r="HR414" s="21"/>
      <c r="HS414" s="21"/>
      <c r="HT414" s="21"/>
      <c r="HU414" s="21"/>
      <c r="HV414" s="21"/>
      <c r="HW414" s="21"/>
      <c r="HX414" s="21"/>
      <c r="HY414" s="21"/>
      <c r="HZ414" s="21"/>
      <c r="IA414" s="21"/>
    </row>
    <row r="415" spans="1:235" s="22" customFormat="1" ht="24" customHeight="1">
      <c r="A415" s="98" t="s">
        <v>467</v>
      </c>
      <c r="B415" s="99"/>
      <c r="C415" s="99"/>
      <c r="D415" s="100">
        <v>0</v>
      </c>
      <c r="E415" s="100"/>
      <c r="F415" s="100">
        <f>D415</f>
        <v>0</v>
      </c>
      <c r="G415" s="100">
        <v>7</v>
      </c>
      <c r="H415" s="100"/>
      <c r="I415" s="100"/>
      <c r="J415" s="100">
        <f>G415+H415</f>
        <v>7</v>
      </c>
      <c r="K415" s="100" t="e">
        <f>G415/D415*100</f>
        <v>#DIV/0!</v>
      </c>
      <c r="L415" s="100"/>
      <c r="M415" s="100"/>
      <c r="N415" s="100">
        <v>23</v>
      </c>
      <c r="O415" s="100"/>
      <c r="P415" s="100">
        <f>N415</f>
        <v>23</v>
      </c>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c r="FP415" s="21"/>
      <c r="FQ415" s="21"/>
      <c r="FR415" s="21"/>
      <c r="FS415" s="21"/>
      <c r="FT415" s="21"/>
      <c r="FU415" s="21"/>
      <c r="FV415" s="21"/>
      <c r="FW415" s="21"/>
      <c r="FX415" s="21"/>
      <c r="FY415" s="21"/>
      <c r="FZ415" s="21"/>
      <c r="GA415" s="21"/>
      <c r="GB415" s="21"/>
      <c r="GC415" s="21"/>
      <c r="GD415" s="21"/>
      <c r="GE415" s="21"/>
      <c r="GF415" s="21"/>
      <c r="GG415" s="21"/>
      <c r="GH415" s="21"/>
      <c r="GI415" s="21"/>
      <c r="GJ415" s="21"/>
      <c r="GK415" s="21"/>
      <c r="GL415" s="21"/>
      <c r="GM415" s="21"/>
      <c r="GN415" s="21"/>
      <c r="GO415" s="21"/>
      <c r="GP415" s="21"/>
      <c r="GQ415" s="21"/>
      <c r="GR415" s="21"/>
      <c r="GS415" s="21"/>
      <c r="GT415" s="21"/>
      <c r="GU415" s="21"/>
      <c r="GV415" s="21"/>
      <c r="GW415" s="21"/>
      <c r="GX415" s="21"/>
      <c r="GY415" s="21"/>
      <c r="GZ415" s="21"/>
      <c r="HA415" s="21"/>
      <c r="HB415" s="21"/>
      <c r="HC415" s="21"/>
      <c r="HD415" s="21"/>
      <c r="HE415" s="21"/>
      <c r="HF415" s="21"/>
      <c r="HG415" s="21"/>
      <c r="HH415" s="21"/>
      <c r="HI415" s="21"/>
      <c r="HJ415" s="21"/>
      <c r="HK415" s="21"/>
      <c r="HL415" s="21"/>
      <c r="HM415" s="21"/>
      <c r="HN415" s="21"/>
      <c r="HO415" s="21"/>
      <c r="HP415" s="21"/>
      <c r="HQ415" s="21"/>
      <c r="HR415" s="21"/>
      <c r="HS415" s="21"/>
      <c r="HT415" s="21"/>
      <c r="HU415" s="21"/>
      <c r="HV415" s="21"/>
      <c r="HW415" s="21"/>
      <c r="HX415" s="21"/>
      <c r="HY415" s="21"/>
      <c r="HZ415" s="21"/>
      <c r="IA415" s="21"/>
    </row>
    <row r="416" spans="1:235" s="22" customFormat="1" ht="11.25">
      <c r="A416" s="94" t="s">
        <v>7</v>
      </c>
      <c r="B416" s="95"/>
      <c r="C416" s="95"/>
      <c r="D416" s="96"/>
      <c r="E416" s="96"/>
      <c r="F416" s="97"/>
      <c r="G416" s="96"/>
      <c r="H416" s="96"/>
      <c r="I416" s="96"/>
      <c r="J416" s="97"/>
      <c r="K416" s="97"/>
      <c r="L416" s="96"/>
      <c r="M416" s="96"/>
      <c r="N416" s="96"/>
      <c r="O416" s="96"/>
      <c r="P416" s="97"/>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c r="FP416" s="21"/>
      <c r="FQ416" s="21"/>
      <c r="FR416" s="21"/>
      <c r="FS416" s="21"/>
      <c r="FT416" s="21"/>
      <c r="FU416" s="21"/>
      <c r="FV416" s="21"/>
      <c r="FW416" s="21"/>
      <c r="FX416" s="21"/>
      <c r="FY416" s="21"/>
      <c r="FZ416" s="21"/>
      <c r="GA416" s="21"/>
      <c r="GB416" s="21"/>
      <c r="GC416" s="21"/>
      <c r="GD416" s="21"/>
      <c r="GE416" s="21"/>
      <c r="GF416" s="21"/>
      <c r="GG416" s="21"/>
      <c r="GH416" s="21"/>
      <c r="GI416" s="21"/>
      <c r="GJ416" s="21"/>
      <c r="GK416" s="21"/>
      <c r="GL416" s="21"/>
      <c r="GM416" s="21"/>
      <c r="GN416" s="21"/>
      <c r="GO416" s="21"/>
      <c r="GP416" s="21"/>
      <c r="GQ416" s="21"/>
      <c r="GR416" s="21"/>
      <c r="GS416" s="21"/>
      <c r="GT416" s="21"/>
      <c r="GU416" s="21"/>
      <c r="GV416" s="21"/>
      <c r="GW416" s="21"/>
      <c r="GX416" s="21"/>
      <c r="GY416" s="21"/>
      <c r="GZ416" s="21"/>
      <c r="HA416" s="21"/>
      <c r="HB416" s="21"/>
      <c r="HC416" s="21"/>
      <c r="HD416" s="21"/>
      <c r="HE416" s="21"/>
      <c r="HF416" s="21"/>
      <c r="HG416" s="21"/>
      <c r="HH416" s="21"/>
      <c r="HI416" s="21"/>
      <c r="HJ416" s="21"/>
      <c r="HK416" s="21"/>
      <c r="HL416" s="21"/>
      <c r="HM416" s="21"/>
      <c r="HN416" s="21"/>
      <c r="HO416" s="21"/>
      <c r="HP416" s="21"/>
      <c r="HQ416" s="21"/>
      <c r="HR416" s="21"/>
      <c r="HS416" s="21"/>
      <c r="HT416" s="21"/>
      <c r="HU416" s="21"/>
      <c r="HV416" s="21"/>
      <c r="HW416" s="21"/>
      <c r="HX416" s="21"/>
      <c r="HY416" s="21"/>
      <c r="HZ416" s="21"/>
      <c r="IA416" s="21"/>
    </row>
    <row r="417" spans="1:235" s="22" customFormat="1" ht="24" customHeight="1">
      <c r="A417" s="98" t="s">
        <v>468</v>
      </c>
      <c r="B417" s="99"/>
      <c r="C417" s="99"/>
      <c r="D417" s="97">
        <v>0</v>
      </c>
      <c r="E417" s="97"/>
      <c r="F417" s="97">
        <f>D417</f>
        <v>0</v>
      </c>
      <c r="G417" s="97">
        <v>17142.8571428</v>
      </c>
      <c r="H417" s="97"/>
      <c r="I417" s="97"/>
      <c r="J417" s="97">
        <f>G417</f>
        <v>17142.8571428</v>
      </c>
      <c r="K417" s="97" t="e">
        <f>G417/D417*100</f>
        <v>#DIV/0!</v>
      </c>
      <c r="L417" s="97"/>
      <c r="M417" s="97"/>
      <c r="N417" s="97">
        <v>12196</v>
      </c>
      <c r="O417" s="97"/>
      <c r="P417" s="97">
        <f>N417</f>
        <v>12196</v>
      </c>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c r="FP417" s="21"/>
      <c r="FQ417" s="21"/>
      <c r="FR417" s="21"/>
      <c r="FS417" s="21"/>
      <c r="FT417" s="21"/>
      <c r="FU417" s="21"/>
      <c r="FV417" s="21"/>
      <c r="FW417" s="21"/>
      <c r="FX417" s="21"/>
      <c r="FY417" s="21"/>
      <c r="FZ417" s="21"/>
      <c r="GA417" s="21"/>
      <c r="GB417" s="21"/>
      <c r="GC417" s="21"/>
      <c r="GD417" s="21"/>
      <c r="GE417" s="21"/>
      <c r="GF417" s="21"/>
      <c r="GG417" s="21"/>
      <c r="GH417" s="21"/>
      <c r="GI417" s="21"/>
      <c r="GJ417" s="21"/>
      <c r="GK417" s="21"/>
      <c r="GL417" s="21"/>
      <c r="GM417" s="21"/>
      <c r="GN417" s="21"/>
      <c r="GO417" s="21"/>
      <c r="GP417" s="21"/>
      <c r="GQ417" s="21"/>
      <c r="GR417" s="21"/>
      <c r="GS417" s="21"/>
      <c r="GT417" s="21"/>
      <c r="GU417" s="21"/>
      <c r="GV417" s="21"/>
      <c r="GW417" s="21"/>
      <c r="GX417" s="21"/>
      <c r="GY417" s="21"/>
      <c r="GZ417" s="21"/>
      <c r="HA417" s="21"/>
      <c r="HB417" s="21"/>
      <c r="HC417" s="21"/>
      <c r="HD417" s="21"/>
      <c r="HE417" s="21"/>
      <c r="HF417" s="21"/>
      <c r="HG417" s="21"/>
      <c r="HH417" s="21"/>
      <c r="HI417" s="21"/>
      <c r="HJ417" s="21"/>
      <c r="HK417" s="21"/>
      <c r="HL417" s="21"/>
      <c r="HM417" s="21"/>
      <c r="HN417" s="21"/>
      <c r="HO417" s="21"/>
      <c r="HP417" s="21"/>
      <c r="HQ417" s="21"/>
      <c r="HR417" s="21"/>
      <c r="HS417" s="21"/>
      <c r="HT417" s="21"/>
      <c r="HU417" s="21"/>
      <c r="HV417" s="21"/>
      <c r="HW417" s="21"/>
      <c r="HX417" s="21"/>
      <c r="HY417" s="21"/>
      <c r="HZ417" s="21"/>
      <c r="IA417" s="21"/>
    </row>
    <row r="418" spans="1:235" s="79" customFormat="1" ht="33.75">
      <c r="A418" s="102" t="s">
        <v>359</v>
      </c>
      <c r="B418" s="102"/>
      <c r="C418" s="102"/>
      <c r="D418" s="101">
        <f>(D422*D427)+(D423*D428)+2.8</f>
        <v>293680</v>
      </c>
      <c r="E418" s="101"/>
      <c r="F418" s="101">
        <f>D418</f>
        <v>293680</v>
      </c>
      <c r="G418" s="101"/>
      <c r="H418" s="101"/>
      <c r="I418" s="101"/>
      <c r="J418" s="101"/>
      <c r="K418" s="101"/>
      <c r="L418" s="101"/>
      <c r="M418" s="101"/>
      <c r="N418" s="101"/>
      <c r="O418" s="101"/>
      <c r="P418" s="101"/>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c r="FO418" s="78"/>
      <c r="FP418" s="78"/>
      <c r="FQ418" s="78"/>
      <c r="FR418" s="78"/>
      <c r="FS418" s="78"/>
      <c r="FT418" s="78"/>
      <c r="FU418" s="78"/>
      <c r="FV418" s="78"/>
      <c r="FW418" s="78"/>
      <c r="FX418" s="78"/>
      <c r="FY418" s="78"/>
      <c r="FZ418" s="78"/>
      <c r="GA418" s="78"/>
      <c r="GB418" s="78"/>
      <c r="GC418" s="78"/>
      <c r="GD418" s="78"/>
      <c r="GE418" s="78"/>
      <c r="GF418" s="78"/>
      <c r="GG418" s="78"/>
      <c r="GH418" s="78"/>
      <c r="GI418" s="78"/>
      <c r="GJ418" s="78"/>
      <c r="GK418" s="78"/>
      <c r="GL418" s="78"/>
      <c r="GM418" s="78"/>
      <c r="GN418" s="78"/>
      <c r="GO418" s="78"/>
      <c r="GP418" s="78"/>
      <c r="GQ418" s="78"/>
      <c r="GR418" s="78"/>
      <c r="GS418" s="78"/>
      <c r="GT418" s="78"/>
      <c r="GU418" s="78"/>
      <c r="GV418" s="78"/>
      <c r="GW418" s="78"/>
      <c r="GX418" s="78"/>
      <c r="GY418" s="78"/>
      <c r="GZ418" s="78"/>
      <c r="HA418" s="78"/>
      <c r="HB418" s="78"/>
      <c r="HC418" s="78"/>
      <c r="HD418" s="78"/>
      <c r="HE418" s="78"/>
      <c r="HF418" s="78"/>
      <c r="HG418" s="78"/>
      <c r="HH418" s="78"/>
      <c r="HI418" s="78"/>
      <c r="HJ418" s="78"/>
      <c r="HK418" s="78"/>
      <c r="HL418" s="78"/>
      <c r="HM418" s="78"/>
      <c r="HN418" s="78"/>
      <c r="HO418" s="78"/>
      <c r="HP418" s="78"/>
      <c r="HQ418" s="78"/>
      <c r="HR418" s="78"/>
      <c r="HS418" s="78"/>
      <c r="HT418" s="78"/>
      <c r="HU418" s="78"/>
      <c r="HV418" s="78"/>
      <c r="HW418" s="78"/>
      <c r="HX418" s="78"/>
      <c r="HY418" s="78"/>
      <c r="HZ418" s="78"/>
      <c r="IA418" s="78"/>
    </row>
    <row r="419" spans="1:235" s="22" customFormat="1" ht="11.25">
      <c r="A419" s="94" t="s">
        <v>5</v>
      </c>
      <c r="B419" s="95"/>
      <c r="C419" s="95"/>
      <c r="D419" s="96"/>
      <c r="E419" s="96"/>
      <c r="F419" s="97"/>
      <c r="G419" s="96"/>
      <c r="H419" s="96"/>
      <c r="I419" s="96"/>
      <c r="J419" s="97"/>
      <c r="K419" s="103"/>
      <c r="L419" s="104"/>
      <c r="M419" s="104"/>
      <c r="N419" s="96"/>
      <c r="O419" s="96"/>
      <c r="P419" s="97"/>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c r="FP419" s="21"/>
      <c r="FQ419" s="21"/>
      <c r="FR419" s="21"/>
      <c r="FS419" s="21"/>
      <c r="FT419" s="21"/>
      <c r="FU419" s="21"/>
      <c r="FV419" s="21"/>
      <c r="FW419" s="21"/>
      <c r="FX419" s="21"/>
      <c r="FY419" s="21"/>
      <c r="FZ419" s="21"/>
      <c r="GA419" s="21"/>
      <c r="GB419" s="21"/>
      <c r="GC419" s="21"/>
      <c r="GD419" s="21"/>
      <c r="GE419" s="21"/>
      <c r="GF419" s="21"/>
      <c r="GG419" s="21"/>
      <c r="GH419" s="21"/>
      <c r="GI419" s="21"/>
      <c r="GJ419" s="21"/>
      <c r="GK419" s="21"/>
      <c r="GL419" s="21"/>
      <c r="GM419" s="21"/>
      <c r="GN419" s="21"/>
      <c r="GO419" s="21"/>
      <c r="GP419" s="21"/>
      <c r="GQ419" s="21"/>
      <c r="GR419" s="21"/>
      <c r="GS419" s="21"/>
      <c r="GT419" s="21"/>
      <c r="GU419" s="21"/>
      <c r="GV419" s="21"/>
      <c r="GW419" s="21"/>
      <c r="GX419" s="21"/>
      <c r="GY419" s="21"/>
      <c r="GZ419" s="21"/>
      <c r="HA419" s="21"/>
      <c r="HB419" s="21"/>
      <c r="HC419" s="21"/>
      <c r="HD419" s="21"/>
      <c r="HE419" s="21"/>
      <c r="HF419" s="21"/>
      <c r="HG419" s="21"/>
      <c r="HH419" s="21"/>
      <c r="HI419" s="21"/>
      <c r="HJ419" s="21"/>
      <c r="HK419" s="21"/>
      <c r="HL419" s="21"/>
      <c r="HM419" s="21"/>
      <c r="HN419" s="21"/>
      <c r="HO419" s="21"/>
      <c r="HP419" s="21"/>
      <c r="HQ419" s="21"/>
      <c r="HR419" s="21"/>
      <c r="HS419" s="21"/>
      <c r="HT419" s="21"/>
      <c r="HU419" s="21"/>
      <c r="HV419" s="21"/>
      <c r="HW419" s="21"/>
      <c r="HX419" s="21"/>
      <c r="HY419" s="21"/>
      <c r="HZ419" s="21"/>
      <c r="IA419" s="21"/>
    </row>
    <row r="420" spans="1:235" s="22" customFormat="1" ht="24" customHeight="1">
      <c r="A420" s="98" t="s">
        <v>199</v>
      </c>
      <c r="B420" s="99"/>
      <c r="C420" s="99"/>
      <c r="D420" s="100"/>
      <c r="E420" s="100"/>
      <c r="F420" s="100">
        <v>230</v>
      </c>
      <c r="G420" s="100"/>
      <c r="H420" s="100"/>
      <c r="I420" s="100"/>
      <c r="J420" s="100"/>
      <c r="K420" s="100"/>
      <c r="L420" s="100"/>
      <c r="M420" s="100"/>
      <c r="N420" s="100"/>
      <c r="O420" s="100"/>
      <c r="P420" s="100"/>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c r="FP420" s="21"/>
      <c r="FQ420" s="21"/>
      <c r="FR420" s="21"/>
      <c r="FS420" s="21"/>
      <c r="FT420" s="21"/>
      <c r="FU420" s="21"/>
      <c r="FV420" s="21"/>
      <c r="FW420" s="21"/>
      <c r="FX420" s="21"/>
      <c r="FY420" s="21"/>
      <c r="FZ420" s="21"/>
      <c r="GA420" s="21"/>
      <c r="GB420" s="21"/>
      <c r="GC420" s="21"/>
      <c r="GD420" s="21"/>
      <c r="GE420" s="21"/>
      <c r="GF420" s="21"/>
      <c r="GG420" s="21"/>
      <c r="GH420" s="21"/>
      <c r="GI420" s="21"/>
      <c r="GJ420" s="21"/>
      <c r="GK420" s="21"/>
      <c r="GL420" s="21"/>
      <c r="GM420" s="21"/>
      <c r="GN420" s="21"/>
      <c r="GO420" s="21"/>
      <c r="GP420" s="21"/>
      <c r="GQ420" s="21"/>
      <c r="GR420" s="21"/>
      <c r="GS420" s="21"/>
      <c r="GT420" s="21"/>
      <c r="GU420" s="21"/>
      <c r="GV420" s="21"/>
      <c r="GW420" s="21"/>
      <c r="GX420" s="21"/>
      <c r="GY420" s="21"/>
      <c r="GZ420" s="21"/>
      <c r="HA420" s="21"/>
      <c r="HB420" s="21"/>
      <c r="HC420" s="21"/>
      <c r="HD420" s="21"/>
      <c r="HE420" s="21"/>
      <c r="HF420" s="21"/>
      <c r="HG420" s="21"/>
      <c r="HH420" s="21"/>
      <c r="HI420" s="21"/>
      <c r="HJ420" s="21"/>
      <c r="HK420" s="21"/>
      <c r="HL420" s="21"/>
      <c r="HM420" s="21"/>
      <c r="HN420" s="21"/>
      <c r="HO420" s="21"/>
      <c r="HP420" s="21"/>
      <c r="HQ420" s="21"/>
      <c r="HR420" s="21"/>
      <c r="HS420" s="21"/>
      <c r="HT420" s="21"/>
      <c r="HU420" s="21"/>
      <c r="HV420" s="21"/>
      <c r="HW420" s="21"/>
      <c r="HX420" s="21"/>
      <c r="HY420" s="21"/>
      <c r="HZ420" s="21"/>
      <c r="IA420" s="21"/>
    </row>
    <row r="421" spans="1:235" s="22" customFormat="1" ht="13.5" customHeight="1">
      <c r="A421" s="98" t="s">
        <v>68</v>
      </c>
      <c r="B421" s="99"/>
      <c r="C421" s="99"/>
      <c r="D421" s="100"/>
      <c r="E421" s="100"/>
      <c r="F421" s="100"/>
      <c r="G421" s="100"/>
      <c r="H421" s="100"/>
      <c r="I421" s="100"/>
      <c r="J421" s="100"/>
      <c r="K421" s="100"/>
      <c r="L421" s="100"/>
      <c r="M421" s="100"/>
      <c r="N421" s="100"/>
      <c r="O421" s="100"/>
      <c r="P421" s="100"/>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c r="FP421" s="21"/>
      <c r="FQ421" s="21"/>
      <c r="FR421" s="21"/>
      <c r="FS421" s="21"/>
      <c r="FT421" s="21"/>
      <c r="FU421" s="21"/>
      <c r="FV421" s="21"/>
      <c r="FW421" s="21"/>
      <c r="FX421" s="21"/>
      <c r="FY421" s="21"/>
      <c r="FZ421" s="21"/>
      <c r="GA421" s="21"/>
      <c r="GB421" s="21"/>
      <c r="GC421" s="21"/>
      <c r="GD421" s="21"/>
      <c r="GE421" s="21"/>
      <c r="GF421" s="21"/>
      <c r="GG421" s="21"/>
      <c r="GH421" s="21"/>
      <c r="GI421" s="21"/>
      <c r="GJ421" s="21"/>
      <c r="GK421" s="21"/>
      <c r="GL421" s="21"/>
      <c r="GM421" s="21"/>
      <c r="GN421" s="21"/>
      <c r="GO421" s="21"/>
      <c r="GP421" s="21"/>
      <c r="GQ421" s="21"/>
      <c r="GR421" s="21"/>
      <c r="GS421" s="21"/>
      <c r="GT421" s="21"/>
      <c r="GU421" s="21"/>
      <c r="GV421" s="21"/>
      <c r="GW421" s="21"/>
      <c r="GX421" s="21"/>
      <c r="GY421" s="21"/>
      <c r="GZ421" s="21"/>
      <c r="HA421" s="21"/>
      <c r="HB421" s="21"/>
      <c r="HC421" s="21"/>
      <c r="HD421" s="21"/>
      <c r="HE421" s="21"/>
      <c r="HF421" s="21"/>
      <c r="HG421" s="21"/>
      <c r="HH421" s="21"/>
      <c r="HI421" s="21"/>
      <c r="HJ421" s="21"/>
      <c r="HK421" s="21"/>
      <c r="HL421" s="21"/>
      <c r="HM421" s="21"/>
      <c r="HN421" s="21"/>
      <c r="HO421" s="21"/>
      <c r="HP421" s="21"/>
      <c r="HQ421" s="21"/>
      <c r="HR421" s="21"/>
      <c r="HS421" s="21"/>
      <c r="HT421" s="21"/>
      <c r="HU421" s="21"/>
      <c r="HV421" s="21"/>
      <c r="HW421" s="21"/>
      <c r="HX421" s="21"/>
      <c r="HY421" s="21"/>
      <c r="HZ421" s="21"/>
      <c r="IA421" s="21"/>
    </row>
    <row r="422" spans="1:235" s="22" customFormat="1" ht="23.25" customHeight="1">
      <c r="A422" s="98" t="s">
        <v>200</v>
      </c>
      <c r="B422" s="99"/>
      <c r="C422" s="99"/>
      <c r="D422" s="100">
        <v>180</v>
      </c>
      <c r="E422" s="100"/>
      <c r="F422" s="100">
        <f>D422</f>
        <v>180</v>
      </c>
      <c r="G422" s="100"/>
      <c r="H422" s="100"/>
      <c r="I422" s="100"/>
      <c r="J422" s="100"/>
      <c r="K422" s="100"/>
      <c r="L422" s="100"/>
      <c r="M422" s="100"/>
      <c r="N422" s="100"/>
      <c r="O422" s="100"/>
      <c r="P422" s="100"/>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row>
    <row r="423" spans="1:235" s="22" customFormat="1" ht="27" customHeight="1">
      <c r="A423" s="98" t="s">
        <v>201</v>
      </c>
      <c r="B423" s="99"/>
      <c r="C423" s="99"/>
      <c r="D423" s="100">
        <v>540</v>
      </c>
      <c r="E423" s="100"/>
      <c r="F423" s="100">
        <f>D423</f>
        <v>540</v>
      </c>
      <c r="G423" s="100"/>
      <c r="H423" s="100"/>
      <c r="I423" s="100"/>
      <c r="J423" s="100"/>
      <c r="K423" s="100"/>
      <c r="L423" s="100"/>
      <c r="M423" s="100"/>
      <c r="N423" s="100"/>
      <c r="O423" s="100"/>
      <c r="P423" s="100"/>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c r="FP423" s="21"/>
      <c r="FQ423" s="21"/>
      <c r="FR423" s="21"/>
      <c r="FS423" s="21"/>
      <c r="FT423" s="21"/>
      <c r="FU423" s="21"/>
      <c r="FV423" s="21"/>
      <c r="FW423" s="21"/>
      <c r="FX423" s="21"/>
      <c r="FY423" s="21"/>
      <c r="FZ423" s="21"/>
      <c r="GA423" s="21"/>
      <c r="GB423" s="21"/>
      <c r="GC423" s="21"/>
      <c r="GD423" s="21"/>
      <c r="GE423" s="21"/>
      <c r="GF423" s="21"/>
      <c r="GG423" s="21"/>
      <c r="GH423" s="21"/>
      <c r="GI423" s="21"/>
      <c r="GJ423" s="21"/>
      <c r="GK423" s="21"/>
      <c r="GL423" s="21"/>
      <c r="GM423" s="21"/>
      <c r="GN423" s="21"/>
      <c r="GO423" s="21"/>
      <c r="GP423" s="21"/>
      <c r="GQ423" s="21"/>
      <c r="GR423" s="21"/>
      <c r="GS423" s="21"/>
      <c r="GT423" s="21"/>
      <c r="GU423" s="21"/>
      <c r="GV423" s="21"/>
      <c r="GW423" s="21"/>
      <c r="GX423" s="21"/>
      <c r="GY423" s="21"/>
      <c r="GZ423" s="21"/>
      <c r="HA423" s="21"/>
      <c r="HB423" s="21"/>
      <c r="HC423" s="21"/>
      <c r="HD423" s="21"/>
      <c r="HE423" s="21"/>
      <c r="HF423" s="21"/>
      <c r="HG423" s="21"/>
      <c r="HH423" s="21"/>
      <c r="HI423" s="21"/>
      <c r="HJ423" s="21"/>
      <c r="HK423" s="21"/>
      <c r="HL423" s="21"/>
      <c r="HM423" s="21"/>
      <c r="HN423" s="21"/>
      <c r="HO423" s="21"/>
      <c r="HP423" s="21"/>
      <c r="HQ423" s="21"/>
      <c r="HR423" s="21"/>
      <c r="HS423" s="21"/>
      <c r="HT423" s="21"/>
      <c r="HU423" s="21"/>
      <c r="HV423" s="21"/>
      <c r="HW423" s="21"/>
      <c r="HX423" s="21"/>
      <c r="HY423" s="21"/>
      <c r="HZ423" s="21"/>
      <c r="IA423" s="21"/>
    </row>
    <row r="424" spans="1:235" s="22" customFormat="1" ht="11.25">
      <c r="A424" s="94" t="s">
        <v>7</v>
      </c>
      <c r="B424" s="95"/>
      <c r="C424" s="95"/>
      <c r="D424" s="101"/>
      <c r="E424" s="101"/>
      <c r="F424" s="100"/>
      <c r="G424" s="101"/>
      <c r="H424" s="101"/>
      <c r="I424" s="101"/>
      <c r="J424" s="100"/>
      <c r="K424" s="105"/>
      <c r="L424" s="106"/>
      <c r="M424" s="106"/>
      <c r="N424" s="101"/>
      <c r="O424" s="101"/>
      <c r="P424" s="100"/>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c r="FP424" s="21"/>
      <c r="FQ424" s="21"/>
      <c r="FR424" s="21"/>
      <c r="FS424" s="21"/>
      <c r="FT424" s="21"/>
      <c r="FU424" s="21"/>
      <c r="FV424" s="21"/>
      <c r="FW424" s="21"/>
      <c r="FX424" s="21"/>
      <c r="FY424" s="21"/>
      <c r="FZ424" s="21"/>
      <c r="GA424" s="21"/>
      <c r="GB424" s="21"/>
      <c r="GC424" s="21"/>
      <c r="GD424" s="21"/>
      <c r="GE424" s="21"/>
      <c r="GF424" s="21"/>
      <c r="GG424" s="21"/>
      <c r="GH424" s="21"/>
      <c r="GI424" s="21"/>
      <c r="GJ424" s="21"/>
      <c r="GK424" s="21"/>
      <c r="GL424" s="21"/>
      <c r="GM424" s="21"/>
      <c r="GN424" s="21"/>
      <c r="GO424" s="21"/>
      <c r="GP424" s="21"/>
      <c r="GQ424" s="21"/>
      <c r="GR424" s="21"/>
      <c r="GS424" s="21"/>
      <c r="GT424" s="21"/>
      <c r="GU424" s="21"/>
      <c r="GV424" s="21"/>
      <c r="GW424" s="21"/>
      <c r="GX424" s="21"/>
      <c r="GY424" s="21"/>
      <c r="GZ424" s="21"/>
      <c r="HA424" s="21"/>
      <c r="HB424" s="21"/>
      <c r="HC424" s="21"/>
      <c r="HD424" s="21"/>
      <c r="HE424" s="21"/>
      <c r="HF424" s="21"/>
      <c r="HG424" s="21"/>
      <c r="HH424" s="21"/>
      <c r="HI424" s="21"/>
      <c r="HJ424" s="21"/>
      <c r="HK424" s="21"/>
      <c r="HL424" s="21"/>
      <c r="HM424" s="21"/>
      <c r="HN424" s="21"/>
      <c r="HO424" s="21"/>
      <c r="HP424" s="21"/>
      <c r="HQ424" s="21"/>
      <c r="HR424" s="21"/>
      <c r="HS424" s="21"/>
      <c r="HT424" s="21"/>
      <c r="HU424" s="21"/>
      <c r="HV424" s="21"/>
      <c r="HW424" s="21"/>
      <c r="HX424" s="21"/>
      <c r="HY424" s="21"/>
      <c r="HZ424" s="21"/>
      <c r="IA424" s="21"/>
    </row>
    <row r="425" spans="1:235" s="22" customFormat="1" ht="35.25" customHeight="1">
      <c r="A425" s="98" t="s">
        <v>202</v>
      </c>
      <c r="B425" s="99"/>
      <c r="C425" s="99"/>
      <c r="D425" s="100"/>
      <c r="E425" s="100"/>
      <c r="F425" s="100">
        <f>D425</f>
        <v>0</v>
      </c>
      <c r="G425" s="100"/>
      <c r="H425" s="100"/>
      <c r="I425" s="100"/>
      <c r="J425" s="100"/>
      <c r="K425" s="105"/>
      <c r="L425" s="105"/>
      <c r="M425" s="105"/>
      <c r="N425" s="100"/>
      <c r="O425" s="100"/>
      <c r="P425" s="100"/>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c r="FP425" s="21"/>
      <c r="FQ425" s="21"/>
      <c r="FR425" s="21"/>
      <c r="FS425" s="21"/>
      <c r="FT425" s="21"/>
      <c r="FU425" s="21"/>
      <c r="FV425" s="21"/>
      <c r="FW425" s="21"/>
      <c r="FX425" s="21"/>
      <c r="FY425" s="21"/>
      <c r="FZ425" s="21"/>
      <c r="GA425" s="21"/>
      <c r="GB425" s="21"/>
      <c r="GC425" s="21"/>
      <c r="GD425" s="21"/>
      <c r="GE425" s="21"/>
      <c r="GF425" s="21"/>
      <c r="GG425" s="21"/>
      <c r="GH425" s="21"/>
      <c r="GI425" s="21"/>
      <c r="GJ425" s="21"/>
      <c r="GK425" s="21"/>
      <c r="GL425" s="21"/>
      <c r="GM425" s="21"/>
      <c r="GN425" s="21"/>
      <c r="GO425" s="21"/>
      <c r="GP425" s="21"/>
      <c r="GQ425" s="21"/>
      <c r="GR425" s="21"/>
      <c r="GS425" s="21"/>
      <c r="GT425" s="21"/>
      <c r="GU425" s="21"/>
      <c r="GV425" s="21"/>
      <c r="GW425" s="21"/>
      <c r="GX425" s="21"/>
      <c r="GY425" s="21"/>
      <c r="GZ425" s="21"/>
      <c r="HA425" s="21"/>
      <c r="HB425" s="21"/>
      <c r="HC425" s="21"/>
      <c r="HD425" s="21"/>
      <c r="HE425" s="21"/>
      <c r="HF425" s="21"/>
      <c r="HG425" s="21"/>
      <c r="HH425" s="21"/>
      <c r="HI425" s="21"/>
      <c r="HJ425" s="21"/>
      <c r="HK425" s="21"/>
      <c r="HL425" s="21"/>
      <c r="HM425" s="21"/>
      <c r="HN425" s="21"/>
      <c r="HO425" s="21"/>
      <c r="HP425" s="21"/>
      <c r="HQ425" s="21"/>
      <c r="HR425" s="21"/>
      <c r="HS425" s="21"/>
      <c r="HT425" s="21"/>
      <c r="HU425" s="21"/>
      <c r="HV425" s="21"/>
      <c r="HW425" s="21"/>
      <c r="HX425" s="21"/>
      <c r="HY425" s="21"/>
      <c r="HZ425" s="21"/>
      <c r="IA425" s="21"/>
    </row>
    <row r="426" spans="1:235" s="22" customFormat="1" ht="11.25">
      <c r="A426" s="98" t="s">
        <v>68</v>
      </c>
      <c r="B426" s="99"/>
      <c r="C426" s="99"/>
      <c r="D426" s="97"/>
      <c r="E426" s="97"/>
      <c r="F426" s="97"/>
      <c r="G426" s="97"/>
      <c r="H426" s="97"/>
      <c r="I426" s="97"/>
      <c r="J426" s="97"/>
      <c r="K426" s="103"/>
      <c r="L426" s="103"/>
      <c r="M426" s="103"/>
      <c r="N426" s="97"/>
      <c r="O426" s="97"/>
      <c r="P426" s="97"/>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21"/>
      <c r="HJ426" s="21"/>
      <c r="HK426" s="21"/>
      <c r="HL426" s="21"/>
      <c r="HM426" s="21"/>
      <c r="HN426" s="21"/>
      <c r="HO426" s="21"/>
      <c r="HP426" s="21"/>
      <c r="HQ426" s="21"/>
      <c r="HR426" s="21"/>
      <c r="HS426" s="21"/>
      <c r="HT426" s="21"/>
      <c r="HU426" s="21"/>
      <c r="HV426" s="21"/>
      <c r="HW426" s="21"/>
      <c r="HX426" s="21"/>
      <c r="HY426" s="21"/>
      <c r="HZ426" s="21"/>
      <c r="IA426" s="21"/>
    </row>
    <row r="427" spans="1:235" s="22" customFormat="1" ht="23.25" customHeight="1">
      <c r="A427" s="98" t="s">
        <v>200</v>
      </c>
      <c r="B427" s="99"/>
      <c r="C427" s="99"/>
      <c r="D427" s="100">
        <v>122.96</v>
      </c>
      <c r="E427" s="100"/>
      <c r="F427" s="100">
        <f>D427</f>
        <v>122.96</v>
      </c>
      <c r="G427" s="100"/>
      <c r="H427" s="100"/>
      <c r="I427" s="100"/>
      <c r="J427" s="100"/>
      <c r="K427" s="103"/>
      <c r="L427" s="103"/>
      <c r="M427" s="103"/>
      <c r="N427" s="100"/>
      <c r="O427" s="100"/>
      <c r="P427" s="100"/>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c r="FP427" s="21"/>
      <c r="FQ427" s="21"/>
      <c r="FR427" s="21"/>
      <c r="FS427" s="21"/>
      <c r="FT427" s="21"/>
      <c r="FU427" s="21"/>
      <c r="FV427" s="21"/>
      <c r="FW427" s="21"/>
      <c r="FX427" s="21"/>
      <c r="FY427" s="21"/>
      <c r="FZ427" s="21"/>
      <c r="GA427" s="21"/>
      <c r="GB427" s="21"/>
      <c r="GC427" s="21"/>
      <c r="GD427" s="21"/>
      <c r="GE427" s="21"/>
      <c r="GF427" s="21"/>
      <c r="GG427" s="21"/>
      <c r="GH427" s="21"/>
      <c r="GI427" s="21"/>
      <c r="GJ427" s="21"/>
      <c r="GK427" s="21"/>
      <c r="GL427" s="21"/>
      <c r="GM427" s="21"/>
      <c r="GN427" s="21"/>
      <c r="GO427" s="21"/>
      <c r="GP427" s="21"/>
      <c r="GQ427" s="21"/>
      <c r="GR427" s="21"/>
      <c r="GS427" s="21"/>
      <c r="GT427" s="21"/>
      <c r="GU427" s="21"/>
      <c r="GV427" s="21"/>
      <c r="GW427" s="21"/>
      <c r="GX427" s="21"/>
      <c r="GY427" s="21"/>
      <c r="GZ427" s="21"/>
      <c r="HA427" s="21"/>
      <c r="HB427" s="21"/>
      <c r="HC427" s="21"/>
      <c r="HD427" s="21"/>
      <c r="HE427" s="21"/>
      <c r="HF427" s="21"/>
      <c r="HG427" s="21"/>
      <c r="HH427" s="21"/>
      <c r="HI427" s="21"/>
      <c r="HJ427" s="21"/>
      <c r="HK427" s="21"/>
      <c r="HL427" s="21"/>
      <c r="HM427" s="21"/>
      <c r="HN427" s="21"/>
      <c r="HO427" s="21"/>
      <c r="HP427" s="21"/>
      <c r="HQ427" s="21"/>
      <c r="HR427" s="21"/>
      <c r="HS427" s="21"/>
      <c r="HT427" s="21"/>
      <c r="HU427" s="21"/>
      <c r="HV427" s="21"/>
      <c r="HW427" s="21"/>
      <c r="HX427" s="21"/>
      <c r="HY427" s="21"/>
      <c r="HZ427" s="21"/>
      <c r="IA427" s="21"/>
    </row>
    <row r="428" spans="1:235" s="22" customFormat="1" ht="24" customHeight="1">
      <c r="A428" s="98" t="s">
        <v>201</v>
      </c>
      <c r="B428" s="99"/>
      <c r="C428" s="99"/>
      <c r="D428" s="100">
        <v>502.86</v>
      </c>
      <c r="E428" s="100"/>
      <c r="F428" s="100">
        <f>D428</f>
        <v>502.86</v>
      </c>
      <c r="G428" s="100"/>
      <c r="H428" s="100"/>
      <c r="I428" s="100"/>
      <c r="J428" s="100"/>
      <c r="K428" s="103"/>
      <c r="L428" s="103"/>
      <c r="M428" s="103"/>
      <c r="N428" s="100"/>
      <c r="O428" s="100"/>
      <c r="P428" s="100"/>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c r="GZ428" s="21"/>
      <c r="HA428" s="21"/>
      <c r="HB428" s="21"/>
      <c r="HC428" s="21"/>
      <c r="HD428" s="21"/>
      <c r="HE428" s="21"/>
      <c r="HF428" s="21"/>
      <c r="HG428" s="21"/>
      <c r="HH428" s="21"/>
      <c r="HI428" s="21"/>
      <c r="HJ428" s="21"/>
      <c r="HK428" s="21"/>
      <c r="HL428" s="21"/>
      <c r="HM428" s="21"/>
      <c r="HN428" s="21"/>
      <c r="HO428" s="21"/>
      <c r="HP428" s="21"/>
      <c r="HQ428" s="21"/>
      <c r="HR428" s="21"/>
      <c r="HS428" s="21"/>
      <c r="HT428" s="21"/>
      <c r="HU428" s="21"/>
      <c r="HV428" s="21"/>
      <c r="HW428" s="21"/>
      <c r="HX428" s="21"/>
      <c r="HY428" s="21"/>
      <c r="HZ428" s="21"/>
      <c r="IA428" s="21"/>
    </row>
    <row r="429" spans="1:235" s="79" customFormat="1" ht="45">
      <c r="A429" s="102" t="s">
        <v>447</v>
      </c>
      <c r="B429" s="102"/>
      <c r="C429" s="102"/>
      <c r="D429" s="101"/>
      <c r="E429" s="101"/>
      <c r="F429" s="101"/>
      <c r="G429" s="101">
        <f>G433*G438+G434*G439</f>
        <v>99999.9999984</v>
      </c>
      <c r="H429" s="101"/>
      <c r="I429" s="101"/>
      <c r="J429" s="101">
        <f>G429+H429</f>
        <v>99999.9999984</v>
      </c>
      <c r="K429" s="101"/>
      <c r="L429" s="101"/>
      <c r="M429" s="101"/>
      <c r="N429" s="101">
        <f>(N433*N438)+(N434*N439)-1.3</f>
        <v>299210</v>
      </c>
      <c r="O429" s="101"/>
      <c r="P429" s="101">
        <f>N429</f>
        <v>299210</v>
      </c>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c r="EW429" s="78"/>
      <c r="EX429" s="78"/>
      <c r="EY429" s="78"/>
      <c r="EZ429" s="78"/>
      <c r="FA429" s="78"/>
      <c r="FB429" s="78"/>
      <c r="FC429" s="78"/>
      <c r="FD429" s="78"/>
      <c r="FE429" s="78"/>
      <c r="FF429" s="78"/>
      <c r="FG429" s="78"/>
      <c r="FH429" s="78"/>
      <c r="FI429" s="78"/>
      <c r="FJ429" s="78"/>
      <c r="FK429" s="78"/>
      <c r="FL429" s="78"/>
      <c r="FM429" s="78"/>
      <c r="FN429" s="78"/>
      <c r="FO429" s="78"/>
      <c r="FP429" s="78"/>
      <c r="FQ429" s="78"/>
      <c r="FR429" s="78"/>
      <c r="FS429" s="78"/>
      <c r="FT429" s="78"/>
      <c r="FU429" s="78"/>
      <c r="FV429" s="78"/>
      <c r="FW429" s="78"/>
      <c r="FX429" s="78"/>
      <c r="FY429" s="78"/>
      <c r="FZ429" s="78"/>
      <c r="GA429" s="78"/>
      <c r="GB429" s="78"/>
      <c r="GC429" s="78"/>
      <c r="GD429" s="78"/>
      <c r="GE429" s="78"/>
      <c r="GF429" s="78"/>
      <c r="GG429" s="78"/>
      <c r="GH429" s="78"/>
      <c r="GI429" s="78"/>
      <c r="GJ429" s="78"/>
      <c r="GK429" s="78"/>
      <c r="GL429" s="78"/>
      <c r="GM429" s="78"/>
      <c r="GN429" s="78"/>
      <c r="GO429" s="78"/>
      <c r="GP429" s="78"/>
      <c r="GQ429" s="78"/>
      <c r="GR429" s="78"/>
      <c r="GS429" s="78"/>
      <c r="GT429" s="78"/>
      <c r="GU429" s="78"/>
      <c r="GV429" s="78"/>
      <c r="GW429" s="78"/>
      <c r="GX429" s="78"/>
      <c r="GY429" s="78"/>
      <c r="GZ429" s="78"/>
      <c r="HA429" s="78"/>
      <c r="HB429" s="78"/>
      <c r="HC429" s="78"/>
      <c r="HD429" s="78"/>
      <c r="HE429" s="78"/>
      <c r="HF429" s="78"/>
      <c r="HG429" s="78"/>
      <c r="HH429" s="78"/>
      <c r="HI429" s="78"/>
      <c r="HJ429" s="78"/>
      <c r="HK429" s="78"/>
      <c r="HL429" s="78"/>
      <c r="HM429" s="78"/>
      <c r="HN429" s="78"/>
      <c r="HO429" s="78"/>
      <c r="HP429" s="78"/>
      <c r="HQ429" s="78"/>
      <c r="HR429" s="78"/>
      <c r="HS429" s="78"/>
      <c r="HT429" s="78"/>
      <c r="HU429" s="78"/>
      <c r="HV429" s="78"/>
      <c r="HW429" s="78"/>
      <c r="HX429" s="78"/>
      <c r="HY429" s="78"/>
      <c r="HZ429" s="78"/>
      <c r="IA429" s="78"/>
    </row>
    <row r="430" spans="1:235" s="22" customFormat="1" ht="11.25">
      <c r="A430" s="94" t="s">
        <v>5</v>
      </c>
      <c r="B430" s="95"/>
      <c r="C430" s="95"/>
      <c r="D430" s="96"/>
      <c r="E430" s="96"/>
      <c r="F430" s="97"/>
      <c r="G430" s="96"/>
      <c r="H430" s="96"/>
      <c r="I430" s="96"/>
      <c r="J430" s="97"/>
      <c r="K430" s="103"/>
      <c r="L430" s="104"/>
      <c r="M430" s="104"/>
      <c r="N430" s="96"/>
      <c r="O430" s="96"/>
      <c r="P430" s="97"/>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c r="FP430" s="21"/>
      <c r="FQ430" s="21"/>
      <c r="FR430" s="21"/>
      <c r="FS430" s="21"/>
      <c r="FT430" s="21"/>
      <c r="FU430" s="21"/>
      <c r="FV430" s="21"/>
      <c r="FW430" s="21"/>
      <c r="FX430" s="21"/>
      <c r="FY430" s="21"/>
      <c r="FZ430" s="21"/>
      <c r="GA430" s="21"/>
      <c r="GB430" s="21"/>
      <c r="GC430" s="21"/>
      <c r="GD430" s="21"/>
      <c r="GE430" s="21"/>
      <c r="GF430" s="21"/>
      <c r="GG430" s="21"/>
      <c r="GH430" s="21"/>
      <c r="GI430" s="21"/>
      <c r="GJ430" s="21"/>
      <c r="GK430" s="21"/>
      <c r="GL430" s="21"/>
      <c r="GM430" s="21"/>
      <c r="GN430" s="21"/>
      <c r="GO430" s="21"/>
      <c r="GP430" s="21"/>
      <c r="GQ430" s="21"/>
      <c r="GR430" s="21"/>
      <c r="GS430" s="21"/>
      <c r="GT430" s="21"/>
      <c r="GU430" s="21"/>
      <c r="GV430" s="21"/>
      <c r="GW430" s="21"/>
      <c r="GX430" s="21"/>
      <c r="GY430" s="21"/>
      <c r="GZ430" s="21"/>
      <c r="HA430" s="21"/>
      <c r="HB430" s="21"/>
      <c r="HC430" s="21"/>
      <c r="HD430" s="21"/>
      <c r="HE430" s="21"/>
      <c r="HF430" s="21"/>
      <c r="HG430" s="21"/>
      <c r="HH430" s="21"/>
      <c r="HI430" s="21"/>
      <c r="HJ430" s="21"/>
      <c r="HK430" s="21"/>
      <c r="HL430" s="21"/>
      <c r="HM430" s="21"/>
      <c r="HN430" s="21"/>
      <c r="HO430" s="21"/>
      <c r="HP430" s="21"/>
      <c r="HQ430" s="21"/>
      <c r="HR430" s="21"/>
      <c r="HS430" s="21"/>
      <c r="HT430" s="21"/>
      <c r="HU430" s="21"/>
      <c r="HV430" s="21"/>
      <c r="HW430" s="21"/>
      <c r="HX430" s="21"/>
      <c r="HY430" s="21"/>
      <c r="HZ430" s="21"/>
      <c r="IA430" s="21"/>
    </row>
    <row r="431" spans="1:235" s="22" customFormat="1" ht="24" customHeight="1">
      <c r="A431" s="98" t="s">
        <v>445</v>
      </c>
      <c r="B431" s="99"/>
      <c r="C431" s="99"/>
      <c r="D431" s="100"/>
      <c r="E431" s="100"/>
      <c r="F431" s="100"/>
      <c r="G431" s="100">
        <v>270</v>
      </c>
      <c r="H431" s="100"/>
      <c r="I431" s="100"/>
      <c r="J431" s="100">
        <v>257</v>
      </c>
      <c r="K431" s="100" t="e">
        <f>G431/D431*100</f>
        <v>#DIV/0!</v>
      </c>
      <c r="L431" s="100"/>
      <c r="M431" s="100"/>
      <c r="N431" s="100">
        <v>765</v>
      </c>
      <c r="O431" s="100"/>
      <c r="P431" s="100">
        <v>765</v>
      </c>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c r="FP431" s="21"/>
      <c r="FQ431" s="21"/>
      <c r="FR431" s="21"/>
      <c r="FS431" s="21"/>
      <c r="FT431" s="21"/>
      <c r="FU431" s="21"/>
      <c r="FV431" s="21"/>
      <c r="FW431" s="21"/>
      <c r="FX431" s="21"/>
      <c r="FY431" s="21"/>
      <c r="FZ431" s="21"/>
      <c r="GA431" s="21"/>
      <c r="GB431" s="21"/>
      <c r="GC431" s="21"/>
      <c r="GD431" s="21"/>
      <c r="GE431" s="21"/>
      <c r="GF431" s="21"/>
      <c r="GG431" s="21"/>
      <c r="GH431" s="21"/>
      <c r="GI431" s="21"/>
      <c r="GJ431" s="21"/>
      <c r="GK431" s="21"/>
      <c r="GL431" s="21"/>
      <c r="GM431" s="21"/>
      <c r="GN431" s="21"/>
      <c r="GO431" s="21"/>
      <c r="GP431" s="21"/>
      <c r="GQ431" s="21"/>
      <c r="GR431" s="21"/>
      <c r="GS431" s="21"/>
      <c r="GT431" s="21"/>
      <c r="GU431" s="21"/>
      <c r="GV431" s="21"/>
      <c r="GW431" s="21"/>
      <c r="GX431" s="21"/>
      <c r="GY431" s="21"/>
      <c r="GZ431" s="21"/>
      <c r="HA431" s="21"/>
      <c r="HB431" s="21"/>
      <c r="HC431" s="21"/>
      <c r="HD431" s="21"/>
      <c r="HE431" s="21"/>
      <c r="HF431" s="21"/>
      <c r="HG431" s="21"/>
      <c r="HH431" s="21"/>
      <c r="HI431" s="21"/>
      <c r="HJ431" s="21"/>
      <c r="HK431" s="21"/>
      <c r="HL431" s="21"/>
      <c r="HM431" s="21"/>
      <c r="HN431" s="21"/>
      <c r="HO431" s="21"/>
      <c r="HP431" s="21"/>
      <c r="HQ431" s="21"/>
      <c r="HR431" s="21"/>
      <c r="HS431" s="21"/>
      <c r="HT431" s="21"/>
      <c r="HU431" s="21"/>
      <c r="HV431" s="21"/>
      <c r="HW431" s="21"/>
      <c r="HX431" s="21"/>
      <c r="HY431" s="21"/>
      <c r="HZ431" s="21"/>
      <c r="IA431" s="21"/>
    </row>
    <row r="432" spans="1:235" s="22" customFormat="1" ht="13.5" customHeight="1">
      <c r="A432" s="98" t="s">
        <v>68</v>
      </c>
      <c r="B432" s="99"/>
      <c r="C432" s="99"/>
      <c r="D432" s="100"/>
      <c r="E432" s="100"/>
      <c r="F432" s="100"/>
      <c r="G432" s="100"/>
      <c r="H432" s="100"/>
      <c r="I432" s="100"/>
      <c r="J432" s="100"/>
      <c r="K432" s="100"/>
      <c r="L432" s="100"/>
      <c r="M432" s="100"/>
      <c r="N432" s="100"/>
      <c r="O432" s="100"/>
      <c r="P432" s="100"/>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c r="FP432" s="21"/>
      <c r="FQ432" s="21"/>
      <c r="FR432" s="21"/>
      <c r="FS432" s="21"/>
      <c r="FT432" s="21"/>
      <c r="FU432" s="21"/>
      <c r="FV432" s="21"/>
      <c r="FW432" s="21"/>
      <c r="FX432" s="21"/>
      <c r="FY432" s="21"/>
      <c r="FZ432" s="21"/>
      <c r="GA432" s="21"/>
      <c r="GB432" s="21"/>
      <c r="GC432" s="21"/>
      <c r="GD432" s="21"/>
      <c r="GE432" s="21"/>
      <c r="GF432" s="21"/>
      <c r="GG432" s="21"/>
      <c r="GH432" s="21"/>
      <c r="GI432" s="21"/>
      <c r="GJ432" s="21"/>
      <c r="GK432" s="21"/>
      <c r="GL432" s="21"/>
      <c r="GM432" s="21"/>
      <c r="GN432" s="21"/>
      <c r="GO432" s="21"/>
      <c r="GP432" s="21"/>
      <c r="GQ432" s="21"/>
      <c r="GR432" s="21"/>
      <c r="GS432" s="21"/>
      <c r="GT432" s="21"/>
      <c r="GU432" s="21"/>
      <c r="GV432" s="21"/>
      <c r="GW432" s="21"/>
      <c r="GX432" s="21"/>
      <c r="GY432" s="21"/>
      <c r="GZ432" s="21"/>
      <c r="HA432" s="21"/>
      <c r="HB432" s="21"/>
      <c r="HC432" s="21"/>
      <c r="HD432" s="21"/>
      <c r="HE432" s="21"/>
      <c r="HF432" s="21"/>
      <c r="HG432" s="21"/>
      <c r="HH432" s="21"/>
      <c r="HI432" s="21"/>
      <c r="HJ432" s="21"/>
      <c r="HK432" s="21"/>
      <c r="HL432" s="21"/>
      <c r="HM432" s="21"/>
      <c r="HN432" s="21"/>
      <c r="HO432" s="21"/>
      <c r="HP432" s="21"/>
      <c r="HQ432" s="21"/>
      <c r="HR432" s="21"/>
      <c r="HS432" s="21"/>
      <c r="HT432" s="21"/>
      <c r="HU432" s="21"/>
      <c r="HV432" s="21"/>
      <c r="HW432" s="21"/>
      <c r="HX432" s="21"/>
      <c r="HY432" s="21"/>
      <c r="HZ432" s="21"/>
      <c r="IA432" s="21"/>
    </row>
    <row r="433" spans="1:235" s="22" customFormat="1" ht="23.25" customHeight="1">
      <c r="A433" s="98" t="s">
        <v>200</v>
      </c>
      <c r="B433" s="99"/>
      <c r="C433" s="99"/>
      <c r="D433" s="100"/>
      <c r="E433" s="100"/>
      <c r="F433" s="100"/>
      <c r="G433" s="100">
        <v>77</v>
      </c>
      <c r="H433" s="100"/>
      <c r="I433" s="100"/>
      <c r="J433" s="100">
        <f>G433+H433</f>
        <v>77</v>
      </c>
      <c r="K433" s="100"/>
      <c r="L433" s="100"/>
      <c r="M433" s="100"/>
      <c r="N433" s="100">
        <v>225</v>
      </c>
      <c r="O433" s="100"/>
      <c r="P433" s="100">
        <f>N433</f>
        <v>225</v>
      </c>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c r="FP433" s="21"/>
      <c r="FQ433" s="21"/>
      <c r="FR433" s="21"/>
      <c r="FS433" s="21"/>
      <c r="FT433" s="21"/>
      <c r="FU433" s="21"/>
      <c r="FV433" s="21"/>
      <c r="FW433" s="21"/>
      <c r="FX433" s="21"/>
      <c r="FY433" s="21"/>
      <c r="FZ433" s="21"/>
      <c r="GA433" s="21"/>
      <c r="GB433" s="21"/>
      <c r="GC433" s="21"/>
      <c r="GD433" s="21"/>
      <c r="GE433" s="21"/>
      <c r="GF433" s="21"/>
      <c r="GG433" s="21"/>
      <c r="GH433" s="21"/>
      <c r="GI433" s="21"/>
      <c r="GJ433" s="21"/>
      <c r="GK433" s="21"/>
      <c r="GL433" s="21"/>
      <c r="GM433" s="21"/>
      <c r="GN433" s="21"/>
      <c r="GO433" s="21"/>
      <c r="GP433" s="21"/>
      <c r="GQ433" s="21"/>
      <c r="GR433" s="21"/>
      <c r="GS433" s="21"/>
      <c r="GT433" s="21"/>
      <c r="GU433" s="21"/>
      <c r="GV433" s="21"/>
      <c r="GW433" s="21"/>
      <c r="GX433" s="21"/>
      <c r="GY433" s="21"/>
      <c r="GZ433" s="21"/>
      <c r="HA433" s="21"/>
      <c r="HB433" s="21"/>
      <c r="HC433" s="21"/>
      <c r="HD433" s="21"/>
      <c r="HE433" s="21"/>
      <c r="HF433" s="21"/>
      <c r="HG433" s="21"/>
      <c r="HH433" s="21"/>
      <c r="HI433" s="21"/>
      <c r="HJ433" s="21"/>
      <c r="HK433" s="21"/>
      <c r="HL433" s="21"/>
      <c r="HM433" s="21"/>
      <c r="HN433" s="21"/>
      <c r="HO433" s="21"/>
      <c r="HP433" s="21"/>
      <c r="HQ433" s="21"/>
      <c r="HR433" s="21"/>
      <c r="HS433" s="21"/>
      <c r="HT433" s="21"/>
      <c r="HU433" s="21"/>
      <c r="HV433" s="21"/>
      <c r="HW433" s="21"/>
      <c r="HX433" s="21"/>
      <c r="HY433" s="21"/>
      <c r="HZ433" s="21"/>
      <c r="IA433" s="21"/>
    </row>
    <row r="434" spans="1:235" s="22" customFormat="1" ht="27" customHeight="1">
      <c r="A434" s="98" t="s">
        <v>201</v>
      </c>
      <c r="B434" s="99"/>
      <c r="C434" s="99"/>
      <c r="D434" s="100"/>
      <c r="E434" s="100"/>
      <c r="F434" s="100"/>
      <c r="G434" s="100">
        <v>180</v>
      </c>
      <c r="H434" s="100"/>
      <c r="I434" s="100"/>
      <c r="J434" s="100">
        <f>G434+H434</f>
        <v>180</v>
      </c>
      <c r="K434" s="100"/>
      <c r="L434" s="100"/>
      <c r="M434" s="100"/>
      <c r="N434" s="100">
        <v>540</v>
      </c>
      <c r="O434" s="100"/>
      <c r="P434" s="100">
        <f>N434</f>
        <v>540</v>
      </c>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c r="FP434" s="21"/>
      <c r="FQ434" s="21"/>
      <c r="FR434" s="21"/>
      <c r="FS434" s="21"/>
      <c r="FT434" s="21"/>
      <c r="FU434" s="21"/>
      <c r="FV434" s="21"/>
      <c r="FW434" s="21"/>
      <c r="FX434" s="21"/>
      <c r="FY434" s="21"/>
      <c r="FZ434" s="21"/>
      <c r="GA434" s="21"/>
      <c r="GB434" s="21"/>
      <c r="GC434" s="21"/>
      <c r="GD434" s="21"/>
      <c r="GE434" s="21"/>
      <c r="GF434" s="21"/>
      <c r="GG434" s="21"/>
      <c r="GH434" s="21"/>
      <c r="GI434" s="21"/>
      <c r="GJ434" s="21"/>
      <c r="GK434" s="21"/>
      <c r="GL434" s="21"/>
      <c r="GM434" s="21"/>
      <c r="GN434" s="21"/>
      <c r="GO434" s="21"/>
      <c r="GP434" s="21"/>
      <c r="GQ434" s="21"/>
      <c r="GR434" s="21"/>
      <c r="GS434" s="21"/>
      <c r="GT434" s="21"/>
      <c r="GU434" s="21"/>
      <c r="GV434" s="21"/>
      <c r="GW434" s="21"/>
      <c r="GX434" s="21"/>
      <c r="GY434" s="21"/>
      <c r="GZ434" s="21"/>
      <c r="HA434" s="21"/>
      <c r="HB434" s="21"/>
      <c r="HC434" s="21"/>
      <c r="HD434" s="21"/>
      <c r="HE434" s="21"/>
      <c r="HF434" s="21"/>
      <c r="HG434" s="21"/>
      <c r="HH434" s="21"/>
      <c r="HI434" s="21"/>
      <c r="HJ434" s="21"/>
      <c r="HK434" s="21"/>
      <c r="HL434" s="21"/>
      <c r="HM434" s="21"/>
      <c r="HN434" s="21"/>
      <c r="HO434" s="21"/>
      <c r="HP434" s="21"/>
      <c r="HQ434" s="21"/>
      <c r="HR434" s="21"/>
      <c r="HS434" s="21"/>
      <c r="HT434" s="21"/>
      <c r="HU434" s="21"/>
      <c r="HV434" s="21"/>
      <c r="HW434" s="21"/>
      <c r="HX434" s="21"/>
      <c r="HY434" s="21"/>
      <c r="HZ434" s="21"/>
      <c r="IA434" s="21"/>
    </row>
    <row r="435" spans="1:235" s="22" customFormat="1" ht="11.25">
      <c r="A435" s="94" t="s">
        <v>7</v>
      </c>
      <c r="B435" s="95"/>
      <c r="C435" s="95"/>
      <c r="D435" s="101"/>
      <c r="E435" s="101"/>
      <c r="F435" s="100"/>
      <c r="G435" s="101"/>
      <c r="H435" s="101"/>
      <c r="I435" s="101"/>
      <c r="J435" s="100"/>
      <c r="K435" s="105"/>
      <c r="L435" s="106"/>
      <c r="M435" s="106"/>
      <c r="N435" s="101"/>
      <c r="O435" s="101"/>
      <c r="P435" s="100"/>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c r="FP435" s="21"/>
      <c r="FQ435" s="21"/>
      <c r="FR435" s="21"/>
      <c r="FS435" s="21"/>
      <c r="FT435" s="21"/>
      <c r="FU435" s="21"/>
      <c r="FV435" s="21"/>
      <c r="FW435" s="21"/>
      <c r="FX435" s="21"/>
      <c r="FY435" s="21"/>
      <c r="FZ435" s="21"/>
      <c r="GA435" s="21"/>
      <c r="GB435" s="21"/>
      <c r="GC435" s="21"/>
      <c r="GD435" s="21"/>
      <c r="GE435" s="21"/>
      <c r="GF435" s="21"/>
      <c r="GG435" s="21"/>
      <c r="GH435" s="21"/>
      <c r="GI435" s="21"/>
      <c r="GJ435" s="21"/>
      <c r="GK435" s="21"/>
      <c r="GL435" s="21"/>
      <c r="GM435" s="21"/>
      <c r="GN435" s="21"/>
      <c r="GO435" s="21"/>
      <c r="GP435" s="21"/>
      <c r="GQ435" s="21"/>
      <c r="GR435" s="21"/>
      <c r="GS435" s="21"/>
      <c r="GT435" s="21"/>
      <c r="GU435" s="21"/>
      <c r="GV435" s="21"/>
      <c r="GW435" s="21"/>
      <c r="GX435" s="21"/>
      <c r="GY435" s="21"/>
      <c r="GZ435" s="21"/>
      <c r="HA435" s="21"/>
      <c r="HB435" s="21"/>
      <c r="HC435" s="21"/>
      <c r="HD435" s="21"/>
      <c r="HE435" s="21"/>
      <c r="HF435" s="21"/>
      <c r="HG435" s="21"/>
      <c r="HH435" s="21"/>
      <c r="HI435" s="21"/>
      <c r="HJ435" s="21"/>
      <c r="HK435" s="21"/>
      <c r="HL435" s="21"/>
      <c r="HM435" s="21"/>
      <c r="HN435" s="21"/>
      <c r="HO435" s="21"/>
      <c r="HP435" s="21"/>
      <c r="HQ435" s="21"/>
      <c r="HR435" s="21"/>
      <c r="HS435" s="21"/>
      <c r="HT435" s="21"/>
      <c r="HU435" s="21"/>
      <c r="HV435" s="21"/>
      <c r="HW435" s="21"/>
      <c r="HX435" s="21"/>
      <c r="HY435" s="21"/>
      <c r="HZ435" s="21"/>
      <c r="IA435" s="21"/>
    </row>
    <row r="436" spans="1:235" s="22" customFormat="1" ht="36" customHeight="1">
      <c r="A436" s="98" t="s">
        <v>446</v>
      </c>
      <c r="B436" s="99"/>
      <c r="C436" s="99"/>
      <c r="D436" s="100"/>
      <c r="E436" s="100"/>
      <c r="F436" s="100"/>
      <c r="G436" s="100"/>
      <c r="H436" s="100"/>
      <c r="I436" s="100"/>
      <c r="J436" s="100">
        <f>G436</f>
        <v>0</v>
      </c>
      <c r="K436" s="105" t="e">
        <f>G436/D436*100</f>
        <v>#DIV/0!</v>
      </c>
      <c r="L436" s="105"/>
      <c r="M436" s="105"/>
      <c r="N436" s="100"/>
      <c r="O436" s="100"/>
      <c r="P436" s="100">
        <f>N436</f>
        <v>0</v>
      </c>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c r="FP436" s="21"/>
      <c r="FQ436" s="21"/>
      <c r="FR436" s="21"/>
      <c r="FS436" s="21"/>
      <c r="FT436" s="21"/>
      <c r="FU436" s="21"/>
      <c r="FV436" s="21"/>
      <c r="FW436" s="21"/>
      <c r="FX436" s="21"/>
      <c r="FY436" s="21"/>
      <c r="FZ436" s="21"/>
      <c r="GA436" s="21"/>
      <c r="GB436" s="21"/>
      <c r="GC436" s="21"/>
      <c r="GD436" s="21"/>
      <c r="GE436" s="21"/>
      <c r="GF436" s="21"/>
      <c r="GG436" s="21"/>
      <c r="GH436" s="21"/>
      <c r="GI436" s="21"/>
      <c r="GJ436" s="21"/>
      <c r="GK436" s="21"/>
      <c r="GL436" s="21"/>
      <c r="GM436" s="21"/>
      <c r="GN436" s="21"/>
      <c r="GO436" s="21"/>
      <c r="GP436" s="21"/>
      <c r="GQ436" s="21"/>
      <c r="GR436" s="21"/>
      <c r="GS436" s="21"/>
      <c r="GT436" s="21"/>
      <c r="GU436" s="21"/>
      <c r="GV436" s="21"/>
      <c r="GW436" s="21"/>
      <c r="GX436" s="21"/>
      <c r="GY436" s="21"/>
      <c r="GZ436" s="21"/>
      <c r="HA436" s="21"/>
      <c r="HB436" s="21"/>
      <c r="HC436" s="21"/>
      <c r="HD436" s="21"/>
      <c r="HE436" s="21"/>
      <c r="HF436" s="21"/>
      <c r="HG436" s="21"/>
      <c r="HH436" s="21"/>
      <c r="HI436" s="21"/>
      <c r="HJ436" s="21"/>
      <c r="HK436" s="21"/>
      <c r="HL436" s="21"/>
      <c r="HM436" s="21"/>
      <c r="HN436" s="21"/>
      <c r="HO436" s="21"/>
      <c r="HP436" s="21"/>
      <c r="HQ436" s="21"/>
      <c r="HR436" s="21"/>
      <c r="HS436" s="21"/>
      <c r="HT436" s="21"/>
      <c r="HU436" s="21"/>
      <c r="HV436" s="21"/>
      <c r="HW436" s="21"/>
      <c r="HX436" s="21"/>
      <c r="HY436" s="21"/>
      <c r="HZ436" s="21"/>
      <c r="IA436" s="21"/>
    </row>
    <row r="437" spans="1:235" s="22" customFormat="1" ht="11.25">
      <c r="A437" s="98" t="s">
        <v>68</v>
      </c>
      <c r="B437" s="99"/>
      <c r="C437" s="99"/>
      <c r="D437" s="97"/>
      <c r="E437" s="97"/>
      <c r="F437" s="97"/>
      <c r="G437" s="97"/>
      <c r="H437" s="97"/>
      <c r="I437" s="97"/>
      <c r="J437" s="97"/>
      <c r="K437" s="103"/>
      <c r="L437" s="103"/>
      <c r="M437" s="103"/>
      <c r="N437" s="97"/>
      <c r="O437" s="97"/>
      <c r="P437" s="97"/>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c r="FP437" s="21"/>
      <c r="FQ437" s="21"/>
      <c r="FR437" s="21"/>
      <c r="FS437" s="21"/>
      <c r="FT437" s="21"/>
      <c r="FU437" s="21"/>
      <c r="FV437" s="21"/>
      <c r="FW437" s="21"/>
      <c r="FX437" s="21"/>
      <c r="FY437" s="21"/>
      <c r="FZ437" s="21"/>
      <c r="GA437" s="21"/>
      <c r="GB437" s="21"/>
      <c r="GC437" s="21"/>
      <c r="GD437" s="21"/>
      <c r="GE437" s="21"/>
      <c r="GF437" s="21"/>
      <c r="GG437" s="21"/>
      <c r="GH437" s="21"/>
      <c r="GI437" s="21"/>
      <c r="GJ437" s="21"/>
      <c r="GK437" s="21"/>
      <c r="GL437" s="21"/>
      <c r="GM437" s="21"/>
      <c r="GN437" s="21"/>
      <c r="GO437" s="21"/>
      <c r="GP437" s="21"/>
      <c r="GQ437" s="21"/>
      <c r="GR437" s="21"/>
      <c r="GS437" s="21"/>
      <c r="GT437" s="21"/>
      <c r="GU437" s="21"/>
      <c r="GV437" s="21"/>
      <c r="GW437" s="21"/>
      <c r="GX437" s="21"/>
      <c r="GY437" s="21"/>
      <c r="GZ437" s="21"/>
      <c r="HA437" s="21"/>
      <c r="HB437" s="21"/>
      <c r="HC437" s="21"/>
      <c r="HD437" s="21"/>
      <c r="HE437" s="21"/>
      <c r="HF437" s="21"/>
      <c r="HG437" s="21"/>
      <c r="HH437" s="21"/>
      <c r="HI437" s="21"/>
      <c r="HJ437" s="21"/>
      <c r="HK437" s="21"/>
      <c r="HL437" s="21"/>
      <c r="HM437" s="21"/>
      <c r="HN437" s="21"/>
      <c r="HO437" s="21"/>
      <c r="HP437" s="21"/>
      <c r="HQ437" s="21"/>
      <c r="HR437" s="21"/>
      <c r="HS437" s="21"/>
      <c r="HT437" s="21"/>
      <c r="HU437" s="21"/>
      <c r="HV437" s="21"/>
      <c r="HW437" s="21"/>
      <c r="HX437" s="21"/>
      <c r="HY437" s="21"/>
      <c r="HZ437" s="21"/>
      <c r="IA437" s="21"/>
    </row>
    <row r="438" spans="1:235" s="22" customFormat="1" ht="23.25" customHeight="1">
      <c r="A438" s="98" t="s">
        <v>200</v>
      </c>
      <c r="B438" s="99"/>
      <c r="C438" s="99"/>
      <c r="D438" s="100"/>
      <c r="E438" s="100"/>
      <c r="F438" s="100"/>
      <c r="G438" s="100">
        <v>123</v>
      </c>
      <c r="H438" s="100"/>
      <c r="I438" s="100"/>
      <c r="J438" s="100">
        <f>G438</f>
        <v>123</v>
      </c>
      <c r="K438" s="103"/>
      <c r="L438" s="103"/>
      <c r="M438" s="103"/>
      <c r="N438" s="100">
        <v>144.9</v>
      </c>
      <c r="O438" s="100"/>
      <c r="P438" s="100">
        <f>N438</f>
        <v>144.9</v>
      </c>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c r="FP438" s="21"/>
      <c r="FQ438" s="21"/>
      <c r="FR438" s="21"/>
      <c r="FS438" s="21"/>
      <c r="FT438" s="21"/>
      <c r="FU438" s="21"/>
      <c r="FV438" s="21"/>
      <c r="FW438" s="21"/>
      <c r="FX438" s="21"/>
      <c r="FY438" s="21"/>
      <c r="FZ438" s="21"/>
      <c r="GA438" s="21"/>
      <c r="GB438" s="21"/>
      <c r="GC438" s="21"/>
      <c r="GD438" s="21"/>
      <c r="GE438" s="21"/>
      <c r="GF438" s="21"/>
      <c r="GG438" s="21"/>
      <c r="GH438" s="21"/>
      <c r="GI438" s="21"/>
      <c r="GJ438" s="21"/>
      <c r="GK438" s="21"/>
      <c r="GL438" s="21"/>
      <c r="GM438" s="21"/>
      <c r="GN438" s="21"/>
      <c r="GO438" s="21"/>
      <c r="GP438" s="21"/>
      <c r="GQ438" s="21"/>
      <c r="GR438" s="21"/>
      <c r="GS438" s="21"/>
      <c r="GT438" s="21"/>
      <c r="GU438" s="21"/>
      <c r="GV438" s="21"/>
      <c r="GW438" s="21"/>
      <c r="GX438" s="21"/>
      <c r="GY438" s="21"/>
      <c r="GZ438" s="21"/>
      <c r="HA438" s="21"/>
      <c r="HB438" s="21"/>
      <c r="HC438" s="21"/>
      <c r="HD438" s="21"/>
      <c r="HE438" s="21"/>
      <c r="HF438" s="21"/>
      <c r="HG438" s="21"/>
      <c r="HH438" s="21"/>
      <c r="HI438" s="21"/>
      <c r="HJ438" s="21"/>
      <c r="HK438" s="21"/>
      <c r="HL438" s="21"/>
      <c r="HM438" s="21"/>
      <c r="HN438" s="21"/>
      <c r="HO438" s="21"/>
      <c r="HP438" s="21"/>
      <c r="HQ438" s="21"/>
      <c r="HR438" s="21"/>
      <c r="HS438" s="21"/>
      <c r="HT438" s="21"/>
      <c r="HU438" s="21"/>
      <c r="HV438" s="21"/>
      <c r="HW438" s="21"/>
      <c r="HX438" s="21"/>
      <c r="HY438" s="21"/>
      <c r="HZ438" s="21"/>
      <c r="IA438" s="21"/>
    </row>
    <row r="439" spans="1:235" s="22" customFormat="1" ht="24" customHeight="1">
      <c r="A439" s="98" t="s">
        <v>201</v>
      </c>
      <c r="B439" s="99"/>
      <c r="C439" s="99"/>
      <c r="D439" s="100"/>
      <c r="E439" s="100"/>
      <c r="F439" s="100"/>
      <c r="G439" s="100">
        <v>502.93888888</v>
      </c>
      <c r="H439" s="100"/>
      <c r="I439" s="100"/>
      <c r="J439" s="100">
        <f>G439</f>
        <v>502.93888888</v>
      </c>
      <c r="K439" s="103"/>
      <c r="L439" s="103"/>
      <c r="M439" s="103"/>
      <c r="N439" s="100">
        <v>493.72</v>
      </c>
      <c r="O439" s="100"/>
      <c r="P439" s="100">
        <f>N439</f>
        <v>493.72</v>
      </c>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c r="FP439" s="21"/>
      <c r="FQ439" s="21"/>
      <c r="FR439" s="21"/>
      <c r="FS439" s="21"/>
      <c r="FT439" s="21"/>
      <c r="FU439" s="21"/>
      <c r="FV439" s="21"/>
      <c r="FW439" s="21"/>
      <c r="FX439" s="21"/>
      <c r="FY439" s="21"/>
      <c r="FZ439" s="21"/>
      <c r="GA439" s="21"/>
      <c r="GB439" s="21"/>
      <c r="GC439" s="21"/>
      <c r="GD439" s="21"/>
      <c r="GE439" s="21"/>
      <c r="GF439" s="21"/>
      <c r="GG439" s="21"/>
      <c r="GH439" s="21"/>
      <c r="GI439" s="21"/>
      <c r="GJ439" s="21"/>
      <c r="GK439" s="21"/>
      <c r="GL439" s="21"/>
      <c r="GM439" s="21"/>
      <c r="GN439" s="21"/>
      <c r="GO439" s="21"/>
      <c r="GP439" s="21"/>
      <c r="GQ439" s="21"/>
      <c r="GR439" s="21"/>
      <c r="GS439" s="21"/>
      <c r="GT439" s="21"/>
      <c r="GU439" s="21"/>
      <c r="GV439" s="21"/>
      <c r="GW439" s="21"/>
      <c r="GX439" s="21"/>
      <c r="GY439" s="21"/>
      <c r="GZ439" s="21"/>
      <c r="HA439" s="21"/>
      <c r="HB439" s="21"/>
      <c r="HC439" s="21"/>
      <c r="HD439" s="21"/>
      <c r="HE439" s="21"/>
      <c r="HF439" s="21"/>
      <c r="HG439" s="21"/>
      <c r="HH439" s="21"/>
      <c r="HI439" s="21"/>
      <c r="HJ439" s="21"/>
      <c r="HK439" s="21"/>
      <c r="HL439" s="21"/>
      <c r="HM439" s="21"/>
      <c r="HN439" s="21"/>
      <c r="HO439" s="21"/>
      <c r="HP439" s="21"/>
      <c r="HQ439" s="21"/>
      <c r="HR439" s="21"/>
      <c r="HS439" s="21"/>
      <c r="HT439" s="21"/>
      <c r="HU439" s="21"/>
      <c r="HV439" s="21"/>
      <c r="HW439" s="21"/>
      <c r="HX439" s="21"/>
      <c r="HY439" s="21"/>
      <c r="HZ439" s="21"/>
      <c r="IA439" s="21"/>
    </row>
    <row r="440" spans="1:235" s="79" customFormat="1" ht="24" customHeight="1">
      <c r="A440" s="102" t="s">
        <v>360</v>
      </c>
      <c r="B440" s="102"/>
      <c r="C440" s="102"/>
      <c r="D440" s="101">
        <f>(D442*D444)+0.02</f>
        <v>51000.002</v>
      </c>
      <c r="E440" s="101"/>
      <c r="F440" s="101">
        <f>D440</f>
        <v>51000.002</v>
      </c>
      <c r="G440" s="101">
        <v>75000</v>
      </c>
      <c r="H440" s="101"/>
      <c r="I440" s="101"/>
      <c r="J440" s="101">
        <f>G440</f>
        <v>75000</v>
      </c>
      <c r="K440" s="101"/>
      <c r="L440" s="101"/>
      <c r="M440" s="101"/>
      <c r="N440" s="101">
        <v>75000</v>
      </c>
      <c r="O440" s="101"/>
      <c r="P440" s="101">
        <f>N440</f>
        <v>75000</v>
      </c>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c r="EW440" s="78"/>
      <c r="EX440" s="78"/>
      <c r="EY440" s="78"/>
      <c r="EZ440" s="78"/>
      <c r="FA440" s="78"/>
      <c r="FB440" s="78"/>
      <c r="FC440" s="78"/>
      <c r="FD440" s="78"/>
      <c r="FE440" s="78"/>
      <c r="FF440" s="78"/>
      <c r="FG440" s="78"/>
      <c r="FH440" s="78"/>
      <c r="FI440" s="78"/>
      <c r="FJ440" s="78"/>
      <c r="FK440" s="78"/>
      <c r="FL440" s="78"/>
      <c r="FM440" s="78"/>
      <c r="FN440" s="78"/>
      <c r="FO440" s="78"/>
      <c r="FP440" s="78"/>
      <c r="FQ440" s="78"/>
      <c r="FR440" s="78"/>
      <c r="FS440" s="78"/>
      <c r="FT440" s="78"/>
      <c r="FU440" s="78"/>
      <c r="FV440" s="78"/>
      <c r="FW440" s="78"/>
      <c r="FX440" s="78"/>
      <c r="FY440" s="78"/>
      <c r="FZ440" s="78"/>
      <c r="GA440" s="78"/>
      <c r="GB440" s="78"/>
      <c r="GC440" s="78"/>
      <c r="GD440" s="78"/>
      <c r="GE440" s="78"/>
      <c r="GF440" s="78"/>
      <c r="GG440" s="78"/>
      <c r="GH440" s="78"/>
      <c r="GI440" s="78"/>
      <c r="GJ440" s="78"/>
      <c r="GK440" s="78"/>
      <c r="GL440" s="78"/>
      <c r="GM440" s="78"/>
      <c r="GN440" s="78"/>
      <c r="GO440" s="78"/>
      <c r="GP440" s="78"/>
      <c r="GQ440" s="78"/>
      <c r="GR440" s="78"/>
      <c r="GS440" s="78"/>
      <c r="GT440" s="78"/>
      <c r="GU440" s="78"/>
      <c r="GV440" s="78"/>
      <c r="GW440" s="78"/>
      <c r="GX440" s="78"/>
      <c r="GY440" s="78"/>
      <c r="GZ440" s="78"/>
      <c r="HA440" s="78"/>
      <c r="HB440" s="78"/>
      <c r="HC440" s="78"/>
      <c r="HD440" s="78"/>
      <c r="HE440" s="78"/>
      <c r="HF440" s="78"/>
      <c r="HG440" s="78"/>
      <c r="HH440" s="78"/>
      <c r="HI440" s="78"/>
      <c r="HJ440" s="78"/>
      <c r="HK440" s="78"/>
      <c r="HL440" s="78"/>
      <c r="HM440" s="78"/>
      <c r="HN440" s="78"/>
      <c r="HO440" s="78"/>
      <c r="HP440" s="78"/>
      <c r="HQ440" s="78"/>
      <c r="HR440" s="78"/>
      <c r="HS440" s="78"/>
      <c r="HT440" s="78"/>
      <c r="HU440" s="78"/>
      <c r="HV440" s="78"/>
      <c r="HW440" s="78"/>
      <c r="HX440" s="78"/>
      <c r="HY440" s="78"/>
      <c r="HZ440" s="78"/>
      <c r="IA440" s="78"/>
    </row>
    <row r="441" spans="1:235" s="22" customFormat="1" ht="12.75" customHeight="1">
      <c r="A441" s="94" t="s">
        <v>232</v>
      </c>
      <c r="B441" s="107"/>
      <c r="C441" s="107"/>
      <c r="D441" s="108"/>
      <c r="E441" s="108"/>
      <c r="F441" s="108"/>
      <c r="G441" s="108"/>
      <c r="H441" s="108"/>
      <c r="I441" s="108"/>
      <c r="J441" s="108"/>
      <c r="K441" s="109"/>
      <c r="L441" s="108"/>
      <c r="M441" s="108"/>
      <c r="N441" s="108"/>
      <c r="O441" s="108"/>
      <c r="P441" s="108"/>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c r="FP441" s="21"/>
      <c r="FQ441" s="21"/>
      <c r="FR441" s="21"/>
      <c r="FS441" s="21"/>
      <c r="FT441" s="21"/>
      <c r="FU441" s="21"/>
      <c r="FV441" s="21"/>
      <c r="FW441" s="21"/>
      <c r="FX441" s="21"/>
      <c r="FY441" s="21"/>
      <c r="FZ441" s="21"/>
      <c r="GA441" s="21"/>
      <c r="GB441" s="21"/>
      <c r="GC441" s="21"/>
      <c r="GD441" s="21"/>
      <c r="GE441" s="21"/>
      <c r="GF441" s="21"/>
      <c r="GG441" s="21"/>
      <c r="GH441" s="21"/>
      <c r="GI441" s="21"/>
      <c r="GJ441" s="21"/>
      <c r="GK441" s="21"/>
      <c r="GL441" s="21"/>
      <c r="GM441" s="21"/>
      <c r="GN441" s="21"/>
      <c r="GO441" s="21"/>
      <c r="GP441" s="21"/>
      <c r="GQ441" s="21"/>
      <c r="GR441" s="21"/>
      <c r="GS441" s="21"/>
      <c r="GT441" s="21"/>
      <c r="GU441" s="21"/>
      <c r="GV441" s="21"/>
      <c r="GW441" s="21"/>
      <c r="GX441" s="21"/>
      <c r="GY441" s="21"/>
      <c r="GZ441" s="21"/>
      <c r="HA441" s="21"/>
      <c r="HB441" s="21"/>
      <c r="HC441" s="21"/>
      <c r="HD441" s="21"/>
      <c r="HE441" s="21"/>
      <c r="HF441" s="21"/>
      <c r="HG441" s="21"/>
      <c r="HH441" s="21"/>
      <c r="HI441" s="21"/>
      <c r="HJ441" s="21"/>
      <c r="HK441" s="21"/>
      <c r="HL441" s="21"/>
      <c r="HM441" s="21"/>
      <c r="HN441" s="21"/>
      <c r="HO441" s="21"/>
      <c r="HP441" s="21"/>
      <c r="HQ441" s="21"/>
      <c r="HR441" s="21"/>
      <c r="HS441" s="21"/>
      <c r="HT441" s="21"/>
      <c r="HU441" s="21"/>
      <c r="HV441" s="21"/>
      <c r="HW441" s="21"/>
      <c r="HX441" s="21"/>
      <c r="HY441" s="21"/>
      <c r="HZ441" s="21"/>
      <c r="IA441" s="21"/>
    </row>
    <row r="442" spans="1:235" s="22" customFormat="1" ht="24" customHeight="1">
      <c r="A442" s="18" t="s">
        <v>231</v>
      </c>
      <c r="B442" s="99"/>
      <c r="C442" s="99"/>
      <c r="D442" s="100">
        <v>6600</v>
      </c>
      <c r="E442" s="100"/>
      <c r="F442" s="100">
        <f>D442</f>
        <v>6600</v>
      </c>
      <c r="G442" s="100">
        <v>7200</v>
      </c>
      <c r="H442" s="100"/>
      <c r="I442" s="100"/>
      <c r="J442" s="100">
        <f>G442</f>
        <v>7200</v>
      </c>
      <c r="K442" s="103"/>
      <c r="L442" s="103"/>
      <c r="M442" s="103"/>
      <c r="N442" s="100">
        <v>7200</v>
      </c>
      <c r="O442" s="100"/>
      <c r="P442" s="100">
        <f>N442</f>
        <v>7200</v>
      </c>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c r="FP442" s="21"/>
      <c r="FQ442" s="21"/>
      <c r="FR442" s="21"/>
      <c r="FS442" s="21"/>
      <c r="FT442" s="21"/>
      <c r="FU442" s="21"/>
      <c r="FV442" s="21"/>
      <c r="FW442" s="21"/>
      <c r="FX442" s="21"/>
      <c r="FY442" s="21"/>
      <c r="FZ442" s="21"/>
      <c r="GA442" s="21"/>
      <c r="GB442" s="21"/>
      <c r="GC442" s="21"/>
      <c r="GD442" s="21"/>
      <c r="GE442" s="21"/>
      <c r="GF442" s="21"/>
      <c r="GG442" s="21"/>
      <c r="GH442" s="21"/>
      <c r="GI442" s="21"/>
      <c r="GJ442" s="21"/>
      <c r="GK442" s="21"/>
      <c r="GL442" s="21"/>
      <c r="GM442" s="21"/>
      <c r="GN442" s="21"/>
      <c r="GO442" s="21"/>
      <c r="GP442" s="21"/>
      <c r="GQ442" s="21"/>
      <c r="GR442" s="21"/>
      <c r="GS442" s="21"/>
      <c r="GT442" s="21"/>
      <c r="GU442" s="21"/>
      <c r="GV442" s="21"/>
      <c r="GW442" s="21"/>
      <c r="GX442" s="21"/>
      <c r="GY442" s="21"/>
      <c r="GZ442" s="21"/>
      <c r="HA442" s="21"/>
      <c r="HB442" s="21"/>
      <c r="HC442" s="21"/>
      <c r="HD442" s="21"/>
      <c r="HE442" s="21"/>
      <c r="HF442" s="21"/>
      <c r="HG442" s="21"/>
      <c r="HH442" s="21"/>
      <c r="HI442" s="21"/>
      <c r="HJ442" s="21"/>
      <c r="HK442" s="21"/>
      <c r="HL442" s="21"/>
      <c r="HM442" s="21"/>
      <c r="HN442" s="21"/>
      <c r="HO442" s="21"/>
      <c r="HP442" s="21"/>
      <c r="HQ442" s="21"/>
      <c r="HR442" s="21"/>
      <c r="HS442" s="21"/>
      <c r="HT442" s="21"/>
      <c r="HU442" s="21"/>
      <c r="HV442" s="21"/>
      <c r="HW442" s="21"/>
      <c r="HX442" s="21"/>
      <c r="HY442" s="21"/>
      <c r="HZ442" s="21"/>
      <c r="IA442" s="21"/>
    </row>
    <row r="443" spans="1:235" s="22" customFormat="1" ht="11.25">
      <c r="A443" s="94" t="s">
        <v>7</v>
      </c>
      <c r="B443" s="99"/>
      <c r="C443" s="99"/>
      <c r="D443" s="100"/>
      <c r="E443" s="100"/>
      <c r="F443" s="100"/>
      <c r="G443" s="100"/>
      <c r="H443" s="100"/>
      <c r="I443" s="100"/>
      <c r="J443" s="100"/>
      <c r="K443" s="103"/>
      <c r="L443" s="103"/>
      <c r="M443" s="103"/>
      <c r="N443" s="100"/>
      <c r="O443" s="100"/>
      <c r="P443" s="100"/>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c r="FP443" s="21"/>
      <c r="FQ443" s="21"/>
      <c r="FR443" s="21"/>
      <c r="FS443" s="21"/>
      <c r="FT443" s="21"/>
      <c r="FU443" s="21"/>
      <c r="FV443" s="21"/>
      <c r="FW443" s="21"/>
      <c r="FX443" s="21"/>
      <c r="FY443" s="21"/>
      <c r="FZ443" s="21"/>
      <c r="GA443" s="21"/>
      <c r="GB443" s="21"/>
      <c r="GC443" s="21"/>
      <c r="GD443" s="21"/>
      <c r="GE443" s="21"/>
      <c r="GF443" s="21"/>
      <c r="GG443" s="21"/>
      <c r="GH443" s="21"/>
      <c r="GI443" s="21"/>
      <c r="GJ443" s="21"/>
      <c r="GK443" s="21"/>
      <c r="GL443" s="21"/>
      <c r="GM443" s="21"/>
      <c r="GN443" s="21"/>
      <c r="GO443" s="21"/>
      <c r="GP443" s="21"/>
      <c r="GQ443" s="21"/>
      <c r="GR443" s="21"/>
      <c r="GS443" s="21"/>
      <c r="GT443" s="21"/>
      <c r="GU443" s="21"/>
      <c r="GV443" s="21"/>
      <c r="GW443" s="21"/>
      <c r="GX443" s="21"/>
      <c r="GY443" s="21"/>
      <c r="GZ443" s="21"/>
      <c r="HA443" s="21"/>
      <c r="HB443" s="21"/>
      <c r="HC443" s="21"/>
      <c r="HD443" s="21"/>
      <c r="HE443" s="21"/>
      <c r="HF443" s="21"/>
      <c r="HG443" s="21"/>
      <c r="HH443" s="21"/>
      <c r="HI443" s="21"/>
      <c r="HJ443" s="21"/>
      <c r="HK443" s="21"/>
      <c r="HL443" s="21"/>
      <c r="HM443" s="21"/>
      <c r="HN443" s="21"/>
      <c r="HO443" s="21"/>
      <c r="HP443" s="21"/>
      <c r="HQ443" s="21"/>
      <c r="HR443" s="21"/>
      <c r="HS443" s="21"/>
      <c r="HT443" s="21"/>
      <c r="HU443" s="21"/>
      <c r="HV443" s="21"/>
      <c r="HW443" s="21"/>
      <c r="HX443" s="21"/>
      <c r="HY443" s="21"/>
      <c r="HZ443" s="21"/>
      <c r="IA443" s="21"/>
    </row>
    <row r="444" spans="1:235" s="22" customFormat="1" ht="24" customHeight="1">
      <c r="A444" s="98" t="s">
        <v>233</v>
      </c>
      <c r="B444" s="99"/>
      <c r="C444" s="99"/>
      <c r="D444" s="100">
        <f>7727.27/1000</f>
        <v>7.727270000000001</v>
      </c>
      <c r="E444" s="100"/>
      <c r="F444" s="100">
        <f>D444</f>
        <v>7.727270000000001</v>
      </c>
      <c r="G444" s="100">
        <f>G440/G442</f>
        <v>10.416666666666666</v>
      </c>
      <c r="H444" s="100"/>
      <c r="I444" s="100"/>
      <c r="J444" s="100">
        <f>G444</f>
        <v>10.416666666666666</v>
      </c>
      <c r="K444" s="103"/>
      <c r="L444" s="103"/>
      <c r="M444" s="103"/>
      <c r="N444" s="100">
        <f>N440/N442</f>
        <v>10.416666666666666</v>
      </c>
      <c r="O444" s="100"/>
      <c r="P444" s="100">
        <f>N444</f>
        <v>10.416666666666666</v>
      </c>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c r="FP444" s="21"/>
      <c r="FQ444" s="21"/>
      <c r="FR444" s="21"/>
      <c r="FS444" s="21"/>
      <c r="FT444" s="21"/>
      <c r="FU444" s="21"/>
      <c r="FV444" s="21"/>
      <c r="FW444" s="21"/>
      <c r="FX444" s="21"/>
      <c r="FY444" s="21"/>
      <c r="FZ444" s="21"/>
      <c r="GA444" s="21"/>
      <c r="GB444" s="21"/>
      <c r="GC444" s="21"/>
      <c r="GD444" s="21"/>
      <c r="GE444" s="21"/>
      <c r="GF444" s="21"/>
      <c r="GG444" s="21"/>
      <c r="GH444" s="21"/>
      <c r="GI444" s="21"/>
      <c r="GJ444" s="21"/>
      <c r="GK444" s="21"/>
      <c r="GL444" s="21"/>
      <c r="GM444" s="21"/>
      <c r="GN444" s="21"/>
      <c r="GO444" s="21"/>
      <c r="GP444" s="21"/>
      <c r="GQ444" s="21"/>
      <c r="GR444" s="21"/>
      <c r="GS444" s="21"/>
      <c r="GT444" s="21"/>
      <c r="GU444" s="21"/>
      <c r="GV444" s="21"/>
      <c r="GW444" s="21"/>
      <c r="GX444" s="21"/>
      <c r="GY444" s="21"/>
      <c r="GZ444" s="21"/>
      <c r="HA444" s="21"/>
      <c r="HB444" s="21"/>
      <c r="HC444" s="21"/>
      <c r="HD444" s="21"/>
      <c r="HE444" s="21"/>
      <c r="HF444" s="21"/>
      <c r="HG444" s="21"/>
      <c r="HH444" s="21"/>
      <c r="HI444" s="21"/>
      <c r="HJ444" s="21"/>
      <c r="HK444" s="21"/>
      <c r="HL444" s="21"/>
      <c r="HM444" s="21"/>
      <c r="HN444" s="21"/>
      <c r="HO444" s="21"/>
      <c r="HP444" s="21"/>
      <c r="HQ444" s="21"/>
      <c r="HR444" s="21"/>
      <c r="HS444" s="21"/>
      <c r="HT444" s="21"/>
      <c r="HU444" s="21"/>
      <c r="HV444" s="21"/>
      <c r="HW444" s="21"/>
      <c r="HX444" s="21"/>
      <c r="HY444" s="21"/>
      <c r="HZ444" s="21"/>
      <c r="IA444" s="21"/>
    </row>
    <row r="445" spans="1:235" s="79" customFormat="1" ht="38.25" customHeight="1">
      <c r="A445" s="102" t="s">
        <v>361</v>
      </c>
      <c r="B445" s="102"/>
      <c r="C445" s="102"/>
      <c r="D445" s="101"/>
      <c r="E445" s="101"/>
      <c r="F445" s="101"/>
      <c r="G445" s="101">
        <f>G447*G449</f>
        <v>168999.9999996</v>
      </c>
      <c r="H445" s="101"/>
      <c r="I445" s="101"/>
      <c r="J445" s="101">
        <f>G445</f>
        <v>168999.9999996</v>
      </c>
      <c r="K445" s="106"/>
      <c r="L445" s="106"/>
      <c r="M445" s="106"/>
      <c r="N445" s="101">
        <f>N447*N449</f>
        <v>169999.999992</v>
      </c>
      <c r="O445" s="101"/>
      <c r="P445" s="101">
        <f>N445</f>
        <v>169999.999992</v>
      </c>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c r="EW445" s="78"/>
      <c r="EX445" s="78"/>
      <c r="EY445" s="78"/>
      <c r="EZ445" s="78"/>
      <c r="FA445" s="78"/>
      <c r="FB445" s="78"/>
      <c r="FC445" s="78"/>
      <c r="FD445" s="78"/>
      <c r="FE445" s="78"/>
      <c r="FF445" s="78"/>
      <c r="FG445" s="78"/>
      <c r="FH445" s="78"/>
      <c r="FI445" s="78"/>
      <c r="FJ445" s="78"/>
      <c r="FK445" s="78"/>
      <c r="FL445" s="78"/>
      <c r="FM445" s="78"/>
      <c r="FN445" s="78"/>
      <c r="FO445" s="78"/>
      <c r="FP445" s="78"/>
      <c r="FQ445" s="78"/>
      <c r="FR445" s="78"/>
      <c r="FS445" s="78"/>
      <c r="FT445" s="78"/>
      <c r="FU445" s="78"/>
      <c r="FV445" s="78"/>
      <c r="FW445" s="78"/>
      <c r="FX445" s="78"/>
      <c r="FY445" s="78"/>
      <c r="FZ445" s="78"/>
      <c r="GA445" s="78"/>
      <c r="GB445" s="78"/>
      <c r="GC445" s="78"/>
      <c r="GD445" s="78"/>
      <c r="GE445" s="78"/>
      <c r="GF445" s="78"/>
      <c r="GG445" s="78"/>
      <c r="GH445" s="78"/>
      <c r="GI445" s="78"/>
      <c r="GJ445" s="78"/>
      <c r="GK445" s="78"/>
      <c r="GL445" s="78"/>
      <c r="GM445" s="78"/>
      <c r="GN445" s="78"/>
      <c r="GO445" s="78"/>
      <c r="GP445" s="78"/>
      <c r="GQ445" s="78"/>
      <c r="GR445" s="78"/>
      <c r="GS445" s="78"/>
      <c r="GT445" s="78"/>
      <c r="GU445" s="78"/>
      <c r="GV445" s="78"/>
      <c r="GW445" s="78"/>
      <c r="GX445" s="78"/>
      <c r="GY445" s="78"/>
      <c r="GZ445" s="78"/>
      <c r="HA445" s="78"/>
      <c r="HB445" s="78"/>
      <c r="HC445" s="78"/>
      <c r="HD445" s="78"/>
      <c r="HE445" s="78"/>
      <c r="HF445" s="78"/>
      <c r="HG445" s="78"/>
      <c r="HH445" s="78"/>
      <c r="HI445" s="78"/>
      <c r="HJ445" s="78"/>
      <c r="HK445" s="78"/>
      <c r="HL445" s="78"/>
      <c r="HM445" s="78"/>
      <c r="HN445" s="78"/>
      <c r="HO445" s="78"/>
      <c r="HP445" s="78"/>
      <c r="HQ445" s="78"/>
      <c r="HR445" s="78"/>
      <c r="HS445" s="78"/>
      <c r="HT445" s="78"/>
      <c r="HU445" s="78"/>
      <c r="HV445" s="78"/>
      <c r="HW445" s="78"/>
      <c r="HX445" s="78"/>
      <c r="HY445" s="78"/>
      <c r="HZ445" s="78"/>
      <c r="IA445" s="78"/>
    </row>
    <row r="446" spans="1:235" s="22" customFormat="1" ht="11.25">
      <c r="A446" s="94" t="s">
        <v>232</v>
      </c>
      <c r="B446" s="107"/>
      <c r="C446" s="107"/>
      <c r="D446" s="108"/>
      <c r="E446" s="108"/>
      <c r="F446" s="108"/>
      <c r="G446" s="108"/>
      <c r="H446" s="108"/>
      <c r="I446" s="108"/>
      <c r="J446" s="108"/>
      <c r="K446" s="103"/>
      <c r="L446" s="103"/>
      <c r="M446" s="103"/>
      <c r="N446" s="100"/>
      <c r="O446" s="100"/>
      <c r="P446" s="100"/>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c r="FP446" s="21"/>
      <c r="FQ446" s="21"/>
      <c r="FR446" s="21"/>
      <c r="FS446" s="21"/>
      <c r="FT446" s="21"/>
      <c r="FU446" s="21"/>
      <c r="FV446" s="21"/>
      <c r="FW446" s="21"/>
      <c r="FX446" s="21"/>
      <c r="FY446" s="21"/>
      <c r="FZ446" s="21"/>
      <c r="GA446" s="21"/>
      <c r="GB446" s="21"/>
      <c r="GC446" s="21"/>
      <c r="GD446" s="21"/>
      <c r="GE446" s="21"/>
      <c r="GF446" s="21"/>
      <c r="GG446" s="21"/>
      <c r="GH446" s="21"/>
      <c r="GI446" s="21"/>
      <c r="GJ446" s="21"/>
      <c r="GK446" s="21"/>
      <c r="GL446" s="21"/>
      <c r="GM446" s="21"/>
      <c r="GN446" s="21"/>
      <c r="GO446" s="21"/>
      <c r="GP446" s="21"/>
      <c r="GQ446" s="21"/>
      <c r="GR446" s="21"/>
      <c r="GS446" s="21"/>
      <c r="GT446" s="21"/>
      <c r="GU446" s="21"/>
      <c r="GV446" s="21"/>
      <c r="GW446" s="21"/>
      <c r="GX446" s="21"/>
      <c r="GY446" s="21"/>
      <c r="GZ446" s="21"/>
      <c r="HA446" s="21"/>
      <c r="HB446" s="21"/>
      <c r="HC446" s="21"/>
      <c r="HD446" s="21"/>
      <c r="HE446" s="21"/>
      <c r="HF446" s="21"/>
      <c r="HG446" s="21"/>
      <c r="HH446" s="21"/>
      <c r="HI446" s="21"/>
      <c r="HJ446" s="21"/>
      <c r="HK446" s="21"/>
      <c r="HL446" s="21"/>
      <c r="HM446" s="21"/>
      <c r="HN446" s="21"/>
      <c r="HO446" s="21"/>
      <c r="HP446" s="21"/>
      <c r="HQ446" s="21"/>
      <c r="HR446" s="21"/>
      <c r="HS446" s="21"/>
      <c r="HT446" s="21"/>
      <c r="HU446" s="21"/>
      <c r="HV446" s="21"/>
      <c r="HW446" s="21"/>
      <c r="HX446" s="21"/>
      <c r="HY446" s="21"/>
      <c r="HZ446" s="21"/>
      <c r="IA446" s="21"/>
    </row>
    <row r="447" spans="1:235" s="22" customFormat="1" ht="40.5" customHeight="1">
      <c r="A447" s="18" t="s">
        <v>283</v>
      </c>
      <c r="B447" s="99"/>
      <c r="C447" s="99"/>
      <c r="D447" s="100"/>
      <c r="E447" s="100"/>
      <c r="F447" s="100"/>
      <c r="G447" s="100">
        <v>12</v>
      </c>
      <c r="H447" s="100"/>
      <c r="I447" s="100"/>
      <c r="J447" s="100">
        <f>G447</f>
        <v>12</v>
      </c>
      <c r="K447" s="103"/>
      <c r="L447" s="103"/>
      <c r="M447" s="103"/>
      <c r="N447" s="100">
        <v>12</v>
      </c>
      <c r="O447" s="100"/>
      <c r="P447" s="100">
        <f>N447</f>
        <v>12</v>
      </c>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c r="FP447" s="21"/>
      <c r="FQ447" s="21"/>
      <c r="FR447" s="21"/>
      <c r="FS447" s="21"/>
      <c r="FT447" s="21"/>
      <c r="FU447" s="21"/>
      <c r="FV447" s="21"/>
      <c r="FW447" s="21"/>
      <c r="FX447" s="21"/>
      <c r="FY447" s="21"/>
      <c r="FZ447" s="21"/>
      <c r="GA447" s="21"/>
      <c r="GB447" s="21"/>
      <c r="GC447" s="21"/>
      <c r="GD447" s="21"/>
      <c r="GE447" s="21"/>
      <c r="GF447" s="21"/>
      <c r="GG447" s="21"/>
      <c r="GH447" s="21"/>
      <c r="GI447" s="21"/>
      <c r="GJ447" s="21"/>
      <c r="GK447" s="21"/>
      <c r="GL447" s="21"/>
      <c r="GM447" s="21"/>
      <c r="GN447" s="21"/>
      <c r="GO447" s="21"/>
      <c r="GP447" s="21"/>
      <c r="GQ447" s="21"/>
      <c r="GR447" s="21"/>
      <c r="GS447" s="21"/>
      <c r="GT447" s="21"/>
      <c r="GU447" s="21"/>
      <c r="GV447" s="21"/>
      <c r="GW447" s="21"/>
      <c r="GX447" s="21"/>
      <c r="GY447" s="21"/>
      <c r="GZ447" s="21"/>
      <c r="HA447" s="21"/>
      <c r="HB447" s="21"/>
      <c r="HC447" s="21"/>
      <c r="HD447" s="21"/>
      <c r="HE447" s="21"/>
      <c r="HF447" s="21"/>
      <c r="HG447" s="21"/>
      <c r="HH447" s="21"/>
      <c r="HI447" s="21"/>
      <c r="HJ447" s="21"/>
      <c r="HK447" s="21"/>
      <c r="HL447" s="21"/>
      <c r="HM447" s="21"/>
      <c r="HN447" s="21"/>
      <c r="HO447" s="21"/>
      <c r="HP447" s="21"/>
      <c r="HQ447" s="21"/>
      <c r="HR447" s="21"/>
      <c r="HS447" s="21"/>
      <c r="HT447" s="21"/>
      <c r="HU447" s="21"/>
      <c r="HV447" s="21"/>
      <c r="HW447" s="21"/>
      <c r="HX447" s="21"/>
      <c r="HY447" s="21"/>
      <c r="HZ447" s="21"/>
      <c r="IA447" s="21"/>
    </row>
    <row r="448" spans="1:235" s="22" customFormat="1" ht="11.25">
      <c r="A448" s="94" t="s">
        <v>7</v>
      </c>
      <c r="B448" s="99"/>
      <c r="C448" s="99"/>
      <c r="D448" s="100"/>
      <c r="E448" s="100"/>
      <c r="F448" s="100"/>
      <c r="G448" s="100"/>
      <c r="H448" s="100"/>
      <c r="I448" s="100"/>
      <c r="J448" s="100"/>
      <c r="K448" s="103"/>
      <c r="L448" s="103"/>
      <c r="M448" s="103"/>
      <c r="N448" s="100"/>
      <c r="O448" s="100"/>
      <c r="P448" s="100"/>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c r="FP448" s="21"/>
      <c r="FQ448" s="21"/>
      <c r="FR448" s="21"/>
      <c r="FS448" s="21"/>
      <c r="FT448" s="21"/>
      <c r="FU448" s="21"/>
      <c r="FV448" s="21"/>
      <c r="FW448" s="21"/>
      <c r="FX448" s="21"/>
      <c r="FY448" s="21"/>
      <c r="FZ448" s="21"/>
      <c r="GA448" s="21"/>
      <c r="GB448" s="21"/>
      <c r="GC448" s="21"/>
      <c r="GD448" s="21"/>
      <c r="GE448" s="21"/>
      <c r="GF448" s="21"/>
      <c r="GG448" s="21"/>
      <c r="GH448" s="21"/>
      <c r="GI448" s="21"/>
      <c r="GJ448" s="21"/>
      <c r="GK448" s="21"/>
      <c r="GL448" s="21"/>
      <c r="GM448" s="21"/>
      <c r="GN448" s="21"/>
      <c r="GO448" s="21"/>
      <c r="GP448" s="21"/>
      <c r="GQ448" s="21"/>
      <c r="GR448" s="21"/>
      <c r="GS448" s="21"/>
      <c r="GT448" s="21"/>
      <c r="GU448" s="21"/>
      <c r="GV448" s="21"/>
      <c r="GW448" s="21"/>
      <c r="GX448" s="21"/>
      <c r="GY448" s="21"/>
      <c r="GZ448" s="21"/>
      <c r="HA448" s="21"/>
      <c r="HB448" s="21"/>
      <c r="HC448" s="21"/>
      <c r="HD448" s="21"/>
      <c r="HE448" s="21"/>
      <c r="HF448" s="21"/>
      <c r="HG448" s="21"/>
      <c r="HH448" s="21"/>
      <c r="HI448" s="21"/>
      <c r="HJ448" s="21"/>
      <c r="HK448" s="21"/>
      <c r="HL448" s="21"/>
      <c r="HM448" s="21"/>
      <c r="HN448" s="21"/>
      <c r="HO448" s="21"/>
      <c r="HP448" s="21"/>
      <c r="HQ448" s="21"/>
      <c r="HR448" s="21"/>
      <c r="HS448" s="21"/>
      <c r="HT448" s="21"/>
      <c r="HU448" s="21"/>
      <c r="HV448" s="21"/>
      <c r="HW448" s="21"/>
      <c r="HX448" s="21"/>
      <c r="HY448" s="21"/>
      <c r="HZ448" s="21"/>
      <c r="IA448" s="21"/>
    </row>
    <row r="449" spans="1:235" s="22" customFormat="1" ht="36.75" customHeight="1">
      <c r="A449" s="98" t="s">
        <v>284</v>
      </c>
      <c r="B449" s="99"/>
      <c r="C449" s="99"/>
      <c r="D449" s="100"/>
      <c r="E449" s="100"/>
      <c r="F449" s="100"/>
      <c r="G449" s="100">
        <v>14083.3333333</v>
      </c>
      <c r="H449" s="100"/>
      <c r="I449" s="100"/>
      <c r="J449" s="100">
        <f>G449</f>
        <v>14083.3333333</v>
      </c>
      <c r="K449" s="103"/>
      <c r="L449" s="103"/>
      <c r="M449" s="103"/>
      <c r="N449" s="100">
        <v>14166.666666</v>
      </c>
      <c r="O449" s="100"/>
      <c r="P449" s="100">
        <f>N449</f>
        <v>14166.666666</v>
      </c>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c r="FP449" s="21"/>
      <c r="FQ449" s="21"/>
      <c r="FR449" s="21"/>
      <c r="FS449" s="21"/>
      <c r="FT449" s="21"/>
      <c r="FU449" s="21"/>
      <c r="FV449" s="21"/>
      <c r="FW449" s="21"/>
      <c r="FX449" s="21"/>
      <c r="FY449" s="21"/>
      <c r="FZ449" s="21"/>
      <c r="GA449" s="21"/>
      <c r="GB449" s="21"/>
      <c r="GC449" s="21"/>
      <c r="GD449" s="21"/>
      <c r="GE449" s="21"/>
      <c r="GF449" s="21"/>
      <c r="GG449" s="21"/>
      <c r="GH449" s="21"/>
      <c r="GI449" s="21"/>
      <c r="GJ449" s="21"/>
      <c r="GK449" s="21"/>
      <c r="GL449" s="21"/>
      <c r="GM449" s="21"/>
      <c r="GN449" s="21"/>
      <c r="GO449" s="21"/>
      <c r="GP449" s="21"/>
      <c r="GQ449" s="21"/>
      <c r="GR449" s="21"/>
      <c r="GS449" s="21"/>
      <c r="GT449" s="21"/>
      <c r="GU449" s="21"/>
      <c r="GV449" s="21"/>
      <c r="GW449" s="21"/>
      <c r="GX449" s="21"/>
      <c r="GY449" s="21"/>
      <c r="GZ449" s="21"/>
      <c r="HA449" s="21"/>
      <c r="HB449" s="21"/>
      <c r="HC449" s="21"/>
      <c r="HD449" s="21"/>
      <c r="HE449" s="21"/>
      <c r="HF449" s="21"/>
      <c r="HG449" s="21"/>
      <c r="HH449" s="21"/>
      <c r="HI449" s="21"/>
      <c r="HJ449" s="21"/>
      <c r="HK449" s="21"/>
      <c r="HL449" s="21"/>
      <c r="HM449" s="21"/>
      <c r="HN449" s="21"/>
      <c r="HO449" s="21"/>
      <c r="HP449" s="21"/>
      <c r="HQ449" s="21"/>
      <c r="HR449" s="21"/>
      <c r="HS449" s="21"/>
      <c r="HT449" s="21"/>
      <c r="HU449" s="21"/>
      <c r="HV449" s="21"/>
      <c r="HW449" s="21"/>
      <c r="HX449" s="21"/>
      <c r="HY449" s="21"/>
      <c r="HZ449" s="21"/>
      <c r="IA449" s="21"/>
    </row>
    <row r="450" spans="1:235" s="22" customFormat="1" ht="2.25" customHeight="1" hidden="1">
      <c r="A450" s="98"/>
      <c r="B450" s="99"/>
      <c r="C450" s="99"/>
      <c r="D450" s="100"/>
      <c r="E450" s="100"/>
      <c r="F450" s="100"/>
      <c r="G450" s="100"/>
      <c r="H450" s="100"/>
      <c r="I450" s="100"/>
      <c r="J450" s="100"/>
      <c r="K450" s="103"/>
      <c r="L450" s="103"/>
      <c r="M450" s="103"/>
      <c r="N450" s="100"/>
      <c r="O450" s="100"/>
      <c r="P450" s="100"/>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21"/>
      <c r="HP450" s="21"/>
      <c r="HQ450" s="21"/>
      <c r="HR450" s="21"/>
      <c r="HS450" s="21"/>
      <c r="HT450" s="21"/>
      <c r="HU450" s="21"/>
      <c r="HV450" s="21"/>
      <c r="HW450" s="21"/>
      <c r="HX450" s="21"/>
      <c r="HY450" s="21"/>
      <c r="HZ450" s="21"/>
      <c r="IA450" s="21"/>
    </row>
    <row r="451" spans="1:235" s="22" customFormat="1" ht="24" customHeight="1" hidden="1">
      <c r="A451" s="98"/>
      <c r="B451" s="99"/>
      <c r="C451" s="99"/>
      <c r="D451" s="100"/>
      <c r="E451" s="100"/>
      <c r="F451" s="100"/>
      <c r="G451" s="100"/>
      <c r="H451" s="100"/>
      <c r="I451" s="100"/>
      <c r="J451" s="100"/>
      <c r="K451" s="103"/>
      <c r="L451" s="103"/>
      <c r="M451" s="103"/>
      <c r="N451" s="100"/>
      <c r="O451" s="100"/>
      <c r="P451" s="100"/>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c r="FP451" s="21"/>
      <c r="FQ451" s="21"/>
      <c r="FR451" s="21"/>
      <c r="FS451" s="21"/>
      <c r="FT451" s="21"/>
      <c r="FU451" s="21"/>
      <c r="FV451" s="21"/>
      <c r="FW451" s="21"/>
      <c r="FX451" s="21"/>
      <c r="FY451" s="21"/>
      <c r="FZ451" s="21"/>
      <c r="GA451" s="21"/>
      <c r="GB451" s="21"/>
      <c r="GC451" s="21"/>
      <c r="GD451" s="21"/>
      <c r="GE451" s="21"/>
      <c r="GF451" s="21"/>
      <c r="GG451" s="21"/>
      <c r="GH451" s="21"/>
      <c r="GI451" s="21"/>
      <c r="GJ451" s="21"/>
      <c r="GK451" s="21"/>
      <c r="GL451" s="21"/>
      <c r="GM451" s="21"/>
      <c r="GN451" s="21"/>
      <c r="GO451" s="21"/>
      <c r="GP451" s="21"/>
      <c r="GQ451" s="21"/>
      <c r="GR451" s="21"/>
      <c r="GS451" s="21"/>
      <c r="GT451" s="21"/>
      <c r="GU451" s="21"/>
      <c r="GV451" s="21"/>
      <c r="GW451" s="21"/>
      <c r="GX451" s="21"/>
      <c r="GY451" s="21"/>
      <c r="GZ451" s="21"/>
      <c r="HA451" s="21"/>
      <c r="HB451" s="21"/>
      <c r="HC451" s="21"/>
      <c r="HD451" s="21"/>
      <c r="HE451" s="21"/>
      <c r="HF451" s="21"/>
      <c r="HG451" s="21"/>
      <c r="HH451" s="21"/>
      <c r="HI451" s="21"/>
      <c r="HJ451" s="21"/>
      <c r="HK451" s="21"/>
      <c r="HL451" s="21"/>
      <c r="HM451" s="21"/>
      <c r="HN451" s="21"/>
      <c r="HO451" s="21"/>
      <c r="HP451" s="21"/>
      <c r="HQ451" s="21"/>
      <c r="HR451" s="21"/>
      <c r="HS451" s="21"/>
      <c r="HT451" s="21"/>
      <c r="HU451" s="21"/>
      <c r="HV451" s="21"/>
      <c r="HW451" s="21"/>
      <c r="HX451" s="21"/>
      <c r="HY451" s="21"/>
      <c r="HZ451" s="21"/>
      <c r="IA451" s="21"/>
    </row>
    <row r="452" spans="1:235" s="22" customFormat="1" ht="24" customHeight="1" hidden="1">
      <c r="A452" s="98"/>
      <c r="B452" s="99"/>
      <c r="C452" s="99"/>
      <c r="D452" s="100"/>
      <c r="E452" s="100"/>
      <c r="F452" s="100"/>
      <c r="G452" s="100"/>
      <c r="H452" s="100"/>
      <c r="I452" s="100"/>
      <c r="J452" s="100"/>
      <c r="K452" s="103"/>
      <c r="L452" s="103"/>
      <c r="M452" s="103"/>
      <c r="N452" s="100"/>
      <c r="O452" s="100"/>
      <c r="P452" s="100"/>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c r="FP452" s="21"/>
      <c r="FQ452" s="21"/>
      <c r="FR452" s="21"/>
      <c r="FS452" s="21"/>
      <c r="FT452" s="21"/>
      <c r="FU452" s="21"/>
      <c r="FV452" s="21"/>
      <c r="FW452" s="21"/>
      <c r="FX452" s="21"/>
      <c r="FY452" s="21"/>
      <c r="FZ452" s="21"/>
      <c r="GA452" s="21"/>
      <c r="GB452" s="21"/>
      <c r="GC452" s="21"/>
      <c r="GD452" s="21"/>
      <c r="GE452" s="21"/>
      <c r="GF452" s="21"/>
      <c r="GG452" s="21"/>
      <c r="GH452" s="21"/>
      <c r="GI452" s="21"/>
      <c r="GJ452" s="21"/>
      <c r="GK452" s="21"/>
      <c r="GL452" s="21"/>
      <c r="GM452" s="21"/>
      <c r="GN452" s="21"/>
      <c r="GO452" s="21"/>
      <c r="GP452" s="21"/>
      <c r="GQ452" s="21"/>
      <c r="GR452" s="21"/>
      <c r="GS452" s="21"/>
      <c r="GT452" s="21"/>
      <c r="GU452" s="21"/>
      <c r="GV452" s="21"/>
      <c r="GW452" s="21"/>
      <c r="GX452" s="21"/>
      <c r="GY452" s="21"/>
      <c r="GZ452" s="21"/>
      <c r="HA452" s="21"/>
      <c r="HB452" s="21"/>
      <c r="HC452" s="21"/>
      <c r="HD452" s="21"/>
      <c r="HE452" s="21"/>
      <c r="HF452" s="21"/>
      <c r="HG452" s="21"/>
      <c r="HH452" s="21"/>
      <c r="HI452" s="21"/>
      <c r="HJ452" s="21"/>
      <c r="HK452" s="21"/>
      <c r="HL452" s="21"/>
      <c r="HM452" s="21"/>
      <c r="HN452" s="21"/>
      <c r="HO452" s="21"/>
      <c r="HP452" s="21"/>
      <c r="HQ452" s="21"/>
      <c r="HR452" s="21"/>
      <c r="HS452" s="21"/>
      <c r="HT452" s="21"/>
      <c r="HU452" s="21"/>
      <c r="HV452" s="21"/>
      <c r="HW452" s="21"/>
      <c r="HX452" s="21"/>
      <c r="HY452" s="21"/>
      <c r="HZ452" s="21"/>
      <c r="IA452" s="21"/>
    </row>
    <row r="453" spans="1:235" s="22" customFormat="1" ht="24" customHeight="1" hidden="1">
      <c r="A453" s="98"/>
      <c r="B453" s="99"/>
      <c r="C453" s="99"/>
      <c r="D453" s="100"/>
      <c r="E453" s="100"/>
      <c r="F453" s="100"/>
      <c r="G453" s="100"/>
      <c r="H453" s="100"/>
      <c r="I453" s="100"/>
      <c r="J453" s="100"/>
      <c r="K453" s="103"/>
      <c r="L453" s="103"/>
      <c r="M453" s="103"/>
      <c r="N453" s="100"/>
      <c r="O453" s="100"/>
      <c r="P453" s="100"/>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c r="FP453" s="21"/>
      <c r="FQ453" s="21"/>
      <c r="FR453" s="21"/>
      <c r="FS453" s="21"/>
      <c r="FT453" s="21"/>
      <c r="FU453" s="21"/>
      <c r="FV453" s="21"/>
      <c r="FW453" s="21"/>
      <c r="FX453" s="21"/>
      <c r="FY453" s="21"/>
      <c r="FZ453" s="21"/>
      <c r="GA453" s="21"/>
      <c r="GB453" s="21"/>
      <c r="GC453" s="21"/>
      <c r="GD453" s="21"/>
      <c r="GE453" s="21"/>
      <c r="GF453" s="21"/>
      <c r="GG453" s="21"/>
      <c r="GH453" s="21"/>
      <c r="GI453" s="21"/>
      <c r="GJ453" s="21"/>
      <c r="GK453" s="21"/>
      <c r="GL453" s="21"/>
      <c r="GM453" s="21"/>
      <c r="GN453" s="21"/>
      <c r="GO453" s="21"/>
      <c r="GP453" s="21"/>
      <c r="GQ453" s="21"/>
      <c r="GR453" s="21"/>
      <c r="GS453" s="21"/>
      <c r="GT453" s="21"/>
      <c r="GU453" s="21"/>
      <c r="GV453" s="21"/>
      <c r="GW453" s="21"/>
      <c r="GX453" s="21"/>
      <c r="GY453" s="21"/>
      <c r="GZ453" s="21"/>
      <c r="HA453" s="21"/>
      <c r="HB453" s="21"/>
      <c r="HC453" s="21"/>
      <c r="HD453" s="21"/>
      <c r="HE453" s="21"/>
      <c r="HF453" s="21"/>
      <c r="HG453" s="21"/>
      <c r="HH453" s="21"/>
      <c r="HI453" s="21"/>
      <c r="HJ453" s="21"/>
      <c r="HK453" s="21"/>
      <c r="HL453" s="21"/>
      <c r="HM453" s="21"/>
      <c r="HN453" s="21"/>
      <c r="HO453" s="21"/>
      <c r="HP453" s="21"/>
      <c r="HQ453" s="21"/>
      <c r="HR453" s="21"/>
      <c r="HS453" s="21"/>
      <c r="HT453" s="21"/>
      <c r="HU453" s="21"/>
      <c r="HV453" s="21"/>
      <c r="HW453" s="21"/>
      <c r="HX453" s="21"/>
      <c r="HY453" s="21"/>
      <c r="HZ453" s="21"/>
      <c r="IA453" s="21"/>
    </row>
    <row r="454" spans="1:235" s="79" customFormat="1" ht="45">
      <c r="A454" s="102" t="s">
        <v>448</v>
      </c>
      <c r="B454" s="102"/>
      <c r="C454" s="102"/>
      <c r="D454" s="101">
        <v>216</v>
      </c>
      <c r="E454" s="101"/>
      <c r="F454" s="101">
        <f>D454</f>
        <v>216</v>
      </c>
      <c r="G454" s="101">
        <f>G457*G460</f>
        <v>33300</v>
      </c>
      <c r="H454" s="101"/>
      <c r="I454" s="101"/>
      <c r="J454" s="101">
        <f>G454</f>
        <v>33300</v>
      </c>
      <c r="K454" s="106"/>
      <c r="L454" s="106"/>
      <c r="M454" s="106"/>
      <c r="N454" s="101">
        <f>N457*N460+N456*N459</f>
        <v>69999.999996</v>
      </c>
      <c r="O454" s="101"/>
      <c r="P454" s="101">
        <f>N454</f>
        <v>69999.999996</v>
      </c>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c r="FO454" s="78"/>
      <c r="FP454" s="78"/>
      <c r="FQ454" s="78"/>
      <c r="FR454" s="78"/>
      <c r="FS454" s="78"/>
      <c r="FT454" s="78"/>
      <c r="FU454" s="78"/>
      <c r="FV454" s="78"/>
      <c r="FW454" s="78"/>
      <c r="FX454" s="78"/>
      <c r="FY454" s="78"/>
      <c r="FZ454" s="78"/>
      <c r="GA454" s="78"/>
      <c r="GB454" s="78"/>
      <c r="GC454" s="78"/>
      <c r="GD454" s="78"/>
      <c r="GE454" s="78"/>
      <c r="GF454" s="78"/>
      <c r="GG454" s="78"/>
      <c r="GH454" s="78"/>
      <c r="GI454" s="78"/>
      <c r="GJ454" s="78"/>
      <c r="GK454" s="78"/>
      <c r="GL454" s="78"/>
      <c r="GM454" s="78"/>
      <c r="GN454" s="78"/>
      <c r="GO454" s="78"/>
      <c r="GP454" s="78"/>
      <c r="GQ454" s="78"/>
      <c r="GR454" s="78"/>
      <c r="GS454" s="78"/>
      <c r="GT454" s="78"/>
      <c r="GU454" s="78"/>
      <c r="GV454" s="78"/>
      <c r="GW454" s="78"/>
      <c r="GX454" s="78"/>
      <c r="GY454" s="78"/>
      <c r="GZ454" s="78"/>
      <c r="HA454" s="78"/>
      <c r="HB454" s="78"/>
      <c r="HC454" s="78"/>
      <c r="HD454" s="78"/>
      <c r="HE454" s="78"/>
      <c r="HF454" s="78"/>
      <c r="HG454" s="78"/>
      <c r="HH454" s="78"/>
      <c r="HI454" s="78"/>
      <c r="HJ454" s="78"/>
      <c r="HK454" s="78"/>
      <c r="HL454" s="78"/>
      <c r="HM454" s="78"/>
      <c r="HN454" s="78"/>
      <c r="HO454" s="78"/>
      <c r="HP454" s="78"/>
      <c r="HQ454" s="78"/>
      <c r="HR454" s="78"/>
      <c r="HS454" s="78"/>
      <c r="HT454" s="78"/>
      <c r="HU454" s="78"/>
      <c r="HV454" s="78"/>
      <c r="HW454" s="78"/>
      <c r="HX454" s="78"/>
      <c r="HY454" s="78"/>
      <c r="HZ454" s="78"/>
      <c r="IA454" s="78"/>
    </row>
    <row r="455" spans="1:235" s="22" customFormat="1" ht="11.25">
      <c r="A455" s="94" t="s">
        <v>232</v>
      </c>
      <c r="B455" s="107"/>
      <c r="C455" s="107"/>
      <c r="D455" s="108"/>
      <c r="E455" s="108"/>
      <c r="F455" s="108"/>
      <c r="G455" s="108"/>
      <c r="H455" s="108"/>
      <c r="I455" s="108"/>
      <c r="J455" s="108"/>
      <c r="K455" s="103"/>
      <c r="L455" s="103"/>
      <c r="M455" s="103"/>
      <c r="N455" s="100"/>
      <c r="O455" s="100"/>
      <c r="P455" s="100"/>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c r="FP455" s="21"/>
      <c r="FQ455" s="21"/>
      <c r="FR455" s="21"/>
      <c r="FS455" s="21"/>
      <c r="FT455" s="21"/>
      <c r="FU455" s="21"/>
      <c r="FV455" s="21"/>
      <c r="FW455" s="21"/>
      <c r="FX455" s="21"/>
      <c r="FY455" s="21"/>
      <c r="FZ455" s="21"/>
      <c r="GA455" s="21"/>
      <c r="GB455" s="21"/>
      <c r="GC455" s="21"/>
      <c r="GD455" s="21"/>
      <c r="GE455" s="21"/>
      <c r="GF455" s="21"/>
      <c r="GG455" s="21"/>
      <c r="GH455" s="21"/>
      <c r="GI455" s="21"/>
      <c r="GJ455" s="21"/>
      <c r="GK455" s="21"/>
      <c r="GL455" s="21"/>
      <c r="GM455" s="21"/>
      <c r="GN455" s="21"/>
      <c r="GO455" s="21"/>
      <c r="GP455" s="21"/>
      <c r="GQ455" s="21"/>
      <c r="GR455" s="21"/>
      <c r="GS455" s="21"/>
      <c r="GT455" s="21"/>
      <c r="GU455" s="21"/>
      <c r="GV455" s="21"/>
      <c r="GW455" s="21"/>
      <c r="GX455" s="21"/>
      <c r="GY455" s="21"/>
      <c r="GZ455" s="21"/>
      <c r="HA455" s="21"/>
      <c r="HB455" s="21"/>
      <c r="HC455" s="21"/>
      <c r="HD455" s="21"/>
      <c r="HE455" s="21"/>
      <c r="HF455" s="21"/>
      <c r="HG455" s="21"/>
      <c r="HH455" s="21"/>
      <c r="HI455" s="21"/>
      <c r="HJ455" s="21"/>
      <c r="HK455" s="21"/>
      <c r="HL455" s="21"/>
      <c r="HM455" s="21"/>
      <c r="HN455" s="21"/>
      <c r="HO455" s="21"/>
      <c r="HP455" s="21"/>
      <c r="HQ455" s="21"/>
      <c r="HR455" s="21"/>
      <c r="HS455" s="21"/>
      <c r="HT455" s="21"/>
      <c r="HU455" s="21"/>
      <c r="HV455" s="21"/>
      <c r="HW455" s="21"/>
      <c r="HX455" s="21"/>
      <c r="HY455" s="21"/>
      <c r="HZ455" s="21"/>
      <c r="IA455" s="21"/>
    </row>
    <row r="456" spans="1:235" s="22" customFormat="1" ht="22.5">
      <c r="A456" s="18" t="s">
        <v>450</v>
      </c>
      <c r="B456" s="107"/>
      <c r="C456" s="107"/>
      <c r="D456" s="108"/>
      <c r="E456" s="108"/>
      <c r="F456" s="108"/>
      <c r="G456" s="108"/>
      <c r="H456" s="108"/>
      <c r="I456" s="108"/>
      <c r="J456" s="108"/>
      <c r="K456" s="103"/>
      <c r="L456" s="103"/>
      <c r="M456" s="103"/>
      <c r="N456" s="100">
        <v>2</v>
      </c>
      <c r="O456" s="100"/>
      <c r="P456" s="100">
        <f>N456</f>
        <v>2</v>
      </c>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c r="FP456" s="21"/>
      <c r="FQ456" s="21"/>
      <c r="FR456" s="21"/>
      <c r="FS456" s="21"/>
      <c r="FT456" s="21"/>
      <c r="FU456" s="21"/>
      <c r="FV456" s="21"/>
      <c r="FW456" s="21"/>
      <c r="FX456" s="21"/>
      <c r="FY456" s="21"/>
      <c r="FZ456" s="21"/>
      <c r="GA456" s="21"/>
      <c r="GB456" s="21"/>
      <c r="GC456" s="21"/>
      <c r="GD456" s="21"/>
      <c r="GE456" s="21"/>
      <c r="GF456" s="21"/>
      <c r="GG456" s="21"/>
      <c r="GH456" s="21"/>
      <c r="GI456" s="21"/>
      <c r="GJ456" s="21"/>
      <c r="GK456" s="21"/>
      <c r="GL456" s="21"/>
      <c r="GM456" s="21"/>
      <c r="GN456" s="21"/>
      <c r="GO456" s="21"/>
      <c r="GP456" s="21"/>
      <c r="GQ456" s="21"/>
      <c r="GR456" s="21"/>
      <c r="GS456" s="21"/>
      <c r="GT456" s="21"/>
      <c r="GU456" s="21"/>
      <c r="GV456" s="21"/>
      <c r="GW456" s="21"/>
      <c r="GX456" s="21"/>
      <c r="GY456" s="21"/>
      <c r="GZ456" s="21"/>
      <c r="HA456" s="21"/>
      <c r="HB456" s="21"/>
      <c r="HC456" s="21"/>
      <c r="HD456" s="21"/>
      <c r="HE456" s="21"/>
      <c r="HF456" s="21"/>
      <c r="HG456" s="21"/>
      <c r="HH456" s="21"/>
      <c r="HI456" s="21"/>
      <c r="HJ456" s="21"/>
      <c r="HK456" s="21"/>
      <c r="HL456" s="21"/>
      <c r="HM456" s="21"/>
      <c r="HN456" s="21"/>
      <c r="HO456" s="21"/>
      <c r="HP456" s="21"/>
      <c r="HQ456" s="21"/>
      <c r="HR456" s="21"/>
      <c r="HS456" s="21"/>
      <c r="HT456" s="21"/>
      <c r="HU456" s="21"/>
      <c r="HV456" s="21"/>
      <c r="HW456" s="21"/>
      <c r="HX456" s="21"/>
      <c r="HY456" s="21"/>
      <c r="HZ456" s="21"/>
      <c r="IA456" s="21"/>
    </row>
    <row r="457" spans="1:235" s="22" customFormat="1" ht="39" customHeight="1">
      <c r="A457" s="18" t="s">
        <v>285</v>
      </c>
      <c r="B457" s="99"/>
      <c r="C457" s="99"/>
      <c r="D457" s="100">
        <v>2</v>
      </c>
      <c r="E457" s="100"/>
      <c r="F457" s="100" t="s">
        <v>453</v>
      </c>
      <c r="G457" s="100">
        <v>12</v>
      </c>
      <c r="H457" s="100"/>
      <c r="I457" s="100"/>
      <c r="J457" s="100">
        <f>G457</f>
        <v>12</v>
      </c>
      <c r="K457" s="103"/>
      <c r="L457" s="103"/>
      <c r="M457" s="103"/>
      <c r="N457" s="100">
        <v>12</v>
      </c>
      <c r="O457" s="100"/>
      <c r="P457" s="100">
        <f>N457</f>
        <v>12</v>
      </c>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c r="FP457" s="21"/>
      <c r="FQ457" s="21"/>
      <c r="FR457" s="21"/>
      <c r="FS457" s="21"/>
      <c r="FT457" s="21"/>
      <c r="FU457" s="21"/>
      <c r="FV457" s="21"/>
      <c r="FW457" s="21"/>
      <c r="FX457" s="21"/>
      <c r="FY457" s="21"/>
      <c r="FZ457" s="21"/>
      <c r="GA457" s="21"/>
      <c r="GB457" s="21"/>
      <c r="GC457" s="21"/>
      <c r="GD457" s="21"/>
      <c r="GE457" s="21"/>
      <c r="GF457" s="21"/>
      <c r="GG457" s="21"/>
      <c r="GH457" s="21"/>
      <c r="GI457" s="21"/>
      <c r="GJ457" s="21"/>
      <c r="GK457" s="21"/>
      <c r="GL457" s="21"/>
      <c r="GM457" s="21"/>
      <c r="GN457" s="21"/>
      <c r="GO457" s="21"/>
      <c r="GP457" s="21"/>
      <c r="GQ457" s="21"/>
      <c r="GR457" s="21"/>
      <c r="GS457" s="21"/>
      <c r="GT457" s="21"/>
      <c r="GU457" s="21"/>
      <c r="GV457" s="21"/>
      <c r="GW457" s="21"/>
      <c r="GX457" s="21"/>
      <c r="GY457" s="21"/>
      <c r="GZ457" s="21"/>
      <c r="HA457" s="21"/>
      <c r="HB457" s="21"/>
      <c r="HC457" s="21"/>
      <c r="HD457" s="21"/>
      <c r="HE457" s="21"/>
      <c r="HF457" s="21"/>
      <c r="HG457" s="21"/>
      <c r="HH457" s="21"/>
      <c r="HI457" s="21"/>
      <c r="HJ457" s="21"/>
      <c r="HK457" s="21"/>
      <c r="HL457" s="21"/>
      <c r="HM457" s="21"/>
      <c r="HN457" s="21"/>
      <c r="HO457" s="21"/>
      <c r="HP457" s="21"/>
      <c r="HQ457" s="21"/>
      <c r="HR457" s="21"/>
      <c r="HS457" s="21"/>
      <c r="HT457" s="21"/>
      <c r="HU457" s="21"/>
      <c r="HV457" s="21"/>
      <c r="HW457" s="21"/>
      <c r="HX457" s="21"/>
      <c r="HY457" s="21"/>
      <c r="HZ457" s="21"/>
      <c r="IA457" s="21"/>
    </row>
    <row r="458" spans="1:235" s="22" customFormat="1" ht="11.25">
      <c r="A458" s="94" t="s">
        <v>7</v>
      </c>
      <c r="B458" s="99"/>
      <c r="C458" s="99"/>
      <c r="D458" s="100"/>
      <c r="E458" s="100"/>
      <c r="F458" s="100"/>
      <c r="G458" s="100"/>
      <c r="H458" s="100"/>
      <c r="I458" s="100"/>
      <c r="J458" s="100"/>
      <c r="K458" s="103"/>
      <c r="L458" s="103"/>
      <c r="M458" s="103"/>
      <c r="N458" s="100"/>
      <c r="O458" s="100"/>
      <c r="P458" s="100"/>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21"/>
      <c r="HP458" s="21"/>
      <c r="HQ458" s="21"/>
      <c r="HR458" s="21"/>
      <c r="HS458" s="21"/>
      <c r="HT458" s="21"/>
      <c r="HU458" s="21"/>
      <c r="HV458" s="21"/>
      <c r="HW458" s="21"/>
      <c r="HX458" s="21"/>
      <c r="HY458" s="21"/>
      <c r="HZ458" s="21"/>
      <c r="IA458" s="21"/>
    </row>
    <row r="459" spans="1:235" s="22" customFormat="1" ht="22.5">
      <c r="A459" s="98" t="s">
        <v>449</v>
      </c>
      <c r="B459" s="99"/>
      <c r="C459" s="99"/>
      <c r="D459" s="100"/>
      <c r="E459" s="100"/>
      <c r="F459" s="100"/>
      <c r="G459" s="100"/>
      <c r="H459" s="100"/>
      <c r="I459" s="100"/>
      <c r="J459" s="100"/>
      <c r="K459" s="103"/>
      <c r="L459" s="103"/>
      <c r="M459" s="103"/>
      <c r="N459" s="100">
        <v>30000</v>
      </c>
      <c r="O459" s="100"/>
      <c r="P459" s="100">
        <f>N459</f>
        <v>30000</v>
      </c>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c r="FP459" s="21"/>
      <c r="FQ459" s="21"/>
      <c r="FR459" s="21"/>
      <c r="FS459" s="21"/>
      <c r="FT459" s="21"/>
      <c r="FU459" s="21"/>
      <c r="FV459" s="21"/>
      <c r="FW459" s="21"/>
      <c r="FX459" s="21"/>
      <c r="FY459" s="21"/>
      <c r="FZ459" s="21"/>
      <c r="GA459" s="21"/>
      <c r="GB459" s="21"/>
      <c r="GC459" s="21"/>
      <c r="GD459" s="21"/>
      <c r="GE459" s="21"/>
      <c r="GF459" s="21"/>
      <c r="GG459" s="21"/>
      <c r="GH459" s="21"/>
      <c r="GI459" s="21"/>
      <c r="GJ459" s="21"/>
      <c r="GK459" s="21"/>
      <c r="GL459" s="21"/>
      <c r="GM459" s="21"/>
      <c r="GN459" s="21"/>
      <c r="GO459" s="21"/>
      <c r="GP459" s="21"/>
      <c r="GQ459" s="21"/>
      <c r="GR459" s="21"/>
      <c r="GS459" s="21"/>
      <c r="GT459" s="21"/>
      <c r="GU459" s="21"/>
      <c r="GV459" s="21"/>
      <c r="GW459" s="21"/>
      <c r="GX459" s="21"/>
      <c r="GY459" s="21"/>
      <c r="GZ459" s="21"/>
      <c r="HA459" s="21"/>
      <c r="HB459" s="21"/>
      <c r="HC459" s="21"/>
      <c r="HD459" s="21"/>
      <c r="HE459" s="21"/>
      <c r="HF459" s="21"/>
      <c r="HG459" s="21"/>
      <c r="HH459" s="21"/>
      <c r="HI459" s="21"/>
      <c r="HJ459" s="21"/>
      <c r="HK459" s="21"/>
      <c r="HL459" s="21"/>
      <c r="HM459" s="21"/>
      <c r="HN459" s="21"/>
      <c r="HO459" s="21"/>
      <c r="HP459" s="21"/>
      <c r="HQ459" s="21"/>
      <c r="HR459" s="21"/>
      <c r="HS459" s="21"/>
      <c r="HT459" s="21"/>
      <c r="HU459" s="21"/>
      <c r="HV459" s="21"/>
      <c r="HW459" s="21"/>
      <c r="HX459" s="21"/>
      <c r="HY459" s="21"/>
      <c r="HZ459" s="21"/>
      <c r="IA459" s="21"/>
    </row>
    <row r="460" spans="1:235" s="22" customFormat="1" ht="33.75" customHeight="1">
      <c r="A460" s="98" t="s">
        <v>286</v>
      </c>
      <c r="B460" s="99"/>
      <c r="C460" s="99"/>
      <c r="D460" s="100">
        <f>D454/D457</f>
        <v>108</v>
      </c>
      <c r="E460" s="100"/>
      <c r="F460" s="100">
        <f>D460</f>
        <v>108</v>
      </c>
      <c r="G460" s="100">
        <v>2775</v>
      </c>
      <c r="H460" s="100"/>
      <c r="I460" s="100"/>
      <c r="J460" s="100">
        <f>G460</f>
        <v>2775</v>
      </c>
      <c r="K460" s="103"/>
      <c r="L460" s="103"/>
      <c r="M460" s="103"/>
      <c r="N460" s="100">
        <v>833.333333</v>
      </c>
      <c r="O460" s="100"/>
      <c r="P460" s="100">
        <f>N460</f>
        <v>833.333333</v>
      </c>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c r="FP460" s="21"/>
      <c r="FQ460" s="21"/>
      <c r="FR460" s="21"/>
      <c r="FS460" s="21"/>
      <c r="FT460" s="21"/>
      <c r="FU460" s="21"/>
      <c r="FV460" s="21"/>
      <c r="FW460" s="21"/>
      <c r="FX460" s="21"/>
      <c r="FY460" s="21"/>
      <c r="FZ460" s="21"/>
      <c r="GA460" s="21"/>
      <c r="GB460" s="21"/>
      <c r="GC460" s="21"/>
      <c r="GD460" s="21"/>
      <c r="GE460" s="21"/>
      <c r="GF460" s="21"/>
      <c r="GG460" s="21"/>
      <c r="GH460" s="21"/>
      <c r="GI460" s="21"/>
      <c r="GJ460" s="21"/>
      <c r="GK460" s="21"/>
      <c r="GL460" s="21"/>
      <c r="GM460" s="21"/>
      <c r="GN460" s="21"/>
      <c r="GO460" s="21"/>
      <c r="GP460" s="21"/>
      <c r="GQ460" s="21"/>
      <c r="GR460" s="21"/>
      <c r="GS460" s="21"/>
      <c r="GT460" s="21"/>
      <c r="GU460" s="21"/>
      <c r="GV460" s="21"/>
      <c r="GW460" s="21"/>
      <c r="GX460" s="21"/>
      <c r="GY460" s="21"/>
      <c r="GZ460" s="21"/>
      <c r="HA460" s="21"/>
      <c r="HB460" s="21"/>
      <c r="HC460" s="21"/>
      <c r="HD460" s="21"/>
      <c r="HE460" s="21"/>
      <c r="HF460" s="21"/>
      <c r="HG460" s="21"/>
      <c r="HH460" s="21"/>
      <c r="HI460" s="21"/>
      <c r="HJ460" s="21"/>
      <c r="HK460" s="21"/>
      <c r="HL460" s="21"/>
      <c r="HM460" s="21"/>
      <c r="HN460" s="21"/>
      <c r="HO460" s="21"/>
      <c r="HP460" s="21"/>
      <c r="HQ460" s="21"/>
      <c r="HR460" s="21"/>
      <c r="HS460" s="21"/>
      <c r="HT460" s="21"/>
      <c r="HU460" s="21"/>
      <c r="HV460" s="21"/>
      <c r="HW460" s="21"/>
      <c r="HX460" s="21"/>
      <c r="HY460" s="21"/>
      <c r="HZ460" s="21"/>
      <c r="IA460" s="21"/>
    </row>
    <row r="461" spans="1:235" s="22" customFormat="1" ht="12">
      <c r="A461" s="110" t="s">
        <v>411</v>
      </c>
      <c r="B461" s="111"/>
      <c r="C461" s="111"/>
      <c r="D461" s="112"/>
      <c r="E461" s="112">
        <f>E466+E474+E479</f>
        <v>534080</v>
      </c>
      <c r="F461" s="112">
        <f>E461</f>
        <v>534080</v>
      </c>
      <c r="G461" s="112">
        <f>G462+G463+G464</f>
        <v>0</v>
      </c>
      <c r="H461" s="112">
        <f>H466+H474+H479+H493+H500+H486+H464</f>
        <v>1116509.9999997</v>
      </c>
      <c r="I461" s="112"/>
      <c r="J461" s="112">
        <f>J462+J463+J464</f>
        <v>1116509.9999997</v>
      </c>
      <c r="K461" s="97"/>
      <c r="L461" s="113"/>
      <c r="M461" s="113"/>
      <c r="N461" s="112">
        <f>N462+N463+N464</f>
        <v>0</v>
      </c>
      <c r="O461" s="112">
        <f>O466+O474+O479+O486+O464</f>
        <v>5824501.9999997</v>
      </c>
      <c r="P461" s="112">
        <f>O461+N461</f>
        <v>5824501.9999997</v>
      </c>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row>
    <row r="462" spans="1:235" s="22" customFormat="1" ht="12">
      <c r="A462" s="110" t="s">
        <v>329</v>
      </c>
      <c r="B462" s="111"/>
      <c r="C462" s="111"/>
      <c r="D462" s="112"/>
      <c r="E462" s="112">
        <f>E466+E474+E479</f>
        <v>534080</v>
      </c>
      <c r="F462" s="112">
        <f aca="true" t="shared" si="42" ref="F462:N462">F466+F474+F479</f>
        <v>534080</v>
      </c>
      <c r="G462" s="112">
        <f t="shared" si="42"/>
        <v>0</v>
      </c>
      <c r="H462" s="112">
        <f>33.5026841552*H471</f>
        <v>64399.99999992592</v>
      </c>
      <c r="I462" s="112"/>
      <c r="J462" s="112">
        <f>33.5026841552*J471</f>
        <v>64399.99999992592</v>
      </c>
      <c r="K462" s="112">
        <f t="shared" si="42"/>
        <v>0</v>
      </c>
      <c r="L462" s="112">
        <f t="shared" si="42"/>
        <v>0</v>
      </c>
      <c r="M462" s="112">
        <f t="shared" si="42"/>
        <v>0</v>
      </c>
      <c r="N462" s="112">
        <f t="shared" si="42"/>
        <v>0</v>
      </c>
      <c r="O462" s="112">
        <v>0</v>
      </c>
      <c r="P462" s="112">
        <v>0</v>
      </c>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row>
    <row r="463" spans="1:235" s="22" customFormat="1" ht="12">
      <c r="A463" s="110" t="s">
        <v>330</v>
      </c>
      <c r="B463" s="111"/>
      <c r="C463" s="111"/>
      <c r="D463" s="112"/>
      <c r="E463" s="112">
        <f>E486+E493+E500</f>
        <v>0</v>
      </c>
      <c r="F463" s="112">
        <f>F486+F493+F500</f>
        <v>0</v>
      </c>
      <c r="G463" s="112">
        <f>G486+G493+G500</f>
        <v>0</v>
      </c>
      <c r="H463" s="112">
        <f>H466-H462+H474+H486+H493+H500</f>
        <v>814109.999999774</v>
      </c>
      <c r="I463" s="112"/>
      <c r="J463" s="112">
        <f aca="true" t="shared" si="43" ref="J463:P463">J466-J462+J474+J486+J493+J500</f>
        <v>814109.999999774</v>
      </c>
      <c r="K463" s="112">
        <f t="shared" si="43"/>
        <v>0</v>
      </c>
      <c r="L463" s="112">
        <f t="shared" si="43"/>
        <v>0</v>
      </c>
      <c r="M463" s="112">
        <f t="shared" si="43"/>
        <v>0</v>
      </c>
      <c r="N463" s="112">
        <f t="shared" si="43"/>
        <v>0</v>
      </c>
      <c r="O463" s="112">
        <f t="shared" si="43"/>
        <v>644501.9999997</v>
      </c>
      <c r="P463" s="112">
        <f t="shared" si="43"/>
        <v>644509.9999997</v>
      </c>
      <c r="Q463" s="112">
        <f>Q486+Q493+Q500</f>
        <v>0</v>
      </c>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c r="EM463" s="21"/>
      <c r="EN463" s="21"/>
      <c r="EO463" s="21"/>
      <c r="EP463" s="21"/>
      <c r="EQ463" s="21"/>
      <c r="ER463" s="21"/>
      <c r="ES463" s="21"/>
      <c r="ET463" s="21"/>
      <c r="EU463" s="21"/>
      <c r="EV463" s="21"/>
      <c r="EW463" s="21"/>
      <c r="EX463" s="21"/>
      <c r="EY463" s="21"/>
      <c r="EZ463" s="21"/>
      <c r="FA463" s="21"/>
      <c r="FB463" s="21"/>
      <c r="FC463" s="21"/>
      <c r="FD463" s="21"/>
      <c r="FE463" s="21"/>
      <c r="FF463" s="21"/>
      <c r="FG463" s="21"/>
      <c r="FH463" s="21"/>
      <c r="FI463" s="21"/>
      <c r="FJ463" s="21"/>
      <c r="FK463" s="21"/>
      <c r="FL463" s="21"/>
      <c r="FM463" s="21"/>
      <c r="FN463" s="21"/>
      <c r="FO463" s="21"/>
      <c r="FP463" s="21"/>
      <c r="FQ463" s="21"/>
      <c r="FR463" s="21"/>
      <c r="FS463" s="21"/>
      <c r="FT463" s="21"/>
      <c r="FU463" s="21"/>
      <c r="FV463" s="21"/>
      <c r="FW463" s="21"/>
      <c r="FX463" s="21"/>
      <c r="FY463" s="21"/>
      <c r="FZ463" s="21"/>
      <c r="GA463" s="21"/>
      <c r="GB463" s="21"/>
      <c r="GC463" s="21"/>
      <c r="GD463" s="21"/>
      <c r="GE463" s="21"/>
      <c r="GF463" s="21"/>
      <c r="GG463" s="21"/>
      <c r="GH463" s="21"/>
      <c r="GI463" s="21"/>
      <c r="GJ463" s="21"/>
      <c r="GK463" s="21"/>
      <c r="GL463" s="21"/>
      <c r="GM463" s="21"/>
      <c r="GN463" s="21"/>
      <c r="GO463" s="21"/>
      <c r="GP463" s="21"/>
      <c r="GQ463" s="21"/>
      <c r="GR463" s="21"/>
      <c r="GS463" s="21"/>
      <c r="GT463" s="21"/>
      <c r="GU463" s="21"/>
      <c r="GV463" s="21"/>
      <c r="GW463" s="21"/>
      <c r="GX463" s="21"/>
      <c r="GY463" s="21"/>
      <c r="GZ463" s="21"/>
      <c r="HA463" s="21"/>
      <c r="HB463" s="21"/>
      <c r="HC463" s="21"/>
      <c r="HD463" s="21"/>
      <c r="HE463" s="21"/>
      <c r="HF463" s="21"/>
      <c r="HG463" s="21"/>
      <c r="HH463" s="21"/>
      <c r="HI463" s="21"/>
      <c r="HJ463" s="21"/>
      <c r="HK463" s="21"/>
      <c r="HL463" s="21"/>
      <c r="HM463" s="21"/>
      <c r="HN463" s="21"/>
      <c r="HO463" s="21"/>
      <c r="HP463" s="21"/>
      <c r="HQ463" s="21"/>
      <c r="HR463" s="21"/>
      <c r="HS463" s="21"/>
      <c r="HT463" s="21"/>
      <c r="HU463" s="21"/>
      <c r="HV463" s="21"/>
      <c r="HW463" s="21"/>
      <c r="HX463" s="21"/>
      <c r="HY463" s="21"/>
      <c r="HZ463" s="21"/>
      <c r="IA463" s="21"/>
    </row>
    <row r="464" spans="1:235" s="22" customFormat="1" ht="12">
      <c r="A464" s="110" t="s">
        <v>392</v>
      </c>
      <c r="B464" s="111"/>
      <c r="C464" s="111"/>
      <c r="D464" s="112"/>
      <c r="E464" s="112"/>
      <c r="F464" s="112"/>
      <c r="G464" s="112">
        <f>G507</f>
        <v>0</v>
      </c>
      <c r="H464" s="112">
        <f>H507</f>
        <v>238000</v>
      </c>
      <c r="I464" s="112"/>
      <c r="J464" s="112">
        <f>G464+H464</f>
        <v>238000</v>
      </c>
      <c r="K464" s="112"/>
      <c r="L464" s="112"/>
      <c r="M464" s="112"/>
      <c r="N464" s="112">
        <f>N507</f>
        <v>0</v>
      </c>
      <c r="O464" s="112">
        <f>O507</f>
        <v>5255000</v>
      </c>
      <c r="P464" s="112">
        <f>O464+N464</f>
        <v>5255000</v>
      </c>
      <c r="Q464" s="114"/>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DZ464" s="21"/>
      <c r="EA464" s="21"/>
      <c r="EB464" s="21"/>
      <c r="EC464" s="21"/>
      <c r="ED464" s="21"/>
      <c r="EE464" s="21"/>
      <c r="EF464" s="21"/>
      <c r="EG464" s="21"/>
      <c r="EH464" s="21"/>
      <c r="EI464" s="21"/>
      <c r="EJ464" s="21"/>
      <c r="EK464" s="21"/>
      <c r="EL464" s="21"/>
      <c r="EM464" s="21"/>
      <c r="EN464" s="21"/>
      <c r="EO464" s="21"/>
      <c r="EP464" s="21"/>
      <c r="EQ464" s="21"/>
      <c r="ER464" s="21"/>
      <c r="ES464" s="21"/>
      <c r="ET464" s="21"/>
      <c r="EU464" s="21"/>
      <c r="EV464" s="21"/>
      <c r="EW464" s="21"/>
      <c r="EX464" s="21"/>
      <c r="EY464" s="21"/>
      <c r="EZ464" s="21"/>
      <c r="FA464" s="21"/>
      <c r="FB464" s="21"/>
      <c r="FC464" s="21"/>
      <c r="FD464" s="21"/>
      <c r="FE464" s="21"/>
      <c r="FF464" s="21"/>
      <c r="FG464" s="21"/>
      <c r="FH464" s="21"/>
      <c r="FI464" s="21"/>
      <c r="FJ464" s="21"/>
      <c r="FK464" s="21"/>
      <c r="FL464" s="21"/>
      <c r="FM464" s="21"/>
      <c r="FN464" s="21"/>
      <c r="FO464" s="21"/>
      <c r="FP464" s="21"/>
      <c r="FQ464" s="21"/>
      <c r="FR464" s="21"/>
      <c r="FS464" s="21"/>
      <c r="FT464" s="21"/>
      <c r="FU464" s="21"/>
      <c r="FV464" s="21"/>
      <c r="FW464" s="21"/>
      <c r="FX464" s="21"/>
      <c r="FY464" s="21"/>
      <c r="FZ464" s="21"/>
      <c r="GA464" s="21"/>
      <c r="GB464" s="21"/>
      <c r="GC464" s="21"/>
      <c r="GD464" s="21"/>
      <c r="GE464" s="21"/>
      <c r="GF464" s="21"/>
      <c r="GG464" s="21"/>
      <c r="GH464" s="21"/>
      <c r="GI464" s="21"/>
      <c r="GJ464" s="21"/>
      <c r="GK464" s="21"/>
      <c r="GL464" s="21"/>
      <c r="GM464" s="21"/>
      <c r="GN464" s="21"/>
      <c r="GO464" s="21"/>
      <c r="GP464" s="21"/>
      <c r="GQ464" s="21"/>
      <c r="GR464" s="21"/>
      <c r="GS464" s="21"/>
      <c r="GT464" s="21"/>
      <c r="GU464" s="21"/>
      <c r="GV464" s="21"/>
      <c r="GW464" s="21"/>
      <c r="GX464" s="21"/>
      <c r="GY464" s="21"/>
      <c r="GZ464" s="21"/>
      <c r="HA464" s="21"/>
      <c r="HB464" s="21"/>
      <c r="HC464" s="21"/>
      <c r="HD464" s="21"/>
      <c r="HE464" s="21"/>
      <c r="HF464" s="21"/>
      <c r="HG464" s="21"/>
      <c r="HH464" s="21"/>
      <c r="HI464" s="21"/>
      <c r="HJ464" s="21"/>
      <c r="HK464" s="21"/>
      <c r="HL464" s="21"/>
      <c r="HM464" s="21"/>
      <c r="HN464" s="21"/>
      <c r="HO464" s="21"/>
      <c r="HP464" s="21"/>
      <c r="HQ464" s="21"/>
      <c r="HR464" s="21"/>
      <c r="HS464" s="21"/>
      <c r="HT464" s="21"/>
      <c r="HU464" s="21"/>
      <c r="HV464" s="21"/>
      <c r="HW464" s="21"/>
      <c r="HX464" s="21"/>
      <c r="HY464" s="21"/>
      <c r="HZ464" s="21"/>
      <c r="IA464" s="21"/>
    </row>
    <row r="465" spans="1:235" s="22" customFormat="1" ht="101.25" customHeight="1">
      <c r="A465" s="115" t="s">
        <v>407</v>
      </c>
      <c r="B465" s="116"/>
      <c r="C465" s="116"/>
      <c r="D465" s="108"/>
      <c r="E465" s="108"/>
      <c r="F465" s="108"/>
      <c r="G465" s="108"/>
      <c r="H465" s="108"/>
      <c r="I465" s="108"/>
      <c r="J465" s="108"/>
      <c r="K465" s="109"/>
      <c r="L465" s="108"/>
      <c r="M465" s="108"/>
      <c r="N465" s="108"/>
      <c r="O465" s="108"/>
      <c r="P465" s="108"/>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c r="HO465" s="21"/>
      <c r="HP465" s="21"/>
      <c r="HQ465" s="21"/>
      <c r="HR465" s="21"/>
      <c r="HS465" s="21"/>
      <c r="HT465" s="21"/>
      <c r="HU465" s="21"/>
      <c r="HV465" s="21"/>
      <c r="HW465" s="21"/>
      <c r="HX465" s="21"/>
      <c r="HY465" s="21"/>
      <c r="HZ465" s="21"/>
      <c r="IA465" s="21"/>
    </row>
    <row r="466" spans="1:235" s="22" customFormat="1" ht="24.75" customHeight="1">
      <c r="A466" s="102" t="s">
        <v>362</v>
      </c>
      <c r="B466" s="102"/>
      <c r="C466" s="102"/>
      <c r="D466" s="101"/>
      <c r="E466" s="101">
        <f>E469*E471+1.32</f>
        <v>180690</v>
      </c>
      <c r="F466" s="101">
        <f>E466</f>
        <v>180690</v>
      </c>
      <c r="G466" s="101"/>
      <c r="H466" s="101">
        <f>H469*H471</f>
        <v>180689.9999997</v>
      </c>
      <c r="I466" s="101"/>
      <c r="J466" s="101">
        <f>H466</f>
        <v>180689.9999997</v>
      </c>
      <c r="K466" s="97"/>
      <c r="L466" s="101"/>
      <c r="M466" s="101"/>
      <c r="N466" s="101"/>
      <c r="O466" s="101">
        <f>O469*O471</f>
        <v>180689.9999997</v>
      </c>
      <c r="P466" s="101">
        <f>O466</f>
        <v>180689.9999997</v>
      </c>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c r="EM466" s="21"/>
      <c r="EN466" s="21"/>
      <c r="EO466" s="21"/>
      <c r="EP466" s="21"/>
      <c r="EQ466" s="21"/>
      <c r="ER466" s="21"/>
      <c r="ES466" s="21"/>
      <c r="ET466" s="21"/>
      <c r="EU466" s="21"/>
      <c r="EV466" s="21"/>
      <c r="EW466" s="21"/>
      <c r="EX466" s="21"/>
      <c r="EY466" s="21"/>
      <c r="EZ466" s="21"/>
      <c r="FA466" s="21"/>
      <c r="FB466" s="21"/>
      <c r="FC466" s="21"/>
      <c r="FD466" s="21"/>
      <c r="FE466" s="21"/>
      <c r="FF466" s="21"/>
      <c r="FG466" s="21"/>
      <c r="FH466" s="21"/>
      <c r="FI466" s="21"/>
      <c r="FJ466" s="21"/>
      <c r="FK466" s="21"/>
      <c r="FL466" s="21"/>
      <c r="FM466" s="21"/>
      <c r="FN466" s="21"/>
      <c r="FO466" s="21"/>
      <c r="FP466" s="21"/>
      <c r="FQ466" s="21"/>
      <c r="FR466" s="21"/>
      <c r="FS466" s="21"/>
      <c r="FT466" s="21"/>
      <c r="FU466" s="21"/>
      <c r="FV466" s="21"/>
      <c r="FW466" s="21"/>
      <c r="FX466" s="21"/>
      <c r="FY466" s="21"/>
      <c r="FZ466" s="21"/>
      <c r="GA466" s="21"/>
      <c r="GB466" s="21"/>
      <c r="GC466" s="21"/>
      <c r="GD466" s="21"/>
      <c r="GE466" s="21"/>
      <c r="GF466" s="21"/>
      <c r="GG466" s="21"/>
      <c r="GH466" s="21"/>
      <c r="GI466" s="21"/>
      <c r="GJ466" s="21"/>
      <c r="GK466" s="21"/>
      <c r="GL466" s="21"/>
      <c r="GM466" s="21"/>
      <c r="GN466" s="21"/>
      <c r="GO466" s="21"/>
      <c r="GP466" s="21"/>
      <c r="GQ466" s="21"/>
      <c r="GR466" s="21"/>
      <c r="GS466" s="21"/>
      <c r="GT466" s="21"/>
      <c r="GU466" s="21"/>
      <c r="GV466" s="21"/>
      <c r="GW466" s="21"/>
      <c r="GX466" s="21"/>
      <c r="GY466" s="21"/>
      <c r="GZ466" s="21"/>
      <c r="HA466" s="21"/>
      <c r="HB466" s="21"/>
      <c r="HC466" s="21"/>
      <c r="HD466" s="21"/>
      <c r="HE466" s="21"/>
      <c r="HF466" s="21"/>
      <c r="HG466" s="21"/>
      <c r="HH466" s="21"/>
      <c r="HI466" s="21"/>
      <c r="HJ466" s="21"/>
      <c r="HK466" s="21"/>
      <c r="HL466" s="21"/>
      <c r="HM466" s="21"/>
      <c r="HN466" s="21"/>
      <c r="HO466" s="21"/>
      <c r="HP466" s="21"/>
      <c r="HQ466" s="21"/>
      <c r="HR466" s="21"/>
      <c r="HS466" s="21"/>
      <c r="HT466" s="21"/>
      <c r="HU466" s="21"/>
      <c r="HV466" s="21"/>
      <c r="HW466" s="21"/>
      <c r="HX466" s="21"/>
      <c r="HY466" s="21"/>
      <c r="HZ466" s="21"/>
      <c r="IA466" s="21"/>
    </row>
    <row r="467" spans="1:235" s="22" customFormat="1" ht="11.25">
      <c r="A467" s="94" t="s">
        <v>5</v>
      </c>
      <c r="B467" s="94"/>
      <c r="C467" s="94"/>
      <c r="D467" s="96"/>
      <c r="E467" s="96"/>
      <c r="F467" s="97"/>
      <c r="G467" s="96"/>
      <c r="H467" s="96"/>
      <c r="I467" s="96"/>
      <c r="J467" s="97"/>
      <c r="K467" s="97"/>
      <c r="L467" s="96"/>
      <c r="M467" s="96"/>
      <c r="N467" s="96"/>
      <c r="O467" s="96"/>
      <c r="P467" s="97"/>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21"/>
      <c r="EE467" s="21"/>
      <c r="EF467" s="21"/>
      <c r="EG467" s="21"/>
      <c r="EH467" s="21"/>
      <c r="EI467" s="21"/>
      <c r="EJ467" s="21"/>
      <c r="EK467" s="21"/>
      <c r="EL467" s="21"/>
      <c r="EM467" s="21"/>
      <c r="EN467" s="21"/>
      <c r="EO467" s="21"/>
      <c r="EP467" s="21"/>
      <c r="EQ467" s="21"/>
      <c r="ER467" s="21"/>
      <c r="ES467" s="21"/>
      <c r="ET467" s="21"/>
      <c r="EU467" s="21"/>
      <c r="EV467" s="21"/>
      <c r="EW467" s="21"/>
      <c r="EX467" s="21"/>
      <c r="EY467" s="21"/>
      <c r="EZ467" s="21"/>
      <c r="FA467" s="21"/>
      <c r="FB467" s="21"/>
      <c r="FC467" s="21"/>
      <c r="FD467" s="21"/>
      <c r="FE467" s="21"/>
      <c r="FF467" s="21"/>
      <c r="FG467" s="21"/>
      <c r="FH467" s="21"/>
      <c r="FI467" s="21"/>
      <c r="FJ467" s="21"/>
      <c r="FK467" s="21"/>
      <c r="FL467" s="21"/>
      <c r="FM467" s="21"/>
      <c r="FN467" s="21"/>
      <c r="FO467" s="21"/>
      <c r="FP467" s="21"/>
      <c r="FQ467" s="21"/>
      <c r="FR467" s="21"/>
      <c r="FS467" s="21"/>
      <c r="FT467" s="21"/>
      <c r="FU467" s="21"/>
      <c r="FV467" s="21"/>
      <c r="FW467" s="21"/>
      <c r="FX467" s="21"/>
      <c r="FY467" s="21"/>
      <c r="FZ467" s="21"/>
      <c r="GA467" s="21"/>
      <c r="GB467" s="21"/>
      <c r="GC467" s="21"/>
      <c r="GD467" s="21"/>
      <c r="GE467" s="21"/>
      <c r="GF467" s="21"/>
      <c r="GG467" s="21"/>
      <c r="GH467" s="21"/>
      <c r="GI467" s="21"/>
      <c r="GJ467" s="21"/>
      <c r="GK467" s="21"/>
      <c r="GL467" s="21"/>
      <c r="GM467" s="21"/>
      <c r="GN467" s="21"/>
      <c r="GO467" s="21"/>
      <c r="GP467" s="21"/>
      <c r="GQ467" s="21"/>
      <c r="GR467" s="21"/>
      <c r="GS467" s="21"/>
      <c r="GT467" s="21"/>
      <c r="GU467" s="21"/>
      <c r="GV467" s="21"/>
      <c r="GW467" s="21"/>
      <c r="GX467" s="21"/>
      <c r="GY467" s="21"/>
      <c r="GZ467" s="21"/>
      <c r="HA467" s="21"/>
      <c r="HB467" s="21"/>
      <c r="HC467" s="21"/>
      <c r="HD467" s="21"/>
      <c r="HE467" s="21"/>
      <c r="HF467" s="21"/>
      <c r="HG467" s="21"/>
      <c r="HH467" s="21"/>
      <c r="HI467" s="21"/>
      <c r="HJ467" s="21"/>
      <c r="HK467" s="21"/>
      <c r="HL467" s="21"/>
      <c r="HM467" s="21"/>
      <c r="HN467" s="21"/>
      <c r="HO467" s="21"/>
      <c r="HP467" s="21"/>
      <c r="HQ467" s="21"/>
      <c r="HR467" s="21"/>
      <c r="HS467" s="21"/>
      <c r="HT467" s="21"/>
      <c r="HU467" s="21"/>
      <c r="HV467" s="21"/>
      <c r="HW467" s="21"/>
      <c r="HX467" s="21"/>
      <c r="HY467" s="21"/>
      <c r="HZ467" s="21"/>
      <c r="IA467" s="21"/>
    </row>
    <row r="468" spans="1:235" s="22" customFormat="1" ht="26.25" customHeight="1">
      <c r="A468" s="98" t="s">
        <v>203</v>
      </c>
      <c r="B468" s="98"/>
      <c r="C468" s="98"/>
      <c r="D468" s="100"/>
      <c r="E468" s="100">
        <v>33</v>
      </c>
      <c r="F468" s="100">
        <f>E468</f>
        <v>33</v>
      </c>
      <c r="G468" s="100"/>
      <c r="H468" s="100">
        <v>33</v>
      </c>
      <c r="I468" s="100"/>
      <c r="J468" s="100">
        <f>H468</f>
        <v>33</v>
      </c>
      <c r="K468" s="100" t="e">
        <f>G468/D468*100</f>
        <v>#DIV/0!</v>
      </c>
      <c r="L468" s="100"/>
      <c r="M468" s="100"/>
      <c r="N468" s="100"/>
      <c r="O468" s="100">
        <v>33</v>
      </c>
      <c r="P468" s="100">
        <f>O468</f>
        <v>33</v>
      </c>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21"/>
      <c r="EE468" s="21"/>
      <c r="EF468" s="21"/>
      <c r="EG468" s="21"/>
      <c r="EH468" s="21"/>
      <c r="EI468" s="21"/>
      <c r="EJ468" s="21"/>
      <c r="EK468" s="21"/>
      <c r="EL468" s="21"/>
      <c r="EM468" s="21"/>
      <c r="EN468" s="21"/>
      <c r="EO468" s="21"/>
      <c r="EP468" s="21"/>
      <c r="EQ468" s="21"/>
      <c r="ER468" s="21"/>
      <c r="ES468" s="21"/>
      <c r="ET468" s="21"/>
      <c r="EU468" s="21"/>
      <c r="EV468" s="21"/>
      <c r="EW468" s="21"/>
      <c r="EX468" s="21"/>
      <c r="EY468" s="21"/>
      <c r="EZ468" s="21"/>
      <c r="FA468" s="21"/>
      <c r="FB468" s="21"/>
      <c r="FC468" s="21"/>
      <c r="FD468" s="21"/>
      <c r="FE468" s="21"/>
      <c r="FF468" s="21"/>
      <c r="FG468" s="21"/>
      <c r="FH468" s="21"/>
      <c r="FI468" s="21"/>
      <c r="FJ468" s="21"/>
      <c r="FK468" s="21"/>
      <c r="FL468" s="21"/>
      <c r="FM468" s="21"/>
      <c r="FN468" s="21"/>
      <c r="FO468" s="21"/>
      <c r="FP468" s="21"/>
      <c r="FQ468" s="21"/>
      <c r="FR468" s="21"/>
      <c r="FS468" s="21"/>
      <c r="FT468" s="21"/>
      <c r="FU468" s="21"/>
      <c r="FV468" s="21"/>
      <c r="FW468" s="21"/>
      <c r="FX468" s="21"/>
      <c r="FY468" s="21"/>
      <c r="FZ468" s="21"/>
      <c r="GA468" s="21"/>
      <c r="GB468" s="21"/>
      <c r="GC468" s="21"/>
      <c r="GD468" s="21"/>
      <c r="GE468" s="21"/>
      <c r="GF468" s="21"/>
      <c r="GG468" s="21"/>
      <c r="GH468" s="21"/>
      <c r="GI468" s="21"/>
      <c r="GJ468" s="21"/>
      <c r="GK468" s="21"/>
      <c r="GL468" s="21"/>
      <c r="GM468" s="21"/>
      <c r="GN468" s="21"/>
      <c r="GO468" s="21"/>
      <c r="GP468" s="21"/>
      <c r="GQ468" s="21"/>
      <c r="GR468" s="21"/>
      <c r="GS468" s="21"/>
      <c r="GT468" s="21"/>
      <c r="GU468" s="21"/>
      <c r="GV468" s="21"/>
      <c r="GW468" s="21"/>
      <c r="GX468" s="21"/>
      <c r="GY468" s="21"/>
      <c r="GZ468" s="21"/>
      <c r="HA468" s="21"/>
      <c r="HB468" s="21"/>
      <c r="HC468" s="21"/>
      <c r="HD468" s="21"/>
      <c r="HE468" s="21"/>
      <c r="HF468" s="21"/>
      <c r="HG468" s="21"/>
      <c r="HH468" s="21"/>
      <c r="HI468" s="21"/>
      <c r="HJ468" s="21"/>
      <c r="HK468" s="21"/>
      <c r="HL468" s="21"/>
      <c r="HM468" s="21"/>
      <c r="HN468" s="21"/>
      <c r="HO468" s="21"/>
      <c r="HP468" s="21"/>
      <c r="HQ468" s="21"/>
      <c r="HR468" s="21"/>
      <c r="HS468" s="21"/>
      <c r="HT468" s="21"/>
      <c r="HU468" s="21"/>
      <c r="HV468" s="21"/>
      <c r="HW468" s="21"/>
      <c r="HX468" s="21"/>
      <c r="HY468" s="21"/>
      <c r="HZ468" s="21"/>
      <c r="IA468" s="21"/>
    </row>
    <row r="469" spans="1:235" s="22" customFormat="1" ht="26.25" customHeight="1">
      <c r="A469" s="98" t="s">
        <v>69</v>
      </c>
      <c r="B469" s="98"/>
      <c r="C469" s="98"/>
      <c r="D469" s="100"/>
      <c r="E469" s="100">
        <v>94</v>
      </c>
      <c r="F469" s="100">
        <v>94</v>
      </c>
      <c r="G469" s="100"/>
      <c r="H469" s="100">
        <v>94</v>
      </c>
      <c r="I469" s="100"/>
      <c r="J469" s="100">
        <v>94</v>
      </c>
      <c r="K469" s="100"/>
      <c r="L469" s="100"/>
      <c r="M469" s="100"/>
      <c r="N469" s="100"/>
      <c r="O469" s="100">
        <v>94</v>
      </c>
      <c r="P469" s="100">
        <v>94</v>
      </c>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21"/>
      <c r="EE469" s="21"/>
      <c r="EF469" s="21"/>
      <c r="EG469" s="21"/>
      <c r="EH469" s="21"/>
      <c r="EI469" s="21"/>
      <c r="EJ469" s="21"/>
      <c r="EK469" s="21"/>
      <c r="EL469" s="21"/>
      <c r="EM469" s="21"/>
      <c r="EN469" s="21"/>
      <c r="EO469" s="21"/>
      <c r="EP469" s="21"/>
      <c r="EQ469" s="21"/>
      <c r="ER469" s="21"/>
      <c r="ES469" s="21"/>
      <c r="ET469" s="21"/>
      <c r="EU469" s="21"/>
      <c r="EV469" s="21"/>
      <c r="EW469" s="21"/>
      <c r="EX469" s="21"/>
      <c r="EY469" s="21"/>
      <c r="EZ469" s="21"/>
      <c r="FA469" s="21"/>
      <c r="FB469" s="21"/>
      <c r="FC469" s="21"/>
      <c r="FD469" s="21"/>
      <c r="FE469" s="21"/>
      <c r="FF469" s="21"/>
      <c r="FG469" s="21"/>
      <c r="FH469" s="21"/>
      <c r="FI469" s="21"/>
      <c r="FJ469" s="21"/>
      <c r="FK469" s="21"/>
      <c r="FL469" s="21"/>
      <c r="FM469" s="21"/>
      <c r="FN469" s="21"/>
      <c r="FO469" s="21"/>
      <c r="FP469" s="21"/>
      <c r="FQ469" s="21"/>
      <c r="FR469" s="21"/>
      <c r="FS469" s="21"/>
      <c r="FT469" s="21"/>
      <c r="FU469" s="21"/>
      <c r="FV469" s="21"/>
      <c r="FW469" s="21"/>
      <c r="FX469" s="21"/>
      <c r="FY469" s="21"/>
      <c r="FZ469" s="21"/>
      <c r="GA469" s="21"/>
      <c r="GB469" s="21"/>
      <c r="GC469" s="21"/>
      <c r="GD469" s="21"/>
      <c r="GE469" s="21"/>
      <c r="GF469" s="21"/>
      <c r="GG469" s="21"/>
      <c r="GH469" s="21"/>
      <c r="GI469" s="21"/>
      <c r="GJ469" s="21"/>
      <c r="GK469" s="21"/>
      <c r="GL469" s="21"/>
      <c r="GM469" s="21"/>
      <c r="GN469" s="21"/>
      <c r="GO469" s="21"/>
      <c r="GP469" s="21"/>
      <c r="GQ469" s="21"/>
      <c r="GR469" s="21"/>
      <c r="GS469" s="21"/>
      <c r="GT469" s="21"/>
      <c r="GU469" s="21"/>
      <c r="GV469" s="21"/>
      <c r="GW469" s="21"/>
      <c r="GX469" s="21"/>
      <c r="GY469" s="21"/>
      <c r="GZ469" s="21"/>
      <c r="HA469" s="21"/>
      <c r="HB469" s="21"/>
      <c r="HC469" s="21"/>
      <c r="HD469" s="21"/>
      <c r="HE469" s="21"/>
      <c r="HF469" s="21"/>
      <c r="HG469" s="21"/>
      <c r="HH469" s="21"/>
      <c r="HI469" s="21"/>
      <c r="HJ469" s="21"/>
      <c r="HK469" s="21"/>
      <c r="HL469" s="21"/>
      <c r="HM469" s="21"/>
      <c r="HN469" s="21"/>
      <c r="HO469" s="21"/>
      <c r="HP469" s="21"/>
      <c r="HQ469" s="21"/>
      <c r="HR469" s="21"/>
      <c r="HS469" s="21"/>
      <c r="HT469" s="21"/>
      <c r="HU469" s="21"/>
      <c r="HV469" s="21"/>
      <c r="HW469" s="21"/>
      <c r="HX469" s="21"/>
      <c r="HY469" s="21"/>
      <c r="HZ469" s="21"/>
      <c r="IA469" s="21"/>
    </row>
    <row r="470" spans="1:235" s="22" customFormat="1" ht="11.25">
      <c r="A470" s="94" t="s">
        <v>7</v>
      </c>
      <c r="B470" s="94"/>
      <c r="C470" s="94"/>
      <c r="D470" s="96"/>
      <c r="E470" s="96"/>
      <c r="F470" s="97"/>
      <c r="G470" s="96"/>
      <c r="H470" s="96"/>
      <c r="I470" s="96"/>
      <c r="J470" s="97"/>
      <c r="K470" s="97"/>
      <c r="L470" s="96"/>
      <c r="M470" s="96"/>
      <c r="N470" s="96"/>
      <c r="O470" s="96"/>
      <c r="P470" s="97"/>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c r="EM470" s="21"/>
      <c r="EN470" s="21"/>
      <c r="EO470" s="21"/>
      <c r="EP470" s="21"/>
      <c r="EQ470" s="21"/>
      <c r="ER470" s="21"/>
      <c r="ES470" s="21"/>
      <c r="ET470" s="21"/>
      <c r="EU470" s="21"/>
      <c r="EV470" s="21"/>
      <c r="EW470" s="21"/>
      <c r="EX470" s="21"/>
      <c r="EY470" s="21"/>
      <c r="EZ470" s="21"/>
      <c r="FA470" s="21"/>
      <c r="FB470" s="21"/>
      <c r="FC470" s="21"/>
      <c r="FD470" s="21"/>
      <c r="FE470" s="21"/>
      <c r="FF470" s="21"/>
      <c r="FG470" s="21"/>
      <c r="FH470" s="21"/>
      <c r="FI470" s="21"/>
      <c r="FJ470" s="21"/>
      <c r="FK470" s="21"/>
      <c r="FL470" s="21"/>
      <c r="FM470" s="21"/>
      <c r="FN470" s="21"/>
      <c r="FO470" s="21"/>
      <c r="FP470" s="21"/>
      <c r="FQ470" s="21"/>
      <c r="FR470" s="21"/>
      <c r="FS470" s="21"/>
      <c r="FT470" s="21"/>
      <c r="FU470" s="21"/>
      <c r="FV470" s="21"/>
      <c r="FW470" s="21"/>
      <c r="FX470" s="21"/>
      <c r="FY470" s="21"/>
      <c r="FZ470" s="21"/>
      <c r="GA470" s="21"/>
      <c r="GB470" s="21"/>
      <c r="GC470" s="21"/>
      <c r="GD470" s="21"/>
      <c r="GE470" s="21"/>
      <c r="GF470" s="21"/>
      <c r="GG470" s="21"/>
      <c r="GH470" s="21"/>
      <c r="GI470" s="21"/>
      <c r="GJ470" s="21"/>
      <c r="GK470" s="21"/>
      <c r="GL470" s="21"/>
      <c r="GM470" s="21"/>
      <c r="GN470" s="21"/>
      <c r="GO470" s="21"/>
      <c r="GP470" s="21"/>
      <c r="GQ470" s="21"/>
      <c r="GR470" s="21"/>
      <c r="GS470" s="21"/>
      <c r="GT470" s="21"/>
      <c r="GU470" s="21"/>
      <c r="GV470" s="21"/>
      <c r="GW470" s="21"/>
      <c r="GX470" s="21"/>
      <c r="GY470" s="21"/>
      <c r="GZ470" s="21"/>
      <c r="HA470" s="21"/>
      <c r="HB470" s="21"/>
      <c r="HC470" s="21"/>
      <c r="HD470" s="21"/>
      <c r="HE470" s="21"/>
      <c r="HF470" s="21"/>
      <c r="HG470" s="21"/>
      <c r="HH470" s="21"/>
      <c r="HI470" s="21"/>
      <c r="HJ470" s="21"/>
      <c r="HK470" s="21"/>
      <c r="HL470" s="21"/>
      <c r="HM470" s="21"/>
      <c r="HN470" s="21"/>
      <c r="HO470" s="21"/>
      <c r="HP470" s="21"/>
      <c r="HQ470" s="21"/>
      <c r="HR470" s="21"/>
      <c r="HS470" s="21"/>
      <c r="HT470" s="21"/>
      <c r="HU470" s="21"/>
      <c r="HV470" s="21"/>
      <c r="HW470" s="21"/>
      <c r="HX470" s="21"/>
      <c r="HY470" s="21"/>
      <c r="HZ470" s="21"/>
      <c r="IA470" s="21"/>
    </row>
    <row r="471" spans="1:235" s="22" customFormat="1" ht="23.25" customHeight="1">
      <c r="A471" s="98" t="s">
        <v>70</v>
      </c>
      <c r="B471" s="98"/>
      <c r="C471" s="98"/>
      <c r="D471" s="97"/>
      <c r="E471" s="97">
        <v>1922.22</v>
      </c>
      <c r="F471" s="97">
        <f>E471</f>
        <v>1922.22</v>
      </c>
      <c r="G471" s="97"/>
      <c r="H471" s="97">
        <v>1922.23404255</v>
      </c>
      <c r="I471" s="97"/>
      <c r="J471" s="97">
        <f>H471</f>
        <v>1922.23404255</v>
      </c>
      <c r="K471" s="97" t="e">
        <f>G471/D471*100</f>
        <v>#DIV/0!</v>
      </c>
      <c r="L471" s="97"/>
      <c r="M471" s="97"/>
      <c r="N471" s="97"/>
      <c r="O471" s="97">
        <v>1922.23404255</v>
      </c>
      <c r="P471" s="97">
        <f>O471</f>
        <v>1922.23404255</v>
      </c>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c r="DO471" s="21"/>
      <c r="DP471" s="21"/>
      <c r="DQ471" s="21"/>
      <c r="DR471" s="21"/>
      <c r="DS471" s="21"/>
      <c r="DT471" s="21"/>
      <c r="DU471" s="21"/>
      <c r="DV471" s="21"/>
      <c r="DW471" s="21"/>
      <c r="DX471" s="21"/>
      <c r="DY471" s="21"/>
      <c r="DZ471" s="21"/>
      <c r="EA471" s="21"/>
      <c r="EB471" s="21"/>
      <c r="EC471" s="21"/>
      <c r="ED471" s="21"/>
      <c r="EE471" s="21"/>
      <c r="EF471" s="21"/>
      <c r="EG471" s="21"/>
      <c r="EH471" s="21"/>
      <c r="EI471" s="21"/>
      <c r="EJ471" s="21"/>
      <c r="EK471" s="21"/>
      <c r="EL471" s="21"/>
      <c r="EM471" s="21"/>
      <c r="EN471" s="21"/>
      <c r="EO471" s="21"/>
      <c r="EP471" s="21"/>
      <c r="EQ471" s="21"/>
      <c r="ER471" s="21"/>
      <c r="ES471" s="21"/>
      <c r="ET471" s="21"/>
      <c r="EU471" s="21"/>
      <c r="EV471" s="21"/>
      <c r="EW471" s="21"/>
      <c r="EX471" s="21"/>
      <c r="EY471" s="21"/>
      <c r="EZ471" s="21"/>
      <c r="FA471" s="21"/>
      <c r="FB471" s="21"/>
      <c r="FC471" s="21"/>
      <c r="FD471" s="21"/>
      <c r="FE471" s="21"/>
      <c r="FF471" s="21"/>
      <c r="FG471" s="21"/>
      <c r="FH471" s="21"/>
      <c r="FI471" s="21"/>
      <c r="FJ471" s="21"/>
      <c r="FK471" s="21"/>
      <c r="FL471" s="21"/>
      <c r="FM471" s="21"/>
      <c r="FN471" s="21"/>
      <c r="FO471" s="21"/>
      <c r="FP471" s="21"/>
      <c r="FQ471" s="21"/>
      <c r="FR471" s="21"/>
      <c r="FS471" s="21"/>
      <c r="FT471" s="21"/>
      <c r="FU471" s="21"/>
      <c r="FV471" s="21"/>
      <c r="FW471" s="21"/>
      <c r="FX471" s="21"/>
      <c r="FY471" s="21"/>
      <c r="FZ471" s="21"/>
      <c r="GA471" s="21"/>
      <c r="GB471" s="21"/>
      <c r="GC471" s="21"/>
      <c r="GD471" s="21"/>
      <c r="GE471" s="21"/>
      <c r="GF471" s="21"/>
      <c r="GG471" s="21"/>
      <c r="GH471" s="21"/>
      <c r="GI471" s="21"/>
      <c r="GJ471" s="21"/>
      <c r="GK471" s="21"/>
      <c r="GL471" s="21"/>
      <c r="GM471" s="21"/>
      <c r="GN471" s="21"/>
      <c r="GO471" s="21"/>
      <c r="GP471" s="21"/>
      <c r="GQ471" s="21"/>
      <c r="GR471" s="21"/>
      <c r="GS471" s="21"/>
      <c r="GT471" s="21"/>
      <c r="GU471" s="21"/>
      <c r="GV471" s="21"/>
      <c r="GW471" s="21"/>
      <c r="GX471" s="21"/>
      <c r="GY471" s="21"/>
      <c r="GZ471" s="21"/>
      <c r="HA471" s="21"/>
      <c r="HB471" s="21"/>
      <c r="HC471" s="21"/>
      <c r="HD471" s="21"/>
      <c r="HE471" s="21"/>
      <c r="HF471" s="21"/>
      <c r="HG471" s="21"/>
      <c r="HH471" s="21"/>
      <c r="HI471" s="21"/>
      <c r="HJ471" s="21"/>
      <c r="HK471" s="21"/>
      <c r="HL471" s="21"/>
      <c r="HM471" s="21"/>
      <c r="HN471" s="21"/>
      <c r="HO471" s="21"/>
      <c r="HP471" s="21"/>
      <c r="HQ471" s="21"/>
      <c r="HR471" s="21"/>
      <c r="HS471" s="21"/>
      <c r="HT471" s="21"/>
      <c r="HU471" s="21"/>
      <c r="HV471" s="21"/>
      <c r="HW471" s="21"/>
      <c r="HX471" s="21"/>
      <c r="HY471" s="21"/>
      <c r="HZ471" s="21"/>
      <c r="IA471" s="21"/>
    </row>
    <row r="472" spans="1:235" s="22" customFormat="1" ht="11.25">
      <c r="A472" s="49" t="s">
        <v>6</v>
      </c>
      <c r="B472" s="98"/>
      <c r="C472" s="98"/>
      <c r="D472" s="97"/>
      <c r="E472" s="97"/>
      <c r="F472" s="97"/>
      <c r="G472" s="97"/>
      <c r="H472" s="97"/>
      <c r="I472" s="97"/>
      <c r="J472" s="97"/>
      <c r="K472" s="97"/>
      <c r="L472" s="97"/>
      <c r="M472" s="97"/>
      <c r="N472" s="97"/>
      <c r="O472" s="97"/>
      <c r="P472" s="97"/>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1"/>
      <c r="DL472" s="21"/>
      <c r="DM472" s="21"/>
      <c r="DN472" s="21"/>
      <c r="DO472" s="21"/>
      <c r="DP472" s="21"/>
      <c r="DQ472" s="21"/>
      <c r="DR472" s="21"/>
      <c r="DS472" s="21"/>
      <c r="DT472" s="21"/>
      <c r="DU472" s="21"/>
      <c r="DV472" s="21"/>
      <c r="DW472" s="21"/>
      <c r="DX472" s="21"/>
      <c r="DY472" s="21"/>
      <c r="DZ472" s="21"/>
      <c r="EA472" s="21"/>
      <c r="EB472" s="21"/>
      <c r="EC472" s="21"/>
      <c r="ED472" s="21"/>
      <c r="EE472" s="21"/>
      <c r="EF472" s="21"/>
      <c r="EG472" s="21"/>
      <c r="EH472" s="21"/>
      <c r="EI472" s="21"/>
      <c r="EJ472" s="21"/>
      <c r="EK472" s="21"/>
      <c r="EL472" s="21"/>
      <c r="EM472" s="21"/>
      <c r="EN472" s="21"/>
      <c r="EO472" s="21"/>
      <c r="EP472" s="21"/>
      <c r="EQ472" s="21"/>
      <c r="ER472" s="21"/>
      <c r="ES472" s="21"/>
      <c r="ET472" s="21"/>
      <c r="EU472" s="21"/>
      <c r="EV472" s="21"/>
      <c r="EW472" s="21"/>
      <c r="EX472" s="21"/>
      <c r="EY472" s="21"/>
      <c r="EZ472" s="21"/>
      <c r="FA472" s="21"/>
      <c r="FB472" s="21"/>
      <c r="FC472" s="21"/>
      <c r="FD472" s="21"/>
      <c r="FE472" s="21"/>
      <c r="FF472" s="21"/>
      <c r="FG472" s="21"/>
      <c r="FH472" s="21"/>
      <c r="FI472" s="21"/>
      <c r="FJ472" s="21"/>
      <c r="FK472" s="21"/>
      <c r="FL472" s="21"/>
      <c r="FM472" s="21"/>
      <c r="FN472" s="21"/>
      <c r="FO472" s="21"/>
      <c r="FP472" s="21"/>
      <c r="FQ472" s="21"/>
      <c r="FR472" s="21"/>
      <c r="FS472" s="21"/>
      <c r="FT472" s="21"/>
      <c r="FU472" s="21"/>
      <c r="FV472" s="21"/>
      <c r="FW472" s="21"/>
      <c r="FX472" s="21"/>
      <c r="FY472" s="21"/>
      <c r="FZ472" s="21"/>
      <c r="GA472" s="21"/>
      <c r="GB472" s="21"/>
      <c r="GC472" s="21"/>
      <c r="GD472" s="21"/>
      <c r="GE472" s="21"/>
      <c r="GF472" s="21"/>
      <c r="GG472" s="21"/>
      <c r="GH472" s="21"/>
      <c r="GI472" s="21"/>
      <c r="GJ472" s="21"/>
      <c r="GK472" s="21"/>
      <c r="GL472" s="21"/>
      <c r="GM472" s="21"/>
      <c r="GN472" s="21"/>
      <c r="GO472" s="21"/>
      <c r="GP472" s="21"/>
      <c r="GQ472" s="21"/>
      <c r="GR472" s="21"/>
      <c r="GS472" s="21"/>
      <c r="GT472" s="21"/>
      <c r="GU472" s="21"/>
      <c r="GV472" s="21"/>
      <c r="GW472" s="21"/>
      <c r="GX472" s="21"/>
      <c r="GY472" s="21"/>
      <c r="GZ472" s="21"/>
      <c r="HA472" s="21"/>
      <c r="HB472" s="21"/>
      <c r="HC472" s="21"/>
      <c r="HD472" s="21"/>
      <c r="HE472" s="21"/>
      <c r="HF472" s="21"/>
      <c r="HG472" s="21"/>
      <c r="HH472" s="21"/>
      <c r="HI472" s="21"/>
      <c r="HJ472" s="21"/>
      <c r="HK472" s="21"/>
      <c r="HL472" s="21"/>
      <c r="HM472" s="21"/>
      <c r="HN472" s="21"/>
      <c r="HO472" s="21"/>
      <c r="HP472" s="21"/>
      <c r="HQ472" s="21"/>
      <c r="HR472" s="21"/>
      <c r="HS472" s="21"/>
      <c r="HT472" s="21"/>
      <c r="HU472" s="21"/>
      <c r="HV472" s="21"/>
      <c r="HW472" s="21"/>
      <c r="HX472" s="21"/>
      <c r="HY472" s="21"/>
      <c r="HZ472" s="21"/>
      <c r="IA472" s="21"/>
    </row>
    <row r="473" spans="1:235" s="22" customFormat="1" ht="29.25" customHeight="1">
      <c r="A473" s="18" t="s">
        <v>204</v>
      </c>
      <c r="B473" s="98"/>
      <c r="C473" s="98"/>
      <c r="D473" s="97"/>
      <c r="E473" s="97"/>
      <c r="F473" s="97"/>
      <c r="G473" s="97"/>
      <c r="H473" s="97"/>
      <c r="I473" s="97"/>
      <c r="J473" s="97"/>
      <c r="K473" s="97"/>
      <c r="L473" s="97"/>
      <c r="M473" s="97"/>
      <c r="N473" s="97"/>
      <c r="O473" s="97"/>
      <c r="P473" s="97"/>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21"/>
      <c r="EA473" s="21"/>
      <c r="EB473" s="21"/>
      <c r="EC473" s="21"/>
      <c r="ED473" s="21"/>
      <c r="EE473" s="21"/>
      <c r="EF473" s="21"/>
      <c r="EG473" s="21"/>
      <c r="EH473" s="21"/>
      <c r="EI473" s="21"/>
      <c r="EJ473" s="21"/>
      <c r="EK473" s="21"/>
      <c r="EL473" s="21"/>
      <c r="EM473" s="21"/>
      <c r="EN473" s="21"/>
      <c r="EO473" s="21"/>
      <c r="EP473" s="21"/>
      <c r="EQ473" s="21"/>
      <c r="ER473" s="21"/>
      <c r="ES473" s="21"/>
      <c r="ET473" s="21"/>
      <c r="EU473" s="21"/>
      <c r="EV473" s="21"/>
      <c r="EW473" s="21"/>
      <c r="EX473" s="21"/>
      <c r="EY473" s="21"/>
      <c r="EZ473" s="21"/>
      <c r="FA473" s="21"/>
      <c r="FB473" s="21"/>
      <c r="FC473" s="21"/>
      <c r="FD473" s="21"/>
      <c r="FE473" s="21"/>
      <c r="FF473" s="21"/>
      <c r="FG473" s="21"/>
      <c r="FH473" s="21"/>
      <c r="FI473" s="21"/>
      <c r="FJ473" s="21"/>
      <c r="FK473" s="21"/>
      <c r="FL473" s="21"/>
      <c r="FM473" s="21"/>
      <c r="FN473" s="21"/>
      <c r="FO473" s="21"/>
      <c r="FP473" s="21"/>
      <c r="FQ473" s="21"/>
      <c r="FR473" s="21"/>
      <c r="FS473" s="21"/>
      <c r="FT473" s="21"/>
      <c r="FU473" s="21"/>
      <c r="FV473" s="21"/>
      <c r="FW473" s="21"/>
      <c r="FX473" s="21"/>
      <c r="FY473" s="21"/>
      <c r="FZ473" s="21"/>
      <c r="GA473" s="21"/>
      <c r="GB473" s="21"/>
      <c r="GC473" s="21"/>
      <c r="GD473" s="21"/>
      <c r="GE473" s="21"/>
      <c r="GF473" s="21"/>
      <c r="GG473" s="21"/>
      <c r="GH473" s="21"/>
      <c r="GI473" s="21"/>
      <c r="GJ473" s="21"/>
      <c r="GK473" s="21"/>
      <c r="GL473" s="21"/>
      <c r="GM473" s="21"/>
      <c r="GN473" s="21"/>
      <c r="GO473" s="21"/>
      <c r="GP473" s="21"/>
      <c r="GQ473" s="21"/>
      <c r="GR473" s="21"/>
      <c r="GS473" s="21"/>
      <c r="GT473" s="21"/>
      <c r="GU473" s="21"/>
      <c r="GV473" s="21"/>
      <c r="GW473" s="21"/>
      <c r="GX473" s="21"/>
      <c r="GY473" s="21"/>
      <c r="GZ473" s="21"/>
      <c r="HA473" s="21"/>
      <c r="HB473" s="21"/>
      <c r="HC473" s="21"/>
      <c r="HD473" s="21"/>
      <c r="HE473" s="21"/>
      <c r="HF473" s="21"/>
      <c r="HG473" s="21"/>
      <c r="HH473" s="21"/>
      <c r="HI473" s="21"/>
      <c r="HJ473" s="21"/>
      <c r="HK473" s="21"/>
      <c r="HL473" s="21"/>
      <c r="HM473" s="21"/>
      <c r="HN473" s="21"/>
      <c r="HO473" s="21"/>
      <c r="HP473" s="21"/>
      <c r="HQ473" s="21"/>
      <c r="HR473" s="21"/>
      <c r="HS473" s="21"/>
      <c r="HT473" s="21"/>
      <c r="HU473" s="21"/>
      <c r="HV473" s="21"/>
      <c r="HW473" s="21"/>
      <c r="HX473" s="21"/>
      <c r="HY473" s="21"/>
      <c r="HZ473" s="21"/>
      <c r="IA473" s="21"/>
    </row>
    <row r="474" spans="1:235" s="79" customFormat="1" ht="33.75" customHeight="1">
      <c r="A474" s="102" t="s">
        <v>363</v>
      </c>
      <c r="B474" s="102"/>
      <c r="C474" s="102"/>
      <c r="D474" s="101"/>
      <c r="E474" s="101">
        <f>E478</f>
        <v>162140</v>
      </c>
      <c r="F474" s="101">
        <f>E474</f>
        <v>162140</v>
      </c>
      <c r="G474" s="101"/>
      <c r="H474" s="101">
        <f>H478</f>
        <v>257570</v>
      </c>
      <c r="I474" s="101"/>
      <c r="J474" s="101">
        <f>H474</f>
        <v>257570</v>
      </c>
      <c r="K474" s="101"/>
      <c r="L474" s="101"/>
      <c r="M474" s="101"/>
      <c r="N474" s="101"/>
      <c r="O474" s="101">
        <f>O478</f>
        <v>257570</v>
      </c>
      <c r="P474" s="101">
        <f>O474</f>
        <v>257570</v>
      </c>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c r="EW474" s="78"/>
      <c r="EX474" s="78"/>
      <c r="EY474" s="78"/>
      <c r="EZ474" s="78"/>
      <c r="FA474" s="78"/>
      <c r="FB474" s="78"/>
      <c r="FC474" s="78"/>
      <c r="FD474" s="78"/>
      <c r="FE474" s="78"/>
      <c r="FF474" s="78"/>
      <c r="FG474" s="78"/>
      <c r="FH474" s="78"/>
      <c r="FI474" s="78"/>
      <c r="FJ474" s="78"/>
      <c r="FK474" s="78"/>
      <c r="FL474" s="78"/>
      <c r="FM474" s="78"/>
      <c r="FN474" s="78"/>
      <c r="FO474" s="78"/>
      <c r="FP474" s="78"/>
      <c r="FQ474" s="78"/>
      <c r="FR474" s="78"/>
      <c r="FS474" s="78"/>
      <c r="FT474" s="78"/>
      <c r="FU474" s="78"/>
      <c r="FV474" s="78"/>
      <c r="FW474" s="78"/>
      <c r="FX474" s="78"/>
      <c r="FY474" s="78"/>
      <c r="FZ474" s="78"/>
      <c r="GA474" s="78"/>
      <c r="GB474" s="78"/>
      <c r="GC474" s="78"/>
      <c r="GD474" s="78"/>
      <c r="GE474" s="78"/>
      <c r="GF474" s="78"/>
      <c r="GG474" s="78"/>
      <c r="GH474" s="78"/>
      <c r="GI474" s="78"/>
      <c r="GJ474" s="78"/>
      <c r="GK474" s="78"/>
      <c r="GL474" s="78"/>
      <c r="GM474" s="78"/>
      <c r="GN474" s="78"/>
      <c r="GO474" s="78"/>
      <c r="GP474" s="78"/>
      <c r="GQ474" s="78"/>
      <c r="GR474" s="78"/>
      <c r="GS474" s="78"/>
      <c r="GT474" s="78"/>
      <c r="GU474" s="78"/>
      <c r="GV474" s="78"/>
      <c r="GW474" s="78"/>
      <c r="GX474" s="78"/>
      <c r="GY474" s="78"/>
      <c r="GZ474" s="78"/>
      <c r="HA474" s="78"/>
      <c r="HB474" s="78"/>
      <c r="HC474" s="78"/>
      <c r="HD474" s="78"/>
      <c r="HE474" s="78"/>
      <c r="HF474" s="78"/>
      <c r="HG474" s="78"/>
      <c r="HH474" s="78"/>
      <c r="HI474" s="78"/>
      <c r="HJ474" s="78"/>
      <c r="HK474" s="78"/>
      <c r="HL474" s="78"/>
      <c r="HM474" s="78"/>
      <c r="HN474" s="78"/>
      <c r="HO474" s="78"/>
      <c r="HP474" s="78"/>
      <c r="HQ474" s="78"/>
      <c r="HR474" s="78"/>
      <c r="HS474" s="78"/>
      <c r="HT474" s="78"/>
      <c r="HU474" s="78"/>
      <c r="HV474" s="78"/>
      <c r="HW474" s="78"/>
      <c r="HX474" s="78"/>
      <c r="HY474" s="78"/>
      <c r="HZ474" s="78"/>
      <c r="IA474" s="78"/>
    </row>
    <row r="475" spans="1:235" s="22" customFormat="1" ht="11.25">
      <c r="A475" s="94" t="s">
        <v>5</v>
      </c>
      <c r="B475" s="94"/>
      <c r="C475" s="94"/>
      <c r="D475" s="96"/>
      <c r="E475" s="96"/>
      <c r="F475" s="97"/>
      <c r="G475" s="96"/>
      <c r="H475" s="96"/>
      <c r="I475" s="96"/>
      <c r="J475" s="97"/>
      <c r="K475" s="97"/>
      <c r="L475" s="96"/>
      <c r="M475" s="96"/>
      <c r="N475" s="96"/>
      <c r="O475" s="96"/>
      <c r="P475" s="97"/>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c r="EM475" s="21"/>
      <c r="EN475" s="21"/>
      <c r="EO475" s="21"/>
      <c r="EP475" s="21"/>
      <c r="EQ475" s="21"/>
      <c r="ER475" s="21"/>
      <c r="ES475" s="21"/>
      <c r="ET475" s="21"/>
      <c r="EU475" s="21"/>
      <c r="EV475" s="21"/>
      <c r="EW475" s="21"/>
      <c r="EX475" s="21"/>
      <c r="EY475" s="21"/>
      <c r="EZ475" s="21"/>
      <c r="FA475" s="21"/>
      <c r="FB475" s="21"/>
      <c r="FC475" s="21"/>
      <c r="FD475" s="21"/>
      <c r="FE475" s="21"/>
      <c r="FF475" s="21"/>
      <c r="FG475" s="21"/>
      <c r="FH475" s="21"/>
      <c r="FI475" s="21"/>
      <c r="FJ475" s="21"/>
      <c r="FK475" s="21"/>
      <c r="FL475" s="21"/>
      <c r="FM475" s="21"/>
      <c r="FN475" s="21"/>
      <c r="FO475" s="21"/>
      <c r="FP475" s="21"/>
      <c r="FQ475" s="21"/>
      <c r="FR475" s="21"/>
      <c r="FS475" s="21"/>
      <c r="FT475" s="21"/>
      <c r="FU475" s="21"/>
      <c r="FV475" s="21"/>
      <c r="FW475" s="21"/>
      <c r="FX475" s="21"/>
      <c r="FY475" s="21"/>
      <c r="FZ475" s="21"/>
      <c r="GA475" s="21"/>
      <c r="GB475" s="21"/>
      <c r="GC475" s="21"/>
      <c r="GD475" s="21"/>
      <c r="GE475" s="21"/>
      <c r="GF475" s="21"/>
      <c r="GG475" s="21"/>
      <c r="GH475" s="21"/>
      <c r="GI475" s="21"/>
      <c r="GJ475" s="21"/>
      <c r="GK475" s="21"/>
      <c r="GL475" s="21"/>
      <c r="GM475" s="21"/>
      <c r="GN475" s="21"/>
      <c r="GO475" s="21"/>
      <c r="GP475" s="21"/>
      <c r="GQ475" s="21"/>
      <c r="GR475" s="21"/>
      <c r="GS475" s="21"/>
      <c r="GT475" s="21"/>
      <c r="GU475" s="21"/>
      <c r="GV475" s="21"/>
      <c r="GW475" s="21"/>
      <c r="GX475" s="21"/>
      <c r="GY475" s="21"/>
      <c r="GZ475" s="21"/>
      <c r="HA475" s="21"/>
      <c r="HB475" s="21"/>
      <c r="HC475" s="21"/>
      <c r="HD475" s="21"/>
      <c r="HE475" s="21"/>
      <c r="HF475" s="21"/>
      <c r="HG475" s="21"/>
      <c r="HH475" s="21"/>
      <c r="HI475" s="21"/>
      <c r="HJ475" s="21"/>
      <c r="HK475" s="21"/>
      <c r="HL475" s="21"/>
      <c r="HM475" s="21"/>
      <c r="HN475" s="21"/>
      <c r="HO475" s="21"/>
      <c r="HP475" s="21"/>
      <c r="HQ475" s="21"/>
      <c r="HR475" s="21"/>
      <c r="HS475" s="21"/>
      <c r="HT475" s="21"/>
      <c r="HU475" s="21"/>
      <c r="HV475" s="21"/>
      <c r="HW475" s="21"/>
      <c r="HX475" s="21"/>
      <c r="HY475" s="21"/>
      <c r="HZ475" s="21"/>
      <c r="IA475" s="21"/>
    </row>
    <row r="476" spans="1:235" s="22" customFormat="1" ht="24" customHeight="1">
      <c r="A476" s="98" t="s">
        <v>205</v>
      </c>
      <c r="B476" s="98"/>
      <c r="C476" s="98"/>
      <c r="D476" s="100"/>
      <c r="E476" s="100">
        <v>236</v>
      </c>
      <c r="F476" s="100">
        <f>E476</f>
        <v>236</v>
      </c>
      <c r="G476" s="100"/>
      <c r="H476" s="100">
        <v>236</v>
      </c>
      <c r="I476" s="100"/>
      <c r="J476" s="100">
        <f>H476</f>
        <v>236</v>
      </c>
      <c r="K476" s="100" t="e">
        <f>G476/D476*100</f>
        <v>#DIV/0!</v>
      </c>
      <c r="L476" s="100"/>
      <c r="M476" s="100"/>
      <c r="N476" s="100"/>
      <c r="O476" s="100">
        <v>236</v>
      </c>
      <c r="P476" s="100">
        <f>O476</f>
        <v>236</v>
      </c>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c r="EM476" s="21"/>
      <c r="EN476" s="21"/>
      <c r="EO476" s="21"/>
      <c r="EP476" s="21"/>
      <c r="EQ476" s="21"/>
      <c r="ER476" s="21"/>
      <c r="ES476" s="21"/>
      <c r="ET476" s="21"/>
      <c r="EU476" s="21"/>
      <c r="EV476" s="21"/>
      <c r="EW476" s="21"/>
      <c r="EX476" s="21"/>
      <c r="EY476" s="21"/>
      <c r="EZ476" s="21"/>
      <c r="FA476" s="21"/>
      <c r="FB476" s="21"/>
      <c r="FC476" s="21"/>
      <c r="FD476" s="21"/>
      <c r="FE476" s="21"/>
      <c r="FF476" s="21"/>
      <c r="FG476" s="21"/>
      <c r="FH476" s="21"/>
      <c r="FI476" s="21"/>
      <c r="FJ476" s="21"/>
      <c r="FK476" s="21"/>
      <c r="FL476" s="21"/>
      <c r="FM476" s="21"/>
      <c r="FN476" s="21"/>
      <c r="FO476" s="21"/>
      <c r="FP476" s="21"/>
      <c r="FQ476" s="21"/>
      <c r="FR476" s="21"/>
      <c r="FS476" s="21"/>
      <c r="FT476" s="21"/>
      <c r="FU476" s="21"/>
      <c r="FV476" s="21"/>
      <c r="FW476" s="21"/>
      <c r="FX476" s="21"/>
      <c r="FY476" s="21"/>
      <c r="FZ476" s="21"/>
      <c r="GA476" s="21"/>
      <c r="GB476" s="21"/>
      <c r="GC476" s="21"/>
      <c r="GD476" s="21"/>
      <c r="GE476" s="21"/>
      <c r="GF476" s="21"/>
      <c r="GG476" s="21"/>
      <c r="GH476" s="21"/>
      <c r="GI476" s="21"/>
      <c r="GJ476" s="21"/>
      <c r="GK476" s="21"/>
      <c r="GL476" s="21"/>
      <c r="GM476" s="21"/>
      <c r="GN476" s="21"/>
      <c r="GO476" s="21"/>
      <c r="GP476" s="21"/>
      <c r="GQ476" s="21"/>
      <c r="GR476" s="21"/>
      <c r="GS476" s="21"/>
      <c r="GT476" s="21"/>
      <c r="GU476" s="21"/>
      <c r="GV476" s="21"/>
      <c r="GW476" s="21"/>
      <c r="GX476" s="21"/>
      <c r="GY476" s="21"/>
      <c r="GZ476" s="21"/>
      <c r="HA476" s="21"/>
      <c r="HB476" s="21"/>
      <c r="HC476" s="21"/>
      <c r="HD476" s="21"/>
      <c r="HE476" s="21"/>
      <c r="HF476" s="21"/>
      <c r="HG476" s="21"/>
      <c r="HH476" s="21"/>
      <c r="HI476" s="21"/>
      <c r="HJ476" s="21"/>
      <c r="HK476" s="21"/>
      <c r="HL476" s="21"/>
      <c r="HM476" s="21"/>
      <c r="HN476" s="21"/>
      <c r="HO476" s="21"/>
      <c r="HP476" s="21"/>
      <c r="HQ476" s="21"/>
      <c r="HR476" s="21"/>
      <c r="HS476" s="21"/>
      <c r="HT476" s="21"/>
      <c r="HU476" s="21"/>
      <c r="HV476" s="21"/>
      <c r="HW476" s="21"/>
      <c r="HX476" s="21"/>
      <c r="HY476" s="21"/>
      <c r="HZ476" s="21"/>
      <c r="IA476" s="21"/>
    </row>
    <row r="477" spans="1:235" s="22" customFormat="1" ht="11.25">
      <c r="A477" s="94" t="s">
        <v>7</v>
      </c>
      <c r="B477" s="94"/>
      <c r="C477" s="94"/>
      <c r="D477" s="117"/>
      <c r="E477" s="117"/>
      <c r="F477" s="118"/>
      <c r="G477" s="117"/>
      <c r="H477" s="117"/>
      <c r="I477" s="117"/>
      <c r="J477" s="118"/>
      <c r="K477" s="118"/>
      <c r="L477" s="117"/>
      <c r="M477" s="117"/>
      <c r="N477" s="117"/>
      <c r="O477" s="117"/>
      <c r="P477" s="118"/>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c r="ED477" s="21"/>
      <c r="EE477" s="21"/>
      <c r="EF477" s="21"/>
      <c r="EG477" s="21"/>
      <c r="EH477" s="21"/>
      <c r="EI477" s="21"/>
      <c r="EJ477" s="21"/>
      <c r="EK477" s="21"/>
      <c r="EL477" s="21"/>
      <c r="EM477" s="21"/>
      <c r="EN477" s="21"/>
      <c r="EO477" s="21"/>
      <c r="EP477" s="21"/>
      <c r="EQ477" s="21"/>
      <c r="ER477" s="21"/>
      <c r="ES477" s="21"/>
      <c r="ET477" s="21"/>
      <c r="EU477" s="21"/>
      <c r="EV477" s="21"/>
      <c r="EW477" s="21"/>
      <c r="EX477" s="21"/>
      <c r="EY477" s="21"/>
      <c r="EZ477" s="21"/>
      <c r="FA477" s="21"/>
      <c r="FB477" s="21"/>
      <c r="FC477" s="21"/>
      <c r="FD477" s="21"/>
      <c r="FE477" s="21"/>
      <c r="FF477" s="21"/>
      <c r="FG477" s="21"/>
      <c r="FH477" s="21"/>
      <c r="FI477" s="21"/>
      <c r="FJ477" s="21"/>
      <c r="FK477" s="21"/>
      <c r="FL477" s="21"/>
      <c r="FM477" s="21"/>
      <c r="FN477" s="21"/>
      <c r="FO477" s="21"/>
      <c r="FP477" s="21"/>
      <c r="FQ477" s="21"/>
      <c r="FR477" s="21"/>
      <c r="FS477" s="21"/>
      <c r="FT477" s="21"/>
      <c r="FU477" s="21"/>
      <c r="FV477" s="21"/>
      <c r="FW477" s="21"/>
      <c r="FX477" s="21"/>
      <c r="FY477" s="21"/>
      <c r="FZ477" s="21"/>
      <c r="GA477" s="21"/>
      <c r="GB477" s="21"/>
      <c r="GC477" s="21"/>
      <c r="GD477" s="21"/>
      <c r="GE477" s="21"/>
      <c r="GF477" s="21"/>
      <c r="GG477" s="21"/>
      <c r="GH477" s="21"/>
      <c r="GI477" s="21"/>
      <c r="GJ477" s="21"/>
      <c r="GK477" s="21"/>
      <c r="GL477" s="21"/>
      <c r="GM477" s="21"/>
      <c r="GN477" s="21"/>
      <c r="GO477" s="21"/>
      <c r="GP477" s="21"/>
      <c r="GQ477" s="21"/>
      <c r="GR477" s="21"/>
      <c r="GS477" s="21"/>
      <c r="GT477" s="21"/>
      <c r="GU477" s="21"/>
      <c r="GV477" s="21"/>
      <c r="GW477" s="21"/>
      <c r="GX477" s="21"/>
      <c r="GY477" s="21"/>
      <c r="GZ477" s="21"/>
      <c r="HA477" s="21"/>
      <c r="HB477" s="21"/>
      <c r="HC477" s="21"/>
      <c r="HD477" s="21"/>
      <c r="HE477" s="21"/>
      <c r="HF477" s="21"/>
      <c r="HG477" s="21"/>
      <c r="HH477" s="21"/>
      <c r="HI477" s="21"/>
      <c r="HJ477" s="21"/>
      <c r="HK477" s="21"/>
      <c r="HL477" s="21"/>
      <c r="HM477" s="21"/>
      <c r="HN477" s="21"/>
      <c r="HO477" s="21"/>
      <c r="HP477" s="21"/>
      <c r="HQ477" s="21"/>
      <c r="HR477" s="21"/>
      <c r="HS477" s="21"/>
      <c r="HT477" s="21"/>
      <c r="HU477" s="21"/>
      <c r="HV477" s="21"/>
      <c r="HW477" s="21"/>
      <c r="HX477" s="21"/>
      <c r="HY477" s="21"/>
      <c r="HZ477" s="21"/>
      <c r="IA477" s="21"/>
    </row>
    <row r="478" spans="1:235" s="22" customFormat="1" ht="24" customHeight="1">
      <c r="A478" s="119" t="s">
        <v>206</v>
      </c>
      <c r="B478" s="119"/>
      <c r="C478" s="120"/>
      <c r="D478" s="63"/>
      <c r="E478" s="63">
        <v>162140</v>
      </c>
      <c r="F478" s="63">
        <f>E478</f>
        <v>162140</v>
      </c>
      <c r="G478" s="63"/>
      <c r="H478" s="63">
        <v>257570</v>
      </c>
      <c r="I478" s="63"/>
      <c r="J478" s="63">
        <f>H478</f>
        <v>257570</v>
      </c>
      <c r="K478" s="63" t="e">
        <f>G478/D478*100</f>
        <v>#DIV/0!</v>
      </c>
      <c r="L478" s="63"/>
      <c r="M478" s="63"/>
      <c r="N478" s="63"/>
      <c r="O478" s="63">
        <v>257570</v>
      </c>
      <c r="P478" s="63">
        <f>O478</f>
        <v>257570</v>
      </c>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c r="ED478" s="21"/>
      <c r="EE478" s="21"/>
      <c r="EF478" s="21"/>
      <c r="EG478" s="21"/>
      <c r="EH478" s="21"/>
      <c r="EI478" s="21"/>
      <c r="EJ478" s="21"/>
      <c r="EK478" s="21"/>
      <c r="EL478" s="21"/>
      <c r="EM478" s="21"/>
      <c r="EN478" s="21"/>
      <c r="EO478" s="21"/>
      <c r="EP478" s="21"/>
      <c r="EQ478" s="21"/>
      <c r="ER478" s="21"/>
      <c r="ES478" s="21"/>
      <c r="ET478" s="21"/>
      <c r="EU478" s="21"/>
      <c r="EV478" s="21"/>
      <c r="EW478" s="21"/>
      <c r="EX478" s="21"/>
      <c r="EY478" s="21"/>
      <c r="EZ478" s="21"/>
      <c r="FA478" s="21"/>
      <c r="FB478" s="21"/>
      <c r="FC478" s="21"/>
      <c r="FD478" s="21"/>
      <c r="FE478" s="21"/>
      <c r="FF478" s="21"/>
      <c r="FG478" s="21"/>
      <c r="FH478" s="21"/>
      <c r="FI478" s="21"/>
      <c r="FJ478" s="21"/>
      <c r="FK478" s="21"/>
      <c r="FL478" s="21"/>
      <c r="FM478" s="21"/>
      <c r="FN478" s="21"/>
      <c r="FO478" s="21"/>
      <c r="FP478" s="21"/>
      <c r="FQ478" s="21"/>
      <c r="FR478" s="21"/>
      <c r="FS478" s="21"/>
      <c r="FT478" s="21"/>
      <c r="FU478" s="21"/>
      <c r="FV478" s="21"/>
      <c r="FW478" s="21"/>
      <c r="FX478" s="21"/>
      <c r="FY478" s="21"/>
      <c r="FZ478" s="21"/>
      <c r="GA478" s="21"/>
      <c r="GB478" s="21"/>
      <c r="GC478" s="21"/>
      <c r="GD478" s="21"/>
      <c r="GE478" s="21"/>
      <c r="GF478" s="21"/>
      <c r="GG478" s="21"/>
      <c r="GH478" s="21"/>
      <c r="GI478" s="21"/>
      <c r="GJ478" s="21"/>
      <c r="GK478" s="21"/>
      <c r="GL478" s="21"/>
      <c r="GM478" s="21"/>
      <c r="GN478" s="21"/>
      <c r="GO478" s="21"/>
      <c r="GP478" s="21"/>
      <c r="GQ478" s="21"/>
      <c r="GR478" s="21"/>
      <c r="GS478" s="21"/>
      <c r="GT478" s="21"/>
      <c r="GU478" s="21"/>
      <c r="GV478" s="21"/>
      <c r="GW478" s="21"/>
      <c r="GX478" s="21"/>
      <c r="GY478" s="21"/>
      <c r="GZ478" s="21"/>
      <c r="HA478" s="21"/>
      <c r="HB478" s="21"/>
      <c r="HC478" s="21"/>
      <c r="HD478" s="21"/>
      <c r="HE478" s="21"/>
      <c r="HF478" s="21"/>
      <c r="HG478" s="21"/>
      <c r="HH478" s="21"/>
      <c r="HI478" s="21"/>
      <c r="HJ478" s="21"/>
      <c r="HK478" s="21"/>
      <c r="HL478" s="21"/>
      <c r="HM478" s="21"/>
      <c r="HN478" s="21"/>
      <c r="HO478" s="21"/>
      <c r="HP478" s="21"/>
      <c r="HQ478" s="21"/>
      <c r="HR478" s="21"/>
      <c r="HS478" s="21"/>
      <c r="HT478" s="21"/>
      <c r="HU478" s="21"/>
      <c r="HV478" s="21"/>
      <c r="HW478" s="21"/>
      <c r="HX478" s="21"/>
      <c r="HY478" s="21"/>
      <c r="HZ478" s="21"/>
      <c r="IA478" s="21"/>
    </row>
    <row r="479" spans="1:235" s="79" customFormat="1" ht="33.75">
      <c r="A479" s="102" t="s">
        <v>364</v>
      </c>
      <c r="B479" s="102"/>
      <c r="C479" s="121"/>
      <c r="D479" s="122"/>
      <c r="E479" s="122">
        <v>191250</v>
      </c>
      <c r="F479" s="122">
        <f>E479</f>
        <v>191250</v>
      </c>
      <c r="G479" s="122"/>
      <c r="H479" s="122"/>
      <c r="I479" s="122"/>
      <c r="J479" s="122"/>
      <c r="K479" s="122"/>
      <c r="L479" s="122"/>
      <c r="M479" s="122"/>
      <c r="N479" s="122"/>
      <c r="O479" s="122"/>
      <c r="P479" s="122"/>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c r="EW479" s="78"/>
      <c r="EX479" s="78"/>
      <c r="EY479" s="78"/>
      <c r="EZ479" s="78"/>
      <c r="FA479" s="78"/>
      <c r="FB479" s="78"/>
      <c r="FC479" s="78"/>
      <c r="FD479" s="78"/>
      <c r="FE479" s="78"/>
      <c r="FF479" s="78"/>
      <c r="FG479" s="78"/>
      <c r="FH479" s="78"/>
      <c r="FI479" s="78"/>
      <c r="FJ479" s="78"/>
      <c r="FK479" s="78"/>
      <c r="FL479" s="78"/>
      <c r="FM479" s="78"/>
      <c r="FN479" s="78"/>
      <c r="FO479" s="78"/>
      <c r="FP479" s="78"/>
      <c r="FQ479" s="78"/>
      <c r="FR479" s="78"/>
      <c r="FS479" s="78"/>
      <c r="FT479" s="78"/>
      <c r="FU479" s="78"/>
      <c r="FV479" s="78"/>
      <c r="FW479" s="78"/>
      <c r="FX479" s="78"/>
      <c r="FY479" s="78"/>
      <c r="FZ479" s="78"/>
      <c r="GA479" s="78"/>
      <c r="GB479" s="78"/>
      <c r="GC479" s="78"/>
      <c r="GD479" s="78"/>
      <c r="GE479" s="78"/>
      <c r="GF479" s="78"/>
      <c r="GG479" s="78"/>
      <c r="GH479" s="78"/>
      <c r="GI479" s="78"/>
      <c r="GJ479" s="78"/>
      <c r="GK479" s="78"/>
      <c r="GL479" s="78"/>
      <c r="GM479" s="78"/>
      <c r="GN479" s="78"/>
      <c r="GO479" s="78"/>
      <c r="GP479" s="78"/>
      <c r="GQ479" s="78"/>
      <c r="GR479" s="78"/>
      <c r="GS479" s="78"/>
      <c r="GT479" s="78"/>
      <c r="GU479" s="78"/>
      <c r="GV479" s="78"/>
      <c r="GW479" s="78"/>
      <c r="GX479" s="78"/>
      <c r="GY479" s="78"/>
      <c r="GZ479" s="78"/>
      <c r="HA479" s="78"/>
      <c r="HB479" s="78"/>
      <c r="HC479" s="78"/>
      <c r="HD479" s="78"/>
      <c r="HE479" s="78"/>
      <c r="HF479" s="78"/>
      <c r="HG479" s="78"/>
      <c r="HH479" s="78"/>
      <c r="HI479" s="78"/>
      <c r="HJ479" s="78"/>
      <c r="HK479" s="78"/>
      <c r="HL479" s="78"/>
      <c r="HM479" s="78"/>
      <c r="HN479" s="78"/>
      <c r="HO479" s="78"/>
      <c r="HP479" s="78"/>
      <c r="HQ479" s="78"/>
      <c r="HR479" s="78"/>
      <c r="HS479" s="78"/>
      <c r="HT479" s="78"/>
      <c r="HU479" s="78"/>
      <c r="HV479" s="78"/>
      <c r="HW479" s="78"/>
      <c r="HX479" s="78"/>
      <c r="HY479" s="78"/>
      <c r="HZ479" s="78"/>
      <c r="IA479" s="78"/>
    </row>
    <row r="480" spans="1:235" s="22" customFormat="1" ht="11.25">
      <c r="A480" s="94" t="s">
        <v>4</v>
      </c>
      <c r="B480" s="95"/>
      <c r="C480" s="95"/>
      <c r="D480" s="123"/>
      <c r="E480" s="123"/>
      <c r="F480" s="123"/>
      <c r="G480" s="123"/>
      <c r="H480" s="123"/>
      <c r="I480" s="123"/>
      <c r="J480" s="123"/>
      <c r="K480" s="124"/>
      <c r="L480" s="123"/>
      <c r="M480" s="123"/>
      <c r="N480" s="123"/>
      <c r="O480" s="123"/>
      <c r="P480" s="123"/>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c r="ED480" s="21"/>
      <c r="EE480" s="21"/>
      <c r="EF480" s="21"/>
      <c r="EG480" s="21"/>
      <c r="EH480" s="21"/>
      <c r="EI480" s="21"/>
      <c r="EJ480" s="21"/>
      <c r="EK480" s="21"/>
      <c r="EL480" s="21"/>
      <c r="EM480" s="21"/>
      <c r="EN480" s="21"/>
      <c r="EO480" s="21"/>
      <c r="EP480" s="21"/>
      <c r="EQ480" s="21"/>
      <c r="ER480" s="21"/>
      <c r="ES480" s="21"/>
      <c r="ET480" s="21"/>
      <c r="EU480" s="21"/>
      <c r="EV480" s="21"/>
      <c r="EW480" s="21"/>
      <c r="EX480" s="21"/>
      <c r="EY480" s="21"/>
      <c r="EZ480" s="21"/>
      <c r="FA480" s="21"/>
      <c r="FB480" s="21"/>
      <c r="FC480" s="21"/>
      <c r="FD480" s="21"/>
      <c r="FE480" s="21"/>
      <c r="FF480" s="21"/>
      <c r="FG480" s="21"/>
      <c r="FH480" s="21"/>
      <c r="FI480" s="21"/>
      <c r="FJ480" s="21"/>
      <c r="FK480" s="21"/>
      <c r="FL480" s="21"/>
      <c r="FM480" s="21"/>
      <c r="FN480" s="21"/>
      <c r="FO480" s="21"/>
      <c r="FP480" s="21"/>
      <c r="FQ480" s="21"/>
      <c r="FR480" s="21"/>
      <c r="FS480" s="21"/>
      <c r="FT480" s="21"/>
      <c r="FU480" s="21"/>
      <c r="FV480" s="21"/>
      <c r="FW480" s="21"/>
      <c r="FX480" s="21"/>
      <c r="FY480" s="21"/>
      <c r="FZ480" s="21"/>
      <c r="GA480" s="21"/>
      <c r="GB480" s="21"/>
      <c r="GC480" s="21"/>
      <c r="GD480" s="21"/>
      <c r="GE480" s="21"/>
      <c r="GF480" s="21"/>
      <c r="GG480" s="21"/>
      <c r="GH480" s="21"/>
      <c r="GI480" s="21"/>
      <c r="GJ480" s="21"/>
      <c r="GK480" s="21"/>
      <c r="GL480" s="21"/>
      <c r="GM480" s="21"/>
      <c r="GN480" s="21"/>
      <c r="GO480" s="21"/>
      <c r="GP480" s="21"/>
      <c r="GQ480" s="21"/>
      <c r="GR480" s="21"/>
      <c r="GS480" s="21"/>
      <c r="GT480" s="21"/>
      <c r="GU480" s="21"/>
      <c r="GV480" s="21"/>
      <c r="GW480" s="21"/>
      <c r="GX480" s="21"/>
      <c r="GY480" s="21"/>
      <c r="GZ480" s="21"/>
      <c r="HA480" s="21"/>
      <c r="HB480" s="21"/>
      <c r="HC480" s="21"/>
      <c r="HD480" s="21"/>
      <c r="HE480" s="21"/>
      <c r="HF480" s="21"/>
      <c r="HG480" s="21"/>
      <c r="HH480" s="21"/>
      <c r="HI480" s="21"/>
      <c r="HJ480" s="21"/>
      <c r="HK480" s="21"/>
      <c r="HL480" s="21"/>
      <c r="HM480" s="21"/>
      <c r="HN480" s="21"/>
      <c r="HO480" s="21"/>
      <c r="HP480" s="21"/>
      <c r="HQ480" s="21"/>
      <c r="HR480" s="21"/>
      <c r="HS480" s="21"/>
      <c r="HT480" s="21"/>
      <c r="HU480" s="21"/>
      <c r="HV480" s="21"/>
      <c r="HW480" s="21"/>
      <c r="HX480" s="21"/>
      <c r="HY480" s="21"/>
      <c r="HZ480" s="21"/>
      <c r="IA480" s="21"/>
    </row>
    <row r="481" spans="1:235" s="22" customFormat="1" ht="11.25">
      <c r="A481" s="98" t="s">
        <v>65</v>
      </c>
      <c r="B481" s="99"/>
      <c r="C481" s="99"/>
      <c r="D481" s="100"/>
      <c r="E481" s="100">
        <f>E479/E485</f>
        <v>11.417910447761194</v>
      </c>
      <c r="F481" s="100">
        <f>E481</f>
        <v>11.417910447761194</v>
      </c>
      <c r="G481" s="100"/>
      <c r="H481" s="100"/>
      <c r="I481" s="100"/>
      <c r="J481" s="100"/>
      <c r="K481" s="100"/>
      <c r="L481" s="100"/>
      <c r="M481" s="100"/>
      <c r="N481" s="100"/>
      <c r="O481" s="100"/>
      <c r="P481" s="100"/>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c r="ED481" s="21"/>
      <c r="EE481" s="21"/>
      <c r="EF481" s="21"/>
      <c r="EG481" s="21"/>
      <c r="EH481" s="21"/>
      <c r="EI481" s="21"/>
      <c r="EJ481" s="21"/>
      <c r="EK481" s="21"/>
      <c r="EL481" s="21"/>
      <c r="EM481" s="21"/>
      <c r="EN481" s="21"/>
      <c r="EO481" s="21"/>
      <c r="EP481" s="21"/>
      <c r="EQ481" s="21"/>
      <c r="ER481" s="21"/>
      <c r="ES481" s="21"/>
      <c r="ET481" s="21"/>
      <c r="EU481" s="21"/>
      <c r="EV481" s="21"/>
      <c r="EW481" s="21"/>
      <c r="EX481" s="21"/>
      <c r="EY481" s="21"/>
      <c r="EZ481" s="21"/>
      <c r="FA481" s="21"/>
      <c r="FB481" s="21"/>
      <c r="FC481" s="21"/>
      <c r="FD481" s="21"/>
      <c r="FE481" s="21"/>
      <c r="FF481" s="21"/>
      <c r="FG481" s="21"/>
      <c r="FH481" s="21"/>
      <c r="FI481" s="21"/>
      <c r="FJ481" s="21"/>
      <c r="FK481" s="21"/>
      <c r="FL481" s="21"/>
      <c r="FM481" s="21"/>
      <c r="FN481" s="21"/>
      <c r="FO481" s="21"/>
      <c r="FP481" s="21"/>
      <c r="FQ481" s="21"/>
      <c r="FR481" s="21"/>
      <c r="FS481" s="21"/>
      <c r="FT481" s="21"/>
      <c r="FU481" s="21"/>
      <c r="FV481" s="21"/>
      <c r="FW481" s="21"/>
      <c r="FX481" s="21"/>
      <c r="FY481" s="21"/>
      <c r="FZ481" s="21"/>
      <c r="GA481" s="21"/>
      <c r="GB481" s="21"/>
      <c r="GC481" s="21"/>
      <c r="GD481" s="21"/>
      <c r="GE481" s="21"/>
      <c r="GF481" s="21"/>
      <c r="GG481" s="21"/>
      <c r="GH481" s="21"/>
      <c r="GI481" s="21"/>
      <c r="GJ481" s="21"/>
      <c r="GK481" s="21"/>
      <c r="GL481" s="21"/>
      <c r="GM481" s="21"/>
      <c r="GN481" s="21"/>
      <c r="GO481" s="21"/>
      <c r="GP481" s="21"/>
      <c r="GQ481" s="21"/>
      <c r="GR481" s="21"/>
      <c r="GS481" s="21"/>
      <c r="GT481" s="21"/>
      <c r="GU481" s="21"/>
      <c r="GV481" s="21"/>
      <c r="GW481" s="21"/>
      <c r="GX481" s="21"/>
      <c r="GY481" s="21"/>
      <c r="GZ481" s="21"/>
      <c r="HA481" s="21"/>
      <c r="HB481" s="21"/>
      <c r="HC481" s="21"/>
      <c r="HD481" s="21"/>
      <c r="HE481" s="21"/>
      <c r="HF481" s="21"/>
      <c r="HG481" s="21"/>
      <c r="HH481" s="21"/>
      <c r="HI481" s="21"/>
      <c r="HJ481" s="21"/>
      <c r="HK481" s="21"/>
      <c r="HL481" s="21"/>
      <c r="HM481" s="21"/>
      <c r="HN481" s="21"/>
      <c r="HO481" s="21"/>
      <c r="HP481" s="21"/>
      <c r="HQ481" s="21"/>
      <c r="HR481" s="21"/>
      <c r="HS481" s="21"/>
      <c r="HT481" s="21"/>
      <c r="HU481" s="21"/>
      <c r="HV481" s="21"/>
      <c r="HW481" s="21"/>
      <c r="HX481" s="21"/>
      <c r="HY481" s="21"/>
      <c r="HZ481" s="21"/>
      <c r="IA481" s="21"/>
    </row>
    <row r="482" spans="1:235" s="22" customFormat="1" ht="11.25">
      <c r="A482" s="94" t="s">
        <v>5</v>
      </c>
      <c r="B482" s="95"/>
      <c r="C482" s="95"/>
      <c r="D482" s="101"/>
      <c r="E482" s="101"/>
      <c r="F482" s="100"/>
      <c r="G482" s="101"/>
      <c r="H482" s="101"/>
      <c r="I482" s="101"/>
      <c r="J482" s="100"/>
      <c r="K482" s="100"/>
      <c r="L482" s="101"/>
      <c r="M482" s="101"/>
      <c r="N482" s="101"/>
      <c r="O482" s="101"/>
      <c r="P482" s="100"/>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1"/>
      <c r="DL482" s="21"/>
      <c r="DM482" s="21"/>
      <c r="DN482" s="21"/>
      <c r="DO482" s="21"/>
      <c r="DP482" s="21"/>
      <c r="DQ482" s="21"/>
      <c r="DR482" s="21"/>
      <c r="DS482" s="21"/>
      <c r="DT482" s="21"/>
      <c r="DU482" s="21"/>
      <c r="DV482" s="21"/>
      <c r="DW482" s="21"/>
      <c r="DX482" s="21"/>
      <c r="DY482" s="21"/>
      <c r="DZ482" s="21"/>
      <c r="EA482" s="21"/>
      <c r="EB482" s="21"/>
      <c r="EC482" s="21"/>
      <c r="ED482" s="21"/>
      <c r="EE482" s="21"/>
      <c r="EF482" s="21"/>
      <c r="EG482" s="21"/>
      <c r="EH482" s="21"/>
      <c r="EI482" s="21"/>
      <c r="EJ482" s="21"/>
      <c r="EK482" s="21"/>
      <c r="EL482" s="21"/>
      <c r="EM482" s="21"/>
      <c r="EN482" s="21"/>
      <c r="EO482" s="21"/>
      <c r="EP482" s="21"/>
      <c r="EQ482" s="21"/>
      <c r="ER482" s="21"/>
      <c r="ES482" s="21"/>
      <c r="ET482" s="21"/>
      <c r="EU482" s="21"/>
      <c r="EV482" s="21"/>
      <c r="EW482" s="21"/>
      <c r="EX482" s="21"/>
      <c r="EY482" s="21"/>
      <c r="EZ482" s="21"/>
      <c r="FA482" s="21"/>
      <c r="FB482" s="21"/>
      <c r="FC482" s="21"/>
      <c r="FD482" s="21"/>
      <c r="FE482" s="21"/>
      <c r="FF482" s="21"/>
      <c r="FG482" s="21"/>
      <c r="FH482" s="21"/>
      <c r="FI482" s="21"/>
      <c r="FJ482" s="21"/>
      <c r="FK482" s="21"/>
      <c r="FL482" s="21"/>
      <c r="FM482" s="21"/>
      <c r="FN482" s="21"/>
      <c r="FO482" s="21"/>
      <c r="FP482" s="21"/>
      <c r="FQ482" s="21"/>
      <c r="FR482" s="21"/>
      <c r="FS482" s="21"/>
      <c r="FT482" s="21"/>
      <c r="FU482" s="21"/>
      <c r="FV482" s="21"/>
      <c r="FW482" s="21"/>
      <c r="FX482" s="21"/>
      <c r="FY482" s="21"/>
      <c r="FZ482" s="21"/>
      <c r="GA482" s="21"/>
      <c r="GB482" s="21"/>
      <c r="GC482" s="21"/>
      <c r="GD482" s="21"/>
      <c r="GE482" s="21"/>
      <c r="GF482" s="21"/>
      <c r="GG482" s="21"/>
      <c r="GH482" s="21"/>
      <c r="GI482" s="21"/>
      <c r="GJ482" s="21"/>
      <c r="GK482" s="21"/>
      <c r="GL482" s="21"/>
      <c r="GM482" s="21"/>
      <c r="GN482" s="21"/>
      <c r="GO482" s="21"/>
      <c r="GP482" s="21"/>
      <c r="GQ482" s="21"/>
      <c r="GR482" s="21"/>
      <c r="GS482" s="21"/>
      <c r="GT482" s="21"/>
      <c r="GU482" s="21"/>
      <c r="GV482" s="21"/>
      <c r="GW482" s="21"/>
      <c r="GX482" s="21"/>
      <c r="GY482" s="21"/>
      <c r="GZ482" s="21"/>
      <c r="HA482" s="21"/>
      <c r="HB482" s="21"/>
      <c r="HC482" s="21"/>
      <c r="HD482" s="21"/>
      <c r="HE482" s="21"/>
      <c r="HF482" s="21"/>
      <c r="HG482" s="21"/>
      <c r="HH482" s="21"/>
      <c r="HI482" s="21"/>
      <c r="HJ482" s="21"/>
      <c r="HK482" s="21"/>
      <c r="HL482" s="21"/>
      <c r="HM482" s="21"/>
      <c r="HN482" s="21"/>
      <c r="HO482" s="21"/>
      <c r="HP482" s="21"/>
      <c r="HQ482" s="21"/>
      <c r="HR482" s="21"/>
      <c r="HS482" s="21"/>
      <c r="HT482" s="21"/>
      <c r="HU482" s="21"/>
      <c r="HV482" s="21"/>
      <c r="HW482" s="21"/>
      <c r="HX482" s="21"/>
      <c r="HY482" s="21"/>
      <c r="HZ482" s="21"/>
      <c r="IA482" s="21"/>
    </row>
    <row r="483" spans="1:235" s="22" customFormat="1" ht="24" customHeight="1">
      <c r="A483" s="98" t="s">
        <v>66</v>
      </c>
      <c r="B483" s="99"/>
      <c r="C483" s="99"/>
      <c r="D483" s="100"/>
      <c r="E483" s="100">
        <v>11</v>
      </c>
      <c r="F483" s="100">
        <f>E483</f>
        <v>11</v>
      </c>
      <c r="G483" s="100"/>
      <c r="H483" s="100"/>
      <c r="I483" s="100"/>
      <c r="J483" s="100"/>
      <c r="K483" s="100"/>
      <c r="L483" s="100"/>
      <c r="M483" s="100"/>
      <c r="N483" s="100"/>
      <c r="O483" s="100"/>
      <c r="P483" s="100"/>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c r="DO483" s="21"/>
      <c r="DP483" s="21"/>
      <c r="DQ483" s="21"/>
      <c r="DR483" s="21"/>
      <c r="DS483" s="21"/>
      <c r="DT483" s="21"/>
      <c r="DU483" s="21"/>
      <c r="DV483" s="21"/>
      <c r="DW483" s="21"/>
      <c r="DX483" s="21"/>
      <c r="DY483" s="21"/>
      <c r="DZ483" s="21"/>
      <c r="EA483" s="21"/>
      <c r="EB483" s="21"/>
      <c r="EC483" s="21"/>
      <c r="ED483" s="21"/>
      <c r="EE483" s="21"/>
      <c r="EF483" s="21"/>
      <c r="EG483" s="21"/>
      <c r="EH483" s="21"/>
      <c r="EI483" s="21"/>
      <c r="EJ483" s="21"/>
      <c r="EK483" s="21"/>
      <c r="EL483" s="21"/>
      <c r="EM483" s="21"/>
      <c r="EN483" s="21"/>
      <c r="EO483" s="21"/>
      <c r="EP483" s="21"/>
      <c r="EQ483" s="21"/>
      <c r="ER483" s="21"/>
      <c r="ES483" s="21"/>
      <c r="ET483" s="21"/>
      <c r="EU483" s="21"/>
      <c r="EV483" s="21"/>
      <c r="EW483" s="21"/>
      <c r="EX483" s="21"/>
      <c r="EY483" s="21"/>
      <c r="EZ483" s="21"/>
      <c r="FA483" s="21"/>
      <c r="FB483" s="21"/>
      <c r="FC483" s="21"/>
      <c r="FD483" s="21"/>
      <c r="FE483" s="21"/>
      <c r="FF483" s="21"/>
      <c r="FG483" s="21"/>
      <c r="FH483" s="21"/>
      <c r="FI483" s="21"/>
      <c r="FJ483" s="21"/>
      <c r="FK483" s="21"/>
      <c r="FL483" s="21"/>
      <c r="FM483" s="21"/>
      <c r="FN483" s="21"/>
      <c r="FO483" s="21"/>
      <c r="FP483" s="21"/>
      <c r="FQ483" s="21"/>
      <c r="FR483" s="21"/>
      <c r="FS483" s="21"/>
      <c r="FT483" s="21"/>
      <c r="FU483" s="21"/>
      <c r="FV483" s="21"/>
      <c r="FW483" s="21"/>
      <c r="FX483" s="21"/>
      <c r="FY483" s="21"/>
      <c r="FZ483" s="21"/>
      <c r="GA483" s="21"/>
      <c r="GB483" s="21"/>
      <c r="GC483" s="21"/>
      <c r="GD483" s="21"/>
      <c r="GE483" s="21"/>
      <c r="GF483" s="21"/>
      <c r="GG483" s="21"/>
      <c r="GH483" s="21"/>
      <c r="GI483" s="21"/>
      <c r="GJ483" s="21"/>
      <c r="GK483" s="21"/>
      <c r="GL483" s="21"/>
      <c r="GM483" s="21"/>
      <c r="GN483" s="21"/>
      <c r="GO483" s="21"/>
      <c r="GP483" s="21"/>
      <c r="GQ483" s="21"/>
      <c r="GR483" s="21"/>
      <c r="GS483" s="21"/>
      <c r="GT483" s="21"/>
      <c r="GU483" s="21"/>
      <c r="GV483" s="21"/>
      <c r="GW483" s="21"/>
      <c r="GX483" s="21"/>
      <c r="GY483" s="21"/>
      <c r="GZ483" s="21"/>
      <c r="HA483" s="21"/>
      <c r="HB483" s="21"/>
      <c r="HC483" s="21"/>
      <c r="HD483" s="21"/>
      <c r="HE483" s="21"/>
      <c r="HF483" s="21"/>
      <c r="HG483" s="21"/>
      <c r="HH483" s="21"/>
      <c r="HI483" s="21"/>
      <c r="HJ483" s="21"/>
      <c r="HK483" s="21"/>
      <c r="HL483" s="21"/>
      <c r="HM483" s="21"/>
      <c r="HN483" s="21"/>
      <c r="HO483" s="21"/>
      <c r="HP483" s="21"/>
      <c r="HQ483" s="21"/>
      <c r="HR483" s="21"/>
      <c r="HS483" s="21"/>
      <c r="HT483" s="21"/>
      <c r="HU483" s="21"/>
      <c r="HV483" s="21"/>
      <c r="HW483" s="21"/>
      <c r="HX483" s="21"/>
      <c r="HY483" s="21"/>
      <c r="HZ483" s="21"/>
      <c r="IA483" s="21"/>
    </row>
    <row r="484" spans="1:235" s="22" customFormat="1" ht="11.25">
      <c r="A484" s="94" t="s">
        <v>7</v>
      </c>
      <c r="B484" s="95"/>
      <c r="C484" s="95"/>
      <c r="D484" s="96"/>
      <c r="E484" s="96"/>
      <c r="F484" s="97"/>
      <c r="G484" s="96"/>
      <c r="H484" s="96"/>
      <c r="I484" s="96"/>
      <c r="J484" s="97"/>
      <c r="K484" s="97"/>
      <c r="L484" s="96"/>
      <c r="M484" s="96"/>
      <c r="N484" s="96"/>
      <c r="O484" s="96"/>
      <c r="P484" s="97"/>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21"/>
      <c r="EE484" s="21"/>
      <c r="EF484" s="21"/>
      <c r="EG484" s="21"/>
      <c r="EH484" s="21"/>
      <c r="EI484" s="21"/>
      <c r="EJ484" s="21"/>
      <c r="EK484" s="21"/>
      <c r="EL484" s="21"/>
      <c r="EM484" s="21"/>
      <c r="EN484" s="21"/>
      <c r="EO484" s="21"/>
      <c r="EP484" s="21"/>
      <c r="EQ484" s="21"/>
      <c r="ER484" s="21"/>
      <c r="ES484" s="21"/>
      <c r="ET484" s="21"/>
      <c r="EU484" s="21"/>
      <c r="EV484" s="21"/>
      <c r="EW484" s="21"/>
      <c r="EX484" s="21"/>
      <c r="EY484" s="21"/>
      <c r="EZ484" s="21"/>
      <c r="FA484" s="21"/>
      <c r="FB484" s="21"/>
      <c r="FC484" s="21"/>
      <c r="FD484" s="21"/>
      <c r="FE484" s="21"/>
      <c r="FF484" s="21"/>
      <c r="FG484" s="21"/>
      <c r="FH484" s="21"/>
      <c r="FI484" s="21"/>
      <c r="FJ484" s="21"/>
      <c r="FK484" s="21"/>
      <c r="FL484" s="21"/>
      <c r="FM484" s="21"/>
      <c r="FN484" s="21"/>
      <c r="FO484" s="21"/>
      <c r="FP484" s="21"/>
      <c r="FQ484" s="21"/>
      <c r="FR484" s="21"/>
      <c r="FS484" s="21"/>
      <c r="FT484" s="21"/>
      <c r="FU484" s="21"/>
      <c r="FV484" s="21"/>
      <c r="FW484" s="21"/>
      <c r="FX484" s="21"/>
      <c r="FY484" s="21"/>
      <c r="FZ484" s="21"/>
      <c r="GA484" s="21"/>
      <c r="GB484" s="21"/>
      <c r="GC484" s="21"/>
      <c r="GD484" s="21"/>
      <c r="GE484" s="21"/>
      <c r="GF484" s="21"/>
      <c r="GG484" s="21"/>
      <c r="GH484" s="21"/>
      <c r="GI484" s="21"/>
      <c r="GJ484" s="21"/>
      <c r="GK484" s="21"/>
      <c r="GL484" s="21"/>
      <c r="GM484" s="21"/>
      <c r="GN484" s="21"/>
      <c r="GO484" s="21"/>
      <c r="GP484" s="21"/>
      <c r="GQ484" s="21"/>
      <c r="GR484" s="21"/>
      <c r="GS484" s="21"/>
      <c r="GT484" s="21"/>
      <c r="GU484" s="21"/>
      <c r="GV484" s="21"/>
      <c r="GW484" s="21"/>
      <c r="GX484" s="21"/>
      <c r="GY484" s="21"/>
      <c r="GZ484" s="21"/>
      <c r="HA484" s="21"/>
      <c r="HB484" s="21"/>
      <c r="HC484" s="21"/>
      <c r="HD484" s="21"/>
      <c r="HE484" s="21"/>
      <c r="HF484" s="21"/>
      <c r="HG484" s="21"/>
      <c r="HH484" s="21"/>
      <c r="HI484" s="21"/>
      <c r="HJ484" s="21"/>
      <c r="HK484" s="21"/>
      <c r="HL484" s="21"/>
      <c r="HM484" s="21"/>
      <c r="HN484" s="21"/>
      <c r="HO484" s="21"/>
      <c r="HP484" s="21"/>
      <c r="HQ484" s="21"/>
      <c r="HR484" s="21"/>
      <c r="HS484" s="21"/>
      <c r="HT484" s="21"/>
      <c r="HU484" s="21"/>
      <c r="HV484" s="21"/>
      <c r="HW484" s="21"/>
      <c r="HX484" s="21"/>
      <c r="HY484" s="21"/>
      <c r="HZ484" s="21"/>
      <c r="IA484" s="21"/>
    </row>
    <row r="485" spans="1:235" s="22" customFormat="1" ht="24" customHeight="1">
      <c r="A485" s="119" t="s">
        <v>67</v>
      </c>
      <c r="B485" s="125"/>
      <c r="C485" s="125"/>
      <c r="D485" s="118"/>
      <c r="E485" s="118">
        <v>16750</v>
      </c>
      <c r="F485" s="118">
        <f>E485</f>
        <v>16750</v>
      </c>
      <c r="G485" s="118"/>
      <c r="H485" s="118"/>
      <c r="I485" s="118"/>
      <c r="J485" s="118"/>
      <c r="K485" s="118"/>
      <c r="L485" s="118"/>
      <c r="M485" s="118"/>
      <c r="N485" s="118"/>
      <c r="O485" s="118"/>
      <c r="P485" s="118"/>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1"/>
      <c r="DL485" s="21"/>
      <c r="DM485" s="21"/>
      <c r="DN485" s="21"/>
      <c r="DO485" s="21"/>
      <c r="DP485" s="21"/>
      <c r="DQ485" s="21"/>
      <c r="DR485" s="21"/>
      <c r="DS485" s="21"/>
      <c r="DT485" s="21"/>
      <c r="DU485" s="21"/>
      <c r="DV485" s="21"/>
      <c r="DW485" s="21"/>
      <c r="DX485" s="21"/>
      <c r="DY485" s="21"/>
      <c r="DZ485" s="21"/>
      <c r="EA485" s="21"/>
      <c r="EB485" s="21"/>
      <c r="EC485" s="21"/>
      <c r="ED485" s="21"/>
      <c r="EE485" s="21"/>
      <c r="EF485" s="21"/>
      <c r="EG485" s="21"/>
      <c r="EH485" s="21"/>
      <c r="EI485" s="21"/>
      <c r="EJ485" s="21"/>
      <c r="EK485" s="21"/>
      <c r="EL485" s="21"/>
      <c r="EM485" s="21"/>
      <c r="EN485" s="21"/>
      <c r="EO485" s="21"/>
      <c r="EP485" s="21"/>
      <c r="EQ485" s="21"/>
      <c r="ER485" s="21"/>
      <c r="ES485" s="21"/>
      <c r="ET485" s="21"/>
      <c r="EU485" s="21"/>
      <c r="EV485" s="21"/>
      <c r="EW485" s="21"/>
      <c r="EX485" s="21"/>
      <c r="EY485" s="21"/>
      <c r="EZ485" s="21"/>
      <c r="FA485" s="21"/>
      <c r="FB485" s="21"/>
      <c r="FC485" s="21"/>
      <c r="FD485" s="21"/>
      <c r="FE485" s="21"/>
      <c r="FF485" s="21"/>
      <c r="FG485" s="21"/>
      <c r="FH485" s="21"/>
      <c r="FI485" s="21"/>
      <c r="FJ485" s="21"/>
      <c r="FK485" s="21"/>
      <c r="FL485" s="21"/>
      <c r="FM485" s="21"/>
      <c r="FN485" s="21"/>
      <c r="FO485" s="21"/>
      <c r="FP485" s="21"/>
      <c r="FQ485" s="21"/>
      <c r="FR485" s="21"/>
      <c r="FS485" s="21"/>
      <c r="FT485" s="21"/>
      <c r="FU485" s="21"/>
      <c r="FV485" s="21"/>
      <c r="FW485" s="21"/>
      <c r="FX485" s="21"/>
      <c r="FY485" s="21"/>
      <c r="FZ485" s="21"/>
      <c r="GA485" s="21"/>
      <c r="GB485" s="21"/>
      <c r="GC485" s="21"/>
      <c r="GD485" s="21"/>
      <c r="GE485" s="21"/>
      <c r="GF485" s="21"/>
      <c r="GG485" s="21"/>
      <c r="GH485" s="21"/>
      <c r="GI485" s="21"/>
      <c r="GJ485" s="21"/>
      <c r="GK485" s="21"/>
      <c r="GL485" s="21"/>
      <c r="GM485" s="21"/>
      <c r="GN485" s="21"/>
      <c r="GO485" s="21"/>
      <c r="GP485" s="21"/>
      <c r="GQ485" s="21"/>
      <c r="GR485" s="21"/>
      <c r="GS485" s="21"/>
      <c r="GT485" s="21"/>
      <c r="GU485" s="21"/>
      <c r="GV485" s="21"/>
      <c r="GW485" s="21"/>
      <c r="GX485" s="21"/>
      <c r="GY485" s="21"/>
      <c r="GZ485" s="21"/>
      <c r="HA485" s="21"/>
      <c r="HB485" s="21"/>
      <c r="HC485" s="21"/>
      <c r="HD485" s="21"/>
      <c r="HE485" s="21"/>
      <c r="HF485" s="21"/>
      <c r="HG485" s="21"/>
      <c r="HH485" s="21"/>
      <c r="HI485" s="21"/>
      <c r="HJ485" s="21"/>
      <c r="HK485" s="21"/>
      <c r="HL485" s="21"/>
      <c r="HM485" s="21"/>
      <c r="HN485" s="21"/>
      <c r="HO485" s="21"/>
      <c r="HP485" s="21"/>
      <c r="HQ485" s="21"/>
      <c r="HR485" s="21"/>
      <c r="HS485" s="21"/>
      <c r="HT485" s="21"/>
      <c r="HU485" s="21"/>
      <c r="HV485" s="21"/>
      <c r="HW485" s="21"/>
      <c r="HX485" s="21"/>
      <c r="HY485" s="21"/>
      <c r="HZ485" s="21"/>
      <c r="IA485" s="21"/>
    </row>
    <row r="486" spans="1:235" s="79" customFormat="1" ht="33.75">
      <c r="A486" s="102" t="s">
        <v>365</v>
      </c>
      <c r="B486" s="102"/>
      <c r="C486" s="121"/>
      <c r="D486" s="122"/>
      <c r="E486" s="122"/>
      <c r="F486" s="122"/>
      <c r="G486" s="122"/>
      <c r="H486" s="122">
        <f>H490*H492</f>
        <v>131250</v>
      </c>
      <c r="I486" s="122">
        <f aca="true" t="shared" si="44" ref="I486:Q486">I490*I492</f>
        <v>0</v>
      </c>
      <c r="J486" s="122">
        <f t="shared" si="44"/>
        <v>131250</v>
      </c>
      <c r="K486" s="122">
        <f t="shared" si="44"/>
        <v>0</v>
      </c>
      <c r="L486" s="122">
        <f t="shared" si="44"/>
        <v>0</v>
      </c>
      <c r="M486" s="122">
        <f t="shared" si="44"/>
        <v>0</v>
      </c>
      <c r="N486" s="122">
        <f t="shared" si="44"/>
        <v>0</v>
      </c>
      <c r="O486" s="122">
        <f t="shared" si="44"/>
        <v>131242</v>
      </c>
      <c r="P486" s="122">
        <f t="shared" si="44"/>
        <v>131250</v>
      </c>
      <c r="Q486" s="126">
        <f t="shared" si="44"/>
        <v>0</v>
      </c>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c r="FO486" s="78"/>
      <c r="FP486" s="78"/>
      <c r="FQ486" s="78"/>
      <c r="FR486" s="78"/>
      <c r="FS486" s="78"/>
      <c r="FT486" s="78"/>
      <c r="FU486" s="78"/>
      <c r="FV486" s="78"/>
      <c r="FW486" s="78"/>
      <c r="FX486" s="78"/>
      <c r="FY486" s="78"/>
      <c r="FZ486" s="78"/>
      <c r="GA486" s="78"/>
      <c r="GB486" s="78"/>
      <c r="GC486" s="78"/>
      <c r="GD486" s="78"/>
      <c r="GE486" s="78"/>
      <c r="GF486" s="78"/>
      <c r="GG486" s="78"/>
      <c r="GH486" s="78"/>
      <c r="GI486" s="78"/>
      <c r="GJ486" s="78"/>
      <c r="GK486" s="78"/>
      <c r="GL486" s="78"/>
      <c r="GM486" s="78"/>
      <c r="GN486" s="78"/>
      <c r="GO486" s="78"/>
      <c r="GP486" s="78"/>
      <c r="GQ486" s="78"/>
      <c r="GR486" s="78"/>
      <c r="GS486" s="78"/>
      <c r="GT486" s="78"/>
      <c r="GU486" s="78"/>
      <c r="GV486" s="78"/>
      <c r="GW486" s="78"/>
      <c r="GX486" s="78"/>
      <c r="GY486" s="78"/>
      <c r="GZ486" s="78"/>
      <c r="HA486" s="78"/>
      <c r="HB486" s="78"/>
      <c r="HC486" s="78"/>
      <c r="HD486" s="78"/>
      <c r="HE486" s="78"/>
      <c r="HF486" s="78"/>
      <c r="HG486" s="78"/>
      <c r="HH486" s="78"/>
      <c r="HI486" s="78"/>
      <c r="HJ486" s="78"/>
      <c r="HK486" s="78"/>
      <c r="HL486" s="78"/>
      <c r="HM486" s="78"/>
      <c r="HN486" s="78"/>
      <c r="HO486" s="78"/>
      <c r="HP486" s="78"/>
      <c r="HQ486" s="78"/>
      <c r="HR486" s="78"/>
      <c r="HS486" s="78"/>
      <c r="HT486" s="78"/>
      <c r="HU486" s="78"/>
      <c r="HV486" s="78"/>
      <c r="HW486" s="78"/>
      <c r="HX486" s="78"/>
      <c r="HY486" s="78"/>
      <c r="HZ486" s="78"/>
      <c r="IA486" s="78"/>
    </row>
    <row r="487" spans="1:235" s="22" customFormat="1" ht="11.25">
      <c r="A487" s="94" t="s">
        <v>4</v>
      </c>
      <c r="B487" s="95"/>
      <c r="C487" s="95"/>
      <c r="D487" s="123"/>
      <c r="E487" s="123"/>
      <c r="F487" s="123"/>
      <c r="G487" s="123"/>
      <c r="H487" s="123"/>
      <c r="I487" s="123"/>
      <c r="J487" s="123"/>
      <c r="K487" s="124"/>
      <c r="L487" s="123"/>
      <c r="M487" s="123"/>
      <c r="N487" s="123"/>
      <c r="O487" s="123"/>
      <c r="P487" s="123"/>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1"/>
      <c r="DL487" s="21"/>
      <c r="DM487" s="21"/>
      <c r="DN487" s="21"/>
      <c r="DO487" s="21"/>
      <c r="DP487" s="21"/>
      <c r="DQ487" s="21"/>
      <c r="DR487" s="21"/>
      <c r="DS487" s="21"/>
      <c r="DT487" s="21"/>
      <c r="DU487" s="21"/>
      <c r="DV487" s="21"/>
      <c r="DW487" s="21"/>
      <c r="DX487" s="21"/>
      <c r="DY487" s="21"/>
      <c r="DZ487" s="21"/>
      <c r="EA487" s="21"/>
      <c r="EB487" s="21"/>
      <c r="EC487" s="21"/>
      <c r="ED487" s="21"/>
      <c r="EE487" s="21"/>
      <c r="EF487" s="21"/>
      <c r="EG487" s="21"/>
      <c r="EH487" s="21"/>
      <c r="EI487" s="21"/>
      <c r="EJ487" s="21"/>
      <c r="EK487" s="21"/>
      <c r="EL487" s="21"/>
      <c r="EM487" s="21"/>
      <c r="EN487" s="21"/>
      <c r="EO487" s="21"/>
      <c r="EP487" s="21"/>
      <c r="EQ487" s="21"/>
      <c r="ER487" s="21"/>
      <c r="ES487" s="21"/>
      <c r="ET487" s="21"/>
      <c r="EU487" s="21"/>
      <c r="EV487" s="21"/>
      <c r="EW487" s="21"/>
      <c r="EX487" s="21"/>
      <c r="EY487" s="21"/>
      <c r="EZ487" s="21"/>
      <c r="FA487" s="21"/>
      <c r="FB487" s="21"/>
      <c r="FC487" s="21"/>
      <c r="FD487" s="21"/>
      <c r="FE487" s="21"/>
      <c r="FF487" s="21"/>
      <c r="FG487" s="21"/>
      <c r="FH487" s="21"/>
      <c r="FI487" s="21"/>
      <c r="FJ487" s="21"/>
      <c r="FK487" s="21"/>
      <c r="FL487" s="21"/>
      <c r="FM487" s="21"/>
      <c r="FN487" s="21"/>
      <c r="FO487" s="21"/>
      <c r="FP487" s="21"/>
      <c r="FQ487" s="21"/>
      <c r="FR487" s="21"/>
      <c r="FS487" s="21"/>
      <c r="FT487" s="21"/>
      <c r="FU487" s="21"/>
      <c r="FV487" s="21"/>
      <c r="FW487" s="21"/>
      <c r="FX487" s="21"/>
      <c r="FY487" s="21"/>
      <c r="FZ487" s="21"/>
      <c r="GA487" s="21"/>
      <c r="GB487" s="21"/>
      <c r="GC487" s="21"/>
      <c r="GD487" s="21"/>
      <c r="GE487" s="21"/>
      <c r="GF487" s="21"/>
      <c r="GG487" s="21"/>
      <c r="GH487" s="21"/>
      <c r="GI487" s="21"/>
      <c r="GJ487" s="21"/>
      <c r="GK487" s="21"/>
      <c r="GL487" s="21"/>
      <c r="GM487" s="21"/>
      <c r="GN487" s="21"/>
      <c r="GO487" s="21"/>
      <c r="GP487" s="21"/>
      <c r="GQ487" s="21"/>
      <c r="GR487" s="21"/>
      <c r="GS487" s="21"/>
      <c r="GT487" s="21"/>
      <c r="GU487" s="21"/>
      <c r="GV487" s="21"/>
      <c r="GW487" s="21"/>
      <c r="GX487" s="21"/>
      <c r="GY487" s="21"/>
      <c r="GZ487" s="21"/>
      <c r="HA487" s="21"/>
      <c r="HB487" s="21"/>
      <c r="HC487" s="21"/>
      <c r="HD487" s="21"/>
      <c r="HE487" s="21"/>
      <c r="HF487" s="21"/>
      <c r="HG487" s="21"/>
      <c r="HH487" s="21"/>
      <c r="HI487" s="21"/>
      <c r="HJ487" s="21"/>
      <c r="HK487" s="21"/>
      <c r="HL487" s="21"/>
      <c r="HM487" s="21"/>
      <c r="HN487" s="21"/>
      <c r="HO487" s="21"/>
      <c r="HP487" s="21"/>
      <c r="HQ487" s="21"/>
      <c r="HR487" s="21"/>
      <c r="HS487" s="21"/>
      <c r="HT487" s="21"/>
      <c r="HU487" s="21"/>
      <c r="HV487" s="21"/>
      <c r="HW487" s="21"/>
      <c r="HX487" s="21"/>
      <c r="HY487" s="21"/>
      <c r="HZ487" s="21"/>
      <c r="IA487" s="21"/>
    </row>
    <row r="488" spans="1:235" s="22" customFormat="1" ht="11.25">
      <c r="A488" s="98" t="s">
        <v>65</v>
      </c>
      <c r="B488" s="99"/>
      <c r="C488" s="99"/>
      <c r="D488" s="100"/>
      <c r="E488" s="100"/>
      <c r="F488" s="100"/>
      <c r="G488" s="100"/>
      <c r="H488" s="100">
        <v>8</v>
      </c>
      <c r="I488" s="100"/>
      <c r="J488" s="100">
        <v>8</v>
      </c>
      <c r="K488" s="100"/>
      <c r="L488" s="100"/>
      <c r="M488" s="100"/>
      <c r="N488" s="100"/>
      <c r="O488" s="100">
        <v>8</v>
      </c>
      <c r="P488" s="100">
        <v>8</v>
      </c>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1"/>
      <c r="DL488" s="21"/>
      <c r="DM488" s="21"/>
      <c r="DN488" s="21"/>
      <c r="DO488" s="21"/>
      <c r="DP488" s="21"/>
      <c r="DQ488" s="21"/>
      <c r="DR488" s="21"/>
      <c r="DS488" s="21"/>
      <c r="DT488" s="21"/>
      <c r="DU488" s="21"/>
      <c r="DV488" s="21"/>
      <c r="DW488" s="21"/>
      <c r="DX488" s="21"/>
      <c r="DY488" s="21"/>
      <c r="DZ488" s="21"/>
      <c r="EA488" s="21"/>
      <c r="EB488" s="21"/>
      <c r="EC488" s="21"/>
      <c r="ED488" s="21"/>
      <c r="EE488" s="21"/>
      <c r="EF488" s="21"/>
      <c r="EG488" s="21"/>
      <c r="EH488" s="21"/>
      <c r="EI488" s="21"/>
      <c r="EJ488" s="21"/>
      <c r="EK488" s="21"/>
      <c r="EL488" s="21"/>
      <c r="EM488" s="21"/>
      <c r="EN488" s="21"/>
      <c r="EO488" s="21"/>
      <c r="EP488" s="21"/>
      <c r="EQ488" s="21"/>
      <c r="ER488" s="21"/>
      <c r="ES488" s="21"/>
      <c r="ET488" s="21"/>
      <c r="EU488" s="21"/>
      <c r="EV488" s="21"/>
      <c r="EW488" s="21"/>
      <c r="EX488" s="21"/>
      <c r="EY488" s="21"/>
      <c r="EZ488" s="21"/>
      <c r="FA488" s="21"/>
      <c r="FB488" s="21"/>
      <c r="FC488" s="21"/>
      <c r="FD488" s="21"/>
      <c r="FE488" s="21"/>
      <c r="FF488" s="21"/>
      <c r="FG488" s="21"/>
      <c r="FH488" s="21"/>
      <c r="FI488" s="21"/>
      <c r="FJ488" s="21"/>
      <c r="FK488" s="21"/>
      <c r="FL488" s="21"/>
      <c r="FM488" s="21"/>
      <c r="FN488" s="21"/>
      <c r="FO488" s="21"/>
      <c r="FP488" s="21"/>
      <c r="FQ488" s="21"/>
      <c r="FR488" s="21"/>
      <c r="FS488" s="21"/>
      <c r="FT488" s="21"/>
      <c r="FU488" s="21"/>
      <c r="FV488" s="21"/>
      <c r="FW488" s="21"/>
      <c r="FX488" s="21"/>
      <c r="FY488" s="21"/>
      <c r="FZ488" s="21"/>
      <c r="GA488" s="21"/>
      <c r="GB488" s="21"/>
      <c r="GC488" s="21"/>
      <c r="GD488" s="21"/>
      <c r="GE488" s="21"/>
      <c r="GF488" s="21"/>
      <c r="GG488" s="21"/>
      <c r="GH488" s="21"/>
      <c r="GI488" s="21"/>
      <c r="GJ488" s="21"/>
      <c r="GK488" s="21"/>
      <c r="GL488" s="21"/>
      <c r="GM488" s="21"/>
      <c r="GN488" s="21"/>
      <c r="GO488" s="21"/>
      <c r="GP488" s="21"/>
      <c r="GQ488" s="21"/>
      <c r="GR488" s="21"/>
      <c r="GS488" s="21"/>
      <c r="GT488" s="21"/>
      <c r="GU488" s="21"/>
      <c r="GV488" s="21"/>
      <c r="GW488" s="21"/>
      <c r="GX488" s="21"/>
      <c r="GY488" s="21"/>
      <c r="GZ488" s="21"/>
      <c r="HA488" s="21"/>
      <c r="HB488" s="21"/>
      <c r="HC488" s="21"/>
      <c r="HD488" s="21"/>
      <c r="HE488" s="21"/>
      <c r="HF488" s="21"/>
      <c r="HG488" s="21"/>
      <c r="HH488" s="21"/>
      <c r="HI488" s="21"/>
      <c r="HJ488" s="21"/>
      <c r="HK488" s="21"/>
      <c r="HL488" s="21"/>
      <c r="HM488" s="21"/>
      <c r="HN488" s="21"/>
      <c r="HO488" s="21"/>
      <c r="HP488" s="21"/>
      <c r="HQ488" s="21"/>
      <c r="HR488" s="21"/>
      <c r="HS488" s="21"/>
      <c r="HT488" s="21"/>
      <c r="HU488" s="21"/>
      <c r="HV488" s="21"/>
      <c r="HW488" s="21"/>
      <c r="HX488" s="21"/>
      <c r="HY488" s="21"/>
      <c r="HZ488" s="21"/>
      <c r="IA488" s="21"/>
    </row>
    <row r="489" spans="1:235" s="22" customFormat="1" ht="11.25">
      <c r="A489" s="94" t="s">
        <v>5</v>
      </c>
      <c r="B489" s="95"/>
      <c r="C489" s="95"/>
      <c r="D489" s="101"/>
      <c r="E489" s="101"/>
      <c r="F489" s="100"/>
      <c r="G489" s="101"/>
      <c r="H489" s="101"/>
      <c r="I489" s="101"/>
      <c r="J489" s="100"/>
      <c r="K489" s="100"/>
      <c r="L489" s="101"/>
      <c r="M489" s="101"/>
      <c r="N489" s="101"/>
      <c r="O489" s="101"/>
      <c r="P489" s="100"/>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1"/>
      <c r="DL489" s="21"/>
      <c r="DM489" s="21"/>
      <c r="DN489" s="21"/>
      <c r="DO489" s="21"/>
      <c r="DP489" s="21"/>
      <c r="DQ489" s="21"/>
      <c r="DR489" s="21"/>
      <c r="DS489" s="21"/>
      <c r="DT489" s="21"/>
      <c r="DU489" s="21"/>
      <c r="DV489" s="21"/>
      <c r="DW489" s="21"/>
      <c r="DX489" s="21"/>
      <c r="DY489" s="21"/>
      <c r="DZ489" s="21"/>
      <c r="EA489" s="21"/>
      <c r="EB489" s="21"/>
      <c r="EC489" s="21"/>
      <c r="ED489" s="21"/>
      <c r="EE489" s="21"/>
      <c r="EF489" s="21"/>
      <c r="EG489" s="21"/>
      <c r="EH489" s="21"/>
      <c r="EI489" s="21"/>
      <c r="EJ489" s="21"/>
      <c r="EK489" s="21"/>
      <c r="EL489" s="21"/>
      <c r="EM489" s="21"/>
      <c r="EN489" s="21"/>
      <c r="EO489" s="21"/>
      <c r="EP489" s="21"/>
      <c r="EQ489" s="21"/>
      <c r="ER489" s="21"/>
      <c r="ES489" s="21"/>
      <c r="ET489" s="21"/>
      <c r="EU489" s="21"/>
      <c r="EV489" s="21"/>
      <c r="EW489" s="21"/>
      <c r="EX489" s="21"/>
      <c r="EY489" s="21"/>
      <c r="EZ489" s="21"/>
      <c r="FA489" s="21"/>
      <c r="FB489" s="21"/>
      <c r="FC489" s="21"/>
      <c r="FD489" s="21"/>
      <c r="FE489" s="21"/>
      <c r="FF489" s="21"/>
      <c r="FG489" s="21"/>
      <c r="FH489" s="21"/>
      <c r="FI489" s="21"/>
      <c r="FJ489" s="21"/>
      <c r="FK489" s="21"/>
      <c r="FL489" s="21"/>
      <c r="FM489" s="21"/>
      <c r="FN489" s="21"/>
      <c r="FO489" s="21"/>
      <c r="FP489" s="21"/>
      <c r="FQ489" s="21"/>
      <c r="FR489" s="21"/>
      <c r="FS489" s="21"/>
      <c r="FT489" s="21"/>
      <c r="FU489" s="21"/>
      <c r="FV489" s="21"/>
      <c r="FW489" s="21"/>
      <c r="FX489" s="21"/>
      <c r="FY489" s="21"/>
      <c r="FZ489" s="21"/>
      <c r="GA489" s="21"/>
      <c r="GB489" s="21"/>
      <c r="GC489" s="21"/>
      <c r="GD489" s="21"/>
      <c r="GE489" s="21"/>
      <c r="GF489" s="21"/>
      <c r="GG489" s="21"/>
      <c r="GH489" s="21"/>
      <c r="GI489" s="21"/>
      <c r="GJ489" s="21"/>
      <c r="GK489" s="21"/>
      <c r="GL489" s="21"/>
      <c r="GM489" s="21"/>
      <c r="GN489" s="21"/>
      <c r="GO489" s="21"/>
      <c r="GP489" s="21"/>
      <c r="GQ489" s="21"/>
      <c r="GR489" s="21"/>
      <c r="GS489" s="21"/>
      <c r="GT489" s="21"/>
      <c r="GU489" s="21"/>
      <c r="GV489" s="21"/>
      <c r="GW489" s="21"/>
      <c r="GX489" s="21"/>
      <c r="GY489" s="21"/>
      <c r="GZ489" s="21"/>
      <c r="HA489" s="21"/>
      <c r="HB489" s="21"/>
      <c r="HC489" s="21"/>
      <c r="HD489" s="21"/>
      <c r="HE489" s="21"/>
      <c r="HF489" s="21"/>
      <c r="HG489" s="21"/>
      <c r="HH489" s="21"/>
      <c r="HI489" s="21"/>
      <c r="HJ489" s="21"/>
      <c r="HK489" s="21"/>
      <c r="HL489" s="21"/>
      <c r="HM489" s="21"/>
      <c r="HN489" s="21"/>
      <c r="HO489" s="21"/>
      <c r="HP489" s="21"/>
      <c r="HQ489" s="21"/>
      <c r="HR489" s="21"/>
      <c r="HS489" s="21"/>
      <c r="HT489" s="21"/>
      <c r="HU489" s="21"/>
      <c r="HV489" s="21"/>
      <c r="HW489" s="21"/>
      <c r="HX489" s="21"/>
      <c r="HY489" s="21"/>
      <c r="HZ489" s="21"/>
      <c r="IA489" s="21"/>
    </row>
    <row r="490" spans="1:235" s="22" customFormat="1" ht="24" customHeight="1">
      <c r="A490" s="98" t="s">
        <v>66</v>
      </c>
      <c r="B490" s="99"/>
      <c r="C490" s="99"/>
      <c r="D490" s="100"/>
      <c r="E490" s="100"/>
      <c r="F490" s="100"/>
      <c r="G490" s="100"/>
      <c r="H490" s="100">
        <v>8</v>
      </c>
      <c r="I490" s="100"/>
      <c r="J490" s="100">
        <v>8</v>
      </c>
      <c r="K490" s="100"/>
      <c r="L490" s="100"/>
      <c r="M490" s="100"/>
      <c r="N490" s="100"/>
      <c r="O490" s="100">
        <v>8</v>
      </c>
      <c r="P490" s="100">
        <v>8</v>
      </c>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1"/>
      <c r="DL490" s="21"/>
      <c r="DM490" s="21"/>
      <c r="DN490" s="21"/>
      <c r="DO490" s="21"/>
      <c r="DP490" s="21"/>
      <c r="DQ490" s="21"/>
      <c r="DR490" s="21"/>
      <c r="DS490" s="21"/>
      <c r="DT490" s="21"/>
      <c r="DU490" s="21"/>
      <c r="DV490" s="21"/>
      <c r="DW490" s="21"/>
      <c r="DX490" s="21"/>
      <c r="DY490" s="21"/>
      <c r="DZ490" s="21"/>
      <c r="EA490" s="21"/>
      <c r="EB490" s="21"/>
      <c r="EC490" s="21"/>
      <c r="ED490" s="21"/>
      <c r="EE490" s="21"/>
      <c r="EF490" s="21"/>
      <c r="EG490" s="21"/>
      <c r="EH490" s="21"/>
      <c r="EI490" s="21"/>
      <c r="EJ490" s="21"/>
      <c r="EK490" s="21"/>
      <c r="EL490" s="21"/>
      <c r="EM490" s="21"/>
      <c r="EN490" s="21"/>
      <c r="EO490" s="21"/>
      <c r="EP490" s="21"/>
      <c r="EQ490" s="21"/>
      <c r="ER490" s="21"/>
      <c r="ES490" s="21"/>
      <c r="ET490" s="21"/>
      <c r="EU490" s="21"/>
      <c r="EV490" s="21"/>
      <c r="EW490" s="21"/>
      <c r="EX490" s="21"/>
      <c r="EY490" s="21"/>
      <c r="EZ490" s="21"/>
      <c r="FA490" s="21"/>
      <c r="FB490" s="21"/>
      <c r="FC490" s="21"/>
      <c r="FD490" s="21"/>
      <c r="FE490" s="21"/>
      <c r="FF490" s="21"/>
      <c r="FG490" s="21"/>
      <c r="FH490" s="21"/>
      <c r="FI490" s="21"/>
      <c r="FJ490" s="21"/>
      <c r="FK490" s="21"/>
      <c r="FL490" s="21"/>
      <c r="FM490" s="21"/>
      <c r="FN490" s="21"/>
      <c r="FO490" s="21"/>
      <c r="FP490" s="21"/>
      <c r="FQ490" s="21"/>
      <c r="FR490" s="21"/>
      <c r="FS490" s="21"/>
      <c r="FT490" s="21"/>
      <c r="FU490" s="21"/>
      <c r="FV490" s="21"/>
      <c r="FW490" s="21"/>
      <c r="FX490" s="21"/>
      <c r="FY490" s="21"/>
      <c r="FZ490" s="21"/>
      <c r="GA490" s="21"/>
      <c r="GB490" s="21"/>
      <c r="GC490" s="21"/>
      <c r="GD490" s="21"/>
      <c r="GE490" s="21"/>
      <c r="GF490" s="21"/>
      <c r="GG490" s="21"/>
      <c r="GH490" s="21"/>
      <c r="GI490" s="21"/>
      <c r="GJ490" s="21"/>
      <c r="GK490" s="21"/>
      <c r="GL490" s="21"/>
      <c r="GM490" s="21"/>
      <c r="GN490" s="21"/>
      <c r="GO490" s="21"/>
      <c r="GP490" s="21"/>
      <c r="GQ490" s="21"/>
      <c r="GR490" s="21"/>
      <c r="GS490" s="21"/>
      <c r="GT490" s="21"/>
      <c r="GU490" s="21"/>
      <c r="GV490" s="21"/>
      <c r="GW490" s="21"/>
      <c r="GX490" s="21"/>
      <c r="GY490" s="21"/>
      <c r="GZ490" s="21"/>
      <c r="HA490" s="21"/>
      <c r="HB490" s="21"/>
      <c r="HC490" s="21"/>
      <c r="HD490" s="21"/>
      <c r="HE490" s="21"/>
      <c r="HF490" s="21"/>
      <c r="HG490" s="21"/>
      <c r="HH490" s="21"/>
      <c r="HI490" s="21"/>
      <c r="HJ490" s="21"/>
      <c r="HK490" s="21"/>
      <c r="HL490" s="21"/>
      <c r="HM490" s="21"/>
      <c r="HN490" s="21"/>
      <c r="HO490" s="21"/>
      <c r="HP490" s="21"/>
      <c r="HQ490" s="21"/>
      <c r="HR490" s="21"/>
      <c r="HS490" s="21"/>
      <c r="HT490" s="21"/>
      <c r="HU490" s="21"/>
      <c r="HV490" s="21"/>
      <c r="HW490" s="21"/>
      <c r="HX490" s="21"/>
      <c r="HY490" s="21"/>
      <c r="HZ490" s="21"/>
      <c r="IA490" s="21"/>
    </row>
    <row r="491" spans="1:235" s="22" customFormat="1" ht="11.25">
      <c r="A491" s="94" t="s">
        <v>7</v>
      </c>
      <c r="B491" s="95"/>
      <c r="C491" s="95"/>
      <c r="D491" s="96"/>
      <c r="E491" s="96"/>
      <c r="F491" s="97"/>
      <c r="G491" s="96"/>
      <c r="H491" s="96"/>
      <c r="I491" s="96"/>
      <c r="J491" s="97"/>
      <c r="K491" s="97"/>
      <c r="L491" s="96"/>
      <c r="M491" s="96"/>
      <c r="N491" s="96"/>
      <c r="O491" s="96"/>
      <c r="P491" s="97"/>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1"/>
      <c r="DL491" s="21"/>
      <c r="DM491" s="21"/>
      <c r="DN491" s="21"/>
      <c r="DO491" s="21"/>
      <c r="DP491" s="21"/>
      <c r="DQ491" s="21"/>
      <c r="DR491" s="21"/>
      <c r="DS491" s="21"/>
      <c r="DT491" s="21"/>
      <c r="DU491" s="21"/>
      <c r="DV491" s="21"/>
      <c r="DW491" s="21"/>
      <c r="DX491" s="21"/>
      <c r="DY491" s="21"/>
      <c r="DZ491" s="21"/>
      <c r="EA491" s="21"/>
      <c r="EB491" s="21"/>
      <c r="EC491" s="21"/>
      <c r="ED491" s="21"/>
      <c r="EE491" s="21"/>
      <c r="EF491" s="21"/>
      <c r="EG491" s="21"/>
      <c r="EH491" s="21"/>
      <c r="EI491" s="21"/>
      <c r="EJ491" s="21"/>
      <c r="EK491" s="21"/>
      <c r="EL491" s="21"/>
      <c r="EM491" s="21"/>
      <c r="EN491" s="21"/>
      <c r="EO491" s="21"/>
      <c r="EP491" s="21"/>
      <c r="EQ491" s="21"/>
      <c r="ER491" s="21"/>
      <c r="ES491" s="21"/>
      <c r="ET491" s="21"/>
      <c r="EU491" s="21"/>
      <c r="EV491" s="21"/>
      <c r="EW491" s="21"/>
      <c r="EX491" s="21"/>
      <c r="EY491" s="21"/>
      <c r="EZ491" s="21"/>
      <c r="FA491" s="21"/>
      <c r="FB491" s="21"/>
      <c r="FC491" s="21"/>
      <c r="FD491" s="21"/>
      <c r="FE491" s="21"/>
      <c r="FF491" s="21"/>
      <c r="FG491" s="21"/>
      <c r="FH491" s="21"/>
      <c r="FI491" s="21"/>
      <c r="FJ491" s="21"/>
      <c r="FK491" s="21"/>
      <c r="FL491" s="21"/>
      <c r="FM491" s="21"/>
      <c r="FN491" s="21"/>
      <c r="FO491" s="21"/>
      <c r="FP491" s="21"/>
      <c r="FQ491" s="21"/>
      <c r="FR491" s="21"/>
      <c r="FS491" s="21"/>
      <c r="FT491" s="21"/>
      <c r="FU491" s="21"/>
      <c r="FV491" s="21"/>
      <c r="FW491" s="21"/>
      <c r="FX491" s="21"/>
      <c r="FY491" s="21"/>
      <c r="FZ491" s="21"/>
      <c r="GA491" s="21"/>
      <c r="GB491" s="21"/>
      <c r="GC491" s="21"/>
      <c r="GD491" s="21"/>
      <c r="GE491" s="21"/>
      <c r="GF491" s="21"/>
      <c r="GG491" s="21"/>
      <c r="GH491" s="21"/>
      <c r="GI491" s="21"/>
      <c r="GJ491" s="21"/>
      <c r="GK491" s="21"/>
      <c r="GL491" s="21"/>
      <c r="GM491" s="21"/>
      <c r="GN491" s="21"/>
      <c r="GO491" s="21"/>
      <c r="GP491" s="21"/>
      <c r="GQ491" s="21"/>
      <c r="GR491" s="21"/>
      <c r="GS491" s="21"/>
      <c r="GT491" s="21"/>
      <c r="GU491" s="21"/>
      <c r="GV491" s="21"/>
      <c r="GW491" s="21"/>
      <c r="GX491" s="21"/>
      <c r="GY491" s="21"/>
      <c r="GZ491" s="21"/>
      <c r="HA491" s="21"/>
      <c r="HB491" s="21"/>
      <c r="HC491" s="21"/>
      <c r="HD491" s="21"/>
      <c r="HE491" s="21"/>
      <c r="HF491" s="21"/>
      <c r="HG491" s="21"/>
      <c r="HH491" s="21"/>
      <c r="HI491" s="21"/>
      <c r="HJ491" s="21"/>
      <c r="HK491" s="21"/>
      <c r="HL491" s="21"/>
      <c r="HM491" s="21"/>
      <c r="HN491" s="21"/>
      <c r="HO491" s="21"/>
      <c r="HP491" s="21"/>
      <c r="HQ491" s="21"/>
      <c r="HR491" s="21"/>
      <c r="HS491" s="21"/>
      <c r="HT491" s="21"/>
      <c r="HU491" s="21"/>
      <c r="HV491" s="21"/>
      <c r="HW491" s="21"/>
      <c r="HX491" s="21"/>
      <c r="HY491" s="21"/>
      <c r="HZ491" s="21"/>
      <c r="IA491" s="21"/>
    </row>
    <row r="492" spans="1:235" s="22" customFormat="1" ht="24" customHeight="1">
      <c r="A492" s="119" t="s">
        <v>67</v>
      </c>
      <c r="B492" s="125"/>
      <c r="C492" s="125"/>
      <c r="D492" s="118"/>
      <c r="E492" s="118"/>
      <c r="F492" s="118"/>
      <c r="G492" s="118"/>
      <c r="H492" s="118">
        <v>16406.25</v>
      </c>
      <c r="I492" s="118"/>
      <c r="J492" s="118">
        <v>16406.25</v>
      </c>
      <c r="K492" s="118"/>
      <c r="L492" s="118"/>
      <c r="M492" s="118"/>
      <c r="N492" s="118"/>
      <c r="O492" s="118">
        <v>16405.25</v>
      </c>
      <c r="P492" s="118">
        <v>16406.25</v>
      </c>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1"/>
      <c r="DL492" s="21"/>
      <c r="DM492" s="21"/>
      <c r="DN492" s="21"/>
      <c r="DO492" s="21"/>
      <c r="DP492" s="21"/>
      <c r="DQ492" s="21"/>
      <c r="DR492" s="21"/>
      <c r="DS492" s="21"/>
      <c r="DT492" s="21"/>
      <c r="DU492" s="21"/>
      <c r="DV492" s="21"/>
      <c r="DW492" s="21"/>
      <c r="DX492" s="21"/>
      <c r="DY492" s="21"/>
      <c r="DZ492" s="21"/>
      <c r="EA492" s="21"/>
      <c r="EB492" s="21"/>
      <c r="EC492" s="21"/>
      <c r="ED492" s="21"/>
      <c r="EE492" s="21"/>
      <c r="EF492" s="21"/>
      <c r="EG492" s="21"/>
      <c r="EH492" s="21"/>
      <c r="EI492" s="21"/>
      <c r="EJ492" s="21"/>
      <c r="EK492" s="21"/>
      <c r="EL492" s="21"/>
      <c r="EM492" s="21"/>
      <c r="EN492" s="21"/>
      <c r="EO492" s="21"/>
      <c r="EP492" s="21"/>
      <c r="EQ492" s="21"/>
      <c r="ER492" s="21"/>
      <c r="ES492" s="21"/>
      <c r="ET492" s="21"/>
      <c r="EU492" s="21"/>
      <c r="EV492" s="21"/>
      <c r="EW492" s="21"/>
      <c r="EX492" s="21"/>
      <c r="EY492" s="21"/>
      <c r="EZ492" s="21"/>
      <c r="FA492" s="21"/>
      <c r="FB492" s="21"/>
      <c r="FC492" s="21"/>
      <c r="FD492" s="21"/>
      <c r="FE492" s="21"/>
      <c r="FF492" s="21"/>
      <c r="FG492" s="21"/>
      <c r="FH492" s="21"/>
      <c r="FI492" s="21"/>
      <c r="FJ492" s="21"/>
      <c r="FK492" s="21"/>
      <c r="FL492" s="21"/>
      <c r="FM492" s="21"/>
      <c r="FN492" s="21"/>
      <c r="FO492" s="21"/>
      <c r="FP492" s="21"/>
      <c r="FQ492" s="21"/>
      <c r="FR492" s="21"/>
      <c r="FS492" s="21"/>
      <c r="FT492" s="21"/>
      <c r="FU492" s="21"/>
      <c r="FV492" s="21"/>
      <c r="FW492" s="21"/>
      <c r="FX492" s="21"/>
      <c r="FY492" s="21"/>
      <c r="FZ492" s="21"/>
      <c r="GA492" s="21"/>
      <c r="GB492" s="21"/>
      <c r="GC492" s="21"/>
      <c r="GD492" s="21"/>
      <c r="GE492" s="21"/>
      <c r="GF492" s="21"/>
      <c r="GG492" s="21"/>
      <c r="GH492" s="21"/>
      <c r="GI492" s="21"/>
      <c r="GJ492" s="21"/>
      <c r="GK492" s="21"/>
      <c r="GL492" s="21"/>
      <c r="GM492" s="21"/>
      <c r="GN492" s="21"/>
      <c r="GO492" s="21"/>
      <c r="GP492" s="21"/>
      <c r="GQ492" s="21"/>
      <c r="GR492" s="21"/>
      <c r="GS492" s="21"/>
      <c r="GT492" s="21"/>
      <c r="GU492" s="21"/>
      <c r="GV492" s="21"/>
      <c r="GW492" s="21"/>
      <c r="GX492" s="21"/>
      <c r="GY492" s="21"/>
      <c r="GZ492" s="21"/>
      <c r="HA492" s="21"/>
      <c r="HB492" s="21"/>
      <c r="HC492" s="21"/>
      <c r="HD492" s="21"/>
      <c r="HE492" s="21"/>
      <c r="HF492" s="21"/>
      <c r="HG492" s="21"/>
      <c r="HH492" s="21"/>
      <c r="HI492" s="21"/>
      <c r="HJ492" s="21"/>
      <c r="HK492" s="21"/>
      <c r="HL492" s="21"/>
      <c r="HM492" s="21"/>
      <c r="HN492" s="21"/>
      <c r="HO492" s="21"/>
      <c r="HP492" s="21"/>
      <c r="HQ492" s="21"/>
      <c r="HR492" s="21"/>
      <c r="HS492" s="21"/>
      <c r="HT492" s="21"/>
      <c r="HU492" s="21"/>
      <c r="HV492" s="21"/>
      <c r="HW492" s="21"/>
      <c r="HX492" s="21"/>
      <c r="HY492" s="21"/>
      <c r="HZ492" s="21"/>
      <c r="IA492" s="21"/>
    </row>
    <row r="493" spans="1:235" s="79" customFormat="1" ht="35.25" customHeight="1">
      <c r="A493" s="102" t="s">
        <v>366</v>
      </c>
      <c r="B493" s="127"/>
      <c r="C493" s="127"/>
      <c r="D493" s="122"/>
      <c r="E493" s="122"/>
      <c r="F493" s="122"/>
      <c r="G493" s="122"/>
      <c r="H493" s="122">
        <f>H497*H499</f>
        <v>110000</v>
      </c>
      <c r="I493" s="122"/>
      <c r="J493" s="122">
        <f>H493</f>
        <v>110000</v>
      </c>
      <c r="K493" s="122"/>
      <c r="L493" s="122"/>
      <c r="M493" s="122"/>
      <c r="N493" s="122"/>
      <c r="O493" s="122"/>
      <c r="P493" s="122"/>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c r="FO493" s="78"/>
      <c r="FP493" s="78"/>
      <c r="FQ493" s="78"/>
      <c r="FR493" s="78"/>
      <c r="FS493" s="78"/>
      <c r="FT493" s="78"/>
      <c r="FU493" s="78"/>
      <c r="FV493" s="78"/>
      <c r="FW493" s="78"/>
      <c r="FX493" s="78"/>
      <c r="FY493" s="78"/>
      <c r="FZ493" s="78"/>
      <c r="GA493" s="78"/>
      <c r="GB493" s="78"/>
      <c r="GC493" s="78"/>
      <c r="GD493" s="78"/>
      <c r="GE493" s="78"/>
      <c r="GF493" s="78"/>
      <c r="GG493" s="78"/>
      <c r="GH493" s="78"/>
      <c r="GI493" s="78"/>
      <c r="GJ493" s="78"/>
      <c r="GK493" s="78"/>
      <c r="GL493" s="78"/>
      <c r="GM493" s="78"/>
      <c r="GN493" s="78"/>
      <c r="GO493" s="78"/>
      <c r="GP493" s="78"/>
      <c r="GQ493" s="78"/>
      <c r="GR493" s="78"/>
      <c r="GS493" s="78"/>
      <c r="GT493" s="78"/>
      <c r="GU493" s="78"/>
      <c r="GV493" s="78"/>
      <c r="GW493" s="78"/>
      <c r="GX493" s="78"/>
      <c r="GY493" s="78"/>
      <c r="GZ493" s="78"/>
      <c r="HA493" s="78"/>
      <c r="HB493" s="78"/>
      <c r="HC493" s="78"/>
      <c r="HD493" s="78"/>
      <c r="HE493" s="78"/>
      <c r="HF493" s="78"/>
      <c r="HG493" s="78"/>
      <c r="HH493" s="78"/>
      <c r="HI493" s="78"/>
      <c r="HJ493" s="78"/>
      <c r="HK493" s="78"/>
      <c r="HL493" s="78"/>
      <c r="HM493" s="78"/>
      <c r="HN493" s="78"/>
      <c r="HO493" s="78"/>
      <c r="HP493" s="78"/>
      <c r="HQ493" s="78"/>
      <c r="HR493" s="78"/>
      <c r="HS493" s="78"/>
      <c r="HT493" s="78"/>
      <c r="HU493" s="78"/>
      <c r="HV493" s="78"/>
      <c r="HW493" s="78"/>
      <c r="HX493" s="78"/>
      <c r="HY493" s="78"/>
      <c r="HZ493" s="78"/>
      <c r="IA493" s="78"/>
    </row>
    <row r="494" spans="1:235" s="22" customFormat="1" ht="11.25">
      <c r="A494" s="94" t="s">
        <v>4</v>
      </c>
      <c r="B494" s="62"/>
      <c r="C494" s="62"/>
      <c r="D494" s="63"/>
      <c r="E494" s="63"/>
      <c r="F494" s="63"/>
      <c r="G494" s="63"/>
      <c r="H494" s="63"/>
      <c r="I494" s="63"/>
      <c r="J494" s="63"/>
      <c r="K494" s="63"/>
      <c r="L494" s="63"/>
      <c r="M494" s="63"/>
      <c r="N494" s="63"/>
      <c r="O494" s="63"/>
      <c r="P494" s="63"/>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c r="DO494" s="21"/>
      <c r="DP494" s="21"/>
      <c r="DQ494" s="21"/>
      <c r="DR494" s="21"/>
      <c r="DS494" s="21"/>
      <c r="DT494" s="21"/>
      <c r="DU494" s="21"/>
      <c r="DV494" s="21"/>
      <c r="DW494" s="21"/>
      <c r="DX494" s="21"/>
      <c r="DY494" s="21"/>
      <c r="DZ494" s="21"/>
      <c r="EA494" s="21"/>
      <c r="EB494" s="21"/>
      <c r="EC494" s="21"/>
      <c r="ED494" s="21"/>
      <c r="EE494" s="21"/>
      <c r="EF494" s="21"/>
      <c r="EG494" s="21"/>
      <c r="EH494" s="21"/>
      <c r="EI494" s="21"/>
      <c r="EJ494" s="21"/>
      <c r="EK494" s="21"/>
      <c r="EL494" s="21"/>
      <c r="EM494" s="21"/>
      <c r="EN494" s="21"/>
      <c r="EO494" s="21"/>
      <c r="EP494" s="21"/>
      <c r="EQ494" s="21"/>
      <c r="ER494" s="21"/>
      <c r="ES494" s="21"/>
      <c r="ET494" s="21"/>
      <c r="EU494" s="21"/>
      <c r="EV494" s="21"/>
      <c r="EW494" s="21"/>
      <c r="EX494" s="21"/>
      <c r="EY494" s="21"/>
      <c r="EZ494" s="21"/>
      <c r="FA494" s="21"/>
      <c r="FB494" s="21"/>
      <c r="FC494" s="21"/>
      <c r="FD494" s="21"/>
      <c r="FE494" s="21"/>
      <c r="FF494" s="21"/>
      <c r="FG494" s="21"/>
      <c r="FH494" s="21"/>
      <c r="FI494" s="21"/>
      <c r="FJ494" s="21"/>
      <c r="FK494" s="21"/>
      <c r="FL494" s="21"/>
      <c r="FM494" s="21"/>
      <c r="FN494" s="21"/>
      <c r="FO494" s="21"/>
      <c r="FP494" s="21"/>
      <c r="FQ494" s="21"/>
      <c r="FR494" s="21"/>
      <c r="FS494" s="21"/>
      <c r="FT494" s="21"/>
      <c r="FU494" s="21"/>
      <c r="FV494" s="21"/>
      <c r="FW494" s="21"/>
      <c r="FX494" s="21"/>
      <c r="FY494" s="21"/>
      <c r="FZ494" s="21"/>
      <c r="GA494" s="21"/>
      <c r="GB494" s="21"/>
      <c r="GC494" s="21"/>
      <c r="GD494" s="21"/>
      <c r="GE494" s="21"/>
      <c r="GF494" s="21"/>
      <c r="GG494" s="21"/>
      <c r="GH494" s="21"/>
      <c r="GI494" s="21"/>
      <c r="GJ494" s="21"/>
      <c r="GK494" s="21"/>
      <c r="GL494" s="21"/>
      <c r="GM494" s="21"/>
      <c r="GN494" s="21"/>
      <c r="GO494" s="21"/>
      <c r="GP494" s="21"/>
      <c r="GQ494" s="21"/>
      <c r="GR494" s="21"/>
      <c r="GS494" s="21"/>
      <c r="GT494" s="21"/>
      <c r="GU494" s="21"/>
      <c r="GV494" s="21"/>
      <c r="GW494" s="21"/>
      <c r="GX494" s="21"/>
      <c r="GY494" s="21"/>
      <c r="GZ494" s="21"/>
      <c r="HA494" s="21"/>
      <c r="HB494" s="21"/>
      <c r="HC494" s="21"/>
      <c r="HD494" s="21"/>
      <c r="HE494" s="21"/>
      <c r="HF494" s="21"/>
      <c r="HG494" s="21"/>
      <c r="HH494" s="21"/>
      <c r="HI494" s="21"/>
      <c r="HJ494" s="21"/>
      <c r="HK494" s="21"/>
      <c r="HL494" s="21"/>
      <c r="HM494" s="21"/>
      <c r="HN494" s="21"/>
      <c r="HO494" s="21"/>
      <c r="HP494" s="21"/>
      <c r="HQ494" s="21"/>
      <c r="HR494" s="21"/>
      <c r="HS494" s="21"/>
      <c r="HT494" s="21"/>
      <c r="HU494" s="21"/>
      <c r="HV494" s="21"/>
      <c r="HW494" s="21"/>
      <c r="HX494" s="21"/>
      <c r="HY494" s="21"/>
      <c r="HZ494" s="21"/>
      <c r="IA494" s="21"/>
    </row>
    <row r="495" spans="1:235" s="22" customFormat="1" ht="33.75">
      <c r="A495" s="98" t="s">
        <v>301</v>
      </c>
      <c r="B495" s="62"/>
      <c r="C495" s="62"/>
      <c r="D495" s="63"/>
      <c r="E495" s="63"/>
      <c r="F495" s="63"/>
      <c r="G495" s="63"/>
      <c r="H495" s="63">
        <v>110000</v>
      </c>
      <c r="I495" s="63"/>
      <c r="J495" s="63">
        <f>H495</f>
        <v>110000</v>
      </c>
      <c r="K495" s="63"/>
      <c r="L495" s="63"/>
      <c r="M495" s="63"/>
      <c r="N495" s="63"/>
      <c r="O495" s="63"/>
      <c r="P495" s="63"/>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c r="DO495" s="21"/>
      <c r="DP495" s="21"/>
      <c r="DQ495" s="21"/>
      <c r="DR495" s="21"/>
      <c r="DS495" s="21"/>
      <c r="DT495" s="21"/>
      <c r="DU495" s="21"/>
      <c r="DV495" s="21"/>
      <c r="DW495" s="21"/>
      <c r="DX495" s="21"/>
      <c r="DY495" s="21"/>
      <c r="DZ495" s="21"/>
      <c r="EA495" s="21"/>
      <c r="EB495" s="21"/>
      <c r="EC495" s="21"/>
      <c r="ED495" s="21"/>
      <c r="EE495" s="21"/>
      <c r="EF495" s="21"/>
      <c r="EG495" s="21"/>
      <c r="EH495" s="21"/>
      <c r="EI495" s="21"/>
      <c r="EJ495" s="21"/>
      <c r="EK495" s="21"/>
      <c r="EL495" s="21"/>
      <c r="EM495" s="21"/>
      <c r="EN495" s="21"/>
      <c r="EO495" s="21"/>
      <c r="EP495" s="21"/>
      <c r="EQ495" s="21"/>
      <c r="ER495" s="21"/>
      <c r="ES495" s="21"/>
      <c r="ET495" s="21"/>
      <c r="EU495" s="21"/>
      <c r="EV495" s="21"/>
      <c r="EW495" s="21"/>
      <c r="EX495" s="21"/>
      <c r="EY495" s="21"/>
      <c r="EZ495" s="21"/>
      <c r="FA495" s="21"/>
      <c r="FB495" s="21"/>
      <c r="FC495" s="21"/>
      <c r="FD495" s="21"/>
      <c r="FE495" s="21"/>
      <c r="FF495" s="21"/>
      <c r="FG495" s="21"/>
      <c r="FH495" s="21"/>
      <c r="FI495" s="21"/>
      <c r="FJ495" s="21"/>
      <c r="FK495" s="21"/>
      <c r="FL495" s="21"/>
      <c r="FM495" s="21"/>
      <c r="FN495" s="21"/>
      <c r="FO495" s="21"/>
      <c r="FP495" s="21"/>
      <c r="FQ495" s="21"/>
      <c r="FR495" s="21"/>
      <c r="FS495" s="21"/>
      <c r="FT495" s="21"/>
      <c r="FU495" s="21"/>
      <c r="FV495" s="21"/>
      <c r="FW495" s="21"/>
      <c r="FX495" s="21"/>
      <c r="FY495" s="21"/>
      <c r="FZ495" s="21"/>
      <c r="GA495" s="21"/>
      <c r="GB495" s="21"/>
      <c r="GC495" s="21"/>
      <c r="GD495" s="21"/>
      <c r="GE495" s="21"/>
      <c r="GF495" s="21"/>
      <c r="GG495" s="21"/>
      <c r="GH495" s="21"/>
      <c r="GI495" s="21"/>
      <c r="GJ495" s="21"/>
      <c r="GK495" s="21"/>
      <c r="GL495" s="21"/>
      <c r="GM495" s="21"/>
      <c r="GN495" s="21"/>
      <c r="GO495" s="21"/>
      <c r="GP495" s="21"/>
      <c r="GQ495" s="21"/>
      <c r="GR495" s="21"/>
      <c r="GS495" s="21"/>
      <c r="GT495" s="21"/>
      <c r="GU495" s="21"/>
      <c r="GV495" s="21"/>
      <c r="GW495" s="21"/>
      <c r="GX495" s="21"/>
      <c r="GY495" s="21"/>
      <c r="GZ495" s="21"/>
      <c r="HA495" s="21"/>
      <c r="HB495" s="21"/>
      <c r="HC495" s="21"/>
      <c r="HD495" s="21"/>
      <c r="HE495" s="21"/>
      <c r="HF495" s="21"/>
      <c r="HG495" s="21"/>
      <c r="HH495" s="21"/>
      <c r="HI495" s="21"/>
      <c r="HJ495" s="21"/>
      <c r="HK495" s="21"/>
      <c r="HL495" s="21"/>
      <c r="HM495" s="21"/>
      <c r="HN495" s="21"/>
      <c r="HO495" s="21"/>
      <c r="HP495" s="21"/>
      <c r="HQ495" s="21"/>
      <c r="HR495" s="21"/>
      <c r="HS495" s="21"/>
      <c r="HT495" s="21"/>
      <c r="HU495" s="21"/>
      <c r="HV495" s="21"/>
      <c r="HW495" s="21"/>
      <c r="HX495" s="21"/>
      <c r="HY495" s="21"/>
      <c r="HZ495" s="21"/>
      <c r="IA495" s="21"/>
    </row>
    <row r="496" spans="1:235" s="22" customFormat="1" ht="11.25">
      <c r="A496" s="94" t="s">
        <v>5</v>
      </c>
      <c r="B496" s="62"/>
      <c r="C496" s="62"/>
      <c r="D496" s="63"/>
      <c r="E496" s="63"/>
      <c r="F496" s="63"/>
      <c r="G496" s="63"/>
      <c r="H496" s="63"/>
      <c r="I496" s="63"/>
      <c r="J496" s="63"/>
      <c r="K496" s="63"/>
      <c r="L496" s="63"/>
      <c r="M496" s="63"/>
      <c r="N496" s="63"/>
      <c r="O496" s="63"/>
      <c r="P496" s="63"/>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1"/>
      <c r="EV496" s="21"/>
      <c r="EW496" s="21"/>
      <c r="EX496" s="21"/>
      <c r="EY496" s="21"/>
      <c r="EZ496" s="21"/>
      <c r="FA496" s="21"/>
      <c r="FB496" s="21"/>
      <c r="FC496" s="21"/>
      <c r="FD496" s="21"/>
      <c r="FE496" s="21"/>
      <c r="FF496" s="21"/>
      <c r="FG496" s="21"/>
      <c r="FH496" s="21"/>
      <c r="FI496" s="21"/>
      <c r="FJ496" s="21"/>
      <c r="FK496" s="21"/>
      <c r="FL496" s="21"/>
      <c r="FM496" s="21"/>
      <c r="FN496" s="21"/>
      <c r="FO496" s="21"/>
      <c r="FP496" s="21"/>
      <c r="FQ496" s="21"/>
      <c r="FR496" s="21"/>
      <c r="FS496" s="21"/>
      <c r="FT496" s="21"/>
      <c r="FU496" s="21"/>
      <c r="FV496" s="21"/>
      <c r="FW496" s="21"/>
      <c r="FX496" s="21"/>
      <c r="FY496" s="21"/>
      <c r="FZ496" s="21"/>
      <c r="GA496" s="21"/>
      <c r="GB496" s="21"/>
      <c r="GC496" s="21"/>
      <c r="GD496" s="21"/>
      <c r="GE496" s="21"/>
      <c r="GF496" s="21"/>
      <c r="GG496" s="21"/>
      <c r="GH496" s="21"/>
      <c r="GI496" s="21"/>
      <c r="GJ496" s="21"/>
      <c r="GK496" s="21"/>
      <c r="GL496" s="21"/>
      <c r="GM496" s="21"/>
      <c r="GN496" s="21"/>
      <c r="GO496" s="21"/>
      <c r="GP496" s="21"/>
      <c r="GQ496" s="21"/>
      <c r="GR496" s="21"/>
      <c r="GS496" s="21"/>
      <c r="GT496" s="21"/>
      <c r="GU496" s="21"/>
      <c r="GV496" s="21"/>
      <c r="GW496" s="21"/>
      <c r="GX496" s="21"/>
      <c r="GY496" s="21"/>
      <c r="GZ496" s="21"/>
      <c r="HA496" s="21"/>
      <c r="HB496" s="21"/>
      <c r="HC496" s="21"/>
      <c r="HD496" s="21"/>
      <c r="HE496" s="21"/>
      <c r="HF496" s="21"/>
      <c r="HG496" s="21"/>
      <c r="HH496" s="21"/>
      <c r="HI496" s="21"/>
      <c r="HJ496" s="21"/>
      <c r="HK496" s="21"/>
      <c r="HL496" s="21"/>
      <c r="HM496" s="21"/>
      <c r="HN496" s="21"/>
      <c r="HO496" s="21"/>
      <c r="HP496" s="21"/>
      <c r="HQ496" s="21"/>
      <c r="HR496" s="21"/>
      <c r="HS496" s="21"/>
      <c r="HT496" s="21"/>
      <c r="HU496" s="21"/>
      <c r="HV496" s="21"/>
      <c r="HW496" s="21"/>
      <c r="HX496" s="21"/>
      <c r="HY496" s="21"/>
      <c r="HZ496" s="21"/>
      <c r="IA496" s="21"/>
    </row>
    <row r="497" spans="1:235" s="22" customFormat="1" ht="37.5" customHeight="1">
      <c r="A497" s="128" t="s">
        <v>315</v>
      </c>
      <c r="B497" s="62"/>
      <c r="C497" s="62"/>
      <c r="D497" s="63"/>
      <c r="E497" s="63"/>
      <c r="F497" s="63"/>
      <c r="G497" s="63"/>
      <c r="H497" s="63">
        <v>1</v>
      </c>
      <c r="I497" s="63"/>
      <c r="J497" s="63">
        <v>1</v>
      </c>
      <c r="K497" s="63"/>
      <c r="L497" s="63"/>
      <c r="M497" s="63"/>
      <c r="N497" s="63"/>
      <c r="O497" s="63"/>
      <c r="P497" s="63"/>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1"/>
      <c r="DL497" s="21"/>
      <c r="DM497" s="21"/>
      <c r="DN497" s="21"/>
      <c r="DO497" s="21"/>
      <c r="DP497" s="21"/>
      <c r="DQ497" s="21"/>
      <c r="DR497" s="21"/>
      <c r="DS497" s="21"/>
      <c r="DT497" s="21"/>
      <c r="DU497" s="21"/>
      <c r="DV497" s="21"/>
      <c r="DW497" s="21"/>
      <c r="DX497" s="21"/>
      <c r="DY497" s="21"/>
      <c r="DZ497" s="21"/>
      <c r="EA497" s="21"/>
      <c r="EB497" s="21"/>
      <c r="EC497" s="21"/>
      <c r="ED497" s="21"/>
      <c r="EE497" s="21"/>
      <c r="EF497" s="21"/>
      <c r="EG497" s="21"/>
      <c r="EH497" s="21"/>
      <c r="EI497" s="21"/>
      <c r="EJ497" s="21"/>
      <c r="EK497" s="21"/>
      <c r="EL497" s="21"/>
      <c r="EM497" s="21"/>
      <c r="EN497" s="21"/>
      <c r="EO497" s="21"/>
      <c r="EP497" s="21"/>
      <c r="EQ497" s="21"/>
      <c r="ER497" s="21"/>
      <c r="ES497" s="21"/>
      <c r="ET497" s="21"/>
      <c r="EU497" s="21"/>
      <c r="EV497" s="21"/>
      <c r="EW497" s="21"/>
      <c r="EX497" s="21"/>
      <c r="EY497" s="21"/>
      <c r="EZ497" s="21"/>
      <c r="FA497" s="21"/>
      <c r="FB497" s="21"/>
      <c r="FC497" s="21"/>
      <c r="FD497" s="21"/>
      <c r="FE497" s="21"/>
      <c r="FF497" s="21"/>
      <c r="FG497" s="21"/>
      <c r="FH497" s="21"/>
      <c r="FI497" s="21"/>
      <c r="FJ497" s="21"/>
      <c r="FK497" s="21"/>
      <c r="FL497" s="21"/>
      <c r="FM497" s="21"/>
      <c r="FN497" s="21"/>
      <c r="FO497" s="21"/>
      <c r="FP497" s="21"/>
      <c r="FQ497" s="21"/>
      <c r="FR497" s="21"/>
      <c r="FS497" s="21"/>
      <c r="FT497" s="21"/>
      <c r="FU497" s="21"/>
      <c r="FV497" s="21"/>
      <c r="FW497" s="21"/>
      <c r="FX497" s="21"/>
      <c r="FY497" s="21"/>
      <c r="FZ497" s="21"/>
      <c r="GA497" s="21"/>
      <c r="GB497" s="21"/>
      <c r="GC497" s="21"/>
      <c r="GD497" s="21"/>
      <c r="GE497" s="21"/>
      <c r="GF497" s="21"/>
      <c r="GG497" s="21"/>
      <c r="GH497" s="21"/>
      <c r="GI497" s="21"/>
      <c r="GJ497" s="21"/>
      <c r="GK497" s="21"/>
      <c r="GL497" s="21"/>
      <c r="GM497" s="21"/>
      <c r="GN497" s="21"/>
      <c r="GO497" s="21"/>
      <c r="GP497" s="21"/>
      <c r="GQ497" s="21"/>
      <c r="GR497" s="21"/>
      <c r="GS497" s="21"/>
      <c r="GT497" s="21"/>
      <c r="GU497" s="21"/>
      <c r="GV497" s="21"/>
      <c r="GW497" s="21"/>
      <c r="GX497" s="21"/>
      <c r="GY497" s="21"/>
      <c r="GZ497" s="21"/>
      <c r="HA497" s="21"/>
      <c r="HB497" s="21"/>
      <c r="HC497" s="21"/>
      <c r="HD497" s="21"/>
      <c r="HE497" s="21"/>
      <c r="HF497" s="21"/>
      <c r="HG497" s="21"/>
      <c r="HH497" s="21"/>
      <c r="HI497" s="21"/>
      <c r="HJ497" s="21"/>
      <c r="HK497" s="21"/>
      <c r="HL497" s="21"/>
      <c r="HM497" s="21"/>
      <c r="HN497" s="21"/>
      <c r="HO497" s="21"/>
      <c r="HP497" s="21"/>
      <c r="HQ497" s="21"/>
      <c r="HR497" s="21"/>
      <c r="HS497" s="21"/>
      <c r="HT497" s="21"/>
      <c r="HU497" s="21"/>
      <c r="HV497" s="21"/>
      <c r="HW497" s="21"/>
      <c r="HX497" s="21"/>
      <c r="HY497" s="21"/>
      <c r="HZ497" s="21"/>
      <c r="IA497" s="21"/>
    </row>
    <row r="498" spans="1:235" s="22" customFormat="1" ht="11.25">
      <c r="A498" s="94" t="s">
        <v>7</v>
      </c>
      <c r="B498" s="62"/>
      <c r="C498" s="62"/>
      <c r="D498" s="63"/>
      <c r="E498" s="63"/>
      <c r="F498" s="63"/>
      <c r="G498" s="63"/>
      <c r="H498" s="63"/>
      <c r="I498" s="63"/>
      <c r="J498" s="63"/>
      <c r="K498" s="63"/>
      <c r="L498" s="63"/>
      <c r="M498" s="63"/>
      <c r="N498" s="63"/>
      <c r="O498" s="63"/>
      <c r="P498" s="63"/>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c r="DO498" s="21"/>
      <c r="DP498" s="21"/>
      <c r="DQ498" s="21"/>
      <c r="DR498" s="21"/>
      <c r="DS498" s="21"/>
      <c r="DT498" s="21"/>
      <c r="DU498" s="21"/>
      <c r="DV498" s="21"/>
      <c r="DW498" s="21"/>
      <c r="DX498" s="21"/>
      <c r="DY498" s="21"/>
      <c r="DZ498" s="21"/>
      <c r="EA498" s="21"/>
      <c r="EB498" s="21"/>
      <c r="EC498" s="21"/>
      <c r="ED498" s="21"/>
      <c r="EE498" s="21"/>
      <c r="EF498" s="21"/>
      <c r="EG498" s="21"/>
      <c r="EH498" s="21"/>
      <c r="EI498" s="21"/>
      <c r="EJ498" s="21"/>
      <c r="EK498" s="21"/>
      <c r="EL498" s="21"/>
      <c r="EM498" s="21"/>
      <c r="EN498" s="21"/>
      <c r="EO498" s="21"/>
      <c r="EP498" s="21"/>
      <c r="EQ498" s="21"/>
      <c r="ER498" s="21"/>
      <c r="ES498" s="21"/>
      <c r="ET498" s="21"/>
      <c r="EU498" s="21"/>
      <c r="EV498" s="21"/>
      <c r="EW498" s="21"/>
      <c r="EX498" s="21"/>
      <c r="EY498" s="21"/>
      <c r="EZ498" s="21"/>
      <c r="FA498" s="21"/>
      <c r="FB498" s="21"/>
      <c r="FC498" s="21"/>
      <c r="FD498" s="21"/>
      <c r="FE498" s="21"/>
      <c r="FF498" s="21"/>
      <c r="FG498" s="21"/>
      <c r="FH498" s="21"/>
      <c r="FI498" s="21"/>
      <c r="FJ498" s="21"/>
      <c r="FK498" s="21"/>
      <c r="FL498" s="21"/>
      <c r="FM498" s="21"/>
      <c r="FN498" s="21"/>
      <c r="FO498" s="21"/>
      <c r="FP498" s="21"/>
      <c r="FQ498" s="21"/>
      <c r="FR498" s="21"/>
      <c r="FS498" s="21"/>
      <c r="FT498" s="21"/>
      <c r="FU498" s="21"/>
      <c r="FV498" s="21"/>
      <c r="FW498" s="21"/>
      <c r="FX498" s="21"/>
      <c r="FY498" s="21"/>
      <c r="FZ498" s="21"/>
      <c r="GA498" s="21"/>
      <c r="GB498" s="21"/>
      <c r="GC498" s="21"/>
      <c r="GD498" s="21"/>
      <c r="GE498" s="21"/>
      <c r="GF498" s="21"/>
      <c r="GG498" s="21"/>
      <c r="GH498" s="21"/>
      <c r="GI498" s="21"/>
      <c r="GJ498" s="21"/>
      <c r="GK498" s="21"/>
      <c r="GL498" s="21"/>
      <c r="GM498" s="21"/>
      <c r="GN498" s="21"/>
      <c r="GO498" s="21"/>
      <c r="GP498" s="21"/>
      <c r="GQ498" s="21"/>
      <c r="GR498" s="21"/>
      <c r="GS498" s="21"/>
      <c r="GT498" s="21"/>
      <c r="GU498" s="21"/>
      <c r="GV498" s="21"/>
      <c r="GW498" s="21"/>
      <c r="GX498" s="21"/>
      <c r="GY498" s="21"/>
      <c r="GZ498" s="21"/>
      <c r="HA498" s="21"/>
      <c r="HB498" s="21"/>
      <c r="HC498" s="21"/>
      <c r="HD498" s="21"/>
      <c r="HE498" s="21"/>
      <c r="HF498" s="21"/>
      <c r="HG498" s="21"/>
      <c r="HH498" s="21"/>
      <c r="HI498" s="21"/>
      <c r="HJ498" s="21"/>
      <c r="HK498" s="21"/>
      <c r="HL498" s="21"/>
      <c r="HM498" s="21"/>
      <c r="HN498" s="21"/>
      <c r="HO498" s="21"/>
      <c r="HP498" s="21"/>
      <c r="HQ498" s="21"/>
      <c r="HR498" s="21"/>
      <c r="HS498" s="21"/>
      <c r="HT498" s="21"/>
      <c r="HU498" s="21"/>
      <c r="HV498" s="21"/>
      <c r="HW498" s="21"/>
      <c r="HX498" s="21"/>
      <c r="HY498" s="21"/>
      <c r="HZ498" s="21"/>
      <c r="IA498" s="21"/>
    </row>
    <row r="499" spans="1:235" s="22" customFormat="1" ht="39" customHeight="1">
      <c r="A499" s="119" t="s">
        <v>302</v>
      </c>
      <c r="B499" s="62"/>
      <c r="C499" s="62"/>
      <c r="D499" s="63"/>
      <c r="E499" s="63"/>
      <c r="F499" s="63"/>
      <c r="G499" s="63"/>
      <c r="H499" s="63">
        <v>110000</v>
      </c>
      <c r="I499" s="63"/>
      <c r="J499" s="63">
        <f>J495/H497</f>
        <v>110000</v>
      </c>
      <c r="K499" s="63"/>
      <c r="L499" s="63"/>
      <c r="M499" s="63"/>
      <c r="N499" s="63"/>
      <c r="O499" s="63"/>
      <c r="P499" s="63"/>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DX499" s="21"/>
      <c r="DY499" s="21"/>
      <c r="DZ499" s="21"/>
      <c r="EA499" s="21"/>
      <c r="EB499" s="21"/>
      <c r="EC499" s="21"/>
      <c r="ED499" s="21"/>
      <c r="EE499" s="21"/>
      <c r="EF499" s="21"/>
      <c r="EG499" s="21"/>
      <c r="EH499" s="21"/>
      <c r="EI499" s="21"/>
      <c r="EJ499" s="21"/>
      <c r="EK499" s="21"/>
      <c r="EL499" s="21"/>
      <c r="EM499" s="21"/>
      <c r="EN499" s="21"/>
      <c r="EO499" s="21"/>
      <c r="EP499" s="21"/>
      <c r="EQ499" s="21"/>
      <c r="ER499" s="21"/>
      <c r="ES499" s="21"/>
      <c r="ET499" s="21"/>
      <c r="EU499" s="21"/>
      <c r="EV499" s="21"/>
      <c r="EW499" s="21"/>
      <c r="EX499" s="21"/>
      <c r="EY499" s="21"/>
      <c r="EZ499" s="21"/>
      <c r="FA499" s="21"/>
      <c r="FB499" s="21"/>
      <c r="FC499" s="21"/>
      <c r="FD499" s="21"/>
      <c r="FE499" s="21"/>
      <c r="FF499" s="21"/>
      <c r="FG499" s="21"/>
      <c r="FH499" s="21"/>
      <c r="FI499" s="21"/>
      <c r="FJ499" s="21"/>
      <c r="FK499" s="21"/>
      <c r="FL499" s="21"/>
      <c r="FM499" s="21"/>
      <c r="FN499" s="21"/>
      <c r="FO499" s="21"/>
      <c r="FP499" s="21"/>
      <c r="FQ499" s="21"/>
      <c r="FR499" s="21"/>
      <c r="FS499" s="21"/>
      <c r="FT499" s="21"/>
      <c r="FU499" s="21"/>
      <c r="FV499" s="21"/>
      <c r="FW499" s="21"/>
      <c r="FX499" s="21"/>
      <c r="FY499" s="21"/>
      <c r="FZ499" s="21"/>
      <c r="GA499" s="21"/>
      <c r="GB499" s="21"/>
      <c r="GC499" s="21"/>
      <c r="GD499" s="21"/>
      <c r="GE499" s="21"/>
      <c r="GF499" s="21"/>
      <c r="GG499" s="21"/>
      <c r="GH499" s="21"/>
      <c r="GI499" s="21"/>
      <c r="GJ499" s="21"/>
      <c r="GK499" s="21"/>
      <c r="GL499" s="21"/>
      <c r="GM499" s="21"/>
      <c r="GN499" s="21"/>
      <c r="GO499" s="21"/>
      <c r="GP499" s="21"/>
      <c r="GQ499" s="21"/>
      <c r="GR499" s="21"/>
      <c r="GS499" s="21"/>
      <c r="GT499" s="21"/>
      <c r="GU499" s="21"/>
      <c r="GV499" s="21"/>
      <c r="GW499" s="21"/>
      <c r="GX499" s="21"/>
      <c r="GY499" s="21"/>
      <c r="GZ499" s="21"/>
      <c r="HA499" s="21"/>
      <c r="HB499" s="21"/>
      <c r="HC499" s="21"/>
      <c r="HD499" s="21"/>
      <c r="HE499" s="21"/>
      <c r="HF499" s="21"/>
      <c r="HG499" s="21"/>
      <c r="HH499" s="21"/>
      <c r="HI499" s="21"/>
      <c r="HJ499" s="21"/>
      <c r="HK499" s="21"/>
      <c r="HL499" s="21"/>
      <c r="HM499" s="21"/>
      <c r="HN499" s="21"/>
      <c r="HO499" s="21"/>
      <c r="HP499" s="21"/>
      <c r="HQ499" s="21"/>
      <c r="HR499" s="21"/>
      <c r="HS499" s="21"/>
      <c r="HT499" s="21"/>
      <c r="HU499" s="21"/>
      <c r="HV499" s="21"/>
      <c r="HW499" s="21"/>
      <c r="HX499" s="21"/>
      <c r="HY499" s="21"/>
      <c r="HZ499" s="21"/>
      <c r="IA499" s="21"/>
    </row>
    <row r="500" spans="1:235" s="79" customFormat="1" ht="57" customHeight="1">
      <c r="A500" s="129" t="s">
        <v>443</v>
      </c>
      <c r="B500" s="127"/>
      <c r="C500" s="127"/>
      <c r="D500" s="122"/>
      <c r="E500" s="122"/>
      <c r="F500" s="122"/>
      <c r="G500" s="122"/>
      <c r="H500" s="122">
        <f>H502*H506</f>
        <v>199000</v>
      </c>
      <c r="I500" s="122"/>
      <c r="J500" s="122">
        <f>G500+H500</f>
        <v>199000</v>
      </c>
      <c r="K500" s="122"/>
      <c r="L500" s="122"/>
      <c r="M500" s="122"/>
      <c r="N500" s="122"/>
      <c r="O500" s="122">
        <f>O502*O504</f>
        <v>75000</v>
      </c>
      <c r="P500" s="122">
        <f>O500</f>
        <v>75000</v>
      </c>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c r="FO500" s="78"/>
      <c r="FP500" s="78"/>
      <c r="FQ500" s="78"/>
      <c r="FR500" s="78"/>
      <c r="FS500" s="78"/>
      <c r="FT500" s="78"/>
      <c r="FU500" s="78"/>
      <c r="FV500" s="78"/>
      <c r="FW500" s="78"/>
      <c r="FX500" s="78"/>
      <c r="FY500" s="78"/>
      <c r="FZ500" s="78"/>
      <c r="GA500" s="78"/>
      <c r="GB500" s="78"/>
      <c r="GC500" s="78"/>
      <c r="GD500" s="78"/>
      <c r="GE500" s="78"/>
      <c r="GF500" s="78"/>
      <c r="GG500" s="78"/>
      <c r="GH500" s="78"/>
      <c r="GI500" s="78"/>
      <c r="GJ500" s="78"/>
      <c r="GK500" s="78"/>
      <c r="GL500" s="78"/>
      <c r="GM500" s="78"/>
      <c r="GN500" s="78"/>
      <c r="GO500" s="78"/>
      <c r="GP500" s="78"/>
      <c r="GQ500" s="78"/>
      <c r="GR500" s="78"/>
      <c r="GS500" s="78"/>
      <c r="GT500" s="78"/>
      <c r="GU500" s="78"/>
      <c r="GV500" s="78"/>
      <c r="GW500" s="78"/>
      <c r="GX500" s="78"/>
      <c r="GY500" s="78"/>
      <c r="GZ500" s="78"/>
      <c r="HA500" s="78"/>
      <c r="HB500" s="78"/>
      <c r="HC500" s="78"/>
      <c r="HD500" s="78"/>
      <c r="HE500" s="78"/>
      <c r="HF500" s="78"/>
      <c r="HG500" s="78"/>
      <c r="HH500" s="78"/>
      <c r="HI500" s="78"/>
      <c r="HJ500" s="78"/>
      <c r="HK500" s="78"/>
      <c r="HL500" s="78"/>
      <c r="HM500" s="78"/>
      <c r="HN500" s="78"/>
      <c r="HO500" s="78"/>
      <c r="HP500" s="78"/>
      <c r="HQ500" s="78"/>
      <c r="HR500" s="78"/>
      <c r="HS500" s="78"/>
      <c r="HT500" s="78"/>
      <c r="HU500" s="78"/>
      <c r="HV500" s="78"/>
      <c r="HW500" s="78"/>
      <c r="HX500" s="78"/>
      <c r="HY500" s="78"/>
      <c r="HZ500" s="78"/>
      <c r="IA500" s="78"/>
    </row>
    <row r="501" spans="1:235" s="22" customFormat="1" ht="11.25">
      <c r="A501" s="130" t="s">
        <v>307</v>
      </c>
      <c r="B501" s="62"/>
      <c r="C501" s="62"/>
      <c r="D501" s="63"/>
      <c r="E501" s="63"/>
      <c r="F501" s="63"/>
      <c r="G501" s="63"/>
      <c r="H501" s="63"/>
      <c r="I501" s="63"/>
      <c r="J501" s="63"/>
      <c r="K501" s="63"/>
      <c r="L501" s="63"/>
      <c r="M501" s="63"/>
      <c r="N501" s="63"/>
      <c r="O501" s="63"/>
      <c r="P501" s="63">
        <f>O501</f>
        <v>0</v>
      </c>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c r="DK501" s="21"/>
      <c r="DL501" s="21"/>
      <c r="DM501" s="21"/>
      <c r="DN501" s="21"/>
      <c r="DO501" s="21"/>
      <c r="DP501" s="21"/>
      <c r="DQ501" s="21"/>
      <c r="DR501" s="21"/>
      <c r="DS501" s="21"/>
      <c r="DT501" s="21"/>
      <c r="DU501" s="21"/>
      <c r="DV501" s="21"/>
      <c r="DW501" s="21"/>
      <c r="DX501" s="21"/>
      <c r="DY501" s="21"/>
      <c r="DZ501" s="21"/>
      <c r="EA501" s="21"/>
      <c r="EB501" s="21"/>
      <c r="EC501" s="21"/>
      <c r="ED501" s="21"/>
      <c r="EE501" s="21"/>
      <c r="EF501" s="21"/>
      <c r="EG501" s="21"/>
      <c r="EH501" s="21"/>
      <c r="EI501" s="21"/>
      <c r="EJ501" s="21"/>
      <c r="EK501" s="21"/>
      <c r="EL501" s="21"/>
      <c r="EM501" s="21"/>
      <c r="EN501" s="21"/>
      <c r="EO501" s="21"/>
      <c r="EP501" s="21"/>
      <c r="EQ501" s="21"/>
      <c r="ER501" s="21"/>
      <c r="ES501" s="21"/>
      <c r="ET501" s="21"/>
      <c r="EU501" s="21"/>
      <c r="EV501" s="21"/>
      <c r="EW501" s="21"/>
      <c r="EX501" s="21"/>
      <c r="EY501" s="21"/>
      <c r="EZ501" s="21"/>
      <c r="FA501" s="21"/>
      <c r="FB501" s="21"/>
      <c r="FC501" s="21"/>
      <c r="FD501" s="21"/>
      <c r="FE501" s="21"/>
      <c r="FF501" s="21"/>
      <c r="FG501" s="21"/>
      <c r="FH501" s="21"/>
      <c r="FI501" s="21"/>
      <c r="FJ501" s="21"/>
      <c r="FK501" s="21"/>
      <c r="FL501" s="21"/>
      <c r="FM501" s="21"/>
      <c r="FN501" s="21"/>
      <c r="FO501" s="21"/>
      <c r="FP501" s="21"/>
      <c r="FQ501" s="21"/>
      <c r="FR501" s="21"/>
      <c r="FS501" s="21"/>
      <c r="FT501" s="21"/>
      <c r="FU501" s="21"/>
      <c r="FV501" s="21"/>
      <c r="FW501" s="21"/>
      <c r="FX501" s="21"/>
      <c r="FY501" s="21"/>
      <c r="FZ501" s="21"/>
      <c r="GA501" s="21"/>
      <c r="GB501" s="21"/>
      <c r="GC501" s="21"/>
      <c r="GD501" s="21"/>
      <c r="GE501" s="21"/>
      <c r="GF501" s="21"/>
      <c r="GG501" s="21"/>
      <c r="GH501" s="21"/>
      <c r="GI501" s="21"/>
      <c r="GJ501" s="21"/>
      <c r="GK501" s="21"/>
      <c r="GL501" s="21"/>
      <c r="GM501" s="21"/>
      <c r="GN501" s="21"/>
      <c r="GO501" s="21"/>
      <c r="GP501" s="21"/>
      <c r="GQ501" s="21"/>
      <c r="GR501" s="21"/>
      <c r="GS501" s="21"/>
      <c r="GT501" s="21"/>
      <c r="GU501" s="21"/>
      <c r="GV501" s="21"/>
      <c r="GW501" s="21"/>
      <c r="GX501" s="21"/>
      <c r="GY501" s="21"/>
      <c r="GZ501" s="21"/>
      <c r="HA501" s="21"/>
      <c r="HB501" s="21"/>
      <c r="HC501" s="21"/>
      <c r="HD501" s="21"/>
      <c r="HE501" s="21"/>
      <c r="HF501" s="21"/>
      <c r="HG501" s="21"/>
      <c r="HH501" s="21"/>
      <c r="HI501" s="21"/>
      <c r="HJ501" s="21"/>
      <c r="HK501" s="21"/>
      <c r="HL501" s="21"/>
      <c r="HM501" s="21"/>
      <c r="HN501" s="21"/>
      <c r="HO501" s="21"/>
      <c r="HP501" s="21"/>
      <c r="HQ501" s="21"/>
      <c r="HR501" s="21"/>
      <c r="HS501" s="21"/>
      <c r="HT501" s="21"/>
      <c r="HU501" s="21"/>
      <c r="HV501" s="21"/>
      <c r="HW501" s="21"/>
      <c r="HX501" s="21"/>
      <c r="HY501" s="21"/>
      <c r="HZ501" s="21"/>
      <c r="IA501" s="21"/>
    </row>
    <row r="502" spans="1:235" s="22" customFormat="1" ht="45">
      <c r="A502" s="61" t="s">
        <v>440</v>
      </c>
      <c r="B502" s="62"/>
      <c r="C502" s="62"/>
      <c r="D502" s="63"/>
      <c r="E502" s="63"/>
      <c r="F502" s="63"/>
      <c r="G502" s="63"/>
      <c r="H502" s="63">
        <v>1</v>
      </c>
      <c r="I502" s="63"/>
      <c r="J502" s="63">
        <f>H502+G502</f>
        <v>1</v>
      </c>
      <c r="K502" s="63"/>
      <c r="L502" s="63"/>
      <c r="M502" s="63"/>
      <c r="N502" s="63"/>
      <c r="O502" s="63">
        <v>1</v>
      </c>
      <c r="P502" s="63">
        <f>O502</f>
        <v>1</v>
      </c>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c r="DK502" s="21"/>
      <c r="DL502" s="21"/>
      <c r="DM502" s="21"/>
      <c r="DN502" s="21"/>
      <c r="DO502" s="21"/>
      <c r="DP502" s="21"/>
      <c r="DQ502" s="21"/>
      <c r="DR502" s="21"/>
      <c r="DS502" s="21"/>
      <c r="DT502" s="21"/>
      <c r="DU502" s="21"/>
      <c r="DV502" s="21"/>
      <c r="DW502" s="21"/>
      <c r="DX502" s="21"/>
      <c r="DY502" s="21"/>
      <c r="DZ502" s="21"/>
      <c r="EA502" s="21"/>
      <c r="EB502" s="21"/>
      <c r="EC502" s="21"/>
      <c r="ED502" s="21"/>
      <c r="EE502" s="21"/>
      <c r="EF502" s="21"/>
      <c r="EG502" s="21"/>
      <c r="EH502" s="21"/>
      <c r="EI502" s="21"/>
      <c r="EJ502" s="21"/>
      <c r="EK502" s="21"/>
      <c r="EL502" s="21"/>
      <c r="EM502" s="21"/>
      <c r="EN502" s="21"/>
      <c r="EO502" s="21"/>
      <c r="EP502" s="21"/>
      <c r="EQ502" s="21"/>
      <c r="ER502" s="21"/>
      <c r="ES502" s="21"/>
      <c r="ET502" s="21"/>
      <c r="EU502" s="21"/>
      <c r="EV502" s="21"/>
      <c r="EW502" s="21"/>
      <c r="EX502" s="21"/>
      <c r="EY502" s="21"/>
      <c r="EZ502" s="21"/>
      <c r="FA502" s="21"/>
      <c r="FB502" s="21"/>
      <c r="FC502" s="21"/>
      <c r="FD502" s="21"/>
      <c r="FE502" s="21"/>
      <c r="FF502" s="21"/>
      <c r="FG502" s="21"/>
      <c r="FH502" s="21"/>
      <c r="FI502" s="21"/>
      <c r="FJ502" s="21"/>
      <c r="FK502" s="21"/>
      <c r="FL502" s="21"/>
      <c r="FM502" s="21"/>
      <c r="FN502" s="21"/>
      <c r="FO502" s="21"/>
      <c r="FP502" s="21"/>
      <c r="FQ502" s="21"/>
      <c r="FR502" s="21"/>
      <c r="FS502" s="21"/>
      <c r="FT502" s="21"/>
      <c r="FU502" s="21"/>
      <c r="FV502" s="21"/>
      <c r="FW502" s="21"/>
      <c r="FX502" s="21"/>
      <c r="FY502" s="21"/>
      <c r="FZ502" s="21"/>
      <c r="GA502" s="21"/>
      <c r="GB502" s="21"/>
      <c r="GC502" s="21"/>
      <c r="GD502" s="21"/>
      <c r="GE502" s="21"/>
      <c r="GF502" s="21"/>
      <c r="GG502" s="21"/>
      <c r="GH502" s="21"/>
      <c r="GI502" s="21"/>
      <c r="GJ502" s="21"/>
      <c r="GK502" s="21"/>
      <c r="GL502" s="21"/>
      <c r="GM502" s="21"/>
      <c r="GN502" s="21"/>
      <c r="GO502" s="21"/>
      <c r="GP502" s="21"/>
      <c r="GQ502" s="21"/>
      <c r="GR502" s="21"/>
      <c r="GS502" s="21"/>
      <c r="GT502" s="21"/>
      <c r="GU502" s="21"/>
      <c r="GV502" s="21"/>
      <c r="GW502" s="21"/>
      <c r="GX502" s="21"/>
      <c r="GY502" s="21"/>
      <c r="GZ502" s="21"/>
      <c r="HA502" s="21"/>
      <c r="HB502" s="21"/>
      <c r="HC502" s="21"/>
      <c r="HD502" s="21"/>
      <c r="HE502" s="21"/>
      <c r="HF502" s="21"/>
      <c r="HG502" s="21"/>
      <c r="HH502" s="21"/>
      <c r="HI502" s="21"/>
      <c r="HJ502" s="21"/>
      <c r="HK502" s="21"/>
      <c r="HL502" s="21"/>
      <c r="HM502" s="21"/>
      <c r="HN502" s="21"/>
      <c r="HO502" s="21"/>
      <c r="HP502" s="21"/>
      <c r="HQ502" s="21"/>
      <c r="HR502" s="21"/>
      <c r="HS502" s="21"/>
      <c r="HT502" s="21"/>
      <c r="HU502" s="21"/>
      <c r="HV502" s="21"/>
      <c r="HW502" s="21"/>
      <c r="HX502" s="21"/>
      <c r="HY502" s="21"/>
      <c r="HZ502" s="21"/>
      <c r="IA502" s="21"/>
    </row>
    <row r="503" spans="1:235" s="22" customFormat="1" ht="11.25">
      <c r="A503" s="130" t="s">
        <v>308</v>
      </c>
      <c r="B503" s="62"/>
      <c r="C503" s="62"/>
      <c r="D503" s="63"/>
      <c r="E503" s="63"/>
      <c r="F503" s="63"/>
      <c r="G503" s="63"/>
      <c r="H503" s="63"/>
      <c r="I503" s="63"/>
      <c r="J503" s="63"/>
      <c r="K503" s="63"/>
      <c r="L503" s="63"/>
      <c r="M503" s="63"/>
      <c r="N503" s="63"/>
      <c r="O503" s="63"/>
      <c r="P503" s="63"/>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c r="DJ503" s="21"/>
      <c r="DK503" s="21"/>
      <c r="DL503" s="21"/>
      <c r="DM503" s="21"/>
      <c r="DN503" s="21"/>
      <c r="DO503" s="21"/>
      <c r="DP503" s="21"/>
      <c r="DQ503" s="21"/>
      <c r="DR503" s="21"/>
      <c r="DS503" s="21"/>
      <c r="DT503" s="21"/>
      <c r="DU503" s="21"/>
      <c r="DV503" s="21"/>
      <c r="DW503" s="21"/>
      <c r="DX503" s="21"/>
      <c r="DY503" s="21"/>
      <c r="DZ503" s="21"/>
      <c r="EA503" s="21"/>
      <c r="EB503" s="21"/>
      <c r="EC503" s="21"/>
      <c r="ED503" s="21"/>
      <c r="EE503" s="21"/>
      <c r="EF503" s="21"/>
      <c r="EG503" s="21"/>
      <c r="EH503" s="21"/>
      <c r="EI503" s="21"/>
      <c r="EJ503" s="21"/>
      <c r="EK503" s="21"/>
      <c r="EL503" s="21"/>
      <c r="EM503" s="21"/>
      <c r="EN503" s="21"/>
      <c r="EO503" s="21"/>
      <c r="EP503" s="21"/>
      <c r="EQ503" s="21"/>
      <c r="ER503" s="21"/>
      <c r="ES503" s="21"/>
      <c r="ET503" s="21"/>
      <c r="EU503" s="21"/>
      <c r="EV503" s="21"/>
      <c r="EW503" s="21"/>
      <c r="EX503" s="21"/>
      <c r="EY503" s="21"/>
      <c r="EZ503" s="21"/>
      <c r="FA503" s="21"/>
      <c r="FB503" s="21"/>
      <c r="FC503" s="21"/>
      <c r="FD503" s="21"/>
      <c r="FE503" s="21"/>
      <c r="FF503" s="21"/>
      <c r="FG503" s="21"/>
      <c r="FH503" s="21"/>
      <c r="FI503" s="21"/>
      <c r="FJ503" s="21"/>
      <c r="FK503" s="21"/>
      <c r="FL503" s="21"/>
      <c r="FM503" s="21"/>
      <c r="FN503" s="21"/>
      <c r="FO503" s="21"/>
      <c r="FP503" s="21"/>
      <c r="FQ503" s="21"/>
      <c r="FR503" s="21"/>
      <c r="FS503" s="21"/>
      <c r="FT503" s="21"/>
      <c r="FU503" s="21"/>
      <c r="FV503" s="21"/>
      <c r="FW503" s="21"/>
      <c r="FX503" s="21"/>
      <c r="FY503" s="21"/>
      <c r="FZ503" s="21"/>
      <c r="GA503" s="21"/>
      <c r="GB503" s="21"/>
      <c r="GC503" s="21"/>
      <c r="GD503" s="21"/>
      <c r="GE503" s="21"/>
      <c r="GF503" s="21"/>
      <c r="GG503" s="21"/>
      <c r="GH503" s="21"/>
      <c r="GI503" s="21"/>
      <c r="GJ503" s="21"/>
      <c r="GK503" s="21"/>
      <c r="GL503" s="21"/>
      <c r="GM503" s="21"/>
      <c r="GN503" s="21"/>
      <c r="GO503" s="21"/>
      <c r="GP503" s="21"/>
      <c r="GQ503" s="21"/>
      <c r="GR503" s="21"/>
      <c r="GS503" s="21"/>
      <c r="GT503" s="21"/>
      <c r="GU503" s="21"/>
      <c r="GV503" s="21"/>
      <c r="GW503" s="21"/>
      <c r="GX503" s="21"/>
      <c r="GY503" s="21"/>
      <c r="GZ503" s="21"/>
      <c r="HA503" s="21"/>
      <c r="HB503" s="21"/>
      <c r="HC503" s="21"/>
      <c r="HD503" s="21"/>
      <c r="HE503" s="21"/>
      <c r="HF503" s="21"/>
      <c r="HG503" s="21"/>
      <c r="HH503" s="21"/>
      <c r="HI503" s="21"/>
      <c r="HJ503" s="21"/>
      <c r="HK503" s="21"/>
      <c r="HL503" s="21"/>
      <c r="HM503" s="21"/>
      <c r="HN503" s="21"/>
      <c r="HO503" s="21"/>
      <c r="HP503" s="21"/>
      <c r="HQ503" s="21"/>
      <c r="HR503" s="21"/>
      <c r="HS503" s="21"/>
      <c r="HT503" s="21"/>
      <c r="HU503" s="21"/>
      <c r="HV503" s="21"/>
      <c r="HW503" s="21"/>
      <c r="HX503" s="21"/>
      <c r="HY503" s="21"/>
      <c r="HZ503" s="21"/>
      <c r="IA503" s="21"/>
    </row>
    <row r="504" spans="1:235" s="22" customFormat="1" ht="45">
      <c r="A504" s="61" t="s">
        <v>441</v>
      </c>
      <c r="B504" s="62"/>
      <c r="C504" s="62"/>
      <c r="D504" s="63"/>
      <c r="E504" s="63"/>
      <c r="F504" s="63"/>
      <c r="G504" s="63"/>
      <c r="H504" s="63">
        <v>199000</v>
      </c>
      <c r="I504" s="63"/>
      <c r="J504" s="63">
        <f>G504+H504</f>
        <v>199000</v>
      </c>
      <c r="K504" s="63"/>
      <c r="L504" s="63"/>
      <c r="M504" s="63"/>
      <c r="N504" s="63"/>
      <c r="O504" s="63">
        <v>75000</v>
      </c>
      <c r="P504" s="63">
        <f>O504</f>
        <v>75000</v>
      </c>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c r="DK504" s="21"/>
      <c r="DL504" s="21"/>
      <c r="DM504" s="21"/>
      <c r="DN504" s="21"/>
      <c r="DO504" s="21"/>
      <c r="DP504" s="21"/>
      <c r="DQ504" s="21"/>
      <c r="DR504" s="21"/>
      <c r="DS504" s="21"/>
      <c r="DT504" s="21"/>
      <c r="DU504" s="21"/>
      <c r="DV504" s="21"/>
      <c r="DW504" s="21"/>
      <c r="DX504" s="21"/>
      <c r="DY504" s="21"/>
      <c r="DZ504" s="21"/>
      <c r="EA504" s="21"/>
      <c r="EB504" s="21"/>
      <c r="EC504" s="21"/>
      <c r="ED504" s="21"/>
      <c r="EE504" s="21"/>
      <c r="EF504" s="21"/>
      <c r="EG504" s="21"/>
      <c r="EH504" s="21"/>
      <c r="EI504" s="21"/>
      <c r="EJ504" s="21"/>
      <c r="EK504" s="21"/>
      <c r="EL504" s="21"/>
      <c r="EM504" s="21"/>
      <c r="EN504" s="21"/>
      <c r="EO504" s="21"/>
      <c r="EP504" s="21"/>
      <c r="EQ504" s="21"/>
      <c r="ER504" s="21"/>
      <c r="ES504" s="21"/>
      <c r="ET504" s="21"/>
      <c r="EU504" s="21"/>
      <c r="EV504" s="21"/>
      <c r="EW504" s="21"/>
      <c r="EX504" s="21"/>
      <c r="EY504" s="21"/>
      <c r="EZ504" s="21"/>
      <c r="FA504" s="21"/>
      <c r="FB504" s="21"/>
      <c r="FC504" s="21"/>
      <c r="FD504" s="21"/>
      <c r="FE504" s="21"/>
      <c r="FF504" s="21"/>
      <c r="FG504" s="21"/>
      <c r="FH504" s="21"/>
      <c r="FI504" s="21"/>
      <c r="FJ504" s="21"/>
      <c r="FK504" s="21"/>
      <c r="FL504" s="21"/>
      <c r="FM504" s="21"/>
      <c r="FN504" s="21"/>
      <c r="FO504" s="21"/>
      <c r="FP504" s="21"/>
      <c r="FQ504" s="21"/>
      <c r="FR504" s="21"/>
      <c r="FS504" s="21"/>
      <c r="FT504" s="21"/>
      <c r="FU504" s="21"/>
      <c r="FV504" s="21"/>
      <c r="FW504" s="21"/>
      <c r="FX504" s="21"/>
      <c r="FY504" s="21"/>
      <c r="FZ504" s="21"/>
      <c r="GA504" s="21"/>
      <c r="GB504" s="21"/>
      <c r="GC504" s="21"/>
      <c r="GD504" s="21"/>
      <c r="GE504" s="21"/>
      <c r="GF504" s="21"/>
      <c r="GG504" s="21"/>
      <c r="GH504" s="21"/>
      <c r="GI504" s="21"/>
      <c r="GJ504" s="21"/>
      <c r="GK504" s="21"/>
      <c r="GL504" s="21"/>
      <c r="GM504" s="21"/>
      <c r="GN504" s="21"/>
      <c r="GO504" s="21"/>
      <c r="GP504" s="21"/>
      <c r="GQ504" s="21"/>
      <c r="GR504" s="21"/>
      <c r="GS504" s="21"/>
      <c r="GT504" s="21"/>
      <c r="GU504" s="21"/>
      <c r="GV504" s="21"/>
      <c r="GW504" s="21"/>
      <c r="GX504" s="21"/>
      <c r="GY504" s="21"/>
      <c r="GZ504" s="21"/>
      <c r="HA504" s="21"/>
      <c r="HB504" s="21"/>
      <c r="HC504" s="21"/>
      <c r="HD504" s="21"/>
      <c r="HE504" s="21"/>
      <c r="HF504" s="21"/>
      <c r="HG504" s="21"/>
      <c r="HH504" s="21"/>
      <c r="HI504" s="21"/>
      <c r="HJ504" s="21"/>
      <c r="HK504" s="21"/>
      <c r="HL504" s="21"/>
      <c r="HM504" s="21"/>
      <c r="HN504" s="21"/>
      <c r="HO504" s="21"/>
      <c r="HP504" s="21"/>
      <c r="HQ504" s="21"/>
      <c r="HR504" s="21"/>
      <c r="HS504" s="21"/>
      <c r="HT504" s="21"/>
      <c r="HU504" s="21"/>
      <c r="HV504" s="21"/>
      <c r="HW504" s="21"/>
      <c r="HX504" s="21"/>
      <c r="HY504" s="21"/>
      <c r="HZ504" s="21"/>
      <c r="IA504" s="21"/>
    </row>
    <row r="505" spans="1:235" s="22" customFormat="1" ht="11.25">
      <c r="A505" s="130" t="s">
        <v>309</v>
      </c>
      <c r="B505" s="62"/>
      <c r="C505" s="62"/>
      <c r="D505" s="63"/>
      <c r="E505" s="63"/>
      <c r="F505" s="63"/>
      <c r="G505" s="63"/>
      <c r="H505" s="63"/>
      <c r="I505" s="63"/>
      <c r="J505" s="63"/>
      <c r="K505" s="63"/>
      <c r="L505" s="63"/>
      <c r="M505" s="63"/>
      <c r="N505" s="63"/>
      <c r="O505" s="63"/>
      <c r="P505" s="63"/>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c r="DK505" s="21"/>
      <c r="DL505" s="21"/>
      <c r="DM505" s="21"/>
      <c r="DN505" s="21"/>
      <c r="DO505" s="21"/>
      <c r="DP505" s="21"/>
      <c r="DQ505" s="21"/>
      <c r="DR505" s="21"/>
      <c r="DS505" s="21"/>
      <c r="DT505" s="21"/>
      <c r="DU505" s="21"/>
      <c r="DV505" s="21"/>
      <c r="DW505" s="21"/>
      <c r="DX505" s="21"/>
      <c r="DY505" s="21"/>
      <c r="DZ505" s="21"/>
      <c r="EA505" s="21"/>
      <c r="EB505" s="21"/>
      <c r="EC505" s="21"/>
      <c r="ED505" s="21"/>
      <c r="EE505" s="21"/>
      <c r="EF505" s="21"/>
      <c r="EG505" s="21"/>
      <c r="EH505" s="21"/>
      <c r="EI505" s="21"/>
      <c r="EJ505" s="21"/>
      <c r="EK505" s="21"/>
      <c r="EL505" s="21"/>
      <c r="EM505" s="21"/>
      <c r="EN505" s="21"/>
      <c r="EO505" s="21"/>
      <c r="EP505" s="21"/>
      <c r="EQ505" s="21"/>
      <c r="ER505" s="21"/>
      <c r="ES505" s="21"/>
      <c r="ET505" s="21"/>
      <c r="EU505" s="21"/>
      <c r="EV505" s="21"/>
      <c r="EW505" s="21"/>
      <c r="EX505" s="21"/>
      <c r="EY505" s="21"/>
      <c r="EZ505" s="21"/>
      <c r="FA505" s="21"/>
      <c r="FB505" s="21"/>
      <c r="FC505" s="21"/>
      <c r="FD505" s="21"/>
      <c r="FE505" s="21"/>
      <c r="FF505" s="21"/>
      <c r="FG505" s="21"/>
      <c r="FH505" s="21"/>
      <c r="FI505" s="21"/>
      <c r="FJ505" s="21"/>
      <c r="FK505" s="21"/>
      <c r="FL505" s="21"/>
      <c r="FM505" s="21"/>
      <c r="FN505" s="21"/>
      <c r="FO505" s="21"/>
      <c r="FP505" s="21"/>
      <c r="FQ505" s="21"/>
      <c r="FR505" s="21"/>
      <c r="FS505" s="21"/>
      <c r="FT505" s="21"/>
      <c r="FU505" s="21"/>
      <c r="FV505" s="21"/>
      <c r="FW505" s="21"/>
      <c r="FX505" s="21"/>
      <c r="FY505" s="21"/>
      <c r="FZ505" s="21"/>
      <c r="GA505" s="21"/>
      <c r="GB505" s="21"/>
      <c r="GC505" s="21"/>
      <c r="GD505" s="21"/>
      <c r="GE505" s="21"/>
      <c r="GF505" s="21"/>
      <c r="GG505" s="21"/>
      <c r="GH505" s="21"/>
      <c r="GI505" s="21"/>
      <c r="GJ505" s="21"/>
      <c r="GK505" s="21"/>
      <c r="GL505" s="21"/>
      <c r="GM505" s="21"/>
      <c r="GN505" s="21"/>
      <c r="GO505" s="21"/>
      <c r="GP505" s="21"/>
      <c r="GQ505" s="21"/>
      <c r="GR505" s="21"/>
      <c r="GS505" s="21"/>
      <c r="GT505" s="21"/>
      <c r="GU505" s="21"/>
      <c r="GV505" s="21"/>
      <c r="GW505" s="21"/>
      <c r="GX505" s="21"/>
      <c r="GY505" s="21"/>
      <c r="GZ505" s="21"/>
      <c r="HA505" s="21"/>
      <c r="HB505" s="21"/>
      <c r="HC505" s="21"/>
      <c r="HD505" s="21"/>
      <c r="HE505" s="21"/>
      <c r="HF505" s="21"/>
      <c r="HG505" s="21"/>
      <c r="HH505" s="21"/>
      <c r="HI505" s="21"/>
      <c r="HJ505" s="21"/>
      <c r="HK505" s="21"/>
      <c r="HL505" s="21"/>
      <c r="HM505" s="21"/>
      <c r="HN505" s="21"/>
      <c r="HO505" s="21"/>
      <c r="HP505" s="21"/>
      <c r="HQ505" s="21"/>
      <c r="HR505" s="21"/>
      <c r="HS505" s="21"/>
      <c r="HT505" s="21"/>
      <c r="HU505" s="21"/>
      <c r="HV505" s="21"/>
      <c r="HW505" s="21"/>
      <c r="HX505" s="21"/>
      <c r="HY505" s="21"/>
      <c r="HZ505" s="21"/>
      <c r="IA505" s="21"/>
    </row>
    <row r="506" spans="1:235" s="22" customFormat="1" ht="37.5" customHeight="1">
      <c r="A506" s="61" t="s">
        <v>310</v>
      </c>
      <c r="B506" s="62"/>
      <c r="C506" s="62"/>
      <c r="D506" s="63"/>
      <c r="E506" s="63"/>
      <c r="F506" s="63"/>
      <c r="G506" s="63"/>
      <c r="H506" s="63">
        <v>199000</v>
      </c>
      <c r="I506" s="63"/>
      <c r="J506" s="63">
        <f>G506+H506</f>
        <v>199000</v>
      </c>
      <c r="K506" s="63"/>
      <c r="L506" s="63"/>
      <c r="M506" s="63"/>
      <c r="N506" s="63"/>
      <c r="O506" s="63"/>
      <c r="P506" s="63">
        <f>O506</f>
        <v>0</v>
      </c>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1"/>
      <c r="EV506" s="21"/>
      <c r="EW506" s="21"/>
      <c r="EX506" s="21"/>
      <c r="EY506" s="21"/>
      <c r="EZ506" s="21"/>
      <c r="FA506" s="21"/>
      <c r="FB506" s="21"/>
      <c r="FC506" s="21"/>
      <c r="FD506" s="21"/>
      <c r="FE506" s="21"/>
      <c r="FF506" s="21"/>
      <c r="FG506" s="21"/>
      <c r="FH506" s="21"/>
      <c r="FI506" s="21"/>
      <c r="FJ506" s="21"/>
      <c r="FK506" s="21"/>
      <c r="FL506" s="21"/>
      <c r="FM506" s="21"/>
      <c r="FN506" s="21"/>
      <c r="FO506" s="21"/>
      <c r="FP506" s="21"/>
      <c r="FQ506" s="21"/>
      <c r="FR506" s="21"/>
      <c r="FS506" s="21"/>
      <c r="FT506" s="21"/>
      <c r="FU506" s="21"/>
      <c r="FV506" s="21"/>
      <c r="FW506" s="21"/>
      <c r="FX506" s="21"/>
      <c r="FY506" s="21"/>
      <c r="FZ506" s="21"/>
      <c r="GA506" s="21"/>
      <c r="GB506" s="21"/>
      <c r="GC506" s="21"/>
      <c r="GD506" s="21"/>
      <c r="GE506" s="21"/>
      <c r="GF506" s="21"/>
      <c r="GG506" s="21"/>
      <c r="GH506" s="21"/>
      <c r="GI506" s="21"/>
      <c r="GJ506" s="21"/>
      <c r="GK506" s="21"/>
      <c r="GL506" s="21"/>
      <c r="GM506" s="21"/>
      <c r="GN506" s="21"/>
      <c r="GO506" s="21"/>
      <c r="GP506" s="21"/>
      <c r="GQ506" s="21"/>
      <c r="GR506" s="21"/>
      <c r="GS506" s="21"/>
      <c r="GT506" s="21"/>
      <c r="GU506" s="21"/>
      <c r="GV506" s="21"/>
      <c r="GW506" s="21"/>
      <c r="GX506" s="21"/>
      <c r="GY506" s="21"/>
      <c r="GZ506" s="21"/>
      <c r="HA506" s="21"/>
      <c r="HB506" s="21"/>
      <c r="HC506" s="21"/>
      <c r="HD506" s="21"/>
      <c r="HE506" s="21"/>
      <c r="HF506" s="21"/>
      <c r="HG506" s="21"/>
      <c r="HH506" s="21"/>
      <c r="HI506" s="21"/>
      <c r="HJ506" s="21"/>
      <c r="HK506" s="21"/>
      <c r="HL506" s="21"/>
      <c r="HM506" s="21"/>
      <c r="HN506" s="21"/>
      <c r="HO506" s="21"/>
      <c r="HP506" s="21"/>
      <c r="HQ506" s="21"/>
      <c r="HR506" s="21"/>
      <c r="HS506" s="21"/>
      <c r="HT506" s="21"/>
      <c r="HU506" s="21"/>
      <c r="HV506" s="21"/>
      <c r="HW506" s="21"/>
      <c r="HX506" s="21"/>
      <c r="HY506" s="21"/>
      <c r="HZ506" s="21"/>
      <c r="IA506" s="21"/>
    </row>
    <row r="507" spans="1:235" s="22" customFormat="1" ht="38.25" customHeight="1">
      <c r="A507" s="72" t="s">
        <v>442</v>
      </c>
      <c r="B507" s="62"/>
      <c r="C507" s="62"/>
      <c r="D507" s="63"/>
      <c r="E507" s="63"/>
      <c r="F507" s="63"/>
      <c r="G507" s="122"/>
      <c r="H507" s="122">
        <f>H509+H510</f>
        <v>238000</v>
      </c>
      <c r="I507" s="122"/>
      <c r="J507" s="122">
        <f>G507+H507</f>
        <v>238000</v>
      </c>
      <c r="K507" s="122"/>
      <c r="L507" s="122"/>
      <c r="M507" s="122"/>
      <c r="N507" s="122">
        <f>N509</f>
        <v>0</v>
      </c>
      <c r="O507" s="122">
        <f>O510+O509</f>
        <v>5255000</v>
      </c>
      <c r="P507" s="122">
        <f>O507+N507</f>
        <v>5255000</v>
      </c>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c r="DJ507" s="21"/>
      <c r="DK507" s="21"/>
      <c r="DL507" s="21"/>
      <c r="DM507" s="21"/>
      <c r="DN507" s="21"/>
      <c r="DO507" s="21"/>
      <c r="DP507" s="21"/>
      <c r="DQ507" s="21"/>
      <c r="DR507" s="21"/>
      <c r="DS507" s="21"/>
      <c r="DT507" s="21"/>
      <c r="DU507" s="21"/>
      <c r="DV507" s="21"/>
      <c r="DW507" s="21"/>
      <c r="DX507" s="21"/>
      <c r="DY507" s="21"/>
      <c r="DZ507" s="21"/>
      <c r="EA507" s="21"/>
      <c r="EB507" s="21"/>
      <c r="EC507" s="21"/>
      <c r="ED507" s="21"/>
      <c r="EE507" s="21"/>
      <c r="EF507" s="21"/>
      <c r="EG507" s="21"/>
      <c r="EH507" s="21"/>
      <c r="EI507" s="21"/>
      <c r="EJ507" s="21"/>
      <c r="EK507" s="21"/>
      <c r="EL507" s="21"/>
      <c r="EM507" s="21"/>
      <c r="EN507" s="21"/>
      <c r="EO507" s="21"/>
      <c r="EP507" s="21"/>
      <c r="EQ507" s="21"/>
      <c r="ER507" s="21"/>
      <c r="ES507" s="21"/>
      <c r="ET507" s="21"/>
      <c r="EU507" s="21"/>
      <c r="EV507" s="21"/>
      <c r="EW507" s="21"/>
      <c r="EX507" s="21"/>
      <c r="EY507" s="21"/>
      <c r="EZ507" s="21"/>
      <c r="FA507" s="21"/>
      <c r="FB507" s="21"/>
      <c r="FC507" s="21"/>
      <c r="FD507" s="21"/>
      <c r="FE507" s="21"/>
      <c r="FF507" s="21"/>
      <c r="FG507" s="21"/>
      <c r="FH507" s="21"/>
      <c r="FI507" s="21"/>
      <c r="FJ507" s="21"/>
      <c r="FK507" s="21"/>
      <c r="FL507" s="21"/>
      <c r="FM507" s="21"/>
      <c r="FN507" s="21"/>
      <c r="FO507" s="21"/>
      <c r="FP507" s="21"/>
      <c r="FQ507" s="21"/>
      <c r="FR507" s="21"/>
      <c r="FS507" s="21"/>
      <c r="FT507" s="21"/>
      <c r="FU507" s="21"/>
      <c r="FV507" s="21"/>
      <c r="FW507" s="21"/>
      <c r="FX507" s="21"/>
      <c r="FY507" s="21"/>
      <c r="FZ507" s="21"/>
      <c r="GA507" s="21"/>
      <c r="GB507" s="21"/>
      <c r="GC507" s="21"/>
      <c r="GD507" s="21"/>
      <c r="GE507" s="21"/>
      <c r="GF507" s="21"/>
      <c r="GG507" s="21"/>
      <c r="GH507" s="21"/>
      <c r="GI507" s="21"/>
      <c r="GJ507" s="21"/>
      <c r="GK507" s="21"/>
      <c r="GL507" s="21"/>
      <c r="GM507" s="21"/>
      <c r="GN507" s="21"/>
      <c r="GO507" s="21"/>
      <c r="GP507" s="21"/>
      <c r="GQ507" s="21"/>
      <c r="GR507" s="21"/>
      <c r="GS507" s="21"/>
      <c r="GT507" s="21"/>
      <c r="GU507" s="21"/>
      <c r="GV507" s="21"/>
      <c r="GW507" s="21"/>
      <c r="GX507" s="21"/>
      <c r="GY507" s="21"/>
      <c r="GZ507" s="21"/>
      <c r="HA507" s="21"/>
      <c r="HB507" s="21"/>
      <c r="HC507" s="21"/>
      <c r="HD507" s="21"/>
      <c r="HE507" s="21"/>
      <c r="HF507" s="21"/>
      <c r="HG507" s="21"/>
      <c r="HH507" s="21"/>
      <c r="HI507" s="21"/>
      <c r="HJ507" s="21"/>
      <c r="HK507" s="21"/>
      <c r="HL507" s="21"/>
      <c r="HM507" s="21"/>
      <c r="HN507" s="21"/>
      <c r="HO507" s="21"/>
      <c r="HP507" s="21"/>
      <c r="HQ507" s="21"/>
      <c r="HR507" s="21"/>
      <c r="HS507" s="21"/>
      <c r="HT507" s="21"/>
      <c r="HU507" s="21"/>
      <c r="HV507" s="21"/>
      <c r="HW507" s="21"/>
      <c r="HX507" s="21"/>
      <c r="HY507" s="21"/>
      <c r="HZ507" s="21"/>
      <c r="IA507" s="21"/>
    </row>
    <row r="508" spans="1:235" s="22" customFormat="1" ht="22.5" customHeight="1">
      <c r="A508" s="94" t="s">
        <v>4</v>
      </c>
      <c r="B508" s="62"/>
      <c r="C508" s="62"/>
      <c r="D508" s="63"/>
      <c r="E508" s="63"/>
      <c r="F508" s="63"/>
      <c r="G508" s="63"/>
      <c r="H508" s="63"/>
      <c r="I508" s="63"/>
      <c r="J508" s="63"/>
      <c r="K508" s="63"/>
      <c r="L508" s="63"/>
      <c r="M508" s="63"/>
      <c r="N508" s="63"/>
      <c r="O508" s="63"/>
      <c r="P508" s="63"/>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1"/>
      <c r="DL508" s="21"/>
      <c r="DM508" s="21"/>
      <c r="DN508" s="21"/>
      <c r="DO508" s="21"/>
      <c r="DP508" s="21"/>
      <c r="DQ508" s="21"/>
      <c r="DR508" s="21"/>
      <c r="DS508" s="21"/>
      <c r="DT508" s="21"/>
      <c r="DU508" s="21"/>
      <c r="DV508" s="21"/>
      <c r="DW508" s="21"/>
      <c r="DX508" s="21"/>
      <c r="DY508" s="21"/>
      <c r="DZ508" s="21"/>
      <c r="EA508" s="21"/>
      <c r="EB508" s="21"/>
      <c r="EC508" s="21"/>
      <c r="ED508" s="21"/>
      <c r="EE508" s="21"/>
      <c r="EF508" s="21"/>
      <c r="EG508" s="21"/>
      <c r="EH508" s="21"/>
      <c r="EI508" s="21"/>
      <c r="EJ508" s="21"/>
      <c r="EK508" s="21"/>
      <c r="EL508" s="21"/>
      <c r="EM508" s="21"/>
      <c r="EN508" s="21"/>
      <c r="EO508" s="21"/>
      <c r="EP508" s="21"/>
      <c r="EQ508" s="21"/>
      <c r="ER508" s="21"/>
      <c r="ES508" s="21"/>
      <c r="ET508" s="21"/>
      <c r="EU508" s="21"/>
      <c r="EV508" s="21"/>
      <c r="EW508" s="21"/>
      <c r="EX508" s="21"/>
      <c r="EY508" s="21"/>
      <c r="EZ508" s="21"/>
      <c r="FA508" s="21"/>
      <c r="FB508" s="21"/>
      <c r="FC508" s="21"/>
      <c r="FD508" s="21"/>
      <c r="FE508" s="21"/>
      <c r="FF508" s="21"/>
      <c r="FG508" s="21"/>
      <c r="FH508" s="21"/>
      <c r="FI508" s="21"/>
      <c r="FJ508" s="21"/>
      <c r="FK508" s="21"/>
      <c r="FL508" s="21"/>
      <c r="FM508" s="21"/>
      <c r="FN508" s="21"/>
      <c r="FO508" s="21"/>
      <c r="FP508" s="21"/>
      <c r="FQ508" s="21"/>
      <c r="FR508" s="21"/>
      <c r="FS508" s="21"/>
      <c r="FT508" s="21"/>
      <c r="FU508" s="21"/>
      <c r="FV508" s="21"/>
      <c r="FW508" s="21"/>
      <c r="FX508" s="21"/>
      <c r="FY508" s="21"/>
      <c r="FZ508" s="21"/>
      <c r="GA508" s="21"/>
      <c r="GB508" s="21"/>
      <c r="GC508" s="21"/>
      <c r="GD508" s="21"/>
      <c r="GE508" s="21"/>
      <c r="GF508" s="21"/>
      <c r="GG508" s="21"/>
      <c r="GH508" s="21"/>
      <c r="GI508" s="21"/>
      <c r="GJ508" s="21"/>
      <c r="GK508" s="21"/>
      <c r="GL508" s="21"/>
      <c r="GM508" s="21"/>
      <c r="GN508" s="21"/>
      <c r="GO508" s="21"/>
      <c r="GP508" s="21"/>
      <c r="GQ508" s="21"/>
      <c r="GR508" s="21"/>
      <c r="GS508" s="21"/>
      <c r="GT508" s="21"/>
      <c r="GU508" s="21"/>
      <c r="GV508" s="21"/>
      <c r="GW508" s="21"/>
      <c r="GX508" s="21"/>
      <c r="GY508" s="21"/>
      <c r="GZ508" s="21"/>
      <c r="HA508" s="21"/>
      <c r="HB508" s="21"/>
      <c r="HC508" s="21"/>
      <c r="HD508" s="21"/>
      <c r="HE508" s="21"/>
      <c r="HF508" s="21"/>
      <c r="HG508" s="21"/>
      <c r="HH508" s="21"/>
      <c r="HI508" s="21"/>
      <c r="HJ508" s="21"/>
      <c r="HK508" s="21"/>
      <c r="HL508" s="21"/>
      <c r="HM508" s="21"/>
      <c r="HN508" s="21"/>
      <c r="HO508" s="21"/>
      <c r="HP508" s="21"/>
      <c r="HQ508" s="21"/>
      <c r="HR508" s="21"/>
      <c r="HS508" s="21"/>
      <c r="HT508" s="21"/>
      <c r="HU508" s="21"/>
      <c r="HV508" s="21"/>
      <c r="HW508" s="21"/>
      <c r="HX508" s="21"/>
      <c r="HY508" s="21"/>
      <c r="HZ508" s="21"/>
      <c r="IA508" s="21"/>
    </row>
    <row r="509" spans="1:235" s="22" customFormat="1" ht="24.75" customHeight="1">
      <c r="A509" s="98" t="s">
        <v>376</v>
      </c>
      <c r="B509" s="62"/>
      <c r="C509" s="62"/>
      <c r="D509" s="63"/>
      <c r="E509" s="63"/>
      <c r="F509" s="63"/>
      <c r="G509" s="48"/>
      <c r="H509" s="63">
        <f>163000+75000</f>
        <v>238000</v>
      </c>
      <c r="I509" s="48"/>
      <c r="J509" s="63">
        <f>H509+H510</f>
        <v>238000</v>
      </c>
      <c r="K509" s="63"/>
      <c r="L509" s="63"/>
      <c r="M509" s="63"/>
      <c r="N509" s="63"/>
      <c r="O509" s="63">
        <f>80000+175000</f>
        <v>255000</v>
      </c>
      <c r="P509" s="63">
        <f>O509</f>
        <v>255000</v>
      </c>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c r="DK509" s="21"/>
      <c r="DL509" s="21"/>
      <c r="DM509" s="21"/>
      <c r="DN509" s="21"/>
      <c r="DO509" s="21"/>
      <c r="DP509" s="21"/>
      <c r="DQ509" s="21"/>
      <c r="DR509" s="21"/>
      <c r="DS509" s="21"/>
      <c r="DT509" s="21"/>
      <c r="DU509" s="21"/>
      <c r="DV509" s="21"/>
      <c r="DW509" s="21"/>
      <c r="DX509" s="21"/>
      <c r="DY509" s="21"/>
      <c r="DZ509" s="21"/>
      <c r="EA509" s="21"/>
      <c r="EB509" s="21"/>
      <c r="EC509" s="21"/>
      <c r="ED509" s="21"/>
      <c r="EE509" s="21"/>
      <c r="EF509" s="21"/>
      <c r="EG509" s="21"/>
      <c r="EH509" s="21"/>
      <c r="EI509" s="21"/>
      <c r="EJ509" s="21"/>
      <c r="EK509" s="21"/>
      <c r="EL509" s="21"/>
      <c r="EM509" s="21"/>
      <c r="EN509" s="21"/>
      <c r="EO509" s="21"/>
      <c r="EP509" s="21"/>
      <c r="EQ509" s="21"/>
      <c r="ER509" s="21"/>
      <c r="ES509" s="21"/>
      <c r="ET509" s="21"/>
      <c r="EU509" s="21"/>
      <c r="EV509" s="21"/>
      <c r="EW509" s="21"/>
      <c r="EX509" s="21"/>
      <c r="EY509" s="21"/>
      <c r="EZ509" s="21"/>
      <c r="FA509" s="21"/>
      <c r="FB509" s="21"/>
      <c r="FC509" s="21"/>
      <c r="FD509" s="21"/>
      <c r="FE509" s="21"/>
      <c r="FF509" s="21"/>
      <c r="FG509" s="21"/>
      <c r="FH509" s="21"/>
      <c r="FI509" s="21"/>
      <c r="FJ509" s="21"/>
      <c r="FK509" s="21"/>
      <c r="FL509" s="21"/>
      <c r="FM509" s="21"/>
      <c r="FN509" s="21"/>
      <c r="FO509" s="21"/>
      <c r="FP509" s="21"/>
      <c r="FQ509" s="21"/>
      <c r="FR509" s="21"/>
      <c r="FS509" s="21"/>
      <c r="FT509" s="21"/>
      <c r="FU509" s="21"/>
      <c r="FV509" s="21"/>
      <c r="FW509" s="21"/>
      <c r="FX509" s="21"/>
      <c r="FY509" s="21"/>
      <c r="FZ509" s="21"/>
      <c r="GA509" s="21"/>
      <c r="GB509" s="21"/>
      <c r="GC509" s="21"/>
      <c r="GD509" s="21"/>
      <c r="GE509" s="21"/>
      <c r="GF509" s="21"/>
      <c r="GG509" s="21"/>
      <c r="GH509" s="21"/>
      <c r="GI509" s="21"/>
      <c r="GJ509" s="21"/>
      <c r="GK509" s="21"/>
      <c r="GL509" s="21"/>
      <c r="GM509" s="21"/>
      <c r="GN509" s="21"/>
      <c r="GO509" s="21"/>
      <c r="GP509" s="21"/>
      <c r="GQ509" s="21"/>
      <c r="GR509" s="21"/>
      <c r="GS509" s="21"/>
      <c r="GT509" s="21"/>
      <c r="GU509" s="21"/>
      <c r="GV509" s="21"/>
      <c r="GW509" s="21"/>
      <c r="GX509" s="21"/>
      <c r="GY509" s="21"/>
      <c r="GZ509" s="21"/>
      <c r="HA509" s="21"/>
      <c r="HB509" s="21"/>
      <c r="HC509" s="21"/>
      <c r="HD509" s="21"/>
      <c r="HE509" s="21"/>
      <c r="HF509" s="21"/>
      <c r="HG509" s="21"/>
      <c r="HH509" s="21"/>
      <c r="HI509" s="21"/>
      <c r="HJ509" s="21"/>
      <c r="HK509" s="21"/>
      <c r="HL509" s="21"/>
      <c r="HM509" s="21"/>
      <c r="HN509" s="21"/>
      <c r="HO509" s="21"/>
      <c r="HP509" s="21"/>
      <c r="HQ509" s="21"/>
      <c r="HR509" s="21"/>
      <c r="HS509" s="21"/>
      <c r="HT509" s="21"/>
      <c r="HU509" s="21"/>
      <c r="HV509" s="21"/>
      <c r="HW509" s="21"/>
      <c r="HX509" s="21"/>
      <c r="HY509" s="21"/>
      <c r="HZ509" s="21"/>
      <c r="IA509" s="21"/>
    </row>
    <row r="510" spans="1:235" s="22" customFormat="1" ht="24.75" customHeight="1">
      <c r="A510" s="98" t="s">
        <v>382</v>
      </c>
      <c r="B510" s="62"/>
      <c r="C510" s="62"/>
      <c r="D510" s="63"/>
      <c r="E510" s="63"/>
      <c r="F510" s="63"/>
      <c r="G510" s="63"/>
      <c r="H510" s="63"/>
      <c r="I510" s="63"/>
      <c r="J510" s="63"/>
      <c r="K510" s="63"/>
      <c r="L510" s="63"/>
      <c r="M510" s="63"/>
      <c r="N510" s="63"/>
      <c r="O510" s="63">
        <v>5000000</v>
      </c>
      <c r="P510" s="63">
        <f>O510</f>
        <v>5000000</v>
      </c>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c r="DK510" s="21"/>
      <c r="DL510" s="21"/>
      <c r="DM510" s="21"/>
      <c r="DN510" s="21"/>
      <c r="DO510" s="21"/>
      <c r="DP510" s="21"/>
      <c r="DQ510" s="21"/>
      <c r="DR510" s="21"/>
      <c r="DS510" s="21"/>
      <c r="DT510" s="21"/>
      <c r="DU510" s="21"/>
      <c r="DV510" s="21"/>
      <c r="DW510" s="21"/>
      <c r="DX510" s="21"/>
      <c r="DY510" s="21"/>
      <c r="DZ510" s="21"/>
      <c r="EA510" s="21"/>
      <c r="EB510" s="21"/>
      <c r="EC510" s="21"/>
      <c r="ED510" s="21"/>
      <c r="EE510" s="21"/>
      <c r="EF510" s="21"/>
      <c r="EG510" s="21"/>
      <c r="EH510" s="21"/>
      <c r="EI510" s="21"/>
      <c r="EJ510" s="21"/>
      <c r="EK510" s="21"/>
      <c r="EL510" s="21"/>
      <c r="EM510" s="21"/>
      <c r="EN510" s="21"/>
      <c r="EO510" s="21"/>
      <c r="EP510" s="21"/>
      <c r="EQ510" s="21"/>
      <c r="ER510" s="21"/>
      <c r="ES510" s="21"/>
      <c r="ET510" s="21"/>
      <c r="EU510" s="21"/>
      <c r="EV510" s="21"/>
      <c r="EW510" s="21"/>
      <c r="EX510" s="21"/>
      <c r="EY510" s="21"/>
      <c r="EZ510" s="21"/>
      <c r="FA510" s="21"/>
      <c r="FB510" s="21"/>
      <c r="FC510" s="21"/>
      <c r="FD510" s="21"/>
      <c r="FE510" s="21"/>
      <c r="FF510" s="21"/>
      <c r="FG510" s="21"/>
      <c r="FH510" s="21"/>
      <c r="FI510" s="21"/>
      <c r="FJ510" s="21"/>
      <c r="FK510" s="21"/>
      <c r="FL510" s="21"/>
      <c r="FM510" s="21"/>
      <c r="FN510" s="21"/>
      <c r="FO510" s="21"/>
      <c r="FP510" s="21"/>
      <c r="FQ510" s="21"/>
      <c r="FR510" s="21"/>
      <c r="FS510" s="21"/>
      <c r="FT510" s="21"/>
      <c r="FU510" s="21"/>
      <c r="FV510" s="21"/>
      <c r="FW510" s="21"/>
      <c r="FX510" s="21"/>
      <c r="FY510" s="21"/>
      <c r="FZ510" s="21"/>
      <c r="GA510" s="21"/>
      <c r="GB510" s="21"/>
      <c r="GC510" s="21"/>
      <c r="GD510" s="21"/>
      <c r="GE510" s="21"/>
      <c r="GF510" s="21"/>
      <c r="GG510" s="21"/>
      <c r="GH510" s="21"/>
      <c r="GI510" s="21"/>
      <c r="GJ510" s="21"/>
      <c r="GK510" s="21"/>
      <c r="GL510" s="21"/>
      <c r="GM510" s="21"/>
      <c r="GN510" s="21"/>
      <c r="GO510" s="21"/>
      <c r="GP510" s="21"/>
      <c r="GQ510" s="21"/>
      <c r="GR510" s="21"/>
      <c r="GS510" s="21"/>
      <c r="GT510" s="21"/>
      <c r="GU510" s="21"/>
      <c r="GV510" s="21"/>
      <c r="GW510" s="21"/>
      <c r="GX510" s="21"/>
      <c r="GY510" s="21"/>
      <c r="GZ510" s="21"/>
      <c r="HA510" s="21"/>
      <c r="HB510" s="21"/>
      <c r="HC510" s="21"/>
      <c r="HD510" s="21"/>
      <c r="HE510" s="21"/>
      <c r="HF510" s="21"/>
      <c r="HG510" s="21"/>
      <c r="HH510" s="21"/>
      <c r="HI510" s="21"/>
      <c r="HJ510" s="21"/>
      <c r="HK510" s="21"/>
      <c r="HL510" s="21"/>
      <c r="HM510" s="21"/>
      <c r="HN510" s="21"/>
      <c r="HO510" s="21"/>
      <c r="HP510" s="21"/>
      <c r="HQ510" s="21"/>
      <c r="HR510" s="21"/>
      <c r="HS510" s="21"/>
      <c r="HT510" s="21"/>
      <c r="HU510" s="21"/>
      <c r="HV510" s="21"/>
      <c r="HW510" s="21"/>
      <c r="HX510" s="21"/>
      <c r="HY510" s="21"/>
      <c r="HZ510" s="21"/>
      <c r="IA510" s="21"/>
    </row>
    <row r="511" spans="1:235" s="22" customFormat="1" ht="15.75" customHeight="1">
      <c r="A511" s="94" t="s">
        <v>5</v>
      </c>
      <c r="B511" s="62"/>
      <c r="C511" s="62"/>
      <c r="D511" s="63"/>
      <c r="E511" s="63"/>
      <c r="F511" s="63"/>
      <c r="G511" s="63"/>
      <c r="H511" s="63"/>
      <c r="I511" s="63"/>
      <c r="J511" s="63"/>
      <c r="K511" s="63"/>
      <c r="L511" s="63"/>
      <c r="M511" s="63"/>
      <c r="N511" s="63"/>
      <c r="O511" s="63"/>
      <c r="P511" s="63"/>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1"/>
      <c r="DL511" s="21"/>
      <c r="DM511" s="21"/>
      <c r="DN511" s="21"/>
      <c r="DO511" s="21"/>
      <c r="DP511" s="21"/>
      <c r="DQ511" s="21"/>
      <c r="DR511" s="21"/>
      <c r="DS511" s="21"/>
      <c r="DT511" s="21"/>
      <c r="DU511" s="21"/>
      <c r="DV511" s="21"/>
      <c r="DW511" s="21"/>
      <c r="DX511" s="21"/>
      <c r="DY511" s="21"/>
      <c r="DZ511" s="21"/>
      <c r="EA511" s="21"/>
      <c r="EB511" s="21"/>
      <c r="EC511" s="21"/>
      <c r="ED511" s="21"/>
      <c r="EE511" s="21"/>
      <c r="EF511" s="21"/>
      <c r="EG511" s="21"/>
      <c r="EH511" s="21"/>
      <c r="EI511" s="21"/>
      <c r="EJ511" s="21"/>
      <c r="EK511" s="21"/>
      <c r="EL511" s="21"/>
      <c r="EM511" s="21"/>
      <c r="EN511" s="21"/>
      <c r="EO511" s="21"/>
      <c r="EP511" s="21"/>
      <c r="EQ511" s="21"/>
      <c r="ER511" s="21"/>
      <c r="ES511" s="21"/>
      <c r="ET511" s="21"/>
      <c r="EU511" s="21"/>
      <c r="EV511" s="21"/>
      <c r="EW511" s="21"/>
      <c r="EX511" s="21"/>
      <c r="EY511" s="21"/>
      <c r="EZ511" s="21"/>
      <c r="FA511" s="21"/>
      <c r="FB511" s="21"/>
      <c r="FC511" s="21"/>
      <c r="FD511" s="21"/>
      <c r="FE511" s="21"/>
      <c r="FF511" s="21"/>
      <c r="FG511" s="21"/>
      <c r="FH511" s="21"/>
      <c r="FI511" s="21"/>
      <c r="FJ511" s="21"/>
      <c r="FK511" s="21"/>
      <c r="FL511" s="21"/>
      <c r="FM511" s="21"/>
      <c r="FN511" s="21"/>
      <c r="FO511" s="21"/>
      <c r="FP511" s="21"/>
      <c r="FQ511" s="21"/>
      <c r="FR511" s="21"/>
      <c r="FS511" s="21"/>
      <c r="FT511" s="21"/>
      <c r="FU511" s="21"/>
      <c r="FV511" s="21"/>
      <c r="FW511" s="21"/>
      <c r="FX511" s="21"/>
      <c r="FY511" s="21"/>
      <c r="FZ511" s="21"/>
      <c r="GA511" s="21"/>
      <c r="GB511" s="21"/>
      <c r="GC511" s="21"/>
      <c r="GD511" s="21"/>
      <c r="GE511" s="21"/>
      <c r="GF511" s="21"/>
      <c r="GG511" s="21"/>
      <c r="GH511" s="21"/>
      <c r="GI511" s="21"/>
      <c r="GJ511" s="21"/>
      <c r="GK511" s="21"/>
      <c r="GL511" s="21"/>
      <c r="GM511" s="21"/>
      <c r="GN511" s="21"/>
      <c r="GO511" s="21"/>
      <c r="GP511" s="21"/>
      <c r="GQ511" s="21"/>
      <c r="GR511" s="21"/>
      <c r="GS511" s="21"/>
      <c r="GT511" s="21"/>
      <c r="GU511" s="21"/>
      <c r="GV511" s="21"/>
      <c r="GW511" s="21"/>
      <c r="GX511" s="21"/>
      <c r="GY511" s="21"/>
      <c r="GZ511" s="21"/>
      <c r="HA511" s="21"/>
      <c r="HB511" s="21"/>
      <c r="HC511" s="21"/>
      <c r="HD511" s="21"/>
      <c r="HE511" s="21"/>
      <c r="HF511" s="21"/>
      <c r="HG511" s="21"/>
      <c r="HH511" s="21"/>
      <c r="HI511" s="21"/>
      <c r="HJ511" s="21"/>
      <c r="HK511" s="21"/>
      <c r="HL511" s="21"/>
      <c r="HM511" s="21"/>
      <c r="HN511" s="21"/>
      <c r="HO511" s="21"/>
      <c r="HP511" s="21"/>
      <c r="HQ511" s="21"/>
      <c r="HR511" s="21"/>
      <c r="HS511" s="21"/>
      <c r="HT511" s="21"/>
      <c r="HU511" s="21"/>
      <c r="HV511" s="21"/>
      <c r="HW511" s="21"/>
      <c r="HX511" s="21"/>
      <c r="HY511" s="21"/>
      <c r="HZ511" s="21"/>
      <c r="IA511" s="21"/>
    </row>
    <row r="512" spans="1:235" s="22" customFormat="1" ht="24.75" customHeight="1">
      <c r="A512" s="131" t="s">
        <v>408</v>
      </c>
      <c r="B512" s="62"/>
      <c r="C512" s="62"/>
      <c r="D512" s="63"/>
      <c r="E512" s="63"/>
      <c r="F512" s="63"/>
      <c r="G512" s="63"/>
      <c r="H512" s="132">
        <v>500</v>
      </c>
      <c r="I512" s="63"/>
      <c r="J512" s="63"/>
      <c r="K512" s="63"/>
      <c r="L512" s="63"/>
      <c r="M512" s="63"/>
      <c r="N512" s="63"/>
      <c r="O512" s="133">
        <v>533</v>
      </c>
      <c r="P512" s="63">
        <f>O512</f>
        <v>533</v>
      </c>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c r="DK512" s="21"/>
      <c r="DL512" s="21"/>
      <c r="DM512" s="21"/>
      <c r="DN512" s="21"/>
      <c r="DO512" s="21"/>
      <c r="DP512" s="21"/>
      <c r="DQ512" s="21"/>
      <c r="DR512" s="21"/>
      <c r="DS512" s="21"/>
      <c r="DT512" s="21"/>
      <c r="DU512" s="21"/>
      <c r="DV512" s="21"/>
      <c r="DW512" s="21"/>
      <c r="DX512" s="21"/>
      <c r="DY512" s="21"/>
      <c r="DZ512" s="21"/>
      <c r="EA512" s="21"/>
      <c r="EB512" s="21"/>
      <c r="EC512" s="21"/>
      <c r="ED512" s="21"/>
      <c r="EE512" s="21"/>
      <c r="EF512" s="21"/>
      <c r="EG512" s="21"/>
      <c r="EH512" s="21"/>
      <c r="EI512" s="21"/>
      <c r="EJ512" s="21"/>
      <c r="EK512" s="21"/>
      <c r="EL512" s="21"/>
      <c r="EM512" s="21"/>
      <c r="EN512" s="21"/>
      <c r="EO512" s="21"/>
      <c r="EP512" s="21"/>
      <c r="EQ512" s="21"/>
      <c r="ER512" s="21"/>
      <c r="ES512" s="21"/>
      <c r="ET512" s="21"/>
      <c r="EU512" s="21"/>
      <c r="EV512" s="21"/>
      <c r="EW512" s="21"/>
      <c r="EX512" s="21"/>
      <c r="EY512" s="21"/>
      <c r="EZ512" s="21"/>
      <c r="FA512" s="21"/>
      <c r="FB512" s="21"/>
      <c r="FC512" s="21"/>
      <c r="FD512" s="21"/>
      <c r="FE512" s="21"/>
      <c r="FF512" s="21"/>
      <c r="FG512" s="21"/>
      <c r="FH512" s="21"/>
      <c r="FI512" s="21"/>
      <c r="FJ512" s="21"/>
      <c r="FK512" s="21"/>
      <c r="FL512" s="21"/>
      <c r="FM512" s="21"/>
      <c r="FN512" s="21"/>
      <c r="FO512" s="21"/>
      <c r="FP512" s="21"/>
      <c r="FQ512" s="21"/>
      <c r="FR512" s="21"/>
      <c r="FS512" s="21"/>
      <c r="FT512" s="21"/>
      <c r="FU512" s="21"/>
      <c r="FV512" s="21"/>
      <c r="FW512" s="21"/>
      <c r="FX512" s="21"/>
      <c r="FY512" s="21"/>
      <c r="FZ512" s="21"/>
      <c r="GA512" s="21"/>
      <c r="GB512" s="21"/>
      <c r="GC512" s="21"/>
      <c r="GD512" s="21"/>
      <c r="GE512" s="21"/>
      <c r="GF512" s="21"/>
      <c r="GG512" s="21"/>
      <c r="GH512" s="21"/>
      <c r="GI512" s="21"/>
      <c r="GJ512" s="21"/>
      <c r="GK512" s="21"/>
      <c r="GL512" s="21"/>
      <c r="GM512" s="21"/>
      <c r="GN512" s="21"/>
      <c r="GO512" s="21"/>
      <c r="GP512" s="21"/>
      <c r="GQ512" s="21"/>
      <c r="GR512" s="21"/>
      <c r="GS512" s="21"/>
      <c r="GT512" s="21"/>
      <c r="GU512" s="21"/>
      <c r="GV512" s="21"/>
      <c r="GW512" s="21"/>
      <c r="GX512" s="21"/>
      <c r="GY512" s="21"/>
      <c r="GZ512" s="21"/>
      <c r="HA512" s="21"/>
      <c r="HB512" s="21"/>
      <c r="HC512" s="21"/>
      <c r="HD512" s="21"/>
      <c r="HE512" s="21"/>
      <c r="HF512" s="21"/>
      <c r="HG512" s="21"/>
      <c r="HH512" s="21"/>
      <c r="HI512" s="21"/>
      <c r="HJ512" s="21"/>
      <c r="HK512" s="21"/>
      <c r="HL512" s="21"/>
      <c r="HM512" s="21"/>
      <c r="HN512" s="21"/>
      <c r="HO512" s="21"/>
      <c r="HP512" s="21"/>
      <c r="HQ512" s="21"/>
      <c r="HR512" s="21"/>
      <c r="HS512" s="21"/>
      <c r="HT512" s="21"/>
      <c r="HU512" s="21"/>
      <c r="HV512" s="21"/>
      <c r="HW512" s="21"/>
      <c r="HX512" s="21"/>
      <c r="HY512" s="21"/>
      <c r="HZ512" s="21"/>
      <c r="IA512" s="21"/>
    </row>
    <row r="513" spans="1:235" s="22" customFormat="1" ht="24" customHeight="1">
      <c r="A513" s="134" t="s">
        <v>379</v>
      </c>
      <c r="B513" s="62"/>
      <c r="C513" s="62"/>
      <c r="D513" s="135"/>
      <c r="E513" s="63"/>
      <c r="F513" s="63"/>
      <c r="G513" s="63"/>
      <c r="H513" s="63">
        <v>6</v>
      </c>
      <c r="I513" s="63"/>
      <c r="J513" s="63"/>
      <c r="K513" s="63"/>
      <c r="L513" s="63"/>
      <c r="M513" s="63"/>
      <c r="N513" s="63"/>
      <c r="O513" s="63"/>
      <c r="P513" s="63"/>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c r="DK513" s="21"/>
      <c r="DL513" s="21"/>
      <c r="DM513" s="21"/>
      <c r="DN513" s="21"/>
      <c r="DO513" s="21"/>
      <c r="DP513" s="21"/>
      <c r="DQ513" s="21"/>
      <c r="DR513" s="21"/>
      <c r="DS513" s="21"/>
      <c r="DT513" s="21"/>
      <c r="DU513" s="21"/>
      <c r="DV513" s="21"/>
      <c r="DW513" s="21"/>
      <c r="DX513" s="21"/>
      <c r="DY513" s="21"/>
      <c r="DZ513" s="21"/>
      <c r="EA513" s="21"/>
      <c r="EB513" s="21"/>
      <c r="EC513" s="21"/>
      <c r="ED513" s="21"/>
      <c r="EE513" s="21"/>
      <c r="EF513" s="21"/>
      <c r="EG513" s="21"/>
      <c r="EH513" s="21"/>
      <c r="EI513" s="21"/>
      <c r="EJ513" s="21"/>
      <c r="EK513" s="21"/>
      <c r="EL513" s="21"/>
      <c r="EM513" s="21"/>
      <c r="EN513" s="21"/>
      <c r="EO513" s="21"/>
      <c r="EP513" s="21"/>
      <c r="EQ513" s="21"/>
      <c r="ER513" s="21"/>
      <c r="ES513" s="21"/>
      <c r="ET513" s="21"/>
      <c r="EU513" s="21"/>
      <c r="EV513" s="21"/>
      <c r="EW513" s="21"/>
      <c r="EX513" s="21"/>
      <c r="EY513" s="21"/>
      <c r="EZ513" s="21"/>
      <c r="FA513" s="21"/>
      <c r="FB513" s="21"/>
      <c r="FC513" s="21"/>
      <c r="FD513" s="21"/>
      <c r="FE513" s="21"/>
      <c r="FF513" s="21"/>
      <c r="FG513" s="21"/>
      <c r="FH513" s="21"/>
      <c r="FI513" s="21"/>
      <c r="FJ513" s="21"/>
      <c r="FK513" s="21"/>
      <c r="FL513" s="21"/>
      <c r="FM513" s="21"/>
      <c r="FN513" s="21"/>
      <c r="FO513" s="21"/>
      <c r="FP513" s="21"/>
      <c r="FQ513" s="21"/>
      <c r="FR513" s="21"/>
      <c r="FS513" s="21"/>
      <c r="FT513" s="21"/>
      <c r="FU513" s="21"/>
      <c r="FV513" s="21"/>
      <c r="FW513" s="21"/>
      <c r="FX513" s="21"/>
      <c r="FY513" s="21"/>
      <c r="FZ513" s="21"/>
      <c r="GA513" s="21"/>
      <c r="GB513" s="21"/>
      <c r="GC513" s="21"/>
      <c r="GD513" s="21"/>
      <c r="GE513" s="21"/>
      <c r="GF513" s="21"/>
      <c r="GG513" s="21"/>
      <c r="GH513" s="21"/>
      <c r="GI513" s="21"/>
      <c r="GJ513" s="21"/>
      <c r="GK513" s="21"/>
      <c r="GL513" s="21"/>
      <c r="GM513" s="21"/>
      <c r="GN513" s="21"/>
      <c r="GO513" s="21"/>
      <c r="GP513" s="21"/>
      <c r="GQ513" s="21"/>
      <c r="GR513" s="21"/>
      <c r="GS513" s="21"/>
      <c r="GT513" s="21"/>
      <c r="GU513" s="21"/>
      <c r="GV513" s="21"/>
      <c r="GW513" s="21"/>
      <c r="GX513" s="21"/>
      <c r="GY513" s="21"/>
      <c r="GZ513" s="21"/>
      <c r="HA513" s="21"/>
      <c r="HB513" s="21"/>
      <c r="HC513" s="21"/>
      <c r="HD513" s="21"/>
      <c r="HE513" s="21"/>
      <c r="HF513" s="21"/>
      <c r="HG513" s="21"/>
      <c r="HH513" s="21"/>
      <c r="HI513" s="21"/>
      <c r="HJ513" s="21"/>
      <c r="HK513" s="21"/>
      <c r="HL513" s="21"/>
      <c r="HM513" s="21"/>
      <c r="HN513" s="21"/>
      <c r="HO513" s="21"/>
      <c r="HP513" s="21"/>
      <c r="HQ513" s="21"/>
      <c r="HR513" s="21"/>
      <c r="HS513" s="21"/>
      <c r="HT513" s="21"/>
      <c r="HU513" s="21"/>
      <c r="HV513" s="21"/>
      <c r="HW513" s="21"/>
      <c r="HX513" s="21"/>
      <c r="HY513" s="21"/>
      <c r="HZ513" s="21"/>
      <c r="IA513" s="21"/>
    </row>
    <row r="514" spans="1:235" s="22" customFormat="1" ht="26.25" customHeight="1">
      <c r="A514" s="128" t="s">
        <v>380</v>
      </c>
      <c r="B514" s="62"/>
      <c r="C514" s="62"/>
      <c r="D514" s="63"/>
      <c r="E514" s="63"/>
      <c r="F514" s="63"/>
      <c r="G514" s="63"/>
      <c r="H514" s="63"/>
      <c r="I514" s="63"/>
      <c r="J514" s="63"/>
      <c r="K514" s="63"/>
      <c r="L514" s="63"/>
      <c r="M514" s="63"/>
      <c r="N514" s="63"/>
      <c r="O514" s="133">
        <v>50</v>
      </c>
      <c r="P514" s="63">
        <f>O514</f>
        <v>50</v>
      </c>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c r="DJ514" s="21"/>
      <c r="DK514" s="21"/>
      <c r="DL514" s="21"/>
      <c r="DM514" s="21"/>
      <c r="DN514" s="21"/>
      <c r="DO514" s="21"/>
      <c r="DP514" s="21"/>
      <c r="DQ514" s="21"/>
      <c r="DR514" s="21"/>
      <c r="DS514" s="21"/>
      <c r="DT514" s="21"/>
      <c r="DU514" s="21"/>
      <c r="DV514" s="21"/>
      <c r="DW514" s="21"/>
      <c r="DX514" s="21"/>
      <c r="DY514" s="21"/>
      <c r="DZ514" s="21"/>
      <c r="EA514" s="21"/>
      <c r="EB514" s="21"/>
      <c r="EC514" s="21"/>
      <c r="ED514" s="21"/>
      <c r="EE514" s="21"/>
      <c r="EF514" s="21"/>
      <c r="EG514" s="21"/>
      <c r="EH514" s="21"/>
      <c r="EI514" s="21"/>
      <c r="EJ514" s="21"/>
      <c r="EK514" s="21"/>
      <c r="EL514" s="21"/>
      <c r="EM514" s="21"/>
      <c r="EN514" s="21"/>
      <c r="EO514" s="21"/>
      <c r="EP514" s="21"/>
      <c r="EQ514" s="21"/>
      <c r="ER514" s="21"/>
      <c r="ES514" s="21"/>
      <c r="ET514" s="21"/>
      <c r="EU514" s="21"/>
      <c r="EV514" s="21"/>
      <c r="EW514" s="21"/>
      <c r="EX514" s="21"/>
      <c r="EY514" s="21"/>
      <c r="EZ514" s="21"/>
      <c r="FA514" s="21"/>
      <c r="FB514" s="21"/>
      <c r="FC514" s="21"/>
      <c r="FD514" s="21"/>
      <c r="FE514" s="21"/>
      <c r="FF514" s="21"/>
      <c r="FG514" s="21"/>
      <c r="FH514" s="21"/>
      <c r="FI514" s="21"/>
      <c r="FJ514" s="21"/>
      <c r="FK514" s="21"/>
      <c r="FL514" s="21"/>
      <c r="FM514" s="21"/>
      <c r="FN514" s="21"/>
      <c r="FO514" s="21"/>
      <c r="FP514" s="21"/>
      <c r="FQ514" s="21"/>
      <c r="FR514" s="21"/>
      <c r="FS514" s="21"/>
      <c r="FT514" s="21"/>
      <c r="FU514" s="21"/>
      <c r="FV514" s="21"/>
      <c r="FW514" s="21"/>
      <c r="FX514" s="21"/>
      <c r="FY514" s="21"/>
      <c r="FZ514" s="21"/>
      <c r="GA514" s="21"/>
      <c r="GB514" s="21"/>
      <c r="GC514" s="21"/>
      <c r="GD514" s="21"/>
      <c r="GE514" s="21"/>
      <c r="GF514" s="21"/>
      <c r="GG514" s="21"/>
      <c r="GH514" s="21"/>
      <c r="GI514" s="21"/>
      <c r="GJ514" s="21"/>
      <c r="GK514" s="21"/>
      <c r="GL514" s="21"/>
      <c r="GM514" s="21"/>
      <c r="GN514" s="21"/>
      <c r="GO514" s="21"/>
      <c r="GP514" s="21"/>
      <c r="GQ514" s="21"/>
      <c r="GR514" s="21"/>
      <c r="GS514" s="21"/>
      <c r="GT514" s="21"/>
      <c r="GU514" s="21"/>
      <c r="GV514" s="21"/>
      <c r="GW514" s="21"/>
      <c r="GX514" s="21"/>
      <c r="GY514" s="21"/>
      <c r="GZ514" s="21"/>
      <c r="HA514" s="21"/>
      <c r="HB514" s="21"/>
      <c r="HC514" s="21"/>
      <c r="HD514" s="21"/>
      <c r="HE514" s="21"/>
      <c r="HF514" s="21"/>
      <c r="HG514" s="21"/>
      <c r="HH514" s="21"/>
      <c r="HI514" s="21"/>
      <c r="HJ514" s="21"/>
      <c r="HK514" s="21"/>
      <c r="HL514" s="21"/>
      <c r="HM514" s="21"/>
      <c r="HN514" s="21"/>
      <c r="HO514" s="21"/>
      <c r="HP514" s="21"/>
      <c r="HQ514" s="21"/>
      <c r="HR514" s="21"/>
      <c r="HS514" s="21"/>
      <c r="HT514" s="21"/>
      <c r="HU514" s="21"/>
      <c r="HV514" s="21"/>
      <c r="HW514" s="21"/>
      <c r="HX514" s="21"/>
      <c r="HY514" s="21"/>
      <c r="HZ514" s="21"/>
      <c r="IA514" s="21"/>
    </row>
    <row r="515" spans="1:235" s="22" customFormat="1" ht="11.25" customHeight="1">
      <c r="A515" s="94" t="s">
        <v>7</v>
      </c>
      <c r="B515" s="62"/>
      <c r="C515" s="62"/>
      <c r="D515" s="63"/>
      <c r="E515" s="63"/>
      <c r="F515" s="63"/>
      <c r="G515" s="63"/>
      <c r="H515" s="63"/>
      <c r="I515" s="63"/>
      <c r="J515" s="63"/>
      <c r="K515" s="63"/>
      <c r="L515" s="63"/>
      <c r="M515" s="63"/>
      <c r="N515" s="63"/>
      <c r="O515" s="63"/>
      <c r="P515" s="63"/>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c r="DK515" s="21"/>
      <c r="DL515" s="21"/>
      <c r="DM515" s="21"/>
      <c r="DN515" s="21"/>
      <c r="DO515" s="21"/>
      <c r="DP515" s="21"/>
      <c r="DQ515" s="21"/>
      <c r="DR515" s="21"/>
      <c r="DS515" s="21"/>
      <c r="DT515" s="21"/>
      <c r="DU515" s="21"/>
      <c r="DV515" s="21"/>
      <c r="DW515" s="21"/>
      <c r="DX515" s="21"/>
      <c r="DY515" s="21"/>
      <c r="DZ515" s="21"/>
      <c r="EA515" s="21"/>
      <c r="EB515" s="21"/>
      <c r="EC515" s="21"/>
      <c r="ED515" s="21"/>
      <c r="EE515" s="21"/>
      <c r="EF515" s="21"/>
      <c r="EG515" s="21"/>
      <c r="EH515" s="21"/>
      <c r="EI515" s="21"/>
      <c r="EJ515" s="21"/>
      <c r="EK515" s="21"/>
      <c r="EL515" s="21"/>
      <c r="EM515" s="21"/>
      <c r="EN515" s="21"/>
      <c r="EO515" s="21"/>
      <c r="EP515" s="21"/>
      <c r="EQ515" s="21"/>
      <c r="ER515" s="21"/>
      <c r="ES515" s="21"/>
      <c r="ET515" s="21"/>
      <c r="EU515" s="21"/>
      <c r="EV515" s="21"/>
      <c r="EW515" s="21"/>
      <c r="EX515" s="21"/>
      <c r="EY515" s="21"/>
      <c r="EZ515" s="21"/>
      <c r="FA515" s="21"/>
      <c r="FB515" s="21"/>
      <c r="FC515" s="21"/>
      <c r="FD515" s="21"/>
      <c r="FE515" s="21"/>
      <c r="FF515" s="21"/>
      <c r="FG515" s="21"/>
      <c r="FH515" s="21"/>
      <c r="FI515" s="21"/>
      <c r="FJ515" s="21"/>
      <c r="FK515" s="21"/>
      <c r="FL515" s="21"/>
      <c r="FM515" s="21"/>
      <c r="FN515" s="21"/>
      <c r="FO515" s="21"/>
      <c r="FP515" s="21"/>
      <c r="FQ515" s="21"/>
      <c r="FR515" s="21"/>
      <c r="FS515" s="21"/>
      <c r="FT515" s="21"/>
      <c r="FU515" s="21"/>
      <c r="FV515" s="21"/>
      <c r="FW515" s="21"/>
      <c r="FX515" s="21"/>
      <c r="FY515" s="21"/>
      <c r="FZ515" s="21"/>
      <c r="GA515" s="21"/>
      <c r="GB515" s="21"/>
      <c r="GC515" s="21"/>
      <c r="GD515" s="21"/>
      <c r="GE515" s="21"/>
      <c r="GF515" s="21"/>
      <c r="GG515" s="21"/>
      <c r="GH515" s="21"/>
      <c r="GI515" s="21"/>
      <c r="GJ515" s="21"/>
      <c r="GK515" s="21"/>
      <c r="GL515" s="21"/>
      <c r="GM515" s="21"/>
      <c r="GN515" s="21"/>
      <c r="GO515" s="21"/>
      <c r="GP515" s="21"/>
      <c r="GQ515" s="21"/>
      <c r="GR515" s="21"/>
      <c r="GS515" s="21"/>
      <c r="GT515" s="21"/>
      <c r="GU515" s="21"/>
      <c r="GV515" s="21"/>
      <c r="GW515" s="21"/>
      <c r="GX515" s="21"/>
      <c r="GY515" s="21"/>
      <c r="GZ515" s="21"/>
      <c r="HA515" s="21"/>
      <c r="HB515" s="21"/>
      <c r="HC515" s="21"/>
      <c r="HD515" s="21"/>
      <c r="HE515" s="21"/>
      <c r="HF515" s="21"/>
      <c r="HG515" s="21"/>
      <c r="HH515" s="21"/>
      <c r="HI515" s="21"/>
      <c r="HJ515" s="21"/>
      <c r="HK515" s="21"/>
      <c r="HL515" s="21"/>
      <c r="HM515" s="21"/>
      <c r="HN515" s="21"/>
      <c r="HO515" s="21"/>
      <c r="HP515" s="21"/>
      <c r="HQ515" s="21"/>
      <c r="HR515" s="21"/>
      <c r="HS515" s="21"/>
      <c r="HT515" s="21"/>
      <c r="HU515" s="21"/>
      <c r="HV515" s="21"/>
      <c r="HW515" s="21"/>
      <c r="HX515" s="21"/>
      <c r="HY515" s="21"/>
      <c r="HZ515" s="21"/>
      <c r="IA515" s="21"/>
    </row>
    <row r="516" spans="1:235" s="22" customFormat="1" ht="23.25" customHeight="1">
      <c r="A516" s="119" t="s">
        <v>377</v>
      </c>
      <c r="B516" s="62"/>
      <c r="C516" s="62"/>
      <c r="D516" s="63"/>
      <c r="E516" s="63"/>
      <c r="F516" s="63"/>
      <c r="G516" s="63"/>
      <c r="H516" s="63">
        <f>75000/H512</f>
        <v>150</v>
      </c>
      <c r="I516" s="63"/>
      <c r="J516" s="63">
        <f>H516</f>
        <v>150</v>
      </c>
      <c r="K516" s="63"/>
      <c r="L516" s="63"/>
      <c r="M516" s="63"/>
      <c r="N516" s="63"/>
      <c r="O516" s="63">
        <f>O509/O512</f>
        <v>478.42401500938087</v>
      </c>
      <c r="P516" s="63">
        <f>O516</f>
        <v>478.42401500938087</v>
      </c>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1"/>
      <c r="EV516" s="21"/>
      <c r="EW516" s="21"/>
      <c r="EX516" s="21"/>
      <c r="EY516" s="21"/>
      <c r="EZ516" s="21"/>
      <c r="FA516" s="21"/>
      <c r="FB516" s="21"/>
      <c r="FC516" s="21"/>
      <c r="FD516" s="21"/>
      <c r="FE516" s="21"/>
      <c r="FF516" s="21"/>
      <c r="FG516" s="21"/>
      <c r="FH516" s="21"/>
      <c r="FI516" s="21"/>
      <c r="FJ516" s="21"/>
      <c r="FK516" s="21"/>
      <c r="FL516" s="21"/>
      <c r="FM516" s="21"/>
      <c r="FN516" s="21"/>
      <c r="FO516" s="21"/>
      <c r="FP516" s="21"/>
      <c r="FQ516" s="21"/>
      <c r="FR516" s="21"/>
      <c r="FS516" s="21"/>
      <c r="FT516" s="21"/>
      <c r="FU516" s="21"/>
      <c r="FV516" s="21"/>
      <c r="FW516" s="21"/>
      <c r="FX516" s="21"/>
      <c r="FY516" s="21"/>
      <c r="FZ516" s="21"/>
      <c r="GA516" s="21"/>
      <c r="GB516" s="21"/>
      <c r="GC516" s="21"/>
      <c r="GD516" s="21"/>
      <c r="GE516" s="21"/>
      <c r="GF516" s="21"/>
      <c r="GG516" s="21"/>
      <c r="GH516" s="21"/>
      <c r="GI516" s="21"/>
      <c r="GJ516" s="21"/>
      <c r="GK516" s="21"/>
      <c r="GL516" s="21"/>
      <c r="GM516" s="21"/>
      <c r="GN516" s="21"/>
      <c r="GO516" s="21"/>
      <c r="GP516" s="21"/>
      <c r="GQ516" s="21"/>
      <c r="GR516" s="21"/>
      <c r="GS516" s="21"/>
      <c r="GT516" s="21"/>
      <c r="GU516" s="21"/>
      <c r="GV516" s="21"/>
      <c r="GW516" s="21"/>
      <c r="GX516" s="21"/>
      <c r="GY516" s="21"/>
      <c r="GZ516" s="21"/>
      <c r="HA516" s="21"/>
      <c r="HB516" s="21"/>
      <c r="HC516" s="21"/>
      <c r="HD516" s="21"/>
      <c r="HE516" s="21"/>
      <c r="HF516" s="21"/>
      <c r="HG516" s="21"/>
      <c r="HH516" s="21"/>
      <c r="HI516" s="21"/>
      <c r="HJ516" s="21"/>
      <c r="HK516" s="21"/>
      <c r="HL516" s="21"/>
      <c r="HM516" s="21"/>
      <c r="HN516" s="21"/>
      <c r="HO516" s="21"/>
      <c r="HP516" s="21"/>
      <c r="HQ516" s="21"/>
      <c r="HR516" s="21"/>
      <c r="HS516" s="21"/>
      <c r="HT516" s="21"/>
      <c r="HU516" s="21"/>
      <c r="HV516" s="21"/>
      <c r="HW516" s="21"/>
      <c r="HX516" s="21"/>
      <c r="HY516" s="21"/>
      <c r="HZ516" s="21"/>
      <c r="IA516" s="21"/>
    </row>
    <row r="517" spans="1:235" s="22" customFormat="1" ht="25.5" customHeight="1">
      <c r="A517" s="119" t="s">
        <v>378</v>
      </c>
      <c r="B517" s="62"/>
      <c r="C517" s="62"/>
      <c r="D517" s="63"/>
      <c r="E517" s="63"/>
      <c r="F517" s="63"/>
      <c r="G517" s="63"/>
      <c r="H517" s="63">
        <f>163000/H513</f>
        <v>27166.666666666668</v>
      </c>
      <c r="I517" s="63"/>
      <c r="J517" s="63">
        <f>I517</f>
        <v>0</v>
      </c>
      <c r="K517" s="63"/>
      <c r="L517" s="63"/>
      <c r="M517" s="63"/>
      <c r="N517" s="63"/>
      <c r="O517" s="63"/>
      <c r="P517" s="63"/>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c r="DK517" s="21"/>
      <c r="DL517" s="21"/>
      <c r="DM517" s="21"/>
      <c r="DN517" s="21"/>
      <c r="DO517" s="21"/>
      <c r="DP517" s="21"/>
      <c r="DQ517" s="21"/>
      <c r="DR517" s="21"/>
      <c r="DS517" s="21"/>
      <c r="DT517" s="21"/>
      <c r="DU517" s="21"/>
      <c r="DV517" s="21"/>
      <c r="DW517" s="21"/>
      <c r="DX517" s="21"/>
      <c r="DY517" s="21"/>
      <c r="DZ517" s="21"/>
      <c r="EA517" s="21"/>
      <c r="EB517" s="21"/>
      <c r="EC517" s="21"/>
      <c r="ED517" s="21"/>
      <c r="EE517" s="21"/>
      <c r="EF517" s="21"/>
      <c r="EG517" s="21"/>
      <c r="EH517" s="21"/>
      <c r="EI517" s="21"/>
      <c r="EJ517" s="21"/>
      <c r="EK517" s="21"/>
      <c r="EL517" s="21"/>
      <c r="EM517" s="21"/>
      <c r="EN517" s="21"/>
      <c r="EO517" s="21"/>
      <c r="EP517" s="21"/>
      <c r="EQ517" s="21"/>
      <c r="ER517" s="21"/>
      <c r="ES517" s="21"/>
      <c r="ET517" s="21"/>
      <c r="EU517" s="21"/>
      <c r="EV517" s="21"/>
      <c r="EW517" s="21"/>
      <c r="EX517" s="21"/>
      <c r="EY517" s="21"/>
      <c r="EZ517" s="21"/>
      <c r="FA517" s="21"/>
      <c r="FB517" s="21"/>
      <c r="FC517" s="21"/>
      <c r="FD517" s="21"/>
      <c r="FE517" s="21"/>
      <c r="FF517" s="21"/>
      <c r="FG517" s="21"/>
      <c r="FH517" s="21"/>
      <c r="FI517" s="21"/>
      <c r="FJ517" s="21"/>
      <c r="FK517" s="21"/>
      <c r="FL517" s="21"/>
      <c r="FM517" s="21"/>
      <c r="FN517" s="21"/>
      <c r="FO517" s="21"/>
      <c r="FP517" s="21"/>
      <c r="FQ517" s="21"/>
      <c r="FR517" s="21"/>
      <c r="FS517" s="21"/>
      <c r="FT517" s="21"/>
      <c r="FU517" s="21"/>
      <c r="FV517" s="21"/>
      <c r="FW517" s="21"/>
      <c r="FX517" s="21"/>
      <c r="FY517" s="21"/>
      <c r="FZ517" s="21"/>
      <c r="GA517" s="21"/>
      <c r="GB517" s="21"/>
      <c r="GC517" s="21"/>
      <c r="GD517" s="21"/>
      <c r="GE517" s="21"/>
      <c r="GF517" s="21"/>
      <c r="GG517" s="21"/>
      <c r="GH517" s="21"/>
      <c r="GI517" s="21"/>
      <c r="GJ517" s="21"/>
      <c r="GK517" s="21"/>
      <c r="GL517" s="21"/>
      <c r="GM517" s="21"/>
      <c r="GN517" s="21"/>
      <c r="GO517" s="21"/>
      <c r="GP517" s="21"/>
      <c r="GQ517" s="21"/>
      <c r="GR517" s="21"/>
      <c r="GS517" s="21"/>
      <c r="GT517" s="21"/>
      <c r="GU517" s="21"/>
      <c r="GV517" s="21"/>
      <c r="GW517" s="21"/>
      <c r="GX517" s="21"/>
      <c r="GY517" s="21"/>
      <c r="GZ517" s="21"/>
      <c r="HA517" s="21"/>
      <c r="HB517" s="21"/>
      <c r="HC517" s="21"/>
      <c r="HD517" s="21"/>
      <c r="HE517" s="21"/>
      <c r="HF517" s="21"/>
      <c r="HG517" s="21"/>
      <c r="HH517" s="21"/>
      <c r="HI517" s="21"/>
      <c r="HJ517" s="21"/>
      <c r="HK517" s="21"/>
      <c r="HL517" s="21"/>
      <c r="HM517" s="21"/>
      <c r="HN517" s="21"/>
      <c r="HO517" s="21"/>
      <c r="HP517" s="21"/>
      <c r="HQ517" s="21"/>
      <c r="HR517" s="21"/>
      <c r="HS517" s="21"/>
      <c r="HT517" s="21"/>
      <c r="HU517" s="21"/>
      <c r="HV517" s="21"/>
      <c r="HW517" s="21"/>
      <c r="HX517" s="21"/>
      <c r="HY517" s="21"/>
      <c r="HZ517" s="21"/>
      <c r="IA517" s="21"/>
    </row>
    <row r="518" spans="1:235" s="22" customFormat="1" ht="30.75" customHeight="1">
      <c r="A518" s="128" t="s">
        <v>381</v>
      </c>
      <c r="B518" s="62"/>
      <c r="C518" s="62"/>
      <c r="D518" s="63"/>
      <c r="E518" s="63"/>
      <c r="F518" s="63"/>
      <c r="G518" s="63"/>
      <c r="H518" s="63"/>
      <c r="I518" s="63"/>
      <c r="J518" s="63"/>
      <c r="K518" s="63"/>
      <c r="L518" s="63"/>
      <c r="M518" s="63"/>
      <c r="N518" s="63"/>
      <c r="O518" s="63">
        <f>O510/O514</f>
        <v>100000</v>
      </c>
      <c r="P518" s="63">
        <f>O518</f>
        <v>100000</v>
      </c>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c r="DK518" s="21"/>
      <c r="DL518" s="21"/>
      <c r="DM518" s="21"/>
      <c r="DN518" s="21"/>
      <c r="DO518" s="21"/>
      <c r="DP518" s="21"/>
      <c r="DQ518" s="21"/>
      <c r="DR518" s="21"/>
      <c r="DS518" s="21"/>
      <c r="DT518" s="21"/>
      <c r="DU518" s="21"/>
      <c r="DV518" s="21"/>
      <c r="DW518" s="21"/>
      <c r="DX518" s="21"/>
      <c r="DY518" s="21"/>
      <c r="DZ518" s="21"/>
      <c r="EA518" s="21"/>
      <c r="EB518" s="21"/>
      <c r="EC518" s="21"/>
      <c r="ED518" s="21"/>
      <c r="EE518" s="21"/>
      <c r="EF518" s="21"/>
      <c r="EG518" s="21"/>
      <c r="EH518" s="21"/>
      <c r="EI518" s="21"/>
      <c r="EJ518" s="21"/>
      <c r="EK518" s="21"/>
      <c r="EL518" s="21"/>
      <c r="EM518" s="21"/>
      <c r="EN518" s="21"/>
      <c r="EO518" s="21"/>
      <c r="EP518" s="21"/>
      <c r="EQ518" s="21"/>
      <c r="ER518" s="21"/>
      <c r="ES518" s="21"/>
      <c r="ET518" s="21"/>
      <c r="EU518" s="21"/>
      <c r="EV518" s="21"/>
      <c r="EW518" s="21"/>
      <c r="EX518" s="21"/>
      <c r="EY518" s="21"/>
      <c r="EZ518" s="21"/>
      <c r="FA518" s="21"/>
      <c r="FB518" s="21"/>
      <c r="FC518" s="21"/>
      <c r="FD518" s="21"/>
      <c r="FE518" s="21"/>
      <c r="FF518" s="21"/>
      <c r="FG518" s="21"/>
      <c r="FH518" s="21"/>
      <c r="FI518" s="21"/>
      <c r="FJ518" s="21"/>
      <c r="FK518" s="21"/>
      <c r="FL518" s="21"/>
      <c r="FM518" s="21"/>
      <c r="FN518" s="21"/>
      <c r="FO518" s="21"/>
      <c r="FP518" s="21"/>
      <c r="FQ518" s="21"/>
      <c r="FR518" s="21"/>
      <c r="FS518" s="21"/>
      <c r="FT518" s="21"/>
      <c r="FU518" s="21"/>
      <c r="FV518" s="21"/>
      <c r="FW518" s="21"/>
      <c r="FX518" s="21"/>
      <c r="FY518" s="21"/>
      <c r="FZ518" s="21"/>
      <c r="GA518" s="21"/>
      <c r="GB518" s="21"/>
      <c r="GC518" s="21"/>
      <c r="GD518" s="21"/>
      <c r="GE518" s="21"/>
      <c r="GF518" s="21"/>
      <c r="GG518" s="21"/>
      <c r="GH518" s="21"/>
      <c r="GI518" s="21"/>
      <c r="GJ518" s="21"/>
      <c r="GK518" s="21"/>
      <c r="GL518" s="21"/>
      <c r="GM518" s="21"/>
      <c r="GN518" s="21"/>
      <c r="GO518" s="21"/>
      <c r="GP518" s="21"/>
      <c r="GQ518" s="21"/>
      <c r="GR518" s="21"/>
      <c r="GS518" s="21"/>
      <c r="GT518" s="21"/>
      <c r="GU518" s="21"/>
      <c r="GV518" s="21"/>
      <c r="GW518" s="21"/>
      <c r="GX518" s="21"/>
      <c r="GY518" s="21"/>
      <c r="GZ518" s="21"/>
      <c r="HA518" s="21"/>
      <c r="HB518" s="21"/>
      <c r="HC518" s="21"/>
      <c r="HD518" s="21"/>
      <c r="HE518" s="21"/>
      <c r="HF518" s="21"/>
      <c r="HG518" s="21"/>
      <c r="HH518" s="21"/>
      <c r="HI518" s="21"/>
      <c r="HJ518" s="21"/>
      <c r="HK518" s="21"/>
      <c r="HL518" s="21"/>
      <c r="HM518" s="21"/>
      <c r="HN518" s="21"/>
      <c r="HO518" s="21"/>
      <c r="HP518" s="21"/>
      <c r="HQ518" s="21"/>
      <c r="HR518" s="21"/>
      <c r="HS518" s="21"/>
      <c r="HT518" s="21"/>
      <c r="HU518" s="21"/>
      <c r="HV518" s="21"/>
      <c r="HW518" s="21"/>
      <c r="HX518" s="21"/>
      <c r="HY518" s="21"/>
      <c r="HZ518" s="21"/>
      <c r="IA518" s="21"/>
    </row>
    <row r="519" spans="1:235" s="22" customFormat="1" ht="16.5" customHeight="1">
      <c r="A519" s="45" t="s">
        <v>412</v>
      </c>
      <c r="B519" s="45"/>
      <c r="C519" s="45"/>
      <c r="D519" s="71">
        <f>D520</f>
        <v>2172800</v>
      </c>
      <c r="E519" s="71">
        <f>E528</f>
        <v>13000</v>
      </c>
      <c r="F519" s="71">
        <f>D519+E519</f>
        <v>2185800</v>
      </c>
      <c r="G519" s="71">
        <f>G520</f>
        <v>298340</v>
      </c>
      <c r="H519" s="71"/>
      <c r="I519" s="71">
        <f>I520</f>
        <v>0</v>
      </c>
      <c r="J519" s="71">
        <f>G519</f>
        <v>298340</v>
      </c>
      <c r="K519" s="71" t="e">
        <f>#REF!+K520</f>
        <v>#REF!</v>
      </c>
      <c r="L519" s="71" t="e">
        <f>#REF!+L520</f>
        <v>#REF!</v>
      </c>
      <c r="M519" s="71" t="e">
        <f>#REF!+M520</f>
        <v>#REF!</v>
      </c>
      <c r="N519" s="71">
        <f>N520</f>
        <v>1790000</v>
      </c>
      <c r="O519" s="71">
        <f>O520</f>
        <v>0</v>
      </c>
      <c r="P519" s="71">
        <f>N519</f>
        <v>1790000</v>
      </c>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c r="DK519" s="21"/>
      <c r="DL519" s="21"/>
      <c r="DM519" s="21"/>
      <c r="DN519" s="21"/>
      <c r="DO519" s="21"/>
      <c r="DP519" s="21"/>
      <c r="DQ519" s="21"/>
      <c r="DR519" s="21"/>
      <c r="DS519" s="21"/>
      <c r="DT519" s="21"/>
      <c r="DU519" s="21"/>
      <c r="DV519" s="21"/>
      <c r="DW519" s="21"/>
      <c r="DX519" s="21"/>
      <c r="DY519" s="21"/>
      <c r="DZ519" s="21"/>
      <c r="EA519" s="21"/>
      <c r="EB519" s="21"/>
      <c r="EC519" s="21"/>
      <c r="ED519" s="21"/>
      <c r="EE519" s="21"/>
      <c r="EF519" s="21"/>
      <c r="EG519" s="21"/>
      <c r="EH519" s="21"/>
      <c r="EI519" s="21"/>
      <c r="EJ519" s="21"/>
      <c r="EK519" s="21"/>
      <c r="EL519" s="21"/>
      <c r="EM519" s="21"/>
      <c r="EN519" s="21"/>
      <c r="EO519" s="21"/>
      <c r="EP519" s="21"/>
      <c r="EQ519" s="21"/>
      <c r="ER519" s="21"/>
      <c r="ES519" s="21"/>
      <c r="ET519" s="21"/>
      <c r="EU519" s="21"/>
      <c r="EV519" s="21"/>
      <c r="EW519" s="21"/>
      <c r="EX519" s="21"/>
      <c r="EY519" s="21"/>
      <c r="EZ519" s="21"/>
      <c r="FA519" s="21"/>
      <c r="FB519" s="21"/>
      <c r="FC519" s="21"/>
      <c r="FD519" s="21"/>
      <c r="FE519" s="21"/>
      <c r="FF519" s="21"/>
      <c r="FG519" s="21"/>
      <c r="FH519" s="21"/>
      <c r="FI519" s="21"/>
      <c r="FJ519" s="21"/>
      <c r="FK519" s="21"/>
      <c r="FL519" s="21"/>
      <c r="FM519" s="21"/>
      <c r="FN519" s="21"/>
      <c r="FO519" s="21"/>
      <c r="FP519" s="21"/>
      <c r="FQ519" s="21"/>
      <c r="FR519" s="21"/>
      <c r="FS519" s="21"/>
      <c r="FT519" s="21"/>
      <c r="FU519" s="21"/>
      <c r="FV519" s="21"/>
      <c r="FW519" s="21"/>
      <c r="FX519" s="21"/>
      <c r="FY519" s="21"/>
      <c r="FZ519" s="21"/>
      <c r="GA519" s="21"/>
      <c r="GB519" s="21"/>
      <c r="GC519" s="21"/>
      <c r="GD519" s="21"/>
      <c r="GE519" s="21"/>
      <c r="GF519" s="21"/>
      <c r="GG519" s="21"/>
      <c r="GH519" s="21"/>
      <c r="GI519" s="21"/>
      <c r="GJ519" s="21"/>
      <c r="GK519" s="21"/>
      <c r="GL519" s="21"/>
      <c r="GM519" s="21"/>
      <c r="GN519" s="21"/>
      <c r="GO519" s="21"/>
      <c r="GP519" s="21"/>
      <c r="GQ519" s="21"/>
      <c r="GR519" s="21"/>
      <c r="GS519" s="21"/>
      <c r="GT519" s="21"/>
      <c r="GU519" s="21"/>
      <c r="GV519" s="21"/>
      <c r="GW519" s="21"/>
      <c r="GX519" s="21"/>
      <c r="GY519" s="21"/>
      <c r="GZ519" s="21"/>
      <c r="HA519" s="21"/>
      <c r="HB519" s="21"/>
      <c r="HC519" s="21"/>
      <c r="HD519" s="21"/>
      <c r="HE519" s="21"/>
      <c r="HF519" s="21"/>
      <c r="HG519" s="21"/>
      <c r="HH519" s="21"/>
      <c r="HI519" s="21"/>
      <c r="HJ519" s="21"/>
      <c r="HK519" s="21"/>
      <c r="HL519" s="21"/>
      <c r="HM519" s="21"/>
      <c r="HN519" s="21"/>
      <c r="HO519" s="21"/>
      <c r="HP519" s="21"/>
      <c r="HQ519" s="21"/>
      <c r="HR519" s="21"/>
      <c r="HS519" s="21"/>
      <c r="HT519" s="21"/>
      <c r="HU519" s="21"/>
      <c r="HV519" s="21"/>
      <c r="HW519" s="21"/>
      <c r="HX519" s="21"/>
      <c r="HY519" s="21"/>
      <c r="HZ519" s="21"/>
      <c r="IA519" s="21"/>
    </row>
    <row r="520" spans="1:235" s="79" customFormat="1" ht="29.25" customHeight="1">
      <c r="A520" s="72" t="s">
        <v>383</v>
      </c>
      <c r="B520" s="70"/>
      <c r="C520" s="70"/>
      <c r="D520" s="50">
        <f>D523</f>
        <v>2172800</v>
      </c>
      <c r="E520" s="50"/>
      <c r="F520" s="50">
        <f>D520</f>
        <v>2172800</v>
      </c>
      <c r="G520" s="50">
        <f>G523</f>
        <v>298340</v>
      </c>
      <c r="H520" s="50"/>
      <c r="I520" s="50">
        <f>I523</f>
        <v>0</v>
      </c>
      <c r="J520" s="50">
        <f>G520</f>
        <v>298340</v>
      </c>
      <c r="K520" s="50"/>
      <c r="L520" s="50"/>
      <c r="M520" s="50"/>
      <c r="N520" s="50">
        <f>N523</f>
        <v>1790000</v>
      </c>
      <c r="O520" s="50">
        <f>O523</f>
        <v>0</v>
      </c>
      <c r="P520" s="50">
        <f>N520</f>
        <v>1790000</v>
      </c>
      <c r="Q520" s="78"/>
      <c r="R520" s="78"/>
      <c r="S520" s="78"/>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c r="EW520" s="78"/>
      <c r="EX520" s="78"/>
      <c r="EY520" s="78"/>
      <c r="EZ520" s="78"/>
      <c r="FA520" s="78"/>
      <c r="FB520" s="78"/>
      <c r="FC520" s="78"/>
      <c r="FD520" s="78"/>
      <c r="FE520" s="78"/>
      <c r="FF520" s="78"/>
      <c r="FG520" s="78"/>
      <c r="FH520" s="78"/>
      <c r="FI520" s="78"/>
      <c r="FJ520" s="78"/>
      <c r="FK520" s="78"/>
      <c r="FL520" s="78"/>
      <c r="FM520" s="78"/>
      <c r="FN520" s="78"/>
      <c r="FO520" s="78"/>
      <c r="FP520" s="78"/>
      <c r="FQ520" s="78"/>
      <c r="FR520" s="78"/>
      <c r="FS520" s="78"/>
      <c r="FT520" s="78"/>
      <c r="FU520" s="78"/>
      <c r="FV520" s="78"/>
      <c r="FW520" s="78"/>
      <c r="FX520" s="78"/>
      <c r="FY520" s="78"/>
      <c r="FZ520" s="78"/>
      <c r="GA520" s="78"/>
      <c r="GB520" s="78"/>
      <c r="GC520" s="78"/>
      <c r="GD520" s="78"/>
      <c r="GE520" s="78"/>
      <c r="GF520" s="78"/>
      <c r="GG520" s="78"/>
      <c r="GH520" s="78"/>
      <c r="GI520" s="78"/>
      <c r="GJ520" s="78"/>
      <c r="GK520" s="78"/>
      <c r="GL520" s="78"/>
      <c r="GM520" s="78"/>
      <c r="GN520" s="78"/>
      <c r="GO520" s="78"/>
      <c r="GP520" s="78"/>
      <c r="GQ520" s="78"/>
      <c r="GR520" s="78"/>
      <c r="GS520" s="78"/>
      <c r="GT520" s="78"/>
      <c r="GU520" s="78"/>
      <c r="GV520" s="78"/>
      <c r="GW520" s="78"/>
      <c r="GX520" s="78"/>
      <c r="GY520" s="78"/>
      <c r="GZ520" s="78"/>
      <c r="HA520" s="78"/>
      <c r="HB520" s="78"/>
      <c r="HC520" s="78"/>
      <c r="HD520" s="78"/>
      <c r="HE520" s="78"/>
      <c r="HF520" s="78"/>
      <c r="HG520" s="78"/>
      <c r="HH520" s="78"/>
      <c r="HI520" s="78"/>
      <c r="HJ520" s="78"/>
      <c r="HK520" s="78"/>
      <c r="HL520" s="78"/>
      <c r="HM520" s="78"/>
      <c r="HN520" s="78"/>
      <c r="HO520" s="78"/>
      <c r="HP520" s="78"/>
      <c r="HQ520" s="78"/>
      <c r="HR520" s="78"/>
      <c r="HS520" s="78"/>
      <c r="HT520" s="78"/>
      <c r="HU520" s="78"/>
      <c r="HV520" s="78"/>
      <c r="HW520" s="78"/>
      <c r="HX520" s="78"/>
      <c r="HY520" s="78"/>
      <c r="HZ520" s="78"/>
      <c r="IA520" s="78"/>
    </row>
    <row r="521" spans="1:235" s="22" customFormat="1" ht="26.25" customHeight="1">
      <c r="A521" s="115" t="s">
        <v>207</v>
      </c>
      <c r="B521" s="19"/>
      <c r="C521" s="19"/>
      <c r="D521" s="44"/>
      <c r="E521" s="44"/>
      <c r="F521" s="44"/>
      <c r="G521" s="44"/>
      <c r="H521" s="44"/>
      <c r="I521" s="44"/>
      <c r="J521" s="44"/>
      <c r="K521" s="23"/>
      <c r="L521" s="23"/>
      <c r="M521" s="23"/>
      <c r="N521" s="44"/>
      <c r="O521" s="44"/>
      <c r="P521" s="44"/>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DX521" s="21"/>
      <c r="DY521" s="21"/>
      <c r="DZ521" s="21"/>
      <c r="EA521" s="21"/>
      <c r="EB521" s="21"/>
      <c r="EC521" s="21"/>
      <c r="ED521" s="21"/>
      <c r="EE521" s="21"/>
      <c r="EF521" s="21"/>
      <c r="EG521" s="21"/>
      <c r="EH521" s="21"/>
      <c r="EI521" s="21"/>
      <c r="EJ521" s="21"/>
      <c r="EK521" s="21"/>
      <c r="EL521" s="21"/>
      <c r="EM521" s="21"/>
      <c r="EN521" s="21"/>
      <c r="EO521" s="21"/>
      <c r="EP521" s="21"/>
      <c r="EQ521" s="21"/>
      <c r="ER521" s="21"/>
      <c r="ES521" s="21"/>
      <c r="ET521" s="21"/>
      <c r="EU521" s="21"/>
      <c r="EV521" s="21"/>
      <c r="EW521" s="21"/>
      <c r="EX521" s="21"/>
      <c r="EY521" s="21"/>
      <c r="EZ521" s="21"/>
      <c r="FA521" s="21"/>
      <c r="FB521" s="21"/>
      <c r="FC521" s="21"/>
      <c r="FD521" s="21"/>
      <c r="FE521" s="21"/>
      <c r="FF521" s="21"/>
      <c r="FG521" s="21"/>
      <c r="FH521" s="21"/>
      <c r="FI521" s="21"/>
      <c r="FJ521" s="21"/>
      <c r="FK521" s="21"/>
      <c r="FL521" s="21"/>
      <c r="FM521" s="21"/>
      <c r="FN521" s="21"/>
      <c r="FO521" s="21"/>
      <c r="FP521" s="21"/>
      <c r="FQ521" s="21"/>
      <c r="FR521" s="21"/>
      <c r="FS521" s="21"/>
      <c r="FT521" s="21"/>
      <c r="FU521" s="21"/>
      <c r="FV521" s="21"/>
      <c r="FW521" s="21"/>
      <c r="FX521" s="21"/>
      <c r="FY521" s="21"/>
      <c r="FZ521" s="21"/>
      <c r="GA521" s="21"/>
      <c r="GB521" s="21"/>
      <c r="GC521" s="21"/>
      <c r="GD521" s="21"/>
      <c r="GE521" s="21"/>
      <c r="GF521" s="21"/>
      <c r="GG521" s="21"/>
      <c r="GH521" s="21"/>
      <c r="GI521" s="21"/>
      <c r="GJ521" s="21"/>
      <c r="GK521" s="21"/>
      <c r="GL521" s="21"/>
      <c r="GM521" s="21"/>
      <c r="GN521" s="21"/>
      <c r="GO521" s="21"/>
      <c r="GP521" s="21"/>
      <c r="GQ521" s="21"/>
      <c r="GR521" s="21"/>
      <c r="GS521" s="21"/>
      <c r="GT521" s="21"/>
      <c r="GU521" s="21"/>
      <c r="GV521" s="21"/>
      <c r="GW521" s="21"/>
      <c r="GX521" s="21"/>
      <c r="GY521" s="21"/>
      <c r="GZ521" s="21"/>
      <c r="HA521" s="21"/>
      <c r="HB521" s="21"/>
      <c r="HC521" s="21"/>
      <c r="HD521" s="21"/>
      <c r="HE521" s="21"/>
      <c r="HF521" s="21"/>
      <c r="HG521" s="21"/>
      <c r="HH521" s="21"/>
      <c r="HI521" s="21"/>
      <c r="HJ521" s="21"/>
      <c r="HK521" s="21"/>
      <c r="HL521" s="21"/>
      <c r="HM521" s="21"/>
      <c r="HN521" s="21"/>
      <c r="HO521" s="21"/>
      <c r="HP521" s="21"/>
      <c r="HQ521" s="21"/>
      <c r="HR521" s="21"/>
      <c r="HS521" s="21"/>
      <c r="HT521" s="21"/>
      <c r="HU521" s="21"/>
      <c r="HV521" s="21"/>
      <c r="HW521" s="21"/>
      <c r="HX521" s="21"/>
      <c r="HY521" s="21"/>
      <c r="HZ521" s="21"/>
      <c r="IA521" s="21"/>
    </row>
    <row r="522" spans="1:235" s="22" customFormat="1" ht="11.25">
      <c r="A522" s="49" t="s">
        <v>4</v>
      </c>
      <c r="B522" s="19"/>
      <c r="C522" s="19"/>
      <c r="D522" s="23"/>
      <c r="E522" s="23"/>
      <c r="F522" s="23"/>
      <c r="G522" s="23"/>
      <c r="H522" s="23"/>
      <c r="I522" s="23"/>
      <c r="J522" s="23"/>
      <c r="K522" s="23"/>
      <c r="L522" s="23"/>
      <c r="M522" s="23"/>
      <c r="N522" s="23"/>
      <c r="O522" s="23"/>
      <c r="P522" s="23"/>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c r="DK522" s="21"/>
      <c r="DL522" s="21"/>
      <c r="DM522" s="21"/>
      <c r="DN522" s="21"/>
      <c r="DO522" s="21"/>
      <c r="DP522" s="21"/>
      <c r="DQ522" s="21"/>
      <c r="DR522" s="21"/>
      <c r="DS522" s="21"/>
      <c r="DT522" s="21"/>
      <c r="DU522" s="21"/>
      <c r="DV522" s="21"/>
      <c r="DW522" s="21"/>
      <c r="DX522" s="21"/>
      <c r="DY522" s="21"/>
      <c r="DZ522" s="21"/>
      <c r="EA522" s="21"/>
      <c r="EB522" s="21"/>
      <c r="EC522" s="21"/>
      <c r="ED522" s="21"/>
      <c r="EE522" s="21"/>
      <c r="EF522" s="21"/>
      <c r="EG522" s="21"/>
      <c r="EH522" s="21"/>
      <c r="EI522" s="21"/>
      <c r="EJ522" s="21"/>
      <c r="EK522" s="21"/>
      <c r="EL522" s="21"/>
      <c r="EM522" s="21"/>
      <c r="EN522" s="21"/>
      <c r="EO522" s="21"/>
      <c r="EP522" s="21"/>
      <c r="EQ522" s="21"/>
      <c r="ER522" s="21"/>
      <c r="ES522" s="21"/>
      <c r="ET522" s="21"/>
      <c r="EU522" s="21"/>
      <c r="EV522" s="21"/>
      <c r="EW522" s="21"/>
      <c r="EX522" s="21"/>
      <c r="EY522" s="21"/>
      <c r="EZ522" s="21"/>
      <c r="FA522" s="21"/>
      <c r="FB522" s="21"/>
      <c r="FC522" s="21"/>
      <c r="FD522" s="21"/>
      <c r="FE522" s="21"/>
      <c r="FF522" s="21"/>
      <c r="FG522" s="21"/>
      <c r="FH522" s="21"/>
      <c r="FI522" s="21"/>
      <c r="FJ522" s="21"/>
      <c r="FK522" s="21"/>
      <c r="FL522" s="21"/>
      <c r="FM522" s="21"/>
      <c r="FN522" s="21"/>
      <c r="FO522" s="21"/>
      <c r="FP522" s="21"/>
      <c r="FQ522" s="21"/>
      <c r="FR522" s="21"/>
      <c r="FS522" s="21"/>
      <c r="FT522" s="21"/>
      <c r="FU522" s="21"/>
      <c r="FV522" s="21"/>
      <c r="FW522" s="21"/>
      <c r="FX522" s="21"/>
      <c r="FY522" s="21"/>
      <c r="FZ522" s="21"/>
      <c r="GA522" s="21"/>
      <c r="GB522" s="21"/>
      <c r="GC522" s="21"/>
      <c r="GD522" s="21"/>
      <c r="GE522" s="21"/>
      <c r="GF522" s="21"/>
      <c r="GG522" s="21"/>
      <c r="GH522" s="21"/>
      <c r="GI522" s="21"/>
      <c r="GJ522" s="21"/>
      <c r="GK522" s="21"/>
      <c r="GL522" s="21"/>
      <c r="GM522" s="21"/>
      <c r="GN522" s="21"/>
      <c r="GO522" s="21"/>
      <c r="GP522" s="21"/>
      <c r="GQ522" s="21"/>
      <c r="GR522" s="21"/>
      <c r="GS522" s="21"/>
      <c r="GT522" s="21"/>
      <c r="GU522" s="21"/>
      <c r="GV522" s="21"/>
      <c r="GW522" s="21"/>
      <c r="GX522" s="21"/>
      <c r="GY522" s="21"/>
      <c r="GZ522" s="21"/>
      <c r="HA522" s="21"/>
      <c r="HB522" s="21"/>
      <c r="HC522" s="21"/>
      <c r="HD522" s="21"/>
      <c r="HE522" s="21"/>
      <c r="HF522" s="21"/>
      <c r="HG522" s="21"/>
      <c r="HH522" s="21"/>
      <c r="HI522" s="21"/>
      <c r="HJ522" s="21"/>
      <c r="HK522" s="21"/>
      <c r="HL522" s="21"/>
      <c r="HM522" s="21"/>
      <c r="HN522" s="21"/>
      <c r="HO522" s="21"/>
      <c r="HP522" s="21"/>
      <c r="HQ522" s="21"/>
      <c r="HR522" s="21"/>
      <c r="HS522" s="21"/>
      <c r="HT522" s="21"/>
      <c r="HU522" s="21"/>
      <c r="HV522" s="21"/>
      <c r="HW522" s="21"/>
      <c r="HX522" s="21"/>
      <c r="HY522" s="21"/>
      <c r="HZ522" s="21"/>
      <c r="IA522" s="21"/>
    </row>
    <row r="523" spans="1:235" s="22" customFormat="1" ht="35.25" customHeight="1">
      <c r="A523" s="18" t="s">
        <v>259</v>
      </c>
      <c r="B523" s="19"/>
      <c r="C523" s="19"/>
      <c r="D523" s="23">
        <f>458700+125100+1589000</f>
        <v>2172800</v>
      </c>
      <c r="E523" s="23"/>
      <c r="F523" s="23">
        <f>D523</f>
        <v>2172800</v>
      </c>
      <c r="G523" s="23">
        <f>221340+30000+96800-49800</f>
        <v>298340</v>
      </c>
      <c r="H523" s="23"/>
      <c r="I523" s="23"/>
      <c r="J523" s="23">
        <f>G523</f>
        <v>298340</v>
      </c>
      <c r="K523" s="23"/>
      <c r="L523" s="23"/>
      <c r="M523" s="23"/>
      <c r="N523" s="23">
        <f>N525*N527</f>
        <v>1790000</v>
      </c>
      <c r="O523" s="23"/>
      <c r="P523" s="23">
        <f>N523</f>
        <v>1790000</v>
      </c>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c r="CG523" s="21"/>
      <c r="CH523" s="21"/>
      <c r="CI523" s="21"/>
      <c r="CJ523" s="21"/>
      <c r="CK523" s="21"/>
      <c r="CL523" s="21"/>
      <c r="CM523" s="21"/>
      <c r="CN523" s="21"/>
      <c r="CO523" s="21"/>
      <c r="CP523" s="21"/>
      <c r="CQ523" s="21"/>
      <c r="CR523" s="21"/>
      <c r="CS523" s="21"/>
      <c r="CT523" s="21"/>
      <c r="CU523" s="21"/>
      <c r="CV523" s="21"/>
      <c r="CW523" s="21"/>
      <c r="CX523" s="21"/>
      <c r="CY523" s="21"/>
      <c r="CZ523" s="21"/>
      <c r="DA523" s="21"/>
      <c r="DB523" s="21"/>
      <c r="DC523" s="21"/>
      <c r="DD523" s="21"/>
      <c r="DE523" s="21"/>
      <c r="DF523" s="21"/>
      <c r="DG523" s="21"/>
      <c r="DH523" s="21"/>
      <c r="DI523" s="21"/>
      <c r="DJ523" s="21"/>
      <c r="DK523" s="21"/>
      <c r="DL523" s="21"/>
      <c r="DM523" s="21"/>
      <c r="DN523" s="21"/>
      <c r="DO523" s="21"/>
      <c r="DP523" s="21"/>
      <c r="DQ523" s="21"/>
      <c r="DR523" s="21"/>
      <c r="DS523" s="21"/>
      <c r="DT523" s="21"/>
      <c r="DU523" s="21"/>
      <c r="DV523" s="21"/>
      <c r="DW523" s="21"/>
      <c r="DX523" s="21"/>
      <c r="DY523" s="21"/>
      <c r="DZ523" s="21"/>
      <c r="EA523" s="21"/>
      <c r="EB523" s="21"/>
      <c r="EC523" s="21"/>
      <c r="ED523" s="21"/>
      <c r="EE523" s="21"/>
      <c r="EF523" s="21"/>
      <c r="EG523" s="21"/>
      <c r="EH523" s="21"/>
      <c r="EI523" s="21"/>
      <c r="EJ523" s="21"/>
      <c r="EK523" s="21"/>
      <c r="EL523" s="21"/>
      <c r="EM523" s="21"/>
      <c r="EN523" s="21"/>
      <c r="EO523" s="21"/>
      <c r="EP523" s="21"/>
      <c r="EQ523" s="21"/>
      <c r="ER523" s="21"/>
      <c r="ES523" s="21"/>
      <c r="ET523" s="21"/>
      <c r="EU523" s="21"/>
      <c r="EV523" s="21"/>
      <c r="EW523" s="21"/>
      <c r="EX523" s="21"/>
      <c r="EY523" s="21"/>
      <c r="EZ523" s="21"/>
      <c r="FA523" s="21"/>
      <c r="FB523" s="21"/>
      <c r="FC523" s="21"/>
      <c r="FD523" s="21"/>
      <c r="FE523" s="21"/>
      <c r="FF523" s="21"/>
      <c r="FG523" s="21"/>
      <c r="FH523" s="21"/>
      <c r="FI523" s="21"/>
      <c r="FJ523" s="21"/>
      <c r="FK523" s="21"/>
      <c r="FL523" s="21"/>
      <c r="FM523" s="21"/>
      <c r="FN523" s="21"/>
      <c r="FO523" s="21"/>
      <c r="FP523" s="21"/>
      <c r="FQ523" s="21"/>
      <c r="FR523" s="21"/>
      <c r="FS523" s="21"/>
      <c r="FT523" s="21"/>
      <c r="FU523" s="21"/>
      <c r="FV523" s="21"/>
      <c r="FW523" s="21"/>
      <c r="FX523" s="21"/>
      <c r="FY523" s="21"/>
      <c r="FZ523" s="21"/>
      <c r="GA523" s="21"/>
      <c r="GB523" s="21"/>
      <c r="GC523" s="21"/>
      <c r="GD523" s="21"/>
      <c r="GE523" s="21"/>
      <c r="GF523" s="21"/>
      <c r="GG523" s="21"/>
      <c r="GH523" s="21"/>
      <c r="GI523" s="21"/>
      <c r="GJ523" s="21"/>
      <c r="GK523" s="21"/>
      <c r="GL523" s="21"/>
      <c r="GM523" s="21"/>
      <c r="GN523" s="21"/>
      <c r="GO523" s="21"/>
      <c r="GP523" s="21"/>
      <c r="GQ523" s="21"/>
      <c r="GR523" s="21"/>
      <c r="GS523" s="21"/>
      <c r="GT523" s="21"/>
      <c r="GU523" s="21"/>
      <c r="GV523" s="21"/>
      <c r="GW523" s="21"/>
      <c r="GX523" s="21"/>
      <c r="GY523" s="21"/>
      <c r="GZ523" s="21"/>
      <c r="HA523" s="21"/>
      <c r="HB523" s="21"/>
      <c r="HC523" s="21"/>
      <c r="HD523" s="21"/>
      <c r="HE523" s="21"/>
      <c r="HF523" s="21"/>
      <c r="HG523" s="21"/>
      <c r="HH523" s="21"/>
      <c r="HI523" s="21"/>
      <c r="HJ523" s="21"/>
      <c r="HK523" s="21"/>
      <c r="HL523" s="21"/>
      <c r="HM523" s="21"/>
      <c r="HN523" s="21"/>
      <c r="HO523" s="21"/>
      <c r="HP523" s="21"/>
      <c r="HQ523" s="21"/>
      <c r="HR523" s="21"/>
      <c r="HS523" s="21"/>
      <c r="HT523" s="21"/>
      <c r="HU523" s="21"/>
      <c r="HV523" s="21"/>
      <c r="HW523" s="21"/>
      <c r="HX523" s="21"/>
      <c r="HY523" s="21"/>
      <c r="HZ523" s="21"/>
      <c r="IA523" s="21"/>
    </row>
    <row r="524" spans="1:235" s="22" customFormat="1" ht="11.25">
      <c r="A524" s="49" t="s">
        <v>5</v>
      </c>
      <c r="B524" s="19"/>
      <c r="C524" s="19"/>
      <c r="D524" s="23"/>
      <c r="E524" s="23"/>
      <c r="F524" s="23"/>
      <c r="G524" s="23"/>
      <c r="H524" s="23"/>
      <c r="I524" s="23"/>
      <c r="J524" s="23"/>
      <c r="K524" s="23"/>
      <c r="L524" s="23"/>
      <c r="M524" s="23"/>
      <c r="N524" s="23"/>
      <c r="O524" s="23"/>
      <c r="P524" s="23"/>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c r="DJ524" s="21"/>
      <c r="DK524" s="21"/>
      <c r="DL524" s="21"/>
      <c r="DM524" s="21"/>
      <c r="DN524" s="21"/>
      <c r="DO524" s="21"/>
      <c r="DP524" s="21"/>
      <c r="DQ524" s="21"/>
      <c r="DR524" s="21"/>
      <c r="DS524" s="21"/>
      <c r="DT524" s="21"/>
      <c r="DU524" s="21"/>
      <c r="DV524" s="21"/>
      <c r="DW524" s="21"/>
      <c r="DX524" s="21"/>
      <c r="DY524" s="21"/>
      <c r="DZ524" s="21"/>
      <c r="EA524" s="21"/>
      <c r="EB524" s="21"/>
      <c r="EC524" s="21"/>
      <c r="ED524" s="21"/>
      <c r="EE524" s="21"/>
      <c r="EF524" s="21"/>
      <c r="EG524" s="21"/>
      <c r="EH524" s="21"/>
      <c r="EI524" s="21"/>
      <c r="EJ524" s="21"/>
      <c r="EK524" s="21"/>
      <c r="EL524" s="21"/>
      <c r="EM524" s="21"/>
      <c r="EN524" s="21"/>
      <c r="EO524" s="21"/>
      <c r="EP524" s="21"/>
      <c r="EQ524" s="21"/>
      <c r="ER524" s="21"/>
      <c r="ES524" s="21"/>
      <c r="ET524" s="21"/>
      <c r="EU524" s="21"/>
      <c r="EV524" s="21"/>
      <c r="EW524" s="21"/>
      <c r="EX524" s="21"/>
      <c r="EY524" s="21"/>
      <c r="EZ524" s="21"/>
      <c r="FA524" s="21"/>
      <c r="FB524" s="21"/>
      <c r="FC524" s="21"/>
      <c r="FD524" s="21"/>
      <c r="FE524" s="21"/>
      <c r="FF524" s="21"/>
      <c r="FG524" s="21"/>
      <c r="FH524" s="21"/>
      <c r="FI524" s="21"/>
      <c r="FJ524" s="21"/>
      <c r="FK524" s="21"/>
      <c r="FL524" s="21"/>
      <c r="FM524" s="21"/>
      <c r="FN524" s="21"/>
      <c r="FO524" s="21"/>
      <c r="FP524" s="21"/>
      <c r="FQ524" s="21"/>
      <c r="FR524" s="21"/>
      <c r="FS524" s="21"/>
      <c r="FT524" s="21"/>
      <c r="FU524" s="21"/>
      <c r="FV524" s="21"/>
      <c r="FW524" s="21"/>
      <c r="FX524" s="21"/>
      <c r="FY524" s="21"/>
      <c r="FZ524" s="21"/>
      <c r="GA524" s="21"/>
      <c r="GB524" s="21"/>
      <c r="GC524" s="21"/>
      <c r="GD524" s="21"/>
      <c r="GE524" s="21"/>
      <c r="GF524" s="21"/>
      <c r="GG524" s="21"/>
      <c r="GH524" s="21"/>
      <c r="GI524" s="21"/>
      <c r="GJ524" s="21"/>
      <c r="GK524" s="21"/>
      <c r="GL524" s="21"/>
      <c r="GM524" s="21"/>
      <c r="GN524" s="21"/>
      <c r="GO524" s="21"/>
      <c r="GP524" s="21"/>
      <c r="GQ524" s="21"/>
      <c r="GR524" s="21"/>
      <c r="GS524" s="21"/>
      <c r="GT524" s="21"/>
      <c r="GU524" s="21"/>
      <c r="GV524" s="21"/>
      <c r="GW524" s="21"/>
      <c r="GX524" s="21"/>
      <c r="GY524" s="21"/>
      <c r="GZ524" s="21"/>
      <c r="HA524" s="21"/>
      <c r="HB524" s="21"/>
      <c r="HC524" s="21"/>
      <c r="HD524" s="21"/>
      <c r="HE524" s="21"/>
      <c r="HF524" s="21"/>
      <c r="HG524" s="21"/>
      <c r="HH524" s="21"/>
      <c r="HI524" s="21"/>
      <c r="HJ524" s="21"/>
      <c r="HK524" s="21"/>
      <c r="HL524" s="21"/>
      <c r="HM524" s="21"/>
      <c r="HN524" s="21"/>
      <c r="HO524" s="21"/>
      <c r="HP524" s="21"/>
      <c r="HQ524" s="21"/>
      <c r="HR524" s="21"/>
      <c r="HS524" s="21"/>
      <c r="HT524" s="21"/>
      <c r="HU524" s="21"/>
      <c r="HV524" s="21"/>
      <c r="HW524" s="21"/>
      <c r="HX524" s="21"/>
      <c r="HY524" s="21"/>
      <c r="HZ524" s="21"/>
      <c r="IA524" s="21"/>
    </row>
    <row r="525" spans="1:235" s="22" customFormat="1" ht="27" customHeight="1">
      <c r="A525" s="18" t="s">
        <v>234</v>
      </c>
      <c r="B525" s="19"/>
      <c r="C525" s="19"/>
      <c r="D525" s="23">
        <v>3</v>
      </c>
      <c r="E525" s="23"/>
      <c r="F525" s="23">
        <f>D525</f>
        <v>3</v>
      </c>
      <c r="G525" s="23">
        <v>6</v>
      </c>
      <c r="H525" s="23"/>
      <c r="I525" s="23"/>
      <c r="J525" s="23">
        <v>6</v>
      </c>
      <c r="K525" s="23"/>
      <c r="L525" s="23"/>
      <c r="M525" s="23"/>
      <c r="N525" s="23">
        <v>4</v>
      </c>
      <c r="O525" s="23"/>
      <c r="P525" s="23">
        <f>N525</f>
        <v>4</v>
      </c>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c r="DJ525" s="21"/>
      <c r="DK525" s="21"/>
      <c r="DL525" s="21"/>
      <c r="DM525" s="21"/>
      <c r="DN525" s="21"/>
      <c r="DO525" s="21"/>
      <c r="DP525" s="21"/>
      <c r="DQ525" s="21"/>
      <c r="DR525" s="21"/>
      <c r="DS525" s="21"/>
      <c r="DT525" s="21"/>
      <c r="DU525" s="21"/>
      <c r="DV525" s="21"/>
      <c r="DW525" s="21"/>
      <c r="DX525" s="21"/>
      <c r="DY525" s="21"/>
      <c r="DZ525" s="21"/>
      <c r="EA525" s="21"/>
      <c r="EB525" s="21"/>
      <c r="EC525" s="21"/>
      <c r="ED525" s="21"/>
      <c r="EE525" s="21"/>
      <c r="EF525" s="21"/>
      <c r="EG525" s="21"/>
      <c r="EH525" s="21"/>
      <c r="EI525" s="21"/>
      <c r="EJ525" s="21"/>
      <c r="EK525" s="21"/>
      <c r="EL525" s="21"/>
      <c r="EM525" s="21"/>
      <c r="EN525" s="21"/>
      <c r="EO525" s="21"/>
      <c r="EP525" s="21"/>
      <c r="EQ525" s="21"/>
      <c r="ER525" s="21"/>
      <c r="ES525" s="21"/>
      <c r="ET525" s="21"/>
      <c r="EU525" s="21"/>
      <c r="EV525" s="21"/>
      <c r="EW525" s="21"/>
      <c r="EX525" s="21"/>
      <c r="EY525" s="21"/>
      <c r="EZ525" s="21"/>
      <c r="FA525" s="21"/>
      <c r="FB525" s="21"/>
      <c r="FC525" s="21"/>
      <c r="FD525" s="21"/>
      <c r="FE525" s="21"/>
      <c r="FF525" s="21"/>
      <c r="FG525" s="21"/>
      <c r="FH525" s="21"/>
      <c r="FI525" s="21"/>
      <c r="FJ525" s="21"/>
      <c r="FK525" s="21"/>
      <c r="FL525" s="21"/>
      <c r="FM525" s="21"/>
      <c r="FN525" s="21"/>
      <c r="FO525" s="21"/>
      <c r="FP525" s="21"/>
      <c r="FQ525" s="21"/>
      <c r="FR525" s="21"/>
      <c r="FS525" s="21"/>
      <c r="FT525" s="21"/>
      <c r="FU525" s="21"/>
      <c r="FV525" s="21"/>
      <c r="FW525" s="21"/>
      <c r="FX525" s="21"/>
      <c r="FY525" s="21"/>
      <c r="FZ525" s="21"/>
      <c r="GA525" s="21"/>
      <c r="GB525" s="21"/>
      <c r="GC525" s="21"/>
      <c r="GD525" s="21"/>
      <c r="GE525" s="21"/>
      <c r="GF525" s="21"/>
      <c r="GG525" s="21"/>
      <c r="GH525" s="21"/>
      <c r="GI525" s="21"/>
      <c r="GJ525" s="21"/>
      <c r="GK525" s="21"/>
      <c r="GL525" s="21"/>
      <c r="GM525" s="21"/>
      <c r="GN525" s="21"/>
      <c r="GO525" s="21"/>
      <c r="GP525" s="21"/>
      <c r="GQ525" s="21"/>
      <c r="GR525" s="21"/>
      <c r="GS525" s="21"/>
      <c r="GT525" s="21"/>
      <c r="GU525" s="21"/>
      <c r="GV525" s="21"/>
      <c r="GW525" s="21"/>
      <c r="GX525" s="21"/>
      <c r="GY525" s="21"/>
      <c r="GZ525" s="21"/>
      <c r="HA525" s="21"/>
      <c r="HB525" s="21"/>
      <c r="HC525" s="21"/>
      <c r="HD525" s="21"/>
      <c r="HE525" s="21"/>
      <c r="HF525" s="21"/>
      <c r="HG525" s="21"/>
      <c r="HH525" s="21"/>
      <c r="HI525" s="21"/>
      <c r="HJ525" s="21"/>
      <c r="HK525" s="21"/>
      <c r="HL525" s="21"/>
      <c r="HM525" s="21"/>
      <c r="HN525" s="21"/>
      <c r="HO525" s="21"/>
      <c r="HP525" s="21"/>
      <c r="HQ525" s="21"/>
      <c r="HR525" s="21"/>
      <c r="HS525" s="21"/>
      <c r="HT525" s="21"/>
      <c r="HU525" s="21"/>
      <c r="HV525" s="21"/>
      <c r="HW525" s="21"/>
      <c r="HX525" s="21"/>
      <c r="HY525" s="21"/>
      <c r="HZ525" s="21"/>
      <c r="IA525" s="21"/>
    </row>
    <row r="526" spans="1:235" s="22" customFormat="1" ht="11.25">
      <c r="A526" s="49" t="s">
        <v>7</v>
      </c>
      <c r="B526" s="19"/>
      <c r="C526" s="19"/>
      <c r="D526" s="23"/>
      <c r="E526" s="23"/>
      <c r="F526" s="23"/>
      <c r="G526" s="23"/>
      <c r="H526" s="23"/>
      <c r="I526" s="23"/>
      <c r="J526" s="23"/>
      <c r="K526" s="23"/>
      <c r="L526" s="23"/>
      <c r="M526" s="23"/>
      <c r="N526" s="23"/>
      <c r="O526" s="23"/>
      <c r="P526" s="23"/>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1"/>
      <c r="EV526" s="21"/>
      <c r="EW526" s="21"/>
      <c r="EX526" s="21"/>
      <c r="EY526" s="21"/>
      <c r="EZ526" s="21"/>
      <c r="FA526" s="21"/>
      <c r="FB526" s="21"/>
      <c r="FC526" s="21"/>
      <c r="FD526" s="21"/>
      <c r="FE526" s="21"/>
      <c r="FF526" s="21"/>
      <c r="FG526" s="21"/>
      <c r="FH526" s="21"/>
      <c r="FI526" s="21"/>
      <c r="FJ526" s="21"/>
      <c r="FK526" s="21"/>
      <c r="FL526" s="21"/>
      <c r="FM526" s="21"/>
      <c r="FN526" s="21"/>
      <c r="FO526" s="21"/>
      <c r="FP526" s="21"/>
      <c r="FQ526" s="21"/>
      <c r="FR526" s="21"/>
      <c r="FS526" s="21"/>
      <c r="FT526" s="21"/>
      <c r="FU526" s="21"/>
      <c r="FV526" s="21"/>
      <c r="FW526" s="21"/>
      <c r="FX526" s="21"/>
      <c r="FY526" s="21"/>
      <c r="FZ526" s="21"/>
      <c r="GA526" s="21"/>
      <c r="GB526" s="21"/>
      <c r="GC526" s="21"/>
      <c r="GD526" s="21"/>
      <c r="GE526" s="21"/>
      <c r="GF526" s="21"/>
      <c r="GG526" s="21"/>
      <c r="GH526" s="21"/>
      <c r="GI526" s="21"/>
      <c r="GJ526" s="21"/>
      <c r="GK526" s="21"/>
      <c r="GL526" s="21"/>
      <c r="GM526" s="21"/>
      <c r="GN526" s="21"/>
      <c r="GO526" s="21"/>
      <c r="GP526" s="21"/>
      <c r="GQ526" s="21"/>
      <c r="GR526" s="21"/>
      <c r="GS526" s="21"/>
      <c r="GT526" s="21"/>
      <c r="GU526" s="21"/>
      <c r="GV526" s="21"/>
      <c r="GW526" s="21"/>
      <c r="GX526" s="21"/>
      <c r="GY526" s="21"/>
      <c r="GZ526" s="21"/>
      <c r="HA526" s="21"/>
      <c r="HB526" s="21"/>
      <c r="HC526" s="21"/>
      <c r="HD526" s="21"/>
      <c r="HE526" s="21"/>
      <c r="HF526" s="21"/>
      <c r="HG526" s="21"/>
      <c r="HH526" s="21"/>
      <c r="HI526" s="21"/>
      <c r="HJ526" s="21"/>
      <c r="HK526" s="21"/>
      <c r="HL526" s="21"/>
      <c r="HM526" s="21"/>
      <c r="HN526" s="21"/>
      <c r="HO526" s="21"/>
      <c r="HP526" s="21"/>
      <c r="HQ526" s="21"/>
      <c r="HR526" s="21"/>
      <c r="HS526" s="21"/>
      <c r="HT526" s="21"/>
      <c r="HU526" s="21"/>
      <c r="HV526" s="21"/>
      <c r="HW526" s="21"/>
      <c r="HX526" s="21"/>
      <c r="HY526" s="21"/>
      <c r="HZ526" s="21"/>
      <c r="IA526" s="21"/>
    </row>
    <row r="527" spans="1:235" s="22" customFormat="1" ht="24.75" customHeight="1">
      <c r="A527" s="18" t="s">
        <v>210</v>
      </c>
      <c r="B527" s="19"/>
      <c r="C527" s="19"/>
      <c r="D527" s="23">
        <f>D523/D525</f>
        <v>724266.6666666666</v>
      </c>
      <c r="E527" s="23"/>
      <c r="F527" s="23">
        <f>F523/F525</f>
        <v>724266.6666666666</v>
      </c>
      <c r="G527" s="23">
        <f>G523/G525</f>
        <v>49723.333333333336</v>
      </c>
      <c r="H527" s="23"/>
      <c r="I527" s="23"/>
      <c r="J527" s="23">
        <f>J523/J525</f>
        <v>49723.333333333336</v>
      </c>
      <c r="K527" s="23"/>
      <c r="L527" s="23"/>
      <c r="M527" s="23"/>
      <c r="N527" s="23">
        <v>447500</v>
      </c>
      <c r="O527" s="23"/>
      <c r="P527" s="23">
        <f>P523/P525</f>
        <v>447500</v>
      </c>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c r="DJ527" s="21"/>
      <c r="DK527" s="21"/>
      <c r="DL527" s="21"/>
      <c r="DM527" s="21"/>
      <c r="DN527" s="21"/>
      <c r="DO527" s="21"/>
      <c r="DP527" s="21"/>
      <c r="DQ527" s="21"/>
      <c r="DR527" s="21"/>
      <c r="DS527" s="21"/>
      <c r="DT527" s="21"/>
      <c r="DU527" s="21"/>
      <c r="DV527" s="21"/>
      <c r="DW527" s="21"/>
      <c r="DX527" s="21"/>
      <c r="DY527" s="21"/>
      <c r="DZ527" s="21"/>
      <c r="EA527" s="21"/>
      <c r="EB527" s="21"/>
      <c r="EC527" s="21"/>
      <c r="ED527" s="21"/>
      <c r="EE527" s="21"/>
      <c r="EF527" s="21"/>
      <c r="EG527" s="21"/>
      <c r="EH527" s="21"/>
      <c r="EI527" s="21"/>
      <c r="EJ527" s="21"/>
      <c r="EK527" s="21"/>
      <c r="EL527" s="21"/>
      <c r="EM527" s="21"/>
      <c r="EN527" s="21"/>
      <c r="EO527" s="21"/>
      <c r="EP527" s="21"/>
      <c r="EQ527" s="21"/>
      <c r="ER527" s="21"/>
      <c r="ES527" s="21"/>
      <c r="ET527" s="21"/>
      <c r="EU527" s="21"/>
      <c r="EV527" s="21"/>
      <c r="EW527" s="21"/>
      <c r="EX527" s="21"/>
      <c r="EY527" s="21"/>
      <c r="EZ527" s="21"/>
      <c r="FA527" s="21"/>
      <c r="FB527" s="21"/>
      <c r="FC527" s="21"/>
      <c r="FD527" s="21"/>
      <c r="FE527" s="21"/>
      <c r="FF527" s="21"/>
      <c r="FG527" s="21"/>
      <c r="FH527" s="21"/>
      <c r="FI527" s="21"/>
      <c r="FJ527" s="21"/>
      <c r="FK527" s="21"/>
      <c r="FL527" s="21"/>
      <c r="FM527" s="21"/>
      <c r="FN527" s="21"/>
      <c r="FO527" s="21"/>
      <c r="FP527" s="21"/>
      <c r="FQ527" s="21"/>
      <c r="FR527" s="21"/>
      <c r="FS527" s="21"/>
      <c r="FT527" s="21"/>
      <c r="FU527" s="21"/>
      <c r="FV527" s="21"/>
      <c r="FW527" s="21"/>
      <c r="FX527" s="21"/>
      <c r="FY527" s="21"/>
      <c r="FZ527" s="21"/>
      <c r="GA527" s="21"/>
      <c r="GB527" s="21"/>
      <c r="GC527" s="21"/>
      <c r="GD527" s="21"/>
      <c r="GE527" s="21"/>
      <c r="GF527" s="21"/>
      <c r="GG527" s="21"/>
      <c r="GH527" s="21"/>
      <c r="GI527" s="21"/>
      <c r="GJ527" s="21"/>
      <c r="GK527" s="21"/>
      <c r="GL527" s="21"/>
      <c r="GM527" s="21"/>
      <c r="GN527" s="21"/>
      <c r="GO527" s="21"/>
      <c r="GP527" s="21"/>
      <c r="GQ527" s="21"/>
      <c r="GR527" s="21"/>
      <c r="GS527" s="21"/>
      <c r="GT527" s="21"/>
      <c r="GU527" s="21"/>
      <c r="GV527" s="21"/>
      <c r="GW527" s="21"/>
      <c r="GX527" s="21"/>
      <c r="GY527" s="21"/>
      <c r="GZ527" s="21"/>
      <c r="HA527" s="21"/>
      <c r="HB527" s="21"/>
      <c r="HC527" s="21"/>
      <c r="HD527" s="21"/>
      <c r="HE527" s="21"/>
      <c r="HF527" s="21"/>
      <c r="HG527" s="21"/>
      <c r="HH527" s="21"/>
      <c r="HI527" s="21"/>
      <c r="HJ527" s="21"/>
      <c r="HK527" s="21"/>
      <c r="HL527" s="21"/>
      <c r="HM527" s="21"/>
      <c r="HN527" s="21"/>
      <c r="HO527" s="21"/>
      <c r="HP527" s="21"/>
      <c r="HQ527" s="21"/>
      <c r="HR527" s="21"/>
      <c r="HS527" s="21"/>
      <c r="HT527" s="21"/>
      <c r="HU527" s="21"/>
      <c r="HV527" s="21"/>
      <c r="HW527" s="21"/>
      <c r="HX527" s="21"/>
      <c r="HY527" s="21"/>
      <c r="HZ527" s="21"/>
      <c r="IA527" s="21"/>
    </row>
    <row r="528" spans="1:235" s="79" customFormat="1" ht="33.75">
      <c r="A528" s="72" t="s">
        <v>384</v>
      </c>
      <c r="B528" s="70"/>
      <c r="C528" s="70"/>
      <c r="D528" s="50" t="str">
        <f>D530</f>
        <v> </v>
      </c>
      <c r="E528" s="50">
        <f>E530</f>
        <v>13000</v>
      </c>
      <c r="F528" s="50">
        <f>E528</f>
        <v>13000</v>
      </c>
      <c r="G528" s="50"/>
      <c r="H528" s="50"/>
      <c r="I528" s="50"/>
      <c r="J528" s="50"/>
      <c r="K528" s="50"/>
      <c r="L528" s="50"/>
      <c r="M528" s="50"/>
      <c r="N528" s="50"/>
      <c r="O528" s="50"/>
      <c r="P528" s="50"/>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c r="EW528" s="78"/>
      <c r="EX528" s="78"/>
      <c r="EY528" s="78"/>
      <c r="EZ528" s="78"/>
      <c r="FA528" s="78"/>
      <c r="FB528" s="78"/>
      <c r="FC528" s="78"/>
      <c r="FD528" s="78"/>
      <c r="FE528" s="78"/>
      <c r="FF528" s="78"/>
      <c r="FG528" s="78"/>
      <c r="FH528" s="78"/>
      <c r="FI528" s="78"/>
      <c r="FJ528" s="78"/>
      <c r="FK528" s="78"/>
      <c r="FL528" s="78"/>
      <c r="FM528" s="78"/>
      <c r="FN528" s="78"/>
      <c r="FO528" s="78"/>
      <c r="FP528" s="78"/>
      <c r="FQ528" s="78"/>
      <c r="FR528" s="78"/>
      <c r="FS528" s="78"/>
      <c r="FT528" s="78"/>
      <c r="FU528" s="78"/>
      <c r="FV528" s="78"/>
      <c r="FW528" s="78"/>
      <c r="FX528" s="78"/>
      <c r="FY528" s="78"/>
      <c r="FZ528" s="78"/>
      <c r="GA528" s="78"/>
      <c r="GB528" s="78"/>
      <c r="GC528" s="78"/>
      <c r="GD528" s="78"/>
      <c r="GE528" s="78"/>
      <c r="GF528" s="78"/>
      <c r="GG528" s="78"/>
      <c r="GH528" s="78"/>
      <c r="GI528" s="78"/>
      <c r="GJ528" s="78"/>
      <c r="GK528" s="78"/>
      <c r="GL528" s="78"/>
      <c r="GM528" s="78"/>
      <c r="GN528" s="78"/>
      <c r="GO528" s="78"/>
      <c r="GP528" s="78"/>
      <c r="GQ528" s="78"/>
      <c r="GR528" s="78"/>
      <c r="GS528" s="78"/>
      <c r="GT528" s="78"/>
      <c r="GU528" s="78"/>
      <c r="GV528" s="78"/>
      <c r="GW528" s="78"/>
      <c r="GX528" s="78"/>
      <c r="GY528" s="78"/>
      <c r="GZ528" s="78"/>
      <c r="HA528" s="78"/>
      <c r="HB528" s="78"/>
      <c r="HC528" s="78"/>
      <c r="HD528" s="78"/>
      <c r="HE528" s="78"/>
      <c r="HF528" s="78"/>
      <c r="HG528" s="78"/>
      <c r="HH528" s="78"/>
      <c r="HI528" s="78"/>
      <c r="HJ528" s="78"/>
      <c r="HK528" s="78"/>
      <c r="HL528" s="78"/>
      <c r="HM528" s="78"/>
      <c r="HN528" s="78"/>
      <c r="HO528" s="78"/>
      <c r="HP528" s="78"/>
      <c r="HQ528" s="78"/>
      <c r="HR528" s="78"/>
      <c r="HS528" s="78"/>
      <c r="HT528" s="78"/>
      <c r="HU528" s="78"/>
      <c r="HV528" s="78"/>
      <c r="HW528" s="78"/>
      <c r="HX528" s="78"/>
      <c r="HY528" s="78"/>
      <c r="HZ528" s="78"/>
      <c r="IA528" s="78"/>
    </row>
    <row r="529" spans="1:235" s="22" customFormat="1" ht="11.25">
      <c r="A529" s="49" t="s">
        <v>4</v>
      </c>
      <c r="B529" s="19"/>
      <c r="C529" s="19"/>
      <c r="D529" s="23"/>
      <c r="E529" s="23"/>
      <c r="F529" s="23"/>
      <c r="G529" s="23"/>
      <c r="H529" s="23"/>
      <c r="I529" s="23"/>
      <c r="J529" s="23"/>
      <c r="K529" s="23"/>
      <c r="L529" s="23"/>
      <c r="M529" s="23"/>
      <c r="N529" s="23"/>
      <c r="O529" s="23"/>
      <c r="P529" s="23"/>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c r="DK529" s="21"/>
      <c r="DL529" s="21"/>
      <c r="DM529" s="21"/>
      <c r="DN529" s="21"/>
      <c r="DO529" s="21"/>
      <c r="DP529" s="21"/>
      <c r="DQ529" s="21"/>
      <c r="DR529" s="21"/>
      <c r="DS529" s="21"/>
      <c r="DT529" s="21"/>
      <c r="DU529" s="21"/>
      <c r="DV529" s="21"/>
      <c r="DW529" s="21"/>
      <c r="DX529" s="21"/>
      <c r="DY529" s="21"/>
      <c r="DZ529" s="21"/>
      <c r="EA529" s="21"/>
      <c r="EB529" s="21"/>
      <c r="EC529" s="21"/>
      <c r="ED529" s="21"/>
      <c r="EE529" s="21"/>
      <c r="EF529" s="21"/>
      <c r="EG529" s="21"/>
      <c r="EH529" s="21"/>
      <c r="EI529" s="21"/>
      <c r="EJ529" s="21"/>
      <c r="EK529" s="21"/>
      <c r="EL529" s="21"/>
      <c r="EM529" s="21"/>
      <c r="EN529" s="21"/>
      <c r="EO529" s="21"/>
      <c r="EP529" s="21"/>
      <c r="EQ529" s="21"/>
      <c r="ER529" s="21"/>
      <c r="ES529" s="21"/>
      <c r="ET529" s="21"/>
      <c r="EU529" s="21"/>
      <c r="EV529" s="21"/>
      <c r="EW529" s="21"/>
      <c r="EX529" s="21"/>
      <c r="EY529" s="21"/>
      <c r="EZ529" s="21"/>
      <c r="FA529" s="21"/>
      <c r="FB529" s="21"/>
      <c r="FC529" s="21"/>
      <c r="FD529" s="21"/>
      <c r="FE529" s="21"/>
      <c r="FF529" s="21"/>
      <c r="FG529" s="21"/>
      <c r="FH529" s="21"/>
      <c r="FI529" s="21"/>
      <c r="FJ529" s="21"/>
      <c r="FK529" s="21"/>
      <c r="FL529" s="21"/>
      <c r="FM529" s="21"/>
      <c r="FN529" s="21"/>
      <c r="FO529" s="21"/>
      <c r="FP529" s="21"/>
      <c r="FQ529" s="21"/>
      <c r="FR529" s="21"/>
      <c r="FS529" s="21"/>
      <c r="FT529" s="21"/>
      <c r="FU529" s="21"/>
      <c r="FV529" s="21"/>
      <c r="FW529" s="21"/>
      <c r="FX529" s="21"/>
      <c r="FY529" s="21"/>
      <c r="FZ529" s="21"/>
      <c r="GA529" s="21"/>
      <c r="GB529" s="21"/>
      <c r="GC529" s="21"/>
      <c r="GD529" s="21"/>
      <c r="GE529" s="21"/>
      <c r="GF529" s="21"/>
      <c r="GG529" s="21"/>
      <c r="GH529" s="21"/>
      <c r="GI529" s="21"/>
      <c r="GJ529" s="21"/>
      <c r="GK529" s="21"/>
      <c r="GL529" s="21"/>
      <c r="GM529" s="21"/>
      <c r="GN529" s="21"/>
      <c r="GO529" s="21"/>
      <c r="GP529" s="21"/>
      <c r="GQ529" s="21"/>
      <c r="GR529" s="21"/>
      <c r="GS529" s="21"/>
      <c r="GT529" s="21"/>
      <c r="GU529" s="21"/>
      <c r="GV529" s="21"/>
      <c r="GW529" s="21"/>
      <c r="GX529" s="21"/>
      <c r="GY529" s="21"/>
      <c r="GZ529" s="21"/>
      <c r="HA529" s="21"/>
      <c r="HB529" s="21"/>
      <c r="HC529" s="21"/>
      <c r="HD529" s="21"/>
      <c r="HE529" s="21"/>
      <c r="HF529" s="21"/>
      <c r="HG529" s="21"/>
      <c r="HH529" s="21"/>
      <c r="HI529" s="21"/>
      <c r="HJ529" s="21"/>
      <c r="HK529" s="21"/>
      <c r="HL529" s="21"/>
      <c r="HM529" s="21"/>
      <c r="HN529" s="21"/>
      <c r="HO529" s="21"/>
      <c r="HP529" s="21"/>
      <c r="HQ529" s="21"/>
      <c r="HR529" s="21"/>
      <c r="HS529" s="21"/>
      <c r="HT529" s="21"/>
      <c r="HU529" s="21"/>
      <c r="HV529" s="21"/>
      <c r="HW529" s="21"/>
      <c r="HX529" s="21"/>
      <c r="HY529" s="21"/>
      <c r="HZ529" s="21"/>
      <c r="IA529" s="21"/>
    </row>
    <row r="530" spans="1:235" s="22" customFormat="1" ht="15" customHeight="1">
      <c r="A530" s="18" t="s">
        <v>63</v>
      </c>
      <c r="B530" s="19"/>
      <c r="C530" s="19"/>
      <c r="D530" s="23" t="s">
        <v>260</v>
      </c>
      <c r="E530" s="23">
        <v>13000</v>
      </c>
      <c r="F530" s="23">
        <f>E530</f>
        <v>13000</v>
      </c>
      <c r="G530" s="23"/>
      <c r="H530" s="23"/>
      <c r="I530" s="23"/>
      <c r="J530" s="23"/>
      <c r="K530" s="23"/>
      <c r="L530" s="23"/>
      <c r="M530" s="23"/>
      <c r="N530" s="23"/>
      <c r="O530" s="23"/>
      <c r="P530" s="23"/>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c r="DK530" s="21"/>
      <c r="DL530" s="21"/>
      <c r="DM530" s="21"/>
      <c r="DN530" s="21"/>
      <c r="DO530" s="21"/>
      <c r="DP530" s="21"/>
      <c r="DQ530" s="21"/>
      <c r="DR530" s="21"/>
      <c r="DS530" s="21"/>
      <c r="DT530" s="21"/>
      <c r="DU530" s="21"/>
      <c r="DV530" s="21"/>
      <c r="DW530" s="21"/>
      <c r="DX530" s="21"/>
      <c r="DY530" s="21"/>
      <c r="DZ530" s="21"/>
      <c r="EA530" s="21"/>
      <c r="EB530" s="21"/>
      <c r="EC530" s="21"/>
      <c r="ED530" s="21"/>
      <c r="EE530" s="21"/>
      <c r="EF530" s="21"/>
      <c r="EG530" s="21"/>
      <c r="EH530" s="21"/>
      <c r="EI530" s="21"/>
      <c r="EJ530" s="21"/>
      <c r="EK530" s="21"/>
      <c r="EL530" s="21"/>
      <c r="EM530" s="21"/>
      <c r="EN530" s="21"/>
      <c r="EO530" s="21"/>
      <c r="EP530" s="21"/>
      <c r="EQ530" s="21"/>
      <c r="ER530" s="21"/>
      <c r="ES530" s="21"/>
      <c r="ET530" s="21"/>
      <c r="EU530" s="21"/>
      <c r="EV530" s="21"/>
      <c r="EW530" s="21"/>
      <c r="EX530" s="21"/>
      <c r="EY530" s="21"/>
      <c r="EZ530" s="21"/>
      <c r="FA530" s="21"/>
      <c r="FB530" s="21"/>
      <c r="FC530" s="21"/>
      <c r="FD530" s="21"/>
      <c r="FE530" s="21"/>
      <c r="FF530" s="21"/>
      <c r="FG530" s="21"/>
      <c r="FH530" s="21"/>
      <c r="FI530" s="21"/>
      <c r="FJ530" s="21"/>
      <c r="FK530" s="21"/>
      <c r="FL530" s="21"/>
      <c r="FM530" s="21"/>
      <c r="FN530" s="21"/>
      <c r="FO530" s="21"/>
      <c r="FP530" s="21"/>
      <c r="FQ530" s="21"/>
      <c r="FR530" s="21"/>
      <c r="FS530" s="21"/>
      <c r="FT530" s="21"/>
      <c r="FU530" s="21"/>
      <c r="FV530" s="21"/>
      <c r="FW530" s="21"/>
      <c r="FX530" s="21"/>
      <c r="FY530" s="21"/>
      <c r="FZ530" s="21"/>
      <c r="GA530" s="21"/>
      <c r="GB530" s="21"/>
      <c r="GC530" s="21"/>
      <c r="GD530" s="21"/>
      <c r="GE530" s="21"/>
      <c r="GF530" s="21"/>
      <c r="GG530" s="21"/>
      <c r="GH530" s="21"/>
      <c r="GI530" s="21"/>
      <c r="GJ530" s="21"/>
      <c r="GK530" s="21"/>
      <c r="GL530" s="21"/>
      <c r="GM530" s="21"/>
      <c r="GN530" s="21"/>
      <c r="GO530" s="21"/>
      <c r="GP530" s="21"/>
      <c r="GQ530" s="21"/>
      <c r="GR530" s="21"/>
      <c r="GS530" s="21"/>
      <c r="GT530" s="21"/>
      <c r="GU530" s="21"/>
      <c r="GV530" s="21"/>
      <c r="GW530" s="21"/>
      <c r="GX530" s="21"/>
      <c r="GY530" s="21"/>
      <c r="GZ530" s="21"/>
      <c r="HA530" s="21"/>
      <c r="HB530" s="21"/>
      <c r="HC530" s="21"/>
      <c r="HD530" s="21"/>
      <c r="HE530" s="21"/>
      <c r="HF530" s="21"/>
      <c r="HG530" s="21"/>
      <c r="HH530" s="21"/>
      <c r="HI530" s="21"/>
      <c r="HJ530" s="21"/>
      <c r="HK530" s="21"/>
      <c r="HL530" s="21"/>
      <c r="HM530" s="21"/>
      <c r="HN530" s="21"/>
      <c r="HO530" s="21"/>
      <c r="HP530" s="21"/>
      <c r="HQ530" s="21"/>
      <c r="HR530" s="21"/>
      <c r="HS530" s="21"/>
      <c r="HT530" s="21"/>
      <c r="HU530" s="21"/>
      <c r="HV530" s="21"/>
      <c r="HW530" s="21"/>
      <c r="HX530" s="21"/>
      <c r="HY530" s="21"/>
      <c r="HZ530" s="21"/>
      <c r="IA530" s="21"/>
    </row>
    <row r="531" spans="1:235" s="22" customFormat="1" ht="11.25">
      <c r="A531" s="49" t="s">
        <v>5</v>
      </c>
      <c r="B531" s="19"/>
      <c r="C531" s="19"/>
      <c r="D531" s="23"/>
      <c r="E531" s="23"/>
      <c r="F531" s="23"/>
      <c r="G531" s="23"/>
      <c r="H531" s="23"/>
      <c r="I531" s="23"/>
      <c r="J531" s="23"/>
      <c r="K531" s="23"/>
      <c r="L531" s="23"/>
      <c r="M531" s="23"/>
      <c r="N531" s="23"/>
      <c r="O531" s="23"/>
      <c r="P531" s="23"/>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c r="DK531" s="21"/>
      <c r="DL531" s="21"/>
      <c r="DM531" s="21"/>
      <c r="DN531" s="21"/>
      <c r="DO531" s="21"/>
      <c r="DP531" s="21"/>
      <c r="DQ531" s="21"/>
      <c r="DR531" s="21"/>
      <c r="DS531" s="21"/>
      <c r="DT531" s="21"/>
      <c r="DU531" s="21"/>
      <c r="DV531" s="21"/>
      <c r="DW531" s="21"/>
      <c r="DX531" s="21"/>
      <c r="DY531" s="21"/>
      <c r="DZ531" s="21"/>
      <c r="EA531" s="21"/>
      <c r="EB531" s="21"/>
      <c r="EC531" s="21"/>
      <c r="ED531" s="21"/>
      <c r="EE531" s="21"/>
      <c r="EF531" s="21"/>
      <c r="EG531" s="21"/>
      <c r="EH531" s="21"/>
      <c r="EI531" s="21"/>
      <c r="EJ531" s="21"/>
      <c r="EK531" s="21"/>
      <c r="EL531" s="21"/>
      <c r="EM531" s="21"/>
      <c r="EN531" s="21"/>
      <c r="EO531" s="21"/>
      <c r="EP531" s="21"/>
      <c r="EQ531" s="21"/>
      <c r="ER531" s="21"/>
      <c r="ES531" s="21"/>
      <c r="ET531" s="21"/>
      <c r="EU531" s="21"/>
      <c r="EV531" s="21"/>
      <c r="EW531" s="21"/>
      <c r="EX531" s="21"/>
      <c r="EY531" s="21"/>
      <c r="EZ531" s="21"/>
      <c r="FA531" s="21"/>
      <c r="FB531" s="21"/>
      <c r="FC531" s="21"/>
      <c r="FD531" s="21"/>
      <c r="FE531" s="21"/>
      <c r="FF531" s="21"/>
      <c r="FG531" s="21"/>
      <c r="FH531" s="21"/>
      <c r="FI531" s="21"/>
      <c r="FJ531" s="21"/>
      <c r="FK531" s="21"/>
      <c r="FL531" s="21"/>
      <c r="FM531" s="21"/>
      <c r="FN531" s="21"/>
      <c r="FO531" s="21"/>
      <c r="FP531" s="21"/>
      <c r="FQ531" s="21"/>
      <c r="FR531" s="21"/>
      <c r="FS531" s="21"/>
      <c r="FT531" s="21"/>
      <c r="FU531" s="21"/>
      <c r="FV531" s="21"/>
      <c r="FW531" s="21"/>
      <c r="FX531" s="21"/>
      <c r="FY531" s="21"/>
      <c r="FZ531" s="21"/>
      <c r="GA531" s="21"/>
      <c r="GB531" s="21"/>
      <c r="GC531" s="21"/>
      <c r="GD531" s="21"/>
      <c r="GE531" s="21"/>
      <c r="GF531" s="21"/>
      <c r="GG531" s="21"/>
      <c r="GH531" s="21"/>
      <c r="GI531" s="21"/>
      <c r="GJ531" s="21"/>
      <c r="GK531" s="21"/>
      <c r="GL531" s="21"/>
      <c r="GM531" s="21"/>
      <c r="GN531" s="21"/>
      <c r="GO531" s="21"/>
      <c r="GP531" s="21"/>
      <c r="GQ531" s="21"/>
      <c r="GR531" s="21"/>
      <c r="GS531" s="21"/>
      <c r="GT531" s="21"/>
      <c r="GU531" s="21"/>
      <c r="GV531" s="21"/>
      <c r="GW531" s="21"/>
      <c r="GX531" s="21"/>
      <c r="GY531" s="21"/>
      <c r="GZ531" s="21"/>
      <c r="HA531" s="21"/>
      <c r="HB531" s="21"/>
      <c r="HC531" s="21"/>
      <c r="HD531" s="21"/>
      <c r="HE531" s="21"/>
      <c r="HF531" s="21"/>
      <c r="HG531" s="21"/>
      <c r="HH531" s="21"/>
      <c r="HI531" s="21"/>
      <c r="HJ531" s="21"/>
      <c r="HK531" s="21"/>
      <c r="HL531" s="21"/>
      <c r="HM531" s="21"/>
      <c r="HN531" s="21"/>
      <c r="HO531" s="21"/>
      <c r="HP531" s="21"/>
      <c r="HQ531" s="21"/>
      <c r="HR531" s="21"/>
      <c r="HS531" s="21"/>
      <c r="HT531" s="21"/>
      <c r="HU531" s="21"/>
      <c r="HV531" s="21"/>
      <c r="HW531" s="21"/>
      <c r="HX531" s="21"/>
      <c r="HY531" s="21"/>
      <c r="HZ531" s="21"/>
      <c r="IA531" s="21"/>
    </row>
    <row r="532" spans="1:235" s="22" customFormat="1" ht="41.25" customHeight="1">
      <c r="A532" s="18" t="s">
        <v>250</v>
      </c>
      <c r="B532" s="19"/>
      <c r="C532" s="19"/>
      <c r="D532" s="23" t="s">
        <v>260</v>
      </c>
      <c r="E532" s="23">
        <v>1</v>
      </c>
      <c r="F532" s="23">
        <f>E532</f>
        <v>1</v>
      </c>
      <c r="G532" s="23"/>
      <c r="H532" s="23"/>
      <c r="I532" s="23"/>
      <c r="J532" s="23"/>
      <c r="K532" s="23"/>
      <c r="L532" s="23"/>
      <c r="M532" s="23"/>
      <c r="N532" s="23"/>
      <c r="O532" s="23"/>
      <c r="P532" s="23"/>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c r="DK532" s="21"/>
      <c r="DL532" s="21"/>
      <c r="DM532" s="21"/>
      <c r="DN532" s="21"/>
      <c r="DO532" s="21"/>
      <c r="DP532" s="21"/>
      <c r="DQ532" s="21"/>
      <c r="DR532" s="21"/>
      <c r="DS532" s="21"/>
      <c r="DT532" s="21"/>
      <c r="DU532" s="21"/>
      <c r="DV532" s="21"/>
      <c r="DW532" s="21"/>
      <c r="DX532" s="21"/>
      <c r="DY532" s="21"/>
      <c r="DZ532" s="21"/>
      <c r="EA532" s="21"/>
      <c r="EB532" s="21"/>
      <c r="EC532" s="21"/>
      <c r="ED532" s="21"/>
      <c r="EE532" s="21"/>
      <c r="EF532" s="21"/>
      <c r="EG532" s="21"/>
      <c r="EH532" s="21"/>
      <c r="EI532" s="21"/>
      <c r="EJ532" s="21"/>
      <c r="EK532" s="21"/>
      <c r="EL532" s="21"/>
      <c r="EM532" s="21"/>
      <c r="EN532" s="21"/>
      <c r="EO532" s="21"/>
      <c r="EP532" s="21"/>
      <c r="EQ532" s="21"/>
      <c r="ER532" s="21"/>
      <c r="ES532" s="21"/>
      <c r="ET532" s="21"/>
      <c r="EU532" s="21"/>
      <c r="EV532" s="21"/>
      <c r="EW532" s="21"/>
      <c r="EX532" s="21"/>
      <c r="EY532" s="21"/>
      <c r="EZ532" s="21"/>
      <c r="FA532" s="21"/>
      <c r="FB532" s="21"/>
      <c r="FC532" s="21"/>
      <c r="FD532" s="21"/>
      <c r="FE532" s="21"/>
      <c r="FF532" s="21"/>
      <c r="FG532" s="21"/>
      <c r="FH532" s="21"/>
      <c r="FI532" s="21"/>
      <c r="FJ532" s="21"/>
      <c r="FK532" s="21"/>
      <c r="FL532" s="21"/>
      <c r="FM532" s="21"/>
      <c r="FN532" s="21"/>
      <c r="FO532" s="21"/>
      <c r="FP532" s="21"/>
      <c r="FQ532" s="21"/>
      <c r="FR532" s="21"/>
      <c r="FS532" s="21"/>
      <c r="FT532" s="21"/>
      <c r="FU532" s="21"/>
      <c r="FV532" s="21"/>
      <c r="FW532" s="21"/>
      <c r="FX532" s="21"/>
      <c r="FY532" s="21"/>
      <c r="FZ532" s="21"/>
      <c r="GA532" s="21"/>
      <c r="GB532" s="21"/>
      <c r="GC532" s="21"/>
      <c r="GD532" s="21"/>
      <c r="GE532" s="21"/>
      <c r="GF532" s="21"/>
      <c r="GG532" s="21"/>
      <c r="GH532" s="21"/>
      <c r="GI532" s="21"/>
      <c r="GJ532" s="21"/>
      <c r="GK532" s="21"/>
      <c r="GL532" s="21"/>
      <c r="GM532" s="21"/>
      <c r="GN532" s="21"/>
      <c r="GO532" s="21"/>
      <c r="GP532" s="21"/>
      <c r="GQ532" s="21"/>
      <c r="GR532" s="21"/>
      <c r="GS532" s="21"/>
      <c r="GT532" s="21"/>
      <c r="GU532" s="21"/>
      <c r="GV532" s="21"/>
      <c r="GW532" s="21"/>
      <c r="GX532" s="21"/>
      <c r="GY532" s="21"/>
      <c r="GZ532" s="21"/>
      <c r="HA532" s="21"/>
      <c r="HB532" s="21"/>
      <c r="HC532" s="21"/>
      <c r="HD532" s="21"/>
      <c r="HE532" s="21"/>
      <c r="HF532" s="21"/>
      <c r="HG532" s="21"/>
      <c r="HH532" s="21"/>
      <c r="HI532" s="21"/>
      <c r="HJ532" s="21"/>
      <c r="HK532" s="21"/>
      <c r="HL532" s="21"/>
      <c r="HM532" s="21"/>
      <c r="HN532" s="21"/>
      <c r="HO532" s="21"/>
      <c r="HP532" s="21"/>
      <c r="HQ532" s="21"/>
      <c r="HR532" s="21"/>
      <c r="HS532" s="21"/>
      <c r="HT532" s="21"/>
      <c r="HU532" s="21"/>
      <c r="HV532" s="21"/>
      <c r="HW532" s="21"/>
      <c r="HX532" s="21"/>
      <c r="HY532" s="21"/>
      <c r="HZ532" s="21"/>
      <c r="IA532" s="21"/>
    </row>
    <row r="533" spans="1:235" s="22" customFormat="1" ht="11.25">
      <c r="A533" s="49" t="s">
        <v>7</v>
      </c>
      <c r="B533" s="19"/>
      <c r="C533" s="19"/>
      <c r="D533" s="23"/>
      <c r="E533" s="23"/>
      <c r="F533" s="23"/>
      <c r="G533" s="23"/>
      <c r="H533" s="23"/>
      <c r="I533" s="23"/>
      <c r="J533" s="23"/>
      <c r="K533" s="23"/>
      <c r="L533" s="23"/>
      <c r="M533" s="23"/>
      <c r="N533" s="23"/>
      <c r="O533" s="23"/>
      <c r="P533" s="23"/>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c r="DJ533" s="21"/>
      <c r="DK533" s="21"/>
      <c r="DL533" s="21"/>
      <c r="DM533" s="21"/>
      <c r="DN533" s="21"/>
      <c r="DO533" s="21"/>
      <c r="DP533" s="21"/>
      <c r="DQ533" s="21"/>
      <c r="DR533" s="21"/>
      <c r="DS533" s="21"/>
      <c r="DT533" s="21"/>
      <c r="DU533" s="21"/>
      <c r="DV533" s="21"/>
      <c r="DW533" s="21"/>
      <c r="DX533" s="21"/>
      <c r="DY533" s="21"/>
      <c r="DZ533" s="21"/>
      <c r="EA533" s="21"/>
      <c r="EB533" s="21"/>
      <c r="EC533" s="21"/>
      <c r="ED533" s="21"/>
      <c r="EE533" s="21"/>
      <c r="EF533" s="21"/>
      <c r="EG533" s="21"/>
      <c r="EH533" s="21"/>
      <c r="EI533" s="21"/>
      <c r="EJ533" s="21"/>
      <c r="EK533" s="21"/>
      <c r="EL533" s="21"/>
      <c r="EM533" s="21"/>
      <c r="EN533" s="21"/>
      <c r="EO533" s="21"/>
      <c r="EP533" s="21"/>
      <c r="EQ533" s="21"/>
      <c r="ER533" s="21"/>
      <c r="ES533" s="21"/>
      <c r="ET533" s="21"/>
      <c r="EU533" s="21"/>
      <c r="EV533" s="21"/>
      <c r="EW533" s="21"/>
      <c r="EX533" s="21"/>
      <c r="EY533" s="21"/>
      <c r="EZ533" s="21"/>
      <c r="FA533" s="21"/>
      <c r="FB533" s="21"/>
      <c r="FC533" s="21"/>
      <c r="FD533" s="21"/>
      <c r="FE533" s="21"/>
      <c r="FF533" s="21"/>
      <c r="FG533" s="21"/>
      <c r="FH533" s="21"/>
      <c r="FI533" s="21"/>
      <c r="FJ533" s="21"/>
      <c r="FK533" s="21"/>
      <c r="FL533" s="21"/>
      <c r="FM533" s="21"/>
      <c r="FN533" s="21"/>
      <c r="FO533" s="21"/>
      <c r="FP533" s="21"/>
      <c r="FQ533" s="21"/>
      <c r="FR533" s="21"/>
      <c r="FS533" s="21"/>
      <c r="FT533" s="21"/>
      <c r="FU533" s="21"/>
      <c r="FV533" s="21"/>
      <c r="FW533" s="21"/>
      <c r="FX533" s="21"/>
      <c r="FY533" s="21"/>
      <c r="FZ533" s="21"/>
      <c r="GA533" s="21"/>
      <c r="GB533" s="21"/>
      <c r="GC533" s="21"/>
      <c r="GD533" s="21"/>
      <c r="GE533" s="21"/>
      <c r="GF533" s="21"/>
      <c r="GG533" s="21"/>
      <c r="GH533" s="21"/>
      <c r="GI533" s="21"/>
      <c r="GJ533" s="21"/>
      <c r="GK533" s="21"/>
      <c r="GL533" s="21"/>
      <c r="GM533" s="21"/>
      <c r="GN533" s="21"/>
      <c r="GO533" s="21"/>
      <c r="GP533" s="21"/>
      <c r="GQ533" s="21"/>
      <c r="GR533" s="21"/>
      <c r="GS533" s="21"/>
      <c r="GT533" s="21"/>
      <c r="GU533" s="21"/>
      <c r="GV533" s="21"/>
      <c r="GW533" s="21"/>
      <c r="GX533" s="21"/>
      <c r="GY533" s="21"/>
      <c r="GZ533" s="21"/>
      <c r="HA533" s="21"/>
      <c r="HB533" s="21"/>
      <c r="HC533" s="21"/>
      <c r="HD533" s="21"/>
      <c r="HE533" s="21"/>
      <c r="HF533" s="21"/>
      <c r="HG533" s="21"/>
      <c r="HH533" s="21"/>
      <c r="HI533" s="21"/>
      <c r="HJ533" s="21"/>
      <c r="HK533" s="21"/>
      <c r="HL533" s="21"/>
      <c r="HM533" s="21"/>
      <c r="HN533" s="21"/>
      <c r="HO533" s="21"/>
      <c r="HP533" s="21"/>
      <c r="HQ533" s="21"/>
      <c r="HR533" s="21"/>
      <c r="HS533" s="21"/>
      <c r="HT533" s="21"/>
      <c r="HU533" s="21"/>
      <c r="HV533" s="21"/>
      <c r="HW533" s="21"/>
      <c r="HX533" s="21"/>
      <c r="HY533" s="21"/>
      <c r="HZ533" s="21"/>
      <c r="IA533" s="21"/>
    </row>
    <row r="534" spans="1:235" s="22" customFormat="1" ht="35.25" customHeight="1">
      <c r="A534" s="18" t="s">
        <v>251</v>
      </c>
      <c r="B534" s="19"/>
      <c r="C534" s="19"/>
      <c r="D534" s="23" t="s">
        <v>260</v>
      </c>
      <c r="E534" s="23">
        <v>13000</v>
      </c>
      <c r="F534" s="23">
        <f>E534</f>
        <v>13000</v>
      </c>
      <c r="G534" s="23"/>
      <c r="H534" s="23"/>
      <c r="I534" s="23"/>
      <c r="J534" s="23"/>
      <c r="K534" s="23"/>
      <c r="L534" s="23"/>
      <c r="M534" s="23"/>
      <c r="N534" s="23"/>
      <c r="O534" s="23"/>
      <c r="P534" s="23"/>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c r="DK534" s="21"/>
      <c r="DL534" s="21"/>
      <c r="DM534" s="21"/>
      <c r="DN534" s="21"/>
      <c r="DO534" s="21"/>
      <c r="DP534" s="21"/>
      <c r="DQ534" s="21"/>
      <c r="DR534" s="21"/>
      <c r="DS534" s="21"/>
      <c r="DT534" s="21"/>
      <c r="DU534" s="21"/>
      <c r="DV534" s="21"/>
      <c r="DW534" s="21"/>
      <c r="DX534" s="21"/>
      <c r="DY534" s="21"/>
      <c r="DZ534" s="21"/>
      <c r="EA534" s="21"/>
      <c r="EB534" s="21"/>
      <c r="EC534" s="21"/>
      <c r="ED534" s="21"/>
      <c r="EE534" s="21"/>
      <c r="EF534" s="21"/>
      <c r="EG534" s="21"/>
      <c r="EH534" s="21"/>
      <c r="EI534" s="21"/>
      <c r="EJ534" s="21"/>
      <c r="EK534" s="21"/>
      <c r="EL534" s="21"/>
      <c r="EM534" s="21"/>
      <c r="EN534" s="21"/>
      <c r="EO534" s="21"/>
      <c r="EP534" s="21"/>
      <c r="EQ534" s="21"/>
      <c r="ER534" s="21"/>
      <c r="ES534" s="21"/>
      <c r="ET534" s="21"/>
      <c r="EU534" s="21"/>
      <c r="EV534" s="21"/>
      <c r="EW534" s="21"/>
      <c r="EX534" s="21"/>
      <c r="EY534" s="21"/>
      <c r="EZ534" s="21"/>
      <c r="FA534" s="21"/>
      <c r="FB534" s="21"/>
      <c r="FC534" s="21"/>
      <c r="FD534" s="21"/>
      <c r="FE534" s="21"/>
      <c r="FF534" s="21"/>
      <c r="FG534" s="21"/>
      <c r="FH534" s="21"/>
      <c r="FI534" s="21"/>
      <c r="FJ534" s="21"/>
      <c r="FK534" s="21"/>
      <c r="FL534" s="21"/>
      <c r="FM534" s="21"/>
      <c r="FN534" s="21"/>
      <c r="FO534" s="21"/>
      <c r="FP534" s="21"/>
      <c r="FQ534" s="21"/>
      <c r="FR534" s="21"/>
      <c r="FS534" s="21"/>
      <c r="FT534" s="21"/>
      <c r="FU534" s="21"/>
      <c r="FV534" s="21"/>
      <c r="FW534" s="21"/>
      <c r="FX534" s="21"/>
      <c r="FY534" s="21"/>
      <c r="FZ534" s="21"/>
      <c r="GA534" s="21"/>
      <c r="GB534" s="21"/>
      <c r="GC534" s="21"/>
      <c r="GD534" s="21"/>
      <c r="GE534" s="21"/>
      <c r="GF534" s="21"/>
      <c r="GG534" s="21"/>
      <c r="GH534" s="21"/>
      <c r="GI534" s="21"/>
      <c r="GJ534" s="21"/>
      <c r="GK534" s="21"/>
      <c r="GL534" s="21"/>
      <c r="GM534" s="21"/>
      <c r="GN534" s="21"/>
      <c r="GO534" s="21"/>
      <c r="GP534" s="21"/>
      <c r="GQ534" s="21"/>
      <c r="GR534" s="21"/>
      <c r="GS534" s="21"/>
      <c r="GT534" s="21"/>
      <c r="GU534" s="21"/>
      <c r="GV534" s="21"/>
      <c r="GW534" s="21"/>
      <c r="GX534" s="21"/>
      <c r="GY534" s="21"/>
      <c r="GZ534" s="21"/>
      <c r="HA534" s="21"/>
      <c r="HB534" s="21"/>
      <c r="HC534" s="21"/>
      <c r="HD534" s="21"/>
      <c r="HE534" s="21"/>
      <c r="HF534" s="21"/>
      <c r="HG534" s="21"/>
      <c r="HH534" s="21"/>
      <c r="HI534" s="21"/>
      <c r="HJ534" s="21"/>
      <c r="HK534" s="21"/>
      <c r="HL534" s="21"/>
      <c r="HM534" s="21"/>
      <c r="HN534" s="21"/>
      <c r="HO534" s="21"/>
      <c r="HP534" s="21"/>
      <c r="HQ534" s="21"/>
      <c r="HR534" s="21"/>
      <c r="HS534" s="21"/>
      <c r="HT534" s="21"/>
      <c r="HU534" s="21"/>
      <c r="HV534" s="21"/>
      <c r="HW534" s="21"/>
      <c r="HX534" s="21"/>
      <c r="HY534" s="21"/>
      <c r="HZ534" s="21"/>
      <c r="IA534" s="21"/>
    </row>
    <row r="535" spans="1:235" s="22" customFormat="1" ht="15" customHeight="1">
      <c r="A535" s="45" t="s">
        <v>413</v>
      </c>
      <c r="B535" s="19"/>
      <c r="C535" s="19"/>
      <c r="D535" s="50">
        <f>D537+D544+D551+D560+D567</f>
        <v>2702500</v>
      </c>
      <c r="E535" s="50"/>
      <c r="F535" s="50">
        <f>D535</f>
        <v>2702500</v>
      </c>
      <c r="G535" s="50">
        <f aca="true" t="shared" si="45" ref="G535:Q535">G537+G544+G560+G574+G581+G551+G567+G588+G595</f>
        <v>6206810</v>
      </c>
      <c r="H535" s="50">
        <f t="shared" si="45"/>
        <v>4700000</v>
      </c>
      <c r="I535" s="50">
        <f t="shared" si="45"/>
        <v>0</v>
      </c>
      <c r="J535" s="50">
        <f t="shared" si="45"/>
        <v>10906810</v>
      </c>
      <c r="K535" s="50">
        <f t="shared" si="45"/>
        <v>0</v>
      </c>
      <c r="L535" s="50">
        <f t="shared" si="45"/>
        <v>0</v>
      </c>
      <c r="M535" s="50">
        <f t="shared" si="45"/>
        <v>0</v>
      </c>
      <c r="N535" s="50">
        <f>N537+N544+N560+N574+N581+N551+N567+N588+N595</f>
        <v>7219560.00205</v>
      </c>
      <c r="O535" s="50">
        <f t="shared" si="45"/>
        <v>0</v>
      </c>
      <c r="P535" s="50">
        <f t="shared" si="45"/>
        <v>7219560.00205</v>
      </c>
      <c r="Q535" s="50">
        <f t="shared" si="45"/>
        <v>0</v>
      </c>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c r="DJ535" s="21"/>
      <c r="DK535" s="21"/>
      <c r="DL535" s="21"/>
      <c r="DM535" s="21"/>
      <c r="DN535" s="21"/>
      <c r="DO535" s="21"/>
      <c r="DP535" s="21"/>
      <c r="DQ535" s="21"/>
      <c r="DR535" s="21"/>
      <c r="DS535" s="21"/>
      <c r="DT535" s="21"/>
      <c r="DU535" s="21"/>
      <c r="DV535" s="21"/>
      <c r="DW535" s="21"/>
      <c r="DX535" s="21"/>
      <c r="DY535" s="21"/>
      <c r="DZ535" s="21"/>
      <c r="EA535" s="21"/>
      <c r="EB535" s="21"/>
      <c r="EC535" s="21"/>
      <c r="ED535" s="21"/>
      <c r="EE535" s="21"/>
      <c r="EF535" s="21"/>
      <c r="EG535" s="21"/>
      <c r="EH535" s="21"/>
      <c r="EI535" s="21"/>
      <c r="EJ535" s="21"/>
      <c r="EK535" s="21"/>
      <c r="EL535" s="21"/>
      <c r="EM535" s="21"/>
      <c r="EN535" s="21"/>
      <c r="EO535" s="21"/>
      <c r="EP535" s="21"/>
      <c r="EQ535" s="21"/>
      <c r="ER535" s="21"/>
      <c r="ES535" s="21"/>
      <c r="ET535" s="21"/>
      <c r="EU535" s="21"/>
      <c r="EV535" s="21"/>
      <c r="EW535" s="21"/>
      <c r="EX535" s="21"/>
      <c r="EY535" s="21"/>
      <c r="EZ535" s="21"/>
      <c r="FA535" s="21"/>
      <c r="FB535" s="21"/>
      <c r="FC535" s="21"/>
      <c r="FD535" s="21"/>
      <c r="FE535" s="21"/>
      <c r="FF535" s="21"/>
      <c r="FG535" s="21"/>
      <c r="FH535" s="21"/>
      <c r="FI535" s="21"/>
      <c r="FJ535" s="21"/>
      <c r="FK535" s="21"/>
      <c r="FL535" s="21"/>
      <c r="FM535" s="21"/>
      <c r="FN535" s="21"/>
      <c r="FO535" s="21"/>
      <c r="FP535" s="21"/>
      <c r="FQ535" s="21"/>
      <c r="FR535" s="21"/>
      <c r="FS535" s="21"/>
      <c r="FT535" s="21"/>
      <c r="FU535" s="21"/>
      <c r="FV535" s="21"/>
      <c r="FW535" s="21"/>
      <c r="FX535" s="21"/>
      <c r="FY535" s="21"/>
      <c r="FZ535" s="21"/>
      <c r="GA535" s="21"/>
      <c r="GB535" s="21"/>
      <c r="GC535" s="21"/>
      <c r="GD535" s="21"/>
      <c r="GE535" s="21"/>
      <c r="GF535" s="21"/>
      <c r="GG535" s="21"/>
      <c r="GH535" s="21"/>
      <c r="GI535" s="21"/>
      <c r="GJ535" s="21"/>
      <c r="GK535" s="21"/>
      <c r="GL535" s="21"/>
      <c r="GM535" s="21"/>
      <c r="GN535" s="21"/>
      <c r="GO535" s="21"/>
      <c r="GP535" s="21"/>
      <c r="GQ535" s="21"/>
      <c r="GR535" s="21"/>
      <c r="GS535" s="21"/>
      <c r="GT535" s="21"/>
      <c r="GU535" s="21"/>
      <c r="GV535" s="21"/>
      <c r="GW535" s="21"/>
      <c r="GX535" s="21"/>
      <c r="GY535" s="21"/>
      <c r="GZ535" s="21"/>
      <c r="HA535" s="21"/>
      <c r="HB535" s="21"/>
      <c r="HC535" s="21"/>
      <c r="HD535" s="21"/>
      <c r="HE535" s="21"/>
      <c r="HF535" s="21"/>
      <c r="HG535" s="21"/>
      <c r="HH535" s="21"/>
      <c r="HI535" s="21"/>
      <c r="HJ535" s="21"/>
      <c r="HK535" s="21"/>
      <c r="HL535" s="21"/>
      <c r="HM535" s="21"/>
      <c r="HN535" s="21"/>
      <c r="HO535" s="21"/>
      <c r="HP535" s="21"/>
      <c r="HQ535" s="21"/>
      <c r="HR535" s="21"/>
      <c r="HS535" s="21"/>
      <c r="HT535" s="21"/>
      <c r="HU535" s="21"/>
      <c r="HV535" s="21"/>
      <c r="HW535" s="21"/>
      <c r="HX535" s="21"/>
      <c r="HY535" s="21"/>
      <c r="HZ535" s="21"/>
      <c r="IA535" s="21"/>
    </row>
    <row r="536" spans="1:235" s="22" customFormat="1" ht="23.25" customHeight="1">
      <c r="A536" s="18" t="s">
        <v>208</v>
      </c>
      <c r="B536" s="19"/>
      <c r="C536" s="19"/>
      <c r="D536" s="23"/>
      <c r="E536" s="23"/>
      <c r="F536" s="23"/>
      <c r="G536" s="23"/>
      <c r="H536" s="23"/>
      <c r="I536" s="23"/>
      <c r="J536" s="23"/>
      <c r="K536" s="23"/>
      <c r="L536" s="23"/>
      <c r="M536" s="23"/>
      <c r="N536" s="23"/>
      <c r="O536" s="23"/>
      <c r="P536" s="23"/>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1"/>
      <c r="EV536" s="21"/>
      <c r="EW536" s="21"/>
      <c r="EX536" s="21"/>
      <c r="EY536" s="21"/>
      <c r="EZ536" s="21"/>
      <c r="FA536" s="21"/>
      <c r="FB536" s="21"/>
      <c r="FC536" s="21"/>
      <c r="FD536" s="21"/>
      <c r="FE536" s="21"/>
      <c r="FF536" s="21"/>
      <c r="FG536" s="21"/>
      <c r="FH536" s="21"/>
      <c r="FI536" s="21"/>
      <c r="FJ536" s="21"/>
      <c r="FK536" s="21"/>
      <c r="FL536" s="21"/>
      <c r="FM536" s="21"/>
      <c r="FN536" s="21"/>
      <c r="FO536" s="21"/>
      <c r="FP536" s="21"/>
      <c r="FQ536" s="21"/>
      <c r="FR536" s="21"/>
      <c r="FS536" s="21"/>
      <c r="FT536" s="21"/>
      <c r="FU536" s="21"/>
      <c r="FV536" s="21"/>
      <c r="FW536" s="21"/>
      <c r="FX536" s="21"/>
      <c r="FY536" s="21"/>
      <c r="FZ536" s="21"/>
      <c r="GA536" s="21"/>
      <c r="GB536" s="21"/>
      <c r="GC536" s="21"/>
      <c r="GD536" s="21"/>
      <c r="GE536" s="21"/>
      <c r="GF536" s="21"/>
      <c r="GG536" s="21"/>
      <c r="GH536" s="21"/>
      <c r="GI536" s="21"/>
      <c r="GJ536" s="21"/>
      <c r="GK536" s="21"/>
      <c r="GL536" s="21"/>
      <c r="GM536" s="21"/>
      <c r="GN536" s="21"/>
      <c r="GO536" s="21"/>
      <c r="GP536" s="21"/>
      <c r="GQ536" s="21"/>
      <c r="GR536" s="21"/>
      <c r="GS536" s="21"/>
      <c r="GT536" s="21"/>
      <c r="GU536" s="21"/>
      <c r="GV536" s="21"/>
      <c r="GW536" s="21"/>
      <c r="GX536" s="21"/>
      <c r="GY536" s="21"/>
      <c r="GZ536" s="21"/>
      <c r="HA536" s="21"/>
      <c r="HB536" s="21"/>
      <c r="HC536" s="21"/>
      <c r="HD536" s="21"/>
      <c r="HE536" s="21"/>
      <c r="HF536" s="21"/>
      <c r="HG536" s="21"/>
      <c r="HH536" s="21"/>
      <c r="HI536" s="21"/>
      <c r="HJ536" s="21"/>
      <c r="HK536" s="21"/>
      <c r="HL536" s="21"/>
      <c r="HM536" s="21"/>
      <c r="HN536" s="21"/>
      <c r="HO536" s="21"/>
      <c r="HP536" s="21"/>
      <c r="HQ536" s="21"/>
      <c r="HR536" s="21"/>
      <c r="HS536" s="21"/>
      <c r="HT536" s="21"/>
      <c r="HU536" s="21"/>
      <c r="HV536" s="21"/>
      <c r="HW536" s="21"/>
      <c r="HX536" s="21"/>
      <c r="HY536" s="21"/>
      <c r="HZ536" s="21"/>
      <c r="IA536" s="21"/>
    </row>
    <row r="537" spans="1:235" s="79" customFormat="1" ht="27.75" customHeight="1">
      <c r="A537" s="72" t="s">
        <v>385</v>
      </c>
      <c r="B537" s="70"/>
      <c r="C537" s="70"/>
      <c r="D537" s="50">
        <f>D539</f>
        <v>2200000</v>
      </c>
      <c r="E537" s="50"/>
      <c r="F537" s="50">
        <f>D537</f>
        <v>2200000</v>
      </c>
      <c r="G537" s="50">
        <f>G541*G543</f>
        <v>5886610</v>
      </c>
      <c r="H537" s="50"/>
      <c r="I537" s="50"/>
      <c r="J537" s="50">
        <f>G537</f>
        <v>5886610</v>
      </c>
      <c r="K537" s="50"/>
      <c r="L537" s="50"/>
      <c r="M537" s="50"/>
      <c r="N537" s="50">
        <f>N541*N543</f>
        <v>6169560</v>
      </c>
      <c r="O537" s="50">
        <f>O541*O543</f>
        <v>0</v>
      </c>
      <c r="P537" s="50">
        <f>N537</f>
        <v>6169560</v>
      </c>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c r="EW537" s="78"/>
      <c r="EX537" s="78"/>
      <c r="EY537" s="78"/>
      <c r="EZ537" s="78"/>
      <c r="FA537" s="78"/>
      <c r="FB537" s="78"/>
      <c r="FC537" s="78"/>
      <c r="FD537" s="78"/>
      <c r="FE537" s="78"/>
      <c r="FF537" s="78"/>
      <c r="FG537" s="78"/>
      <c r="FH537" s="78"/>
      <c r="FI537" s="78"/>
      <c r="FJ537" s="78"/>
      <c r="FK537" s="78"/>
      <c r="FL537" s="78"/>
      <c r="FM537" s="78"/>
      <c r="FN537" s="78"/>
      <c r="FO537" s="78"/>
      <c r="FP537" s="78"/>
      <c r="FQ537" s="78"/>
      <c r="FR537" s="78"/>
      <c r="FS537" s="78"/>
      <c r="FT537" s="78"/>
      <c r="FU537" s="78"/>
      <c r="FV537" s="78"/>
      <c r="FW537" s="78"/>
      <c r="FX537" s="78"/>
      <c r="FY537" s="78"/>
      <c r="FZ537" s="78"/>
      <c r="GA537" s="78"/>
      <c r="GB537" s="78"/>
      <c r="GC537" s="78"/>
      <c r="GD537" s="78"/>
      <c r="GE537" s="78"/>
      <c r="GF537" s="78"/>
      <c r="GG537" s="78"/>
      <c r="GH537" s="78"/>
      <c r="GI537" s="78"/>
      <c r="GJ537" s="78"/>
      <c r="GK537" s="78"/>
      <c r="GL537" s="78"/>
      <c r="GM537" s="78"/>
      <c r="GN537" s="78"/>
      <c r="GO537" s="78"/>
      <c r="GP537" s="78"/>
      <c r="GQ537" s="78"/>
      <c r="GR537" s="78"/>
      <c r="GS537" s="78"/>
      <c r="GT537" s="78"/>
      <c r="GU537" s="78"/>
      <c r="GV537" s="78"/>
      <c r="GW537" s="78"/>
      <c r="GX537" s="78"/>
      <c r="GY537" s="78"/>
      <c r="GZ537" s="78"/>
      <c r="HA537" s="78"/>
      <c r="HB537" s="78"/>
      <c r="HC537" s="78"/>
      <c r="HD537" s="78"/>
      <c r="HE537" s="78"/>
      <c r="HF537" s="78"/>
      <c r="HG537" s="78"/>
      <c r="HH537" s="78"/>
      <c r="HI537" s="78"/>
      <c r="HJ537" s="78"/>
      <c r="HK537" s="78"/>
      <c r="HL537" s="78"/>
      <c r="HM537" s="78"/>
      <c r="HN537" s="78"/>
      <c r="HO537" s="78"/>
      <c r="HP537" s="78"/>
      <c r="HQ537" s="78"/>
      <c r="HR537" s="78"/>
      <c r="HS537" s="78"/>
      <c r="HT537" s="78"/>
      <c r="HU537" s="78"/>
      <c r="HV537" s="78"/>
      <c r="HW537" s="78"/>
      <c r="HX537" s="78"/>
      <c r="HY537" s="78"/>
      <c r="HZ537" s="78"/>
      <c r="IA537" s="78"/>
    </row>
    <row r="538" spans="1:235" s="22" customFormat="1" ht="12" customHeight="1">
      <c r="A538" s="49" t="s">
        <v>4</v>
      </c>
      <c r="B538" s="19"/>
      <c r="C538" s="19"/>
      <c r="D538" s="23"/>
      <c r="E538" s="23"/>
      <c r="F538" s="23"/>
      <c r="G538" s="23"/>
      <c r="H538" s="23"/>
      <c r="I538" s="23"/>
      <c r="J538" s="23"/>
      <c r="K538" s="23"/>
      <c r="L538" s="23"/>
      <c r="M538" s="23"/>
      <c r="N538" s="23"/>
      <c r="O538" s="23"/>
      <c r="P538" s="23"/>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c r="DO538" s="21"/>
      <c r="DP538" s="21"/>
      <c r="DQ538" s="21"/>
      <c r="DR538" s="21"/>
      <c r="DS538" s="21"/>
      <c r="DT538" s="21"/>
      <c r="DU538" s="21"/>
      <c r="DV538" s="21"/>
      <c r="DW538" s="21"/>
      <c r="DX538" s="21"/>
      <c r="DY538" s="21"/>
      <c r="DZ538" s="21"/>
      <c r="EA538" s="21"/>
      <c r="EB538" s="21"/>
      <c r="EC538" s="21"/>
      <c r="ED538" s="21"/>
      <c r="EE538" s="21"/>
      <c r="EF538" s="21"/>
      <c r="EG538" s="21"/>
      <c r="EH538" s="21"/>
      <c r="EI538" s="21"/>
      <c r="EJ538" s="21"/>
      <c r="EK538" s="21"/>
      <c r="EL538" s="21"/>
      <c r="EM538" s="21"/>
      <c r="EN538" s="21"/>
      <c r="EO538" s="21"/>
      <c r="EP538" s="21"/>
      <c r="EQ538" s="21"/>
      <c r="ER538" s="21"/>
      <c r="ES538" s="21"/>
      <c r="ET538" s="21"/>
      <c r="EU538" s="21"/>
      <c r="EV538" s="21"/>
      <c r="EW538" s="21"/>
      <c r="EX538" s="21"/>
      <c r="EY538" s="21"/>
      <c r="EZ538" s="21"/>
      <c r="FA538" s="21"/>
      <c r="FB538" s="21"/>
      <c r="FC538" s="21"/>
      <c r="FD538" s="21"/>
      <c r="FE538" s="21"/>
      <c r="FF538" s="21"/>
      <c r="FG538" s="21"/>
      <c r="FH538" s="21"/>
      <c r="FI538" s="21"/>
      <c r="FJ538" s="21"/>
      <c r="FK538" s="21"/>
      <c r="FL538" s="21"/>
      <c r="FM538" s="21"/>
      <c r="FN538" s="21"/>
      <c r="FO538" s="21"/>
      <c r="FP538" s="21"/>
      <c r="FQ538" s="21"/>
      <c r="FR538" s="21"/>
      <c r="FS538" s="21"/>
      <c r="FT538" s="21"/>
      <c r="FU538" s="21"/>
      <c r="FV538" s="21"/>
      <c r="FW538" s="21"/>
      <c r="FX538" s="21"/>
      <c r="FY538" s="21"/>
      <c r="FZ538" s="21"/>
      <c r="GA538" s="21"/>
      <c r="GB538" s="21"/>
      <c r="GC538" s="21"/>
      <c r="GD538" s="21"/>
      <c r="GE538" s="21"/>
      <c r="GF538" s="21"/>
      <c r="GG538" s="21"/>
      <c r="GH538" s="21"/>
      <c r="GI538" s="21"/>
      <c r="GJ538" s="21"/>
      <c r="GK538" s="21"/>
      <c r="GL538" s="21"/>
      <c r="GM538" s="21"/>
      <c r="GN538" s="21"/>
      <c r="GO538" s="21"/>
      <c r="GP538" s="21"/>
      <c r="GQ538" s="21"/>
      <c r="GR538" s="21"/>
      <c r="GS538" s="21"/>
      <c r="GT538" s="21"/>
      <c r="GU538" s="21"/>
      <c r="GV538" s="21"/>
      <c r="GW538" s="21"/>
      <c r="GX538" s="21"/>
      <c r="GY538" s="21"/>
      <c r="GZ538" s="21"/>
      <c r="HA538" s="21"/>
      <c r="HB538" s="21"/>
      <c r="HC538" s="21"/>
      <c r="HD538" s="21"/>
      <c r="HE538" s="21"/>
      <c r="HF538" s="21"/>
      <c r="HG538" s="21"/>
      <c r="HH538" s="21"/>
      <c r="HI538" s="21"/>
      <c r="HJ538" s="21"/>
      <c r="HK538" s="21"/>
      <c r="HL538" s="21"/>
      <c r="HM538" s="21"/>
      <c r="HN538" s="21"/>
      <c r="HO538" s="21"/>
      <c r="HP538" s="21"/>
      <c r="HQ538" s="21"/>
      <c r="HR538" s="21"/>
      <c r="HS538" s="21"/>
      <c r="HT538" s="21"/>
      <c r="HU538" s="21"/>
      <c r="HV538" s="21"/>
      <c r="HW538" s="21"/>
      <c r="HX538" s="21"/>
      <c r="HY538" s="21"/>
      <c r="HZ538" s="21"/>
      <c r="IA538" s="21"/>
    </row>
    <row r="539" spans="1:235" s="22" customFormat="1" ht="13.5" customHeight="1">
      <c r="A539" s="18" t="s">
        <v>63</v>
      </c>
      <c r="B539" s="19"/>
      <c r="C539" s="19"/>
      <c r="D539" s="23">
        <v>2200000</v>
      </c>
      <c r="E539" s="23"/>
      <c r="F539" s="23">
        <f>D539</f>
        <v>2200000</v>
      </c>
      <c r="G539" s="23">
        <f>G541*G543</f>
        <v>5886610</v>
      </c>
      <c r="H539" s="23"/>
      <c r="I539" s="23"/>
      <c r="J539" s="23">
        <f>G539</f>
        <v>5886610</v>
      </c>
      <c r="K539" s="23"/>
      <c r="L539" s="23"/>
      <c r="M539" s="23"/>
      <c r="N539" s="23">
        <f>N541*N543</f>
        <v>6169560</v>
      </c>
      <c r="O539" s="23"/>
      <c r="P539" s="23">
        <f>N539</f>
        <v>6169560</v>
      </c>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c r="DK539" s="21"/>
      <c r="DL539" s="21"/>
      <c r="DM539" s="21"/>
      <c r="DN539" s="21"/>
      <c r="DO539" s="21"/>
      <c r="DP539" s="21"/>
      <c r="DQ539" s="21"/>
      <c r="DR539" s="21"/>
      <c r="DS539" s="21"/>
      <c r="DT539" s="21"/>
      <c r="DU539" s="21"/>
      <c r="DV539" s="21"/>
      <c r="DW539" s="21"/>
      <c r="DX539" s="21"/>
      <c r="DY539" s="21"/>
      <c r="DZ539" s="21"/>
      <c r="EA539" s="21"/>
      <c r="EB539" s="21"/>
      <c r="EC539" s="21"/>
      <c r="ED539" s="21"/>
      <c r="EE539" s="21"/>
      <c r="EF539" s="21"/>
      <c r="EG539" s="21"/>
      <c r="EH539" s="21"/>
      <c r="EI539" s="21"/>
      <c r="EJ539" s="21"/>
      <c r="EK539" s="21"/>
      <c r="EL539" s="21"/>
      <c r="EM539" s="21"/>
      <c r="EN539" s="21"/>
      <c r="EO539" s="21"/>
      <c r="EP539" s="21"/>
      <c r="EQ539" s="21"/>
      <c r="ER539" s="21"/>
      <c r="ES539" s="21"/>
      <c r="ET539" s="21"/>
      <c r="EU539" s="21"/>
      <c r="EV539" s="21"/>
      <c r="EW539" s="21"/>
      <c r="EX539" s="21"/>
      <c r="EY539" s="21"/>
      <c r="EZ539" s="21"/>
      <c r="FA539" s="21"/>
      <c r="FB539" s="21"/>
      <c r="FC539" s="21"/>
      <c r="FD539" s="21"/>
      <c r="FE539" s="21"/>
      <c r="FF539" s="21"/>
      <c r="FG539" s="21"/>
      <c r="FH539" s="21"/>
      <c r="FI539" s="21"/>
      <c r="FJ539" s="21"/>
      <c r="FK539" s="21"/>
      <c r="FL539" s="21"/>
      <c r="FM539" s="21"/>
      <c r="FN539" s="21"/>
      <c r="FO539" s="21"/>
      <c r="FP539" s="21"/>
      <c r="FQ539" s="21"/>
      <c r="FR539" s="21"/>
      <c r="FS539" s="21"/>
      <c r="FT539" s="21"/>
      <c r="FU539" s="21"/>
      <c r="FV539" s="21"/>
      <c r="FW539" s="21"/>
      <c r="FX539" s="21"/>
      <c r="FY539" s="21"/>
      <c r="FZ539" s="21"/>
      <c r="GA539" s="21"/>
      <c r="GB539" s="21"/>
      <c r="GC539" s="21"/>
      <c r="GD539" s="21"/>
      <c r="GE539" s="21"/>
      <c r="GF539" s="21"/>
      <c r="GG539" s="21"/>
      <c r="GH539" s="21"/>
      <c r="GI539" s="21"/>
      <c r="GJ539" s="21"/>
      <c r="GK539" s="21"/>
      <c r="GL539" s="21"/>
      <c r="GM539" s="21"/>
      <c r="GN539" s="21"/>
      <c r="GO539" s="21"/>
      <c r="GP539" s="21"/>
      <c r="GQ539" s="21"/>
      <c r="GR539" s="21"/>
      <c r="GS539" s="21"/>
      <c r="GT539" s="21"/>
      <c r="GU539" s="21"/>
      <c r="GV539" s="21"/>
      <c r="GW539" s="21"/>
      <c r="GX539" s="21"/>
      <c r="GY539" s="21"/>
      <c r="GZ539" s="21"/>
      <c r="HA539" s="21"/>
      <c r="HB539" s="21"/>
      <c r="HC539" s="21"/>
      <c r="HD539" s="21"/>
      <c r="HE539" s="21"/>
      <c r="HF539" s="21"/>
      <c r="HG539" s="21"/>
      <c r="HH539" s="21"/>
      <c r="HI539" s="21"/>
      <c r="HJ539" s="21"/>
      <c r="HK539" s="21"/>
      <c r="HL539" s="21"/>
      <c r="HM539" s="21"/>
      <c r="HN539" s="21"/>
      <c r="HO539" s="21"/>
      <c r="HP539" s="21"/>
      <c r="HQ539" s="21"/>
      <c r="HR539" s="21"/>
      <c r="HS539" s="21"/>
      <c r="HT539" s="21"/>
      <c r="HU539" s="21"/>
      <c r="HV539" s="21"/>
      <c r="HW539" s="21"/>
      <c r="HX539" s="21"/>
      <c r="HY539" s="21"/>
      <c r="HZ539" s="21"/>
      <c r="IA539" s="21"/>
    </row>
    <row r="540" spans="1:235" s="22" customFormat="1" ht="12" customHeight="1">
      <c r="A540" s="49" t="s">
        <v>5</v>
      </c>
      <c r="B540" s="19"/>
      <c r="C540" s="19"/>
      <c r="D540" s="23"/>
      <c r="E540" s="23"/>
      <c r="F540" s="23"/>
      <c r="G540" s="23"/>
      <c r="H540" s="23"/>
      <c r="I540" s="23"/>
      <c r="J540" s="23"/>
      <c r="K540" s="23"/>
      <c r="L540" s="23"/>
      <c r="M540" s="23"/>
      <c r="N540" s="23"/>
      <c r="O540" s="23"/>
      <c r="P540" s="23"/>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c r="DJ540" s="21"/>
      <c r="DK540" s="21"/>
      <c r="DL540" s="21"/>
      <c r="DM540" s="21"/>
      <c r="DN540" s="21"/>
      <c r="DO540" s="21"/>
      <c r="DP540" s="21"/>
      <c r="DQ540" s="21"/>
      <c r="DR540" s="21"/>
      <c r="DS540" s="21"/>
      <c r="DT540" s="21"/>
      <c r="DU540" s="21"/>
      <c r="DV540" s="21"/>
      <c r="DW540" s="21"/>
      <c r="DX540" s="21"/>
      <c r="DY540" s="21"/>
      <c r="DZ540" s="21"/>
      <c r="EA540" s="21"/>
      <c r="EB540" s="21"/>
      <c r="EC540" s="21"/>
      <c r="ED540" s="21"/>
      <c r="EE540" s="21"/>
      <c r="EF540" s="21"/>
      <c r="EG540" s="21"/>
      <c r="EH540" s="21"/>
      <c r="EI540" s="21"/>
      <c r="EJ540" s="21"/>
      <c r="EK540" s="21"/>
      <c r="EL540" s="21"/>
      <c r="EM540" s="21"/>
      <c r="EN540" s="21"/>
      <c r="EO540" s="21"/>
      <c r="EP540" s="21"/>
      <c r="EQ540" s="21"/>
      <c r="ER540" s="21"/>
      <c r="ES540" s="21"/>
      <c r="ET540" s="21"/>
      <c r="EU540" s="21"/>
      <c r="EV540" s="21"/>
      <c r="EW540" s="21"/>
      <c r="EX540" s="21"/>
      <c r="EY540" s="21"/>
      <c r="EZ540" s="21"/>
      <c r="FA540" s="21"/>
      <c r="FB540" s="21"/>
      <c r="FC540" s="21"/>
      <c r="FD540" s="21"/>
      <c r="FE540" s="21"/>
      <c r="FF540" s="21"/>
      <c r="FG540" s="21"/>
      <c r="FH540" s="21"/>
      <c r="FI540" s="21"/>
      <c r="FJ540" s="21"/>
      <c r="FK540" s="21"/>
      <c r="FL540" s="21"/>
      <c r="FM540" s="21"/>
      <c r="FN540" s="21"/>
      <c r="FO540" s="21"/>
      <c r="FP540" s="21"/>
      <c r="FQ540" s="21"/>
      <c r="FR540" s="21"/>
      <c r="FS540" s="21"/>
      <c r="FT540" s="21"/>
      <c r="FU540" s="21"/>
      <c r="FV540" s="21"/>
      <c r="FW540" s="21"/>
      <c r="FX540" s="21"/>
      <c r="FY540" s="21"/>
      <c r="FZ540" s="21"/>
      <c r="GA540" s="21"/>
      <c r="GB540" s="21"/>
      <c r="GC540" s="21"/>
      <c r="GD540" s="21"/>
      <c r="GE540" s="21"/>
      <c r="GF540" s="21"/>
      <c r="GG540" s="21"/>
      <c r="GH540" s="21"/>
      <c r="GI540" s="21"/>
      <c r="GJ540" s="21"/>
      <c r="GK540" s="21"/>
      <c r="GL540" s="21"/>
      <c r="GM540" s="21"/>
      <c r="GN540" s="21"/>
      <c r="GO540" s="21"/>
      <c r="GP540" s="21"/>
      <c r="GQ540" s="21"/>
      <c r="GR540" s="21"/>
      <c r="GS540" s="21"/>
      <c r="GT540" s="21"/>
      <c r="GU540" s="21"/>
      <c r="GV540" s="21"/>
      <c r="GW540" s="21"/>
      <c r="GX540" s="21"/>
      <c r="GY540" s="21"/>
      <c r="GZ540" s="21"/>
      <c r="HA540" s="21"/>
      <c r="HB540" s="21"/>
      <c r="HC540" s="21"/>
      <c r="HD540" s="21"/>
      <c r="HE540" s="21"/>
      <c r="HF540" s="21"/>
      <c r="HG540" s="21"/>
      <c r="HH540" s="21"/>
      <c r="HI540" s="21"/>
      <c r="HJ540" s="21"/>
      <c r="HK540" s="21"/>
      <c r="HL540" s="21"/>
      <c r="HM540" s="21"/>
      <c r="HN540" s="21"/>
      <c r="HO540" s="21"/>
      <c r="HP540" s="21"/>
      <c r="HQ540" s="21"/>
      <c r="HR540" s="21"/>
      <c r="HS540" s="21"/>
      <c r="HT540" s="21"/>
      <c r="HU540" s="21"/>
      <c r="HV540" s="21"/>
      <c r="HW540" s="21"/>
      <c r="HX540" s="21"/>
      <c r="HY540" s="21"/>
      <c r="HZ540" s="21"/>
      <c r="IA540" s="21"/>
    </row>
    <row r="541" spans="1:235" s="22" customFormat="1" ht="33" customHeight="1">
      <c r="A541" s="18" t="s">
        <v>64</v>
      </c>
      <c r="B541" s="19"/>
      <c r="C541" s="19"/>
      <c r="D541" s="23">
        <v>1</v>
      </c>
      <c r="E541" s="23"/>
      <c r="F541" s="23">
        <v>1</v>
      </c>
      <c r="G541" s="23">
        <v>1</v>
      </c>
      <c r="H541" s="23"/>
      <c r="I541" s="23"/>
      <c r="J541" s="23">
        <v>1</v>
      </c>
      <c r="K541" s="23"/>
      <c r="L541" s="23"/>
      <c r="M541" s="23"/>
      <c r="N541" s="23">
        <v>1</v>
      </c>
      <c r="O541" s="23"/>
      <c r="P541" s="23">
        <f>N541</f>
        <v>1</v>
      </c>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c r="DJ541" s="21"/>
      <c r="DK541" s="21"/>
      <c r="DL541" s="21"/>
      <c r="DM541" s="21"/>
      <c r="DN541" s="21"/>
      <c r="DO541" s="21"/>
      <c r="DP541" s="21"/>
      <c r="DQ541" s="21"/>
      <c r="DR541" s="21"/>
      <c r="DS541" s="21"/>
      <c r="DT541" s="21"/>
      <c r="DU541" s="21"/>
      <c r="DV541" s="21"/>
      <c r="DW541" s="21"/>
      <c r="DX541" s="21"/>
      <c r="DY541" s="21"/>
      <c r="DZ541" s="21"/>
      <c r="EA541" s="21"/>
      <c r="EB541" s="21"/>
      <c r="EC541" s="21"/>
      <c r="ED541" s="21"/>
      <c r="EE541" s="21"/>
      <c r="EF541" s="21"/>
      <c r="EG541" s="21"/>
      <c r="EH541" s="21"/>
      <c r="EI541" s="21"/>
      <c r="EJ541" s="21"/>
      <c r="EK541" s="21"/>
      <c r="EL541" s="21"/>
      <c r="EM541" s="21"/>
      <c r="EN541" s="21"/>
      <c r="EO541" s="21"/>
      <c r="EP541" s="21"/>
      <c r="EQ541" s="21"/>
      <c r="ER541" s="21"/>
      <c r="ES541" s="21"/>
      <c r="ET541" s="21"/>
      <c r="EU541" s="21"/>
      <c r="EV541" s="21"/>
      <c r="EW541" s="21"/>
      <c r="EX541" s="21"/>
      <c r="EY541" s="21"/>
      <c r="EZ541" s="21"/>
      <c r="FA541" s="21"/>
      <c r="FB541" s="21"/>
      <c r="FC541" s="21"/>
      <c r="FD541" s="21"/>
      <c r="FE541" s="21"/>
      <c r="FF541" s="21"/>
      <c r="FG541" s="21"/>
      <c r="FH541" s="21"/>
      <c r="FI541" s="21"/>
      <c r="FJ541" s="21"/>
      <c r="FK541" s="21"/>
      <c r="FL541" s="21"/>
      <c r="FM541" s="21"/>
      <c r="FN541" s="21"/>
      <c r="FO541" s="21"/>
      <c r="FP541" s="21"/>
      <c r="FQ541" s="21"/>
      <c r="FR541" s="21"/>
      <c r="FS541" s="21"/>
      <c r="FT541" s="21"/>
      <c r="FU541" s="21"/>
      <c r="FV541" s="21"/>
      <c r="FW541" s="21"/>
      <c r="FX541" s="21"/>
      <c r="FY541" s="21"/>
      <c r="FZ541" s="21"/>
      <c r="GA541" s="21"/>
      <c r="GB541" s="21"/>
      <c r="GC541" s="21"/>
      <c r="GD541" s="21"/>
      <c r="GE541" s="21"/>
      <c r="GF541" s="21"/>
      <c r="GG541" s="21"/>
      <c r="GH541" s="21"/>
      <c r="GI541" s="21"/>
      <c r="GJ541" s="21"/>
      <c r="GK541" s="21"/>
      <c r="GL541" s="21"/>
      <c r="GM541" s="21"/>
      <c r="GN541" s="21"/>
      <c r="GO541" s="21"/>
      <c r="GP541" s="21"/>
      <c r="GQ541" s="21"/>
      <c r="GR541" s="21"/>
      <c r="GS541" s="21"/>
      <c r="GT541" s="21"/>
      <c r="GU541" s="21"/>
      <c r="GV541" s="21"/>
      <c r="GW541" s="21"/>
      <c r="GX541" s="21"/>
      <c r="GY541" s="21"/>
      <c r="GZ541" s="21"/>
      <c r="HA541" s="21"/>
      <c r="HB541" s="21"/>
      <c r="HC541" s="21"/>
      <c r="HD541" s="21"/>
      <c r="HE541" s="21"/>
      <c r="HF541" s="21"/>
      <c r="HG541" s="21"/>
      <c r="HH541" s="21"/>
      <c r="HI541" s="21"/>
      <c r="HJ541" s="21"/>
      <c r="HK541" s="21"/>
      <c r="HL541" s="21"/>
      <c r="HM541" s="21"/>
      <c r="HN541" s="21"/>
      <c r="HO541" s="21"/>
      <c r="HP541" s="21"/>
      <c r="HQ541" s="21"/>
      <c r="HR541" s="21"/>
      <c r="HS541" s="21"/>
      <c r="HT541" s="21"/>
      <c r="HU541" s="21"/>
      <c r="HV541" s="21"/>
      <c r="HW541" s="21"/>
      <c r="HX541" s="21"/>
      <c r="HY541" s="21"/>
      <c r="HZ541" s="21"/>
      <c r="IA541" s="21"/>
    </row>
    <row r="542" spans="1:235" s="22" customFormat="1" ht="11.25">
      <c r="A542" s="49" t="s">
        <v>7</v>
      </c>
      <c r="B542" s="19"/>
      <c r="C542" s="19"/>
      <c r="D542" s="23"/>
      <c r="E542" s="23"/>
      <c r="F542" s="23"/>
      <c r="G542" s="23"/>
      <c r="H542" s="23"/>
      <c r="I542" s="23"/>
      <c r="J542" s="23"/>
      <c r="K542" s="23"/>
      <c r="L542" s="23"/>
      <c r="M542" s="23"/>
      <c r="N542" s="23"/>
      <c r="O542" s="23"/>
      <c r="P542" s="23"/>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c r="CH542" s="21"/>
      <c r="CI542" s="21"/>
      <c r="CJ542" s="21"/>
      <c r="CK542" s="21"/>
      <c r="CL542" s="21"/>
      <c r="CM542" s="21"/>
      <c r="CN542" s="21"/>
      <c r="CO542" s="21"/>
      <c r="CP542" s="21"/>
      <c r="CQ542" s="21"/>
      <c r="CR542" s="21"/>
      <c r="CS542" s="21"/>
      <c r="CT542" s="21"/>
      <c r="CU542" s="21"/>
      <c r="CV542" s="21"/>
      <c r="CW542" s="21"/>
      <c r="CX542" s="21"/>
      <c r="CY542" s="21"/>
      <c r="CZ542" s="21"/>
      <c r="DA542" s="21"/>
      <c r="DB542" s="21"/>
      <c r="DC542" s="21"/>
      <c r="DD542" s="21"/>
      <c r="DE542" s="21"/>
      <c r="DF542" s="21"/>
      <c r="DG542" s="21"/>
      <c r="DH542" s="21"/>
      <c r="DI542" s="21"/>
      <c r="DJ542" s="21"/>
      <c r="DK542" s="21"/>
      <c r="DL542" s="21"/>
      <c r="DM542" s="21"/>
      <c r="DN542" s="21"/>
      <c r="DO542" s="21"/>
      <c r="DP542" s="21"/>
      <c r="DQ542" s="21"/>
      <c r="DR542" s="21"/>
      <c r="DS542" s="21"/>
      <c r="DT542" s="21"/>
      <c r="DU542" s="21"/>
      <c r="DV542" s="21"/>
      <c r="DW542" s="21"/>
      <c r="DX542" s="21"/>
      <c r="DY542" s="21"/>
      <c r="DZ542" s="21"/>
      <c r="EA542" s="21"/>
      <c r="EB542" s="21"/>
      <c r="EC542" s="21"/>
      <c r="ED542" s="21"/>
      <c r="EE542" s="21"/>
      <c r="EF542" s="21"/>
      <c r="EG542" s="21"/>
      <c r="EH542" s="21"/>
      <c r="EI542" s="21"/>
      <c r="EJ542" s="21"/>
      <c r="EK542" s="21"/>
      <c r="EL542" s="21"/>
      <c r="EM542" s="21"/>
      <c r="EN542" s="21"/>
      <c r="EO542" s="21"/>
      <c r="EP542" s="21"/>
      <c r="EQ542" s="21"/>
      <c r="ER542" s="21"/>
      <c r="ES542" s="21"/>
      <c r="ET542" s="21"/>
      <c r="EU542" s="21"/>
      <c r="EV542" s="21"/>
      <c r="EW542" s="21"/>
      <c r="EX542" s="21"/>
      <c r="EY542" s="21"/>
      <c r="EZ542" s="21"/>
      <c r="FA542" s="21"/>
      <c r="FB542" s="21"/>
      <c r="FC542" s="21"/>
      <c r="FD542" s="21"/>
      <c r="FE542" s="21"/>
      <c r="FF542" s="21"/>
      <c r="FG542" s="21"/>
      <c r="FH542" s="21"/>
      <c r="FI542" s="21"/>
      <c r="FJ542" s="21"/>
      <c r="FK542" s="21"/>
      <c r="FL542" s="21"/>
      <c r="FM542" s="21"/>
      <c r="FN542" s="21"/>
      <c r="FO542" s="21"/>
      <c r="FP542" s="21"/>
      <c r="FQ542" s="21"/>
      <c r="FR542" s="21"/>
      <c r="FS542" s="21"/>
      <c r="FT542" s="21"/>
      <c r="FU542" s="21"/>
      <c r="FV542" s="21"/>
      <c r="FW542" s="21"/>
      <c r="FX542" s="21"/>
      <c r="FY542" s="21"/>
      <c r="FZ542" s="21"/>
      <c r="GA542" s="21"/>
      <c r="GB542" s="21"/>
      <c r="GC542" s="21"/>
      <c r="GD542" s="21"/>
      <c r="GE542" s="21"/>
      <c r="GF542" s="21"/>
      <c r="GG542" s="21"/>
      <c r="GH542" s="21"/>
      <c r="GI542" s="21"/>
      <c r="GJ542" s="21"/>
      <c r="GK542" s="21"/>
      <c r="GL542" s="21"/>
      <c r="GM542" s="21"/>
      <c r="GN542" s="21"/>
      <c r="GO542" s="21"/>
      <c r="GP542" s="21"/>
      <c r="GQ542" s="21"/>
      <c r="GR542" s="21"/>
      <c r="GS542" s="21"/>
      <c r="GT542" s="21"/>
      <c r="GU542" s="21"/>
      <c r="GV542" s="21"/>
      <c r="GW542" s="21"/>
      <c r="GX542" s="21"/>
      <c r="GY542" s="21"/>
      <c r="GZ542" s="21"/>
      <c r="HA542" s="21"/>
      <c r="HB542" s="21"/>
      <c r="HC542" s="21"/>
      <c r="HD542" s="21"/>
      <c r="HE542" s="21"/>
      <c r="HF542" s="21"/>
      <c r="HG542" s="21"/>
      <c r="HH542" s="21"/>
      <c r="HI542" s="21"/>
      <c r="HJ542" s="21"/>
      <c r="HK542" s="21"/>
      <c r="HL542" s="21"/>
      <c r="HM542" s="21"/>
      <c r="HN542" s="21"/>
      <c r="HO542" s="21"/>
      <c r="HP542" s="21"/>
      <c r="HQ542" s="21"/>
      <c r="HR542" s="21"/>
      <c r="HS542" s="21"/>
      <c r="HT542" s="21"/>
      <c r="HU542" s="21"/>
      <c r="HV542" s="21"/>
      <c r="HW542" s="21"/>
      <c r="HX542" s="21"/>
      <c r="HY542" s="21"/>
      <c r="HZ542" s="21"/>
      <c r="IA542" s="21"/>
    </row>
    <row r="543" spans="1:235" s="22" customFormat="1" ht="21" customHeight="1">
      <c r="A543" s="18" t="s">
        <v>210</v>
      </c>
      <c r="B543" s="19"/>
      <c r="C543" s="19"/>
      <c r="D543" s="23">
        <f>D539/D541</f>
        <v>2200000</v>
      </c>
      <c r="E543" s="23"/>
      <c r="F543" s="23">
        <f>D543</f>
        <v>2200000</v>
      </c>
      <c r="G543" s="23">
        <f>4829000+1057610</f>
        <v>5886610</v>
      </c>
      <c r="H543" s="23"/>
      <c r="I543" s="23"/>
      <c r="J543" s="23">
        <f>G543</f>
        <v>5886610</v>
      </c>
      <c r="K543" s="23"/>
      <c r="L543" s="23"/>
      <c r="M543" s="23"/>
      <c r="N543" s="23">
        <v>6169560</v>
      </c>
      <c r="O543" s="23"/>
      <c r="P543" s="23">
        <f>N543</f>
        <v>6169560</v>
      </c>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c r="DJ543" s="21"/>
      <c r="DK543" s="21"/>
      <c r="DL543" s="21"/>
      <c r="DM543" s="21"/>
      <c r="DN543" s="21"/>
      <c r="DO543" s="21"/>
      <c r="DP543" s="21"/>
      <c r="DQ543" s="21"/>
      <c r="DR543" s="21"/>
      <c r="DS543" s="21"/>
      <c r="DT543" s="21"/>
      <c r="DU543" s="21"/>
      <c r="DV543" s="21"/>
      <c r="DW543" s="21"/>
      <c r="DX543" s="21"/>
      <c r="DY543" s="21"/>
      <c r="DZ543" s="21"/>
      <c r="EA543" s="21"/>
      <c r="EB543" s="21"/>
      <c r="EC543" s="21"/>
      <c r="ED543" s="21"/>
      <c r="EE543" s="21"/>
      <c r="EF543" s="21"/>
      <c r="EG543" s="21"/>
      <c r="EH543" s="21"/>
      <c r="EI543" s="21"/>
      <c r="EJ543" s="21"/>
      <c r="EK543" s="21"/>
      <c r="EL543" s="21"/>
      <c r="EM543" s="21"/>
      <c r="EN543" s="21"/>
      <c r="EO543" s="21"/>
      <c r="EP543" s="21"/>
      <c r="EQ543" s="21"/>
      <c r="ER543" s="21"/>
      <c r="ES543" s="21"/>
      <c r="ET543" s="21"/>
      <c r="EU543" s="21"/>
      <c r="EV543" s="21"/>
      <c r="EW543" s="21"/>
      <c r="EX543" s="21"/>
      <c r="EY543" s="21"/>
      <c r="EZ543" s="21"/>
      <c r="FA543" s="21"/>
      <c r="FB543" s="21"/>
      <c r="FC543" s="21"/>
      <c r="FD543" s="21"/>
      <c r="FE543" s="21"/>
      <c r="FF543" s="21"/>
      <c r="FG543" s="21"/>
      <c r="FH543" s="21"/>
      <c r="FI543" s="21"/>
      <c r="FJ543" s="21"/>
      <c r="FK543" s="21"/>
      <c r="FL543" s="21"/>
      <c r="FM543" s="21"/>
      <c r="FN543" s="21"/>
      <c r="FO543" s="21"/>
      <c r="FP543" s="21"/>
      <c r="FQ543" s="21"/>
      <c r="FR543" s="21"/>
      <c r="FS543" s="21"/>
      <c r="FT543" s="21"/>
      <c r="FU543" s="21"/>
      <c r="FV543" s="21"/>
      <c r="FW543" s="21"/>
      <c r="FX543" s="21"/>
      <c r="FY543" s="21"/>
      <c r="FZ543" s="21"/>
      <c r="GA543" s="21"/>
      <c r="GB543" s="21"/>
      <c r="GC543" s="21"/>
      <c r="GD543" s="21"/>
      <c r="GE543" s="21"/>
      <c r="GF543" s="21"/>
      <c r="GG543" s="21"/>
      <c r="GH543" s="21"/>
      <c r="GI543" s="21"/>
      <c r="GJ543" s="21"/>
      <c r="GK543" s="21"/>
      <c r="GL543" s="21"/>
      <c r="GM543" s="21"/>
      <c r="GN543" s="21"/>
      <c r="GO543" s="21"/>
      <c r="GP543" s="21"/>
      <c r="GQ543" s="21"/>
      <c r="GR543" s="21"/>
      <c r="GS543" s="21"/>
      <c r="GT543" s="21"/>
      <c r="GU543" s="21"/>
      <c r="GV543" s="21"/>
      <c r="GW543" s="21"/>
      <c r="GX543" s="21"/>
      <c r="GY543" s="21"/>
      <c r="GZ543" s="21"/>
      <c r="HA543" s="21"/>
      <c r="HB543" s="21"/>
      <c r="HC543" s="21"/>
      <c r="HD543" s="21"/>
      <c r="HE543" s="21"/>
      <c r="HF543" s="21"/>
      <c r="HG543" s="21"/>
      <c r="HH543" s="21"/>
      <c r="HI543" s="21"/>
      <c r="HJ543" s="21"/>
      <c r="HK543" s="21"/>
      <c r="HL543" s="21"/>
      <c r="HM543" s="21"/>
      <c r="HN543" s="21"/>
      <c r="HO543" s="21"/>
      <c r="HP543" s="21"/>
      <c r="HQ543" s="21"/>
      <c r="HR543" s="21"/>
      <c r="HS543" s="21"/>
      <c r="HT543" s="21"/>
      <c r="HU543" s="21"/>
      <c r="HV543" s="21"/>
      <c r="HW543" s="21"/>
      <c r="HX543" s="21"/>
      <c r="HY543" s="21"/>
      <c r="HZ543" s="21"/>
      <c r="IA543" s="21"/>
    </row>
    <row r="544" spans="1:235" s="79" customFormat="1" ht="25.5" customHeight="1">
      <c r="A544" s="72" t="s">
        <v>386</v>
      </c>
      <c r="B544" s="70"/>
      <c r="C544" s="70"/>
      <c r="D544" s="50"/>
      <c r="E544" s="50"/>
      <c r="F544" s="50"/>
      <c r="G544" s="50">
        <f>G548*G550</f>
        <v>70000</v>
      </c>
      <c r="H544" s="50"/>
      <c r="I544" s="50"/>
      <c r="J544" s="50">
        <f>G544</f>
        <v>70000</v>
      </c>
      <c r="K544" s="50"/>
      <c r="L544" s="50"/>
      <c r="M544" s="50"/>
      <c r="N544" s="50">
        <f>N550*N548</f>
        <v>70000</v>
      </c>
      <c r="O544" s="50"/>
      <c r="P544" s="50">
        <f>N544</f>
        <v>70000</v>
      </c>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c r="EW544" s="78"/>
      <c r="EX544" s="78"/>
      <c r="EY544" s="78"/>
      <c r="EZ544" s="78"/>
      <c r="FA544" s="78"/>
      <c r="FB544" s="78"/>
      <c r="FC544" s="78"/>
      <c r="FD544" s="78"/>
      <c r="FE544" s="78"/>
      <c r="FF544" s="78"/>
      <c r="FG544" s="78"/>
      <c r="FH544" s="78"/>
      <c r="FI544" s="78"/>
      <c r="FJ544" s="78"/>
      <c r="FK544" s="78"/>
      <c r="FL544" s="78"/>
      <c r="FM544" s="78"/>
      <c r="FN544" s="78"/>
      <c r="FO544" s="78"/>
      <c r="FP544" s="78"/>
      <c r="FQ544" s="78"/>
      <c r="FR544" s="78"/>
      <c r="FS544" s="78"/>
      <c r="FT544" s="78"/>
      <c r="FU544" s="78"/>
      <c r="FV544" s="78"/>
      <c r="FW544" s="78"/>
      <c r="FX544" s="78"/>
      <c r="FY544" s="78"/>
      <c r="FZ544" s="78"/>
      <c r="GA544" s="78"/>
      <c r="GB544" s="78"/>
      <c r="GC544" s="78"/>
      <c r="GD544" s="78"/>
      <c r="GE544" s="78"/>
      <c r="GF544" s="78"/>
      <c r="GG544" s="78"/>
      <c r="GH544" s="78"/>
      <c r="GI544" s="78"/>
      <c r="GJ544" s="78"/>
      <c r="GK544" s="78"/>
      <c r="GL544" s="78"/>
      <c r="GM544" s="78"/>
      <c r="GN544" s="78"/>
      <c r="GO544" s="78"/>
      <c r="GP544" s="78"/>
      <c r="GQ544" s="78"/>
      <c r="GR544" s="78"/>
      <c r="GS544" s="78"/>
      <c r="GT544" s="78"/>
      <c r="GU544" s="78"/>
      <c r="GV544" s="78"/>
      <c r="GW544" s="78"/>
      <c r="GX544" s="78"/>
      <c r="GY544" s="78"/>
      <c r="GZ544" s="78"/>
      <c r="HA544" s="78"/>
      <c r="HB544" s="78"/>
      <c r="HC544" s="78"/>
      <c r="HD544" s="78"/>
      <c r="HE544" s="78"/>
      <c r="HF544" s="78"/>
      <c r="HG544" s="78"/>
      <c r="HH544" s="78"/>
      <c r="HI544" s="78"/>
      <c r="HJ544" s="78"/>
      <c r="HK544" s="78"/>
      <c r="HL544" s="78"/>
      <c r="HM544" s="78"/>
      <c r="HN544" s="78"/>
      <c r="HO544" s="78"/>
      <c r="HP544" s="78"/>
      <c r="HQ544" s="78"/>
      <c r="HR544" s="78"/>
      <c r="HS544" s="78"/>
      <c r="HT544" s="78"/>
      <c r="HU544" s="78"/>
      <c r="HV544" s="78"/>
      <c r="HW544" s="78"/>
      <c r="HX544" s="78"/>
      <c r="HY544" s="78"/>
      <c r="HZ544" s="78"/>
      <c r="IA544" s="78"/>
    </row>
    <row r="545" spans="1:235" s="22" customFormat="1" ht="11.25">
      <c r="A545" s="49" t="s">
        <v>4</v>
      </c>
      <c r="B545" s="19"/>
      <c r="C545" s="19"/>
      <c r="D545" s="23"/>
      <c r="E545" s="23"/>
      <c r="F545" s="23"/>
      <c r="G545" s="23"/>
      <c r="H545" s="23"/>
      <c r="I545" s="23"/>
      <c r="J545" s="23"/>
      <c r="K545" s="23"/>
      <c r="L545" s="23"/>
      <c r="M545" s="23"/>
      <c r="N545" s="23"/>
      <c r="O545" s="23"/>
      <c r="P545" s="23"/>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c r="DJ545" s="21"/>
      <c r="DK545" s="21"/>
      <c r="DL545" s="21"/>
      <c r="DM545" s="21"/>
      <c r="DN545" s="21"/>
      <c r="DO545" s="21"/>
      <c r="DP545" s="21"/>
      <c r="DQ545" s="21"/>
      <c r="DR545" s="21"/>
      <c r="DS545" s="21"/>
      <c r="DT545" s="21"/>
      <c r="DU545" s="21"/>
      <c r="DV545" s="21"/>
      <c r="DW545" s="21"/>
      <c r="DX545" s="21"/>
      <c r="DY545" s="21"/>
      <c r="DZ545" s="21"/>
      <c r="EA545" s="21"/>
      <c r="EB545" s="21"/>
      <c r="EC545" s="21"/>
      <c r="ED545" s="21"/>
      <c r="EE545" s="21"/>
      <c r="EF545" s="21"/>
      <c r="EG545" s="21"/>
      <c r="EH545" s="21"/>
      <c r="EI545" s="21"/>
      <c r="EJ545" s="21"/>
      <c r="EK545" s="21"/>
      <c r="EL545" s="21"/>
      <c r="EM545" s="21"/>
      <c r="EN545" s="21"/>
      <c r="EO545" s="21"/>
      <c r="EP545" s="21"/>
      <c r="EQ545" s="21"/>
      <c r="ER545" s="21"/>
      <c r="ES545" s="21"/>
      <c r="ET545" s="21"/>
      <c r="EU545" s="21"/>
      <c r="EV545" s="21"/>
      <c r="EW545" s="21"/>
      <c r="EX545" s="21"/>
      <c r="EY545" s="21"/>
      <c r="EZ545" s="21"/>
      <c r="FA545" s="21"/>
      <c r="FB545" s="21"/>
      <c r="FC545" s="21"/>
      <c r="FD545" s="21"/>
      <c r="FE545" s="21"/>
      <c r="FF545" s="21"/>
      <c r="FG545" s="21"/>
      <c r="FH545" s="21"/>
      <c r="FI545" s="21"/>
      <c r="FJ545" s="21"/>
      <c r="FK545" s="21"/>
      <c r="FL545" s="21"/>
      <c r="FM545" s="21"/>
      <c r="FN545" s="21"/>
      <c r="FO545" s="21"/>
      <c r="FP545" s="21"/>
      <c r="FQ545" s="21"/>
      <c r="FR545" s="21"/>
      <c r="FS545" s="21"/>
      <c r="FT545" s="21"/>
      <c r="FU545" s="21"/>
      <c r="FV545" s="21"/>
      <c r="FW545" s="21"/>
      <c r="FX545" s="21"/>
      <c r="FY545" s="21"/>
      <c r="FZ545" s="21"/>
      <c r="GA545" s="21"/>
      <c r="GB545" s="21"/>
      <c r="GC545" s="21"/>
      <c r="GD545" s="21"/>
      <c r="GE545" s="21"/>
      <c r="GF545" s="21"/>
      <c r="GG545" s="21"/>
      <c r="GH545" s="21"/>
      <c r="GI545" s="21"/>
      <c r="GJ545" s="21"/>
      <c r="GK545" s="21"/>
      <c r="GL545" s="21"/>
      <c r="GM545" s="21"/>
      <c r="GN545" s="21"/>
      <c r="GO545" s="21"/>
      <c r="GP545" s="21"/>
      <c r="GQ545" s="21"/>
      <c r="GR545" s="21"/>
      <c r="GS545" s="21"/>
      <c r="GT545" s="21"/>
      <c r="GU545" s="21"/>
      <c r="GV545" s="21"/>
      <c r="GW545" s="21"/>
      <c r="GX545" s="21"/>
      <c r="GY545" s="21"/>
      <c r="GZ545" s="21"/>
      <c r="HA545" s="21"/>
      <c r="HB545" s="21"/>
      <c r="HC545" s="21"/>
      <c r="HD545" s="21"/>
      <c r="HE545" s="21"/>
      <c r="HF545" s="21"/>
      <c r="HG545" s="21"/>
      <c r="HH545" s="21"/>
      <c r="HI545" s="21"/>
      <c r="HJ545" s="21"/>
      <c r="HK545" s="21"/>
      <c r="HL545" s="21"/>
      <c r="HM545" s="21"/>
      <c r="HN545" s="21"/>
      <c r="HO545" s="21"/>
      <c r="HP545" s="21"/>
      <c r="HQ545" s="21"/>
      <c r="HR545" s="21"/>
      <c r="HS545" s="21"/>
      <c r="HT545" s="21"/>
      <c r="HU545" s="21"/>
      <c r="HV545" s="21"/>
      <c r="HW545" s="21"/>
      <c r="HX545" s="21"/>
      <c r="HY545" s="21"/>
      <c r="HZ545" s="21"/>
      <c r="IA545" s="21"/>
    </row>
    <row r="546" spans="1:235" s="22" customFormat="1" ht="14.25" customHeight="1">
      <c r="A546" s="18" t="s">
        <v>63</v>
      </c>
      <c r="B546" s="19"/>
      <c r="C546" s="19"/>
      <c r="D546" s="23"/>
      <c r="E546" s="23"/>
      <c r="F546" s="23"/>
      <c r="G546" s="23">
        <v>70000</v>
      </c>
      <c r="H546" s="23"/>
      <c r="I546" s="23"/>
      <c r="J546" s="23">
        <f>G546</f>
        <v>70000</v>
      </c>
      <c r="K546" s="23"/>
      <c r="L546" s="23"/>
      <c r="M546" s="23"/>
      <c r="N546" s="23">
        <v>70000</v>
      </c>
      <c r="O546" s="23"/>
      <c r="P546" s="23">
        <f>N546</f>
        <v>70000</v>
      </c>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1"/>
      <c r="EV546" s="21"/>
      <c r="EW546" s="21"/>
      <c r="EX546" s="21"/>
      <c r="EY546" s="21"/>
      <c r="EZ546" s="21"/>
      <c r="FA546" s="21"/>
      <c r="FB546" s="21"/>
      <c r="FC546" s="21"/>
      <c r="FD546" s="21"/>
      <c r="FE546" s="21"/>
      <c r="FF546" s="21"/>
      <c r="FG546" s="21"/>
      <c r="FH546" s="21"/>
      <c r="FI546" s="21"/>
      <c r="FJ546" s="21"/>
      <c r="FK546" s="21"/>
      <c r="FL546" s="21"/>
      <c r="FM546" s="21"/>
      <c r="FN546" s="21"/>
      <c r="FO546" s="21"/>
      <c r="FP546" s="21"/>
      <c r="FQ546" s="21"/>
      <c r="FR546" s="21"/>
      <c r="FS546" s="21"/>
      <c r="FT546" s="21"/>
      <c r="FU546" s="21"/>
      <c r="FV546" s="21"/>
      <c r="FW546" s="21"/>
      <c r="FX546" s="21"/>
      <c r="FY546" s="21"/>
      <c r="FZ546" s="21"/>
      <c r="GA546" s="21"/>
      <c r="GB546" s="21"/>
      <c r="GC546" s="21"/>
      <c r="GD546" s="21"/>
      <c r="GE546" s="21"/>
      <c r="GF546" s="21"/>
      <c r="GG546" s="21"/>
      <c r="GH546" s="21"/>
      <c r="GI546" s="21"/>
      <c r="GJ546" s="21"/>
      <c r="GK546" s="21"/>
      <c r="GL546" s="21"/>
      <c r="GM546" s="21"/>
      <c r="GN546" s="21"/>
      <c r="GO546" s="21"/>
      <c r="GP546" s="21"/>
      <c r="GQ546" s="21"/>
      <c r="GR546" s="21"/>
      <c r="GS546" s="21"/>
      <c r="GT546" s="21"/>
      <c r="GU546" s="21"/>
      <c r="GV546" s="21"/>
      <c r="GW546" s="21"/>
      <c r="GX546" s="21"/>
      <c r="GY546" s="21"/>
      <c r="GZ546" s="21"/>
      <c r="HA546" s="21"/>
      <c r="HB546" s="21"/>
      <c r="HC546" s="21"/>
      <c r="HD546" s="21"/>
      <c r="HE546" s="21"/>
      <c r="HF546" s="21"/>
      <c r="HG546" s="21"/>
      <c r="HH546" s="21"/>
      <c r="HI546" s="21"/>
      <c r="HJ546" s="21"/>
      <c r="HK546" s="21"/>
      <c r="HL546" s="21"/>
      <c r="HM546" s="21"/>
      <c r="HN546" s="21"/>
      <c r="HO546" s="21"/>
      <c r="HP546" s="21"/>
      <c r="HQ546" s="21"/>
      <c r="HR546" s="21"/>
      <c r="HS546" s="21"/>
      <c r="HT546" s="21"/>
      <c r="HU546" s="21"/>
      <c r="HV546" s="21"/>
      <c r="HW546" s="21"/>
      <c r="HX546" s="21"/>
      <c r="HY546" s="21"/>
      <c r="HZ546" s="21"/>
      <c r="IA546" s="21"/>
    </row>
    <row r="547" spans="1:235" s="22" customFormat="1" ht="11.25">
      <c r="A547" s="49" t="s">
        <v>5</v>
      </c>
      <c r="B547" s="19"/>
      <c r="C547" s="19"/>
      <c r="D547" s="23"/>
      <c r="E547" s="23"/>
      <c r="F547" s="23"/>
      <c r="G547" s="23"/>
      <c r="H547" s="23"/>
      <c r="I547" s="23"/>
      <c r="J547" s="23"/>
      <c r="K547" s="23"/>
      <c r="L547" s="23"/>
      <c r="M547" s="23"/>
      <c r="N547" s="23"/>
      <c r="O547" s="23"/>
      <c r="P547" s="23"/>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c r="CH547" s="21"/>
      <c r="CI547" s="21"/>
      <c r="CJ547" s="21"/>
      <c r="CK547" s="21"/>
      <c r="CL547" s="21"/>
      <c r="CM547" s="21"/>
      <c r="CN547" s="21"/>
      <c r="CO547" s="21"/>
      <c r="CP547" s="21"/>
      <c r="CQ547" s="21"/>
      <c r="CR547" s="21"/>
      <c r="CS547" s="21"/>
      <c r="CT547" s="21"/>
      <c r="CU547" s="21"/>
      <c r="CV547" s="21"/>
      <c r="CW547" s="21"/>
      <c r="CX547" s="21"/>
      <c r="CY547" s="21"/>
      <c r="CZ547" s="21"/>
      <c r="DA547" s="21"/>
      <c r="DB547" s="21"/>
      <c r="DC547" s="21"/>
      <c r="DD547" s="21"/>
      <c r="DE547" s="21"/>
      <c r="DF547" s="21"/>
      <c r="DG547" s="21"/>
      <c r="DH547" s="21"/>
      <c r="DI547" s="21"/>
      <c r="DJ547" s="21"/>
      <c r="DK547" s="21"/>
      <c r="DL547" s="21"/>
      <c r="DM547" s="21"/>
      <c r="DN547" s="21"/>
      <c r="DO547" s="21"/>
      <c r="DP547" s="21"/>
      <c r="DQ547" s="21"/>
      <c r="DR547" s="21"/>
      <c r="DS547" s="21"/>
      <c r="DT547" s="21"/>
      <c r="DU547" s="21"/>
      <c r="DV547" s="21"/>
      <c r="DW547" s="21"/>
      <c r="DX547" s="21"/>
      <c r="DY547" s="21"/>
      <c r="DZ547" s="21"/>
      <c r="EA547" s="21"/>
      <c r="EB547" s="21"/>
      <c r="EC547" s="21"/>
      <c r="ED547" s="21"/>
      <c r="EE547" s="21"/>
      <c r="EF547" s="21"/>
      <c r="EG547" s="21"/>
      <c r="EH547" s="21"/>
      <c r="EI547" s="21"/>
      <c r="EJ547" s="21"/>
      <c r="EK547" s="21"/>
      <c r="EL547" s="21"/>
      <c r="EM547" s="21"/>
      <c r="EN547" s="21"/>
      <c r="EO547" s="21"/>
      <c r="EP547" s="21"/>
      <c r="EQ547" s="21"/>
      <c r="ER547" s="21"/>
      <c r="ES547" s="21"/>
      <c r="ET547" s="21"/>
      <c r="EU547" s="21"/>
      <c r="EV547" s="21"/>
      <c r="EW547" s="21"/>
      <c r="EX547" s="21"/>
      <c r="EY547" s="21"/>
      <c r="EZ547" s="21"/>
      <c r="FA547" s="21"/>
      <c r="FB547" s="21"/>
      <c r="FC547" s="21"/>
      <c r="FD547" s="21"/>
      <c r="FE547" s="21"/>
      <c r="FF547" s="21"/>
      <c r="FG547" s="21"/>
      <c r="FH547" s="21"/>
      <c r="FI547" s="21"/>
      <c r="FJ547" s="21"/>
      <c r="FK547" s="21"/>
      <c r="FL547" s="21"/>
      <c r="FM547" s="21"/>
      <c r="FN547" s="21"/>
      <c r="FO547" s="21"/>
      <c r="FP547" s="21"/>
      <c r="FQ547" s="21"/>
      <c r="FR547" s="21"/>
      <c r="FS547" s="21"/>
      <c r="FT547" s="21"/>
      <c r="FU547" s="21"/>
      <c r="FV547" s="21"/>
      <c r="FW547" s="21"/>
      <c r="FX547" s="21"/>
      <c r="FY547" s="21"/>
      <c r="FZ547" s="21"/>
      <c r="GA547" s="21"/>
      <c r="GB547" s="21"/>
      <c r="GC547" s="21"/>
      <c r="GD547" s="21"/>
      <c r="GE547" s="21"/>
      <c r="GF547" s="21"/>
      <c r="GG547" s="21"/>
      <c r="GH547" s="21"/>
      <c r="GI547" s="21"/>
      <c r="GJ547" s="21"/>
      <c r="GK547" s="21"/>
      <c r="GL547" s="21"/>
      <c r="GM547" s="21"/>
      <c r="GN547" s="21"/>
      <c r="GO547" s="21"/>
      <c r="GP547" s="21"/>
      <c r="GQ547" s="21"/>
      <c r="GR547" s="21"/>
      <c r="GS547" s="21"/>
      <c r="GT547" s="21"/>
      <c r="GU547" s="21"/>
      <c r="GV547" s="21"/>
      <c r="GW547" s="21"/>
      <c r="GX547" s="21"/>
      <c r="GY547" s="21"/>
      <c r="GZ547" s="21"/>
      <c r="HA547" s="21"/>
      <c r="HB547" s="21"/>
      <c r="HC547" s="21"/>
      <c r="HD547" s="21"/>
      <c r="HE547" s="21"/>
      <c r="HF547" s="21"/>
      <c r="HG547" s="21"/>
      <c r="HH547" s="21"/>
      <c r="HI547" s="21"/>
      <c r="HJ547" s="21"/>
      <c r="HK547" s="21"/>
      <c r="HL547" s="21"/>
      <c r="HM547" s="21"/>
      <c r="HN547" s="21"/>
      <c r="HO547" s="21"/>
      <c r="HP547" s="21"/>
      <c r="HQ547" s="21"/>
      <c r="HR547" s="21"/>
      <c r="HS547" s="21"/>
      <c r="HT547" s="21"/>
      <c r="HU547" s="21"/>
      <c r="HV547" s="21"/>
      <c r="HW547" s="21"/>
      <c r="HX547" s="21"/>
      <c r="HY547" s="21"/>
      <c r="HZ547" s="21"/>
      <c r="IA547" s="21"/>
    </row>
    <row r="548" spans="1:235" s="22" customFormat="1" ht="23.25" customHeight="1">
      <c r="A548" s="18" t="s">
        <v>209</v>
      </c>
      <c r="B548" s="19"/>
      <c r="C548" s="19"/>
      <c r="D548" s="23"/>
      <c r="E548" s="23"/>
      <c r="F548" s="23"/>
      <c r="G548" s="23">
        <v>2</v>
      </c>
      <c r="H548" s="23"/>
      <c r="I548" s="23"/>
      <c r="J548" s="23">
        <v>2</v>
      </c>
      <c r="K548" s="23"/>
      <c r="L548" s="23"/>
      <c r="M548" s="23"/>
      <c r="N548" s="23">
        <v>1</v>
      </c>
      <c r="O548" s="23"/>
      <c r="P548" s="23">
        <v>1</v>
      </c>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c r="DJ548" s="21"/>
      <c r="DK548" s="21"/>
      <c r="DL548" s="21"/>
      <c r="DM548" s="21"/>
      <c r="DN548" s="21"/>
      <c r="DO548" s="21"/>
      <c r="DP548" s="21"/>
      <c r="DQ548" s="21"/>
      <c r="DR548" s="21"/>
      <c r="DS548" s="21"/>
      <c r="DT548" s="21"/>
      <c r="DU548" s="21"/>
      <c r="DV548" s="21"/>
      <c r="DW548" s="21"/>
      <c r="DX548" s="21"/>
      <c r="DY548" s="21"/>
      <c r="DZ548" s="21"/>
      <c r="EA548" s="21"/>
      <c r="EB548" s="21"/>
      <c r="EC548" s="21"/>
      <c r="ED548" s="21"/>
      <c r="EE548" s="21"/>
      <c r="EF548" s="21"/>
      <c r="EG548" s="21"/>
      <c r="EH548" s="21"/>
      <c r="EI548" s="21"/>
      <c r="EJ548" s="21"/>
      <c r="EK548" s="21"/>
      <c r="EL548" s="21"/>
      <c r="EM548" s="21"/>
      <c r="EN548" s="21"/>
      <c r="EO548" s="21"/>
      <c r="EP548" s="21"/>
      <c r="EQ548" s="21"/>
      <c r="ER548" s="21"/>
      <c r="ES548" s="21"/>
      <c r="ET548" s="21"/>
      <c r="EU548" s="21"/>
      <c r="EV548" s="21"/>
      <c r="EW548" s="21"/>
      <c r="EX548" s="21"/>
      <c r="EY548" s="21"/>
      <c r="EZ548" s="21"/>
      <c r="FA548" s="21"/>
      <c r="FB548" s="21"/>
      <c r="FC548" s="21"/>
      <c r="FD548" s="21"/>
      <c r="FE548" s="21"/>
      <c r="FF548" s="21"/>
      <c r="FG548" s="21"/>
      <c r="FH548" s="21"/>
      <c r="FI548" s="21"/>
      <c r="FJ548" s="21"/>
      <c r="FK548" s="21"/>
      <c r="FL548" s="21"/>
      <c r="FM548" s="21"/>
      <c r="FN548" s="21"/>
      <c r="FO548" s="21"/>
      <c r="FP548" s="21"/>
      <c r="FQ548" s="21"/>
      <c r="FR548" s="21"/>
      <c r="FS548" s="21"/>
      <c r="FT548" s="21"/>
      <c r="FU548" s="21"/>
      <c r="FV548" s="21"/>
      <c r="FW548" s="21"/>
      <c r="FX548" s="21"/>
      <c r="FY548" s="21"/>
      <c r="FZ548" s="21"/>
      <c r="GA548" s="21"/>
      <c r="GB548" s="21"/>
      <c r="GC548" s="21"/>
      <c r="GD548" s="21"/>
      <c r="GE548" s="21"/>
      <c r="GF548" s="21"/>
      <c r="GG548" s="21"/>
      <c r="GH548" s="21"/>
      <c r="GI548" s="21"/>
      <c r="GJ548" s="21"/>
      <c r="GK548" s="21"/>
      <c r="GL548" s="21"/>
      <c r="GM548" s="21"/>
      <c r="GN548" s="21"/>
      <c r="GO548" s="21"/>
      <c r="GP548" s="21"/>
      <c r="GQ548" s="21"/>
      <c r="GR548" s="21"/>
      <c r="GS548" s="21"/>
      <c r="GT548" s="21"/>
      <c r="GU548" s="21"/>
      <c r="GV548" s="21"/>
      <c r="GW548" s="21"/>
      <c r="GX548" s="21"/>
      <c r="GY548" s="21"/>
      <c r="GZ548" s="21"/>
      <c r="HA548" s="21"/>
      <c r="HB548" s="21"/>
      <c r="HC548" s="21"/>
      <c r="HD548" s="21"/>
      <c r="HE548" s="21"/>
      <c r="HF548" s="21"/>
      <c r="HG548" s="21"/>
      <c r="HH548" s="21"/>
      <c r="HI548" s="21"/>
      <c r="HJ548" s="21"/>
      <c r="HK548" s="21"/>
      <c r="HL548" s="21"/>
      <c r="HM548" s="21"/>
      <c r="HN548" s="21"/>
      <c r="HO548" s="21"/>
      <c r="HP548" s="21"/>
      <c r="HQ548" s="21"/>
      <c r="HR548" s="21"/>
      <c r="HS548" s="21"/>
      <c r="HT548" s="21"/>
      <c r="HU548" s="21"/>
      <c r="HV548" s="21"/>
      <c r="HW548" s="21"/>
      <c r="HX548" s="21"/>
      <c r="HY548" s="21"/>
      <c r="HZ548" s="21"/>
      <c r="IA548" s="21"/>
    </row>
    <row r="549" spans="1:235" s="22" customFormat="1" ht="11.25">
      <c r="A549" s="49" t="s">
        <v>7</v>
      </c>
      <c r="B549" s="19"/>
      <c r="C549" s="19"/>
      <c r="D549" s="23"/>
      <c r="E549" s="23"/>
      <c r="F549" s="23"/>
      <c r="G549" s="23"/>
      <c r="H549" s="23"/>
      <c r="I549" s="23"/>
      <c r="J549" s="23"/>
      <c r="K549" s="23"/>
      <c r="L549" s="23"/>
      <c r="M549" s="23"/>
      <c r="N549" s="23"/>
      <c r="O549" s="23"/>
      <c r="P549" s="23"/>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c r="DK549" s="21"/>
      <c r="DL549" s="21"/>
      <c r="DM549" s="21"/>
      <c r="DN549" s="21"/>
      <c r="DO549" s="21"/>
      <c r="DP549" s="21"/>
      <c r="DQ549" s="21"/>
      <c r="DR549" s="21"/>
      <c r="DS549" s="21"/>
      <c r="DT549" s="21"/>
      <c r="DU549" s="21"/>
      <c r="DV549" s="21"/>
      <c r="DW549" s="21"/>
      <c r="DX549" s="21"/>
      <c r="DY549" s="21"/>
      <c r="DZ549" s="21"/>
      <c r="EA549" s="21"/>
      <c r="EB549" s="21"/>
      <c r="EC549" s="21"/>
      <c r="ED549" s="21"/>
      <c r="EE549" s="21"/>
      <c r="EF549" s="21"/>
      <c r="EG549" s="21"/>
      <c r="EH549" s="21"/>
      <c r="EI549" s="21"/>
      <c r="EJ549" s="21"/>
      <c r="EK549" s="21"/>
      <c r="EL549" s="21"/>
      <c r="EM549" s="21"/>
      <c r="EN549" s="21"/>
      <c r="EO549" s="21"/>
      <c r="EP549" s="21"/>
      <c r="EQ549" s="21"/>
      <c r="ER549" s="21"/>
      <c r="ES549" s="21"/>
      <c r="ET549" s="21"/>
      <c r="EU549" s="21"/>
      <c r="EV549" s="21"/>
      <c r="EW549" s="21"/>
      <c r="EX549" s="21"/>
      <c r="EY549" s="21"/>
      <c r="EZ549" s="21"/>
      <c r="FA549" s="21"/>
      <c r="FB549" s="21"/>
      <c r="FC549" s="21"/>
      <c r="FD549" s="21"/>
      <c r="FE549" s="21"/>
      <c r="FF549" s="21"/>
      <c r="FG549" s="21"/>
      <c r="FH549" s="21"/>
      <c r="FI549" s="21"/>
      <c r="FJ549" s="21"/>
      <c r="FK549" s="21"/>
      <c r="FL549" s="21"/>
      <c r="FM549" s="21"/>
      <c r="FN549" s="21"/>
      <c r="FO549" s="21"/>
      <c r="FP549" s="21"/>
      <c r="FQ549" s="21"/>
      <c r="FR549" s="21"/>
      <c r="FS549" s="21"/>
      <c r="FT549" s="21"/>
      <c r="FU549" s="21"/>
      <c r="FV549" s="21"/>
      <c r="FW549" s="21"/>
      <c r="FX549" s="21"/>
      <c r="FY549" s="21"/>
      <c r="FZ549" s="21"/>
      <c r="GA549" s="21"/>
      <c r="GB549" s="21"/>
      <c r="GC549" s="21"/>
      <c r="GD549" s="21"/>
      <c r="GE549" s="21"/>
      <c r="GF549" s="21"/>
      <c r="GG549" s="21"/>
      <c r="GH549" s="21"/>
      <c r="GI549" s="21"/>
      <c r="GJ549" s="21"/>
      <c r="GK549" s="21"/>
      <c r="GL549" s="21"/>
      <c r="GM549" s="21"/>
      <c r="GN549" s="21"/>
      <c r="GO549" s="21"/>
      <c r="GP549" s="21"/>
      <c r="GQ549" s="21"/>
      <c r="GR549" s="21"/>
      <c r="GS549" s="21"/>
      <c r="GT549" s="21"/>
      <c r="GU549" s="21"/>
      <c r="GV549" s="21"/>
      <c r="GW549" s="21"/>
      <c r="GX549" s="21"/>
      <c r="GY549" s="21"/>
      <c r="GZ549" s="21"/>
      <c r="HA549" s="21"/>
      <c r="HB549" s="21"/>
      <c r="HC549" s="21"/>
      <c r="HD549" s="21"/>
      <c r="HE549" s="21"/>
      <c r="HF549" s="21"/>
      <c r="HG549" s="21"/>
      <c r="HH549" s="21"/>
      <c r="HI549" s="21"/>
      <c r="HJ549" s="21"/>
      <c r="HK549" s="21"/>
      <c r="HL549" s="21"/>
      <c r="HM549" s="21"/>
      <c r="HN549" s="21"/>
      <c r="HO549" s="21"/>
      <c r="HP549" s="21"/>
      <c r="HQ549" s="21"/>
      <c r="HR549" s="21"/>
      <c r="HS549" s="21"/>
      <c r="HT549" s="21"/>
      <c r="HU549" s="21"/>
      <c r="HV549" s="21"/>
      <c r="HW549" s="21"/>
      <c r="HX549" s="21"/>
      <c r="HY549" s="21"/>
      <c r="HZ549" s="21"/>
      <c r="IA549" s="21"/>
    </row>
    <row r="550" spans="1:235" s="22" customFormat="1" ht="24.75" customHeight="1">
      <c r="A550" s="18" t="s">
        <v>211</v>
      </c>
      <c r="B550" s="19"/>
      <c r="C550" s="19"/>
      <c r="D550" s="23"/>
      <c r="E550" s="23"/>
      <c r="F550" s="23"/>
      <c r="G550" s="23">
        <v>35000</v>
      </c>
      <c r="H550" s="23"/>
      <c r="I550" s="23"/>
      <c r="J550" s="23">
        <f>G550</f>
        <v>35000</v>
      </c>
      <c r="K550" s="23"/>
      <c r="L550" s="23"/>
      <c r="M550" s="23"/>
      <c r="N550" s="23">
        <v>70000</v>
      </c>
      <c r="O550" s="23"/>
      <c r="P550" s="23">
        <v>70000</v>
      </c>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c r="DK550" s="21"/>
      <c r="DL550" s="21"/>
      <c r="DM550" s="21"/>
      <c r="DN550" s="21"/>
      <c r="DO550" s="21"/>
      <c r="DP550" s="21"/>
      <c r="DQ550" s="21"/>
      <c r="DR550" s="21"/>
      <c r="DS550" s="21"/>
      <c r="DT550" s="21"/>
      <c r="DU550" s="21"/>
      <c r="DV550" s="21"/>
      <c r="DW550" s="21"/>
      <c r="DX550" s="21"/>
      <c r="DY550" s="21"/>
      <c r="DZ550" s="21"/>
      <c r="EA550" s="21"/>
      <c r="EB550" s="21"/>
      <c r="EC550" s="21"/>
      <c r="ED550" s="21"/>
      <c r="EE550" s="21"/>
      <c r="EF550" s="21"/>
      <c r="EG550" s="21"/>
      <c r="EH550" s="21"/>
      <c r="EI550" s="21"/>
      <c r="EJ550" s="21"/>
      <c r="EK550" s="21"/>
      <c r="EL550" s="21"/>
      <c r="EM550" s="21"/>
      <c r="EN550" s="21"/>
      <c r="EO550" s="21"/>
      <c r="EP550" s="21"/>
      <c r="EQ550" s="21"/>
      <c r="ER550" s="21"/>
      <c r="ES550" s="21"/>
      <c r="ET550" s="21"/>
      <c r="EU550" s="21"/>
      <c r="EV550" s="21"/>
      <c r="EW550" s="21"/>
      <c r="EX550" s="21"/>
      <c r="EY550" s="21"/>
      <c r="EZ550" s="21"/>
      <c r="FA550" s="21"/>
      <c r="FB550" s="21"/>
      <c r="FC550" s="21"/>
      <c r="FD550" s="21"/>
      <c r="FE550" s="21"/>
      <c r="FF550" s="21"/>
      <c r="FG550" s="21"/>
      <c r="FH550" s="21"/>
      <c r="FI550" s="21"/>
      <c r="FJ550" s="21"/>
      <c r="FK550" s="21"/>
      <c r="FL550" s="21"/>
      <c r="FM550" s="21"/>
      <c r="FN550" s="21"/>
      <c r="FO550" s="21"/>
      <c r="FP550" s="21"/>
      <c r="FQ550" s="21"/>
      <c r="FR550" s="21"/>
      <c r="FS550" s="21"/>
      <c r="FT550" s="21"/>
      <c r="FU550" s="21"/>
      <c r="FV550" s="21"/>
      <c r="FW550" s="21"/>
      <c r="FX550" s="21"/>
      <c r="FY550" s="21"/>
      <c r="FZ550" s="21"/>
      <c r="GA550" s="21"/>
      <c r="GB550" s="21"/>
      <c r="GC550" s="21"/>
      <c r="GD550" s="21"/>
      <c r="GE550" s="21"/>
      <c r="GF550" s="21"/>
      <c r="GG550" s="21"/>
      <c r="GH550" s="21"/>
      <c r="GI550" s="21"/>
      <c r="GJ550" s="21"/>
      <c r="GK550" s="21"/>
      <c r="GL550" s="21"/>
      <c r="GM550" s="21"/>
      <c r="GN550" s="21"/>
      <c r="GO550" s="21"/>
      <c r="GP550" s="21"/>
      <c r="GQ550" s="21"/>
      <c r="GR550" s="21"/>
      <c r="GS550" s="21"/>
      <c r="GT550" s="21"/>
      <c r="GU550" s="21"/>
      <c r="GV550" s="21"/>
      <c r="GW550" s="21"/>
      <c r="GX550" s="21"/>
      <c r="GY550" s="21"/>
      <c r="GZ550" s="21"/>
      <c r="HA550" s="21"/>
      <c r="HB550" s="21"/>
      <c r="HC550" s="21"/>
      <c r="HD550" s="21"/>
      <c r="HE550" s="21"/>
      <c r="HF550" s="21"/>
      <c r="HG550" s="21"/>
      <c r="HH550" s="21"/>
      <c r="HI550" s="21"/>
      <c r="HJ550" s="21"/>
      <c r="HK550" s="21"/>
      <c r="HL550" s="21"/>
      <c r="HM550" s="21"/>
      <c r="HN550" s="21"/>
      <c r="HO550" s="21"/>
      <c r="HP550" s="21"/>
      <c r="HQ550" s="21"/>
      <c r="HR550" s="21"/>
      <c r="HS550" s="21"/>
      <c r="HT550" s="21"/>
      <c r="HU550" s="21"/>
      <c r="HV550" s="21"/>
      <c r="HW550" s="21"/>
      <c r="HX550" s="21"/>
      <c r="HY550" s="21"/>
      <c r="HZ550" s="21"/>
      <c r="IA550" s="21"/>
    </row>
    <row r="551" spans="1:235" s="79" customFormat="1" ht="15" customHeight="1">
      <c r="A551" s="72" t="s">
        <v>387</v>
      </c>
      <c r="B551" s="70"/>
      <c r="C551" s="70"/>
      <c r="D551" s="50">
        <f>D553</f>
        <v>150400</v>
      </c>
      <c r="E551" s="50"/>
      <c r="F551" s="50">
        <f>D551</f>
        <v>150400</v>
      </c>
      <c r="G551" s="50"/>
      <c r="H551" s="50"/>
      <c r="I551" s="50"/>
      <c r="J551" s="50"/>
      <c r="K551" s="50"/>
      <c r="L551" s="50"/>
      <c r="M551" s="50"/>
      <c r="N551" s="50"/>
      <c r="O551" s="50"/>
      <c r="P551" s="50"/>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c r="FO551" s="78"/>
      <c r="FP551" s="78"/>
      <c r="FQ551" s="78"/>
      <c r="FR551" s="78"/>
      <c r="FS551" s="78"/>
      <c r="FT551" s="78"/>
      <c r="FU551" s="78"/>
      <c r="FV551" s="78"/>
      <c r="FW551" s="78"/>
      <c r="FX551" s="78"/>
      <c r="FY551" s="78"/>
      <c r="FZ551" s="78"/>
      <c r="GA551" s="78"/>
      <c r="GB551" s="78"/>
      <c r="GC551" s="78"/>
      <c r="GD551" s="78"/>
      <c r="GE551" s="78"/>
      <c r="GF551" s="78"/>
      <c r="GG551" s="78"/>
      <c r="GH551" s="78"/>
      <c r="GI551" s="78"/>
      <c r="GJ551" s="78"/>
      <c r="GK551" s="78"/>
      <c r="GL551" s="78"/>
      <c r="GM551" s="78"/>
      <c r="GN551" s="78"/>
      <c r="GO551" s="78"/>
      <c r="GP551" s="78"/>
      <c r="GQ551" s="78"/>
      <c r="GR551" s="78"/>
      <c r="GS551" s="78"/>
      <c r="GT551" s="78"/>
      <c r="GU551" s="78"/>
      <c r="GV551" s="78"/>
      <c r="GW551" s="78"/>
      <c r="GX551" s="78"/>
      <c r="GY551" s="78"/>
      <c r="GZ551" s="78"/>
      <c r="HA551" s="78"/>
      <c r="HB551" s="78"/>
      <c r="HC551" s="78"/>
      <c r="HD551" s="78"/>
      <c r="HE551" s="78"/>
      <c r="HF551" s="78"/>
      <c r="HG551" s="78"/>
      <c r="HH551" s="78"/>
      <c r="HI551" s="78"/>
      <c r="HJ551" s="78"/>
      <c r="HK551" s="78"/>
      <c r="HL551" s="78"/>
      <c r="HM551" s="78"/>
      <c r="HN551" s="78"/>
      <c r="HO551" s="78"/>
      <c r="HP551" s="78"/>
      <c r="HQ551" s="78"/>
      <c r="HR551" s="78"/>
      <c r="HS551" s="78"/>
      <c r="HT551" s="78"/>
      <c r="HU551" s="78"/>
      <c r="HV551" s="78"/>
      <c r="HW551" s="78"/>
      <c r="HX551" s="78"/>
      <c r="HY551" s="78"/>
      <c r="HZ551" s="78"/>
      <c r="IA551" s="78"/>
    </row>
    <row r="552" spans="1:235" s="22" customFormat="1" ht="12" customHeight="1">
      <c r="A552" s="49" t="s">
        <v>4</v>
      </c>
      <c r="B552" s="19"/>
      <c r="C552" s="19"/>
      <c r="D552" s="23"/>
      <c r="E552" s="23"/>
      <c r="F552" s="23"/>
      <c r="G552" s="23"/>
      <c r="H552" s="23"/>
      <c r="I552" s="23"/>
      <c r="J552" s="23"/>
      <c r="K552" s="23"/>
      <c r="L552" s="23"/>
      <c r="M552" s="23"/>
      <c r="N552" s="23"/>
      <c r="O552" s="23"/>
      <c r="P552" s="23"/>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c r="DJ552" s="21"/>
      <c r="DK552" s="21"/>
      <c r="DL552" s="21"/>
      <c r="DM552" s="21"/>
      <c r="DN552" s="21"/>
      <c r="DO552" s="21"/>
      <c r="DP552" s="21"/>
      <c r="DQ552" s="21"/>
      <c r="DR552" s="21"/>
      <c r="DS552" s="21"/>
      <c r="DT552" s="21"/>
      <c r="DU552" s="21"/>
      <c r="DV552" s="21"/>
      <c r="DW552" s="21"/>
      <c r="DX552" s="21"/>
      <c r="DY552" s="21"/>
      <c r="DZ552" s="21"/>
      <c r="EA552" s="21"/>
      <c r="EB552" s="21"/>
      <c r="EC552" s="21"/>
      <c r="ED552" s="21"/>
      <c r="EE552" s="21"/>
      <c r="EF552" s="21"/>
      <c r="EG552" s="21"/>
      <c r="EH552" s="21"/>
      <c r="EI552" s="21"/>
      <c r="EJ552" s="21"/>
      <c r="EK552" s="21"/>
      <c r="EL552" s="21"/>
      <c r="EM552" s="21"/>
      <c r="EN552" s="21"/>
      <c r="EO552" s="21"/>
      <c r="EP552" s="21"/>
      <c r="EQ552" s="21"/>
      <c r="ER552" s="21"/>
      <c r="ES552" s="21"/>
      <c r="ET552" s="21"/>
      <c r="EU552" s="21"/>
      <c r="EV552" s="21"/>
      <c r="EW552" s="21"/>
      <c r="EX552" s="21"/>
      <c r="EY552" s="21"/>
      <c r="EZ552" s="21"/>
      <c r="FA552" s="21"/>
      <c r="FB552" s="21"/>
      <c r="FC552" s="21"/>
      <c r="FD552" s="21"/>
      <c r="FE552" s="21"/>
      <c r="FF552" s="21"/>
      <c r="FG552" s="21"/>
      <c r="FH552" s="21"/>
      <c r="FI552" s="21"/>
      <c r="FJ552" s="21"/>
      <c r="FK552" s="21"/>
      <c r="FL552" s="21"/>
      <c r="FM552" s="21"/>
      <c r="FN552" s="21"/>
      <c r="FO552" s="21"/>
      <c r="FP552" s="21"/>
      <c r="FQ552" s="21"/>
      <c r="FR552" s="21"/>
      <c r="FS552" s="21"/>
      <c r="FT552" s="21"/>
      <c r="FU552" s="21"/>
      <c r="FV552" s="21"/>
      <c r="FW552" s="21"/>
      <c r="FX552" s="21"/>
      <c r="FY552" s="21"/>
      <c r="FZ552" s="21"/>
      <c r="GA552" s="21"/>
      <c r="GB552" s="21"/>
      <c r="GC552" s="21"/>
      <c r="GD552" s="21"/>
      <c r="GE552" s="21"/>
      <c r="GF552" s="21"/>
      <c r="GG552" s="21"/>
      <c r="GH552" s="21"/>
      <c r="GI552" s="21"/>
      <c r="GJ552" s="21"/>
      <c r="GK552" s="21"/>
      <c r="GL552" s="21"/>
      <c r="GM552" s="21"/>
      <c r="GN552" s="21"/>
      <c r="GO552" s="21"/>
      <c r="GP552" s="21"/>
      <c r="GQ552" s="21"/>
      <c r="GR552" s="21"/>
      <c r="GS552" s="21"/>
      <c r="GT552" s="21"/>
      <c r="GU552" s="21"/>
      <c r="GV552" s="21"/>
      <c r="GW552" s="21"/>
      <c r="GX552" s="21"/>
      <c r="GY552" s="21"/>
      <c r="GZ552" s="21"/>
      <c r="HA552" s="21"/>
      <c r="HB552" s="21"/>
      <c r="HC552" s="21"/>
      <c r="HD552" s="21"/>
      <c r="HE552" s="21"/>
      <c r="HF552" s="21"/>
      <c r="HG552" s="21"/>
      <c r="HH552" s="21"/>
      <c r="HI552" s="21"/>
      <c r="HJ552" s="21"/>
      <c r="HK552" s="21"/>
      <c r="HL552" s="21"/>
      <c r="HM552" s="21"/>
      <c r="HN552" s="21"/>
      <c r="HO552" s="21"/>
      <c r="HP552" s="21"/>
      <c r="HQ552" s="21"/>
      <c r="HR552" s="21"/>
      <c r="HS552" s="21"/>
      <c r="HT552" s="21"/>
      <c r="HU552" s="21"/>
      <c r="HV552" s="21"/>
      <c r="HW552" s="21"/>
      <c r="HX552" s="21"/>
      <c r="HY552" s="21"/>
      <c r="HZ552" s="21"/>
      <c r="IA552" s="21"/>
    </row>
    <row r="553" spans="1:235" s="22" customFormat="1" ht="12" customHeight="1">
      <c r="A553" s="18" t="s">
        <v>63</v>
      </c>
      <c r="B553" s="19"/>
      <c r="C553" s="19"/>
      <c r="D553" s="23">
        <f>(D555*D558)+(D556*D559)-0.03</f>
        <v>150400</v>
      </c>
      <c r="E553" s="23"/>
      <c r="F553" s="23">
        <f>D553</f>
        <v>150400</v>
      </c>
      <c r="G553" s="23"/>
      <c r="H553" s="23"/>
      <c r="I553" s="23"/>
      <c r="J553" s="23"/>
      <c r="K553" s="23"/>
      <c r="L553" s="23"/>
      <c r="M553" s="23"/>
      <c r="N553" s="23"/>
      <c r="O553" s="23"/>
      <c r="P553" s="23"/>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c r="DJ553" s="21"/>
      <c r="DK553" s="21"/>
      <c r="DL553" s="21"/>
      <c r="DM553" s="21"/>
      <c r="DN553" s="21"/>
      <c r="DO553" s="21"/>
      <c r="DP553" s="21"/>
      <c r="DQ553" s="21"/>
      <c r="DR553" s="21"/>
      <c r="DS553" s="21"/>
      <c r="DT553" s="21"/>
      <c r="DU553" s="21"/>
      <c r="DV553" s="21"/>
      <c r="DW553" s="21"/>
      <c r="DX553" s="21"/>
      <c r="DY553" s="21"/>
      <c r="DZ553" s="21"/>
      <c r="EA553" s="21"/>
      <c r="EB553" s="21"/>
      <c r="EC553" s="21"/>
      <c r="ED553" s="21"/>
      <c r="EE553" s="21"/>
      <c r="EF553" s="21"/>
      <c r="EG553" s="21"/>
      <c r="EH553" s="21"/>
      <c r="EI553" s="21"/>
      <c r="EJ553" s="21"/>
      <c r="EK553" s="21"/>
      <c r="EL553" s="21"/>
      <c r="EM553" s="21"/>
      <c r="EN553" s="21"/>
      <c r="EO553" s="21"/>
      <c r="EP553" s="21"/>
      <c r="EQ553" s="21"/>
      <c r="ER553" s="21"/>
      <c r="ES553" s="21"/>
      <c r="ET553" s="21"/>
      <c r="EU553" s="21"/>
      <c r="EV553" s="21"/>
      <c r="EW553" s="21"/>
      <c r="EX553" s="21"/>
      <c r="EY553" s="21"/>
      <c r="EZ553" s="21"/>
      <c r="FA553" s="21"/>
      <c r="FB553" s="21"/>
      <c r="FC553" s="21"/>
      <c r="FD553" s="21"/>
      <c r="FE553" s="21"/>
      <c r="FF553" s="21"/>
      <c r="FG553" s="21"/>
      <c r="FH553" s="21"/>
      <c r="FI553" s="21"/>
      <c r="FJ553" s="21"/>
      <c r="FK553" s="21"/>
      <c r="FL553" s="21"/>
      <c r="FM553" s="21"/>
      <c r="FN553" s="21"/>
      <c r="FO553" s="21"/>
      <c r="FP553" s="21"/>
      <c r="FQ553" s="21"/>
      <c r="FR553" s="21"/>
      <c r="FS553" s="21"/>
      <c r="FT553" s="21"/>
      <c r="FU553" s="21"/>
      <c r="FV553" s="21"/>
      <c r="FW553" s="21"/>
      <c r="FX553" s="21"/>
      <c r="FY553" s="21"/>
      <c r="FZ553" s="21"/>
      <c r="GA553" s="21"/>
      <c r="GB553" s="21"/>
      <c r="GC553" s="21"/>
      <c r="GD553" s="21"/>
      <c r="GE553" s="21"/>
      <c r="GF553" s="21"/>
      <c r="GG553" s="21"/>
      <c r="GH553" s="21"/>
      <c r="GI553" s="21"/>
      <c r="GJ553" s="21"/>
      <c r="GK553" s="21"/>
      <c r="GL553" s="21"/>
      <c r="GM553" s="21"/>
      <c r="GN553" s="21"/>
      <c r="GO553" s="21"/>
      <c r="GP553" s="21"/>
      <c r="GQ553" s="21"/>
      <c r="GR553" s="21"/>
      <c r="GS553" s="21"/>
      <c r="GT553" s="21"/>
      <c r="GU553" s="21"/>
      <c r="GV553" s="21"/>
      <c r="GW553" s="21"/>
      <c r="GX553" s="21"/>
      <c r="GY553" s="21"/>
      <c r="GZ553" s="21"/>
      <c r="HA553" s="21"/>
      <c r="HB553" s="21"/>
      <c r="HC553" s="21"/>
      <c r="HD553" s="21"/>
      <c r="HE553" s="21"/>
      <c r="HF553" s="21"/>
      <c r="HG553" s="21"/>
      <c r="HH553" s="21"/>
      <c r="HI553" s="21"/>
      <c r="HJ553" s="21"/>
      <c r="HK553" s="21"/>
      <c r="HL553" s="21"/>
      <c r="HM553" s="21"/>
      <c r="HN553" s="21"/>
      <c r="HO553" s="21"/>
      <c r="HP553" s="21"/>
      <c r="HQ553" s="21"/>
      <c r="HR553" s="21"/>
      <c r="HS553" s="21"/>
      <c r="HT553" s="21"/>
      <c r="HU553" s="21"/>
      <c r="HV553" s="21"/>
      <c r="HW553" s="21"/>
      <c r="HX553" s="21"/>
      <c r="HY553" s="21"/>
      <c r="HZ553" s="21"/>
      <c r="IA553" s="21"/>
    </row>
    <row r="554" spans="1:235" s="22" customFormat="1" ht="12" customHeight="1">
      <c r="A554" s="49" t="s">
        <v>5</v>
      </c>
      <c r="B554" s="19"/>
      <c r="C554" s="19"/>
      <c r="D554" s="23"/>
      <c r="E554" s="23"/>
      <c r="F554" s="23"/>
      <c r="G554" s="23"/>
      <c r="H554" s="23"/>
      <c r="I554" s="23"/>
      <c r="J554" s="23"/>
      <c r="K554" s="23"/>
      <c r="L554" s="23"/>
      <c r="M554" s="23"/>
      <c r="N554" s="23"/>
      <c r="O554" s="23"/>
      <c r="P554" s="23"/>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c r="CH554" s="21"/>
      <c r="CI554" s="21"/>
      <c r="CJ554" s="21"/>
      <c r="CK554" s="21"/>
      <c r="CL554" s="21"/>
      <c r="CM554" s="21"/>
      <c r="CN554" s="21"/>
      <c r="CO554" s="21"/>
      <c r="CP554" s="21"/>
      <c r="CQ554" s="21"/>
      <c r="CR554" s="21"/>
      <c r="CS554" s="21"/>
      <c r="CT554" s="21"/>
      <c r="CU554" s="21"/>
      <c r="CV554" s="21"/>
      <c r="CW554" s="21"/>
      <c r="CX554" s="21"/>
      <c r="CY554" s="21"/>
      <c r="CZ554" s="21"/>
      <c r="DA554" s="21"/>
      <c r="DB554" s="21"/>
      <c r="DC554" s="21"/>
      <c r="DD554" s="21"/>
      <c r="DE554" s="21"/>
      <c r="DF554" s="21"/>
      <c r="DG554" s="21"/>
      <c r="DH554" s="21"/>
      <c r="DI554" s="21"/>
      <c r="DJ554" s="21"/>
      <c r="DK554" s="21"/>
      <c r="DL554" s="21"/>
      <c r="DM554" s="21"/>
      <c r="DN554" s="21"/>
      <c r="DO554" s="21"/>
      <c r="DP554" s="21"/>
      <c r="DQ554" s="21"/>
      <c r="DR554" s="21"/>
      <c r="DS554" s="21"/>
      <c r="DT554" s="21"/>
      <c r="DU554" s="21"/>
      <c r="DV554" s="21"/>
      <c r="DW554" s="21"/>
      <c r="DX554" s="21"/>
      <c r="DY554" s="21"/>
      <c r="DZ554" s="21"/>
      <c r="EA554" s="21"/>
      <c r="EB554" s="21"/>
      <c r="EC554" s="21"/>
      <c r="ED554" s="21"/>
      <c r="EE554" s="21"/>
      <c r="EF554" s="21"/>
      <c r="EG554" s="21"/>
      <c r="EH554" s="21"/>
      <c r="EI554" s="21"/>
      <c r="EJ554" s="21"/>
      <c r="EK554" s="21"/>
      <c r="EL554" s="21"/>
      <c r="EM554" s="21"/>
      <c r="EN554" s="21"/>
      <c r="EO554" s="21"/>
      <c r="EP554" s="21"/>
      <c r="EQ554" s="21"/>
      <c r="ER554" s="21"/>
      <c r="ES554" s="21"/>
      <c r="ET554" s="21"/>
      <c r="EU554" s="21"/>
      <c r="EV554" s="21"/>
      <c r="EW554" s="21"/>
      <c r="EX554" s="21"/>
      <c r="EY554" s="21"/>
      <c r="EZ554" s="21"/>
      <c r="FA554" s="21"/>
      <c r="FB554" s="21"/>
      <c r="FC554" s="21"/>
      <c r="FD554" s="21"/>
      <c r="FE554" s="21"/>
      <c r="FF554" s="21"/>
      <c r="FG554" s="21"/>
      <c r="FH554" s="21"/>
      <c r="FI554" s="21"/>
      <c r="FJ554" s="21"/>
      <c r="FK554" s="21"/>
      <c r="FL554" s="21"/>
      <c r="FM554" s="21"/>
      <c r="FN554" s="21"/>
      <c r="FO554" s="21"/>
      <c r="FP554" s="21"/>
      <c r="FQ554" s="21"/>
      <c r="FR554" s="21"/>
      <c r="FS554" s="21"/>
      <c r="FT554" s="21"/>
      <c r="FU554" s="21"/>
      <c r="FV554" s="21"/>
      <c r="FW554" s="21"/>
      <c r="FX554" s="21"/>
      <c r="FY554" s="21"/>
      <c r="FZ554" s="21"/>
      <c r="GA554" s="21"/>
      <c r="GB554" s="21"/>
      <c r="GC554" s="21"/>
      <c r="GD554" s="21"/>
      <c r="GE554" s="21"/>
      <c r="GF554" s="21"/>
      <c r="GG554" s="21"/>
      <c r="GH554" s="21"/>
      <c r="GI554" s="21"/>
      <c r="GJ554" s="21"/>
      <c r="GK554" s="21"/>
      <c r="GL554" s="21"/>
      <c r="GM554" s="21"/>
      <c r="GN554" s="21"/>
      <c r="GO554" s="21"/>
      <c r="GP554" s="21"/>
      <c r="GQ554" s="21"/>
      <c r="GR554" s="21"/>
      <c r="GS554" s="21"/>
      <c r="GT554" s="21"/>
      <c r="GU554" s="21"/>
      <c r="GV554" s="21"/>
      <c r="GW554" s="21"/>
      <c r="GX554" s="21"/>
      <c r="GY554" s="21"/>
      <c r="GZ554" s="21"/>
      <c r="HA554" s="21"/>
      <c r="HB554" s="21"/>
      <c r="HC554" s="21"/>
      <c r="HD554" s="21"/>
      <c r="HE554" s="21"/>
      <c r="HF554" s="21"/>
      <c r="HG554" s="21"/>
      <c r="HH554" s="21"/>
      <c r="HI554" s="21"/>
      <c r="HJ554" s="21"/>
      <c r="HK554" s="21"/>
      <c r="HL554" s="21"/>
      <c r="HM554" s="21"/>
      <c r="HN554" s="21"/>
      <c r="HO554" s="21"/>
      <c r="HP554" s="21"/>
      <c r="HQ554" s="21"/>
      <c r="HR554" s="21"/>
      <c r="HS554" s="21"/>
      <c r="HT554" s="21"/>
      <c r="HU554" s="21"/>
      <c r="HV554" s="21"/>
      <c r="HW554" s="21"/>
      <c r="HX554" s="21"/>
      <c r="HY554" s="21"/>
      <c r="HZ554" s="21"/>
      <c r="IA554" s="21"/>
    </row>
    <row r="555" spans="1:235" s="22" customFormat="1" ht="24.75" customHeight="1">
      <c r="A555" s="18" t="s">
        <v>237</v>
      </c>
      <c r="B555" s="19"/>
      <c r="C555" s="19"/>
      <c r="D555" s="23">
        <v>57</v>
      </c>
      <c r="E555" s="23"/>
      <c r="F555" s="23">
        <v>57</v>
      </c>
      <c r="G555" s="23"/>
      <c r="H555" s="23"/>
      <c r="I555" s="23"/>
      <c r="J555" s="23"/>
      <c r="K555" s="23"/>
      <c r="L555" s="23"/>
      <c r="M555" s="23"/>
      <c r="N555" s="23"/>
      <c r="O555" s="23"/>
      <c r="P555" s="23"/>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c r="DJ555" s="21"/>
      <c r="DK555" s="21"/>
      <c r="DL555" s="21"/>
      <c r="DM555" s="21"/>
      <c r="DN555" s="21"/>
      <c r="DO555" s="21"/>
      <c r="DP555" s="21"/>
      <c r="DQ555" s="21"/>
      <c r="DR555" s="21"/>
      <c r="DS555" s="21"/>
      <c r="DT555" s="21"/>
      <c r="DU555" s="21"/>
      <c r="DV555" s="21"/>
      <c r="DW555" s="21"/>
      <c r="DX555" s="21"/>
      <c r="DY555" s="21"/>
      <c r="DZ555" s="21"/>
      <c r="EA555" s="21"/>
      <c r="EB555" s="21"/>
      <c r="EC555" s="21"/>
      <c r="ED555" s="21"/>
      <c r="EE555" s="21"/>
      <c r="EF555" s="21"/>
      <c r="EG555" s="21"/>
      <c r="EH555" s="21"/>
      <c r="EI555" s="21"/>
      <c r="EJ555" s="21"/>
      <c r="EK555" s="21"/>
      <c r="EL555" s="21"/>
      <c r="EM555" s="21"/>
      <c r="EN555" s="21"/>
      <c r="EO555" s="21"/>
      <c r="EP555" s="21"/>
      <c r="EQ555" s="21"/>
      <c r="ER555" s="21"/>
      <c r="ES555" s="21"/>
      <c r="ET555" s="21"/>
      <c r="EU555" s="21"/>
      <c r="EV555" s="21"/>
      <c r="EW555" s="21"/>
      <c r="EX555" s="21"/>
      <c r="EY555" s="21"/>
      <c r="EZ555" s="21"/>
      <c r="FA555" s="21"/>
      <c r="FB555" s="21"/>
      <c r="FC555" s="21"/>
      <c r="FD555" s="21"/>
      <c r="FE555" s="21"/>
      <c r="FF555" s="21"/>
      <c r="FG555" s="21"/>
      <c r="FH555" s="21"/>
      <c r="FI555" s="21"/>
      <c r="FJ555" s="21"/>
      <c r="FK555" s="21"/>
      <c r="FL555" s="21"/>
      <c r="FM555" s="21"/>
      <c r="FN555" s="21"/>
      <c r="FO555" s="21"/>
      <c r="FP555" s="21"/>
      <c r="FQ555" s="21"/>
      <c r="FR555" s="21"/>
      <c r="FS555" s="21"/>
      <c r="FT555" s="21"/>
      <c r="FU555" s="21"/>
      <c r="FV555" s="21"/>
      <c r="FW555" s="21"/>
      <c r="FX555" s="21"/>
      <c r="FY555" s="21"/>
      <c r="FZ555" s="21"/>
      <c r="GA555" s="21"/>
      <c r="GB555" s="21"/>
      <c r="GC555" s="21"/>
      <c r="GD555" s="21"/>
      <c r="GE555" s="21"/>
      <c r="GF555" s="21"/>
      <c r="GG555" s="21"/>
      <c r="GH555" s="21"/>
      <c r="GI555" s="21"/>
      <c r="GJ555" s="21"/>
      <c r="GK555" s="21"/>
      <c r="GL555" s="21"/>
      <c r="GM555" s="21"/>
      <c r="GN555" s="21"/>
      <c r="GO555" s="21"/>
      <c r="GP555" s="21"/>
      <c r="GQ555" s="21"/>
      <c r="GR555" s="21"/>
      <c r="GS555" s="21"/>
      <c r="GT555" s="21"/>
      <c r="GU555" s="21"/>
      <c r="GV555" s="21"/>
      <c r="GW555" s="21"/>
      <c r="GX555" s="21"/>
      <c r="GY555" s="21"/>
      <c r="GZ555" s="21"/>
      <c r="HA555" s="21"/>
      <c r="HB555" s="21"/>
      <c r="HC555" s="21"/>
      <c r="HD555" s="21"/>
      <c r="HE555" s="21"/>
      <c r="HF555" s="21"/>
      <c r="HG555" s="21"/>
      <c r="HH555" s="21"/>
      <c r="HI555" s="21"/>
      <c r="HJ555" s="21"/>
      <c r="HK555" s="21"/>
      <c r="HL555" s="21"/>
      <c r="HM555" s="21"/>
      <c r="HN555" s="21"/>
      <c r="HO555" s="21"/>
      <c r="HP555" s="21"/>
      <c r="HQ555" s="21"/>
      <c r="HR555" s="21"/>
      <c r="HS555" s="21"/>
      <c r="HT555" s="21"/>
      <c r="HU555" s="21"/>
      <c r="HV555" s="21"/>
      <c r="HW555" s="21"/>
      <c r="HX555" s="21"/>
      <c r="HY555" s="21"/>
      <c r="HZ555" s="21"/>
      <c r="IA555" s="21"/>
    </row>
    <row r="556" spans="1:235" s="22" customFormat="1" ht="15.75" customHeight="1">
      <c r="A556" s="18" t="s">
        <v>235</v>
      </c>
      <c r="B556" s="19"/>
      <c r="C556" s="19"/>
      <c r="D556" s="23">
        <v>145</v>
      </c>
      <c r="E556" s="23"/>
      <c r="F556" s="23">
        <f>D556</f>
        <v>145</v>
      </c>
      <c r="G556" s="23"/>
      <c r="H556" s="23"/>
      <c r="I556" s="23"/>
      <c r="J556" s="23"/>
      <c r="K556" s="23"/>
      <c r="L556" s="23"/>
      <c r="M556" s="23"/>
      <c r="N556" s="23"/>
      <c r="O556" s="23"/>
      <c r="P556" s="23"/>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1"/>
      <c r="EV556" s="21"/>
      <c r="EW556" s="21"/>
      <c r="EX556" s="21"/>
      <c r="EY556" s="21"/>
      <c r="EZ556" s="21"/>
      <c r="FA556" s="21"/>
      <c r="FB556" s="21"/>
      <c r="FC556" s="21"/>
      <c r="FD556" s="21"/>
      <c r="FE556" s="21"/>
      <c r="FF556" s="21"/>
      <c r="FG556" s="21"/>
      <c r="FH556" s="21"/>
      <c r="FI556" s="21"/>
      <c r="FJ556" s="21"/>
      <c r="FK556" s="21"/>
      <c r="FL556" s="21"/>
      <c r="FM556" s="21"/>
      <c r="FN556" s="21"/>
      <c r="FO556" s="21"/>
      <c r="FP556" s="21"/>
      <c r="FQ556" s="21"/>
      <c r="FR556" s="21"/>
      <c r="FS556" s="21"/>
      <c r="FT556" s="21"/>
      <c r="FU556" s="21"/>
      <c r="FV556" s="21"/>
      <c r="FW556" s="21"/>
      <c r="FX556" s="21"/>
      <c r="FY556" s="21"/>
      <c r="FZ556" s="21"/>
      <c r="GA556" s="21"/>
      <c r="GB556" s="21"/>
      <c r="GC556" s="21"/>
      <c r="GD556" s="21"/>
      <c r="GE556" s="21"/>
      <c r="GF556" s="21"/>
      <c r="GG556" s="21"/>
      <c r="GH556" s="21"/>
      <c r="GI556" s="21"/>
      <c r="GJ556" s="21"/>
      <c r="GK556" s="21"/>
      <c r="GL556" s="21"/>
      <c r="GM556" s="21"/>
      <c r="GN556" s="21"/>
      <c r="GO556" s="21"/>
      <c r="GP556" s="21"/>
      <c r="GQ556" s="21"/>
      <c r="GR556" s="21"/>
      <c r="GS556" s="21"/>
      <c r="GT556" s="21"/>
      <c r="GU556" s="21"/>
      <c r="GV556" s="21"/>
      <c r="GW556" s="21"/>
      <c r="GX556" s="21"/>
      <c r="GY556" s="21"/>
      <c r="GZ556" s="21"/>
      <c r="HA556" s="21"/>
      <c r="HB556" s="21"/>
      <c r="HC556" s="21"/>
      <c r="HD556" s="21"/>
      <c r="HE556" s="21"/>
      <c r="HF556" s="21"/>
      <c r="HG556" s="21"/>
      <c r="HH556" s="21"/>
      <c r="HI556" s="21"/>
      <c r="HJ556" s="21"/>
      <c r="HK556" s="21"/>
      <c r="HL556" s="21"/>
      <c r="HM556" s="21"/>
      <c r="HN556" s="21"/>
      <c r="HO556" s="21"/>
      <c r="HP556" s="21"/>
      <c r="HQ556" s="21"/>
      <c r="HR556" s="21"/>
      <c r="HS556" s="21"/>
      <c r="HT556" s="21"/>
      <c r="HU556" s="21"/>
      <c r="HV556" s="21"/>
      <c r="HW556" s="21"/>
      <c r="HX556" s="21"/>
      <c r="HY556" s="21"/>
      <c r="HZ556" s="21"/>
      <c r="IA556" s="21"/>
    </row>
    <row r="557" spans="1:235" s="22" customFormat="1" ht="12.75" customHeight="1">
      <c r="A557" s="49" t="s">
        <v>7</v>
      </c>
      <c r="B557" s="19"/>
      <c r="C557" s="19"/>
      <c r="D557" s="23"/>
      <c r="E557" s="23"/>
      <c r="F557" s="23"/>
      <c r="G557" s="23"/>
      <c r="H557" s="23"/>
      <c r="I557" s="23"/>
      <c r="J557" s="23"/>
      <c r="K557" s="23"/>
      <c r="L557" s="23"/>
      <c r="M557" s="23"/>
      <c r="N557" s="23"/>
      <c r="O557" s="23"/>
      <c r="P557" s="23"/>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c r="DJ557" s="21"/>
      <c r="DK557" s="21"/>
      <c r="DL557" s="21"/>
      <c r="DM557" s="21"/>
      <c r="DN557" s="21"/>
      <c r="DO557" s="21"/>
      <c r="DP557" s="21"/>
      <c r="DQ557" s="21"/>
      <c r="DR557" s="21"/>
      <c r="DS557" s="21"/>
      <c r="DT557" s="21"/>
      <c r="DU557" s="21"/>
      <c r="DV557" s="21"/>
      <c r="DW557" s="21"/>
      <c r="DX557" s="21"/>
      <c r="DY557" s="21"/>
      <c r="DZ557" s="21"/>
      <c r="EA557" s="21"/>
      <c r="EB557" s="21"/>
      <c r="EC557" s="21"/>
      <c r="ED557" s="21"/>
      <c r="EE557" s="21"/>
      <c r="EF557" s="21"/>
      <c r="EG557" s="21"/>
      <c r="EH557" s="21"/>
      <c r="EI557" s="21"/>
      <c r="EJ557" s="21"/>
      <c r="EK557" s="21"/>
      <c r="EL557" s="21"/>
      <c r="EM557" s="21"/>
      <c r="EN557" s="21"/>
      <c r="EO557" s="21"/>
      <c r="EP557" s="21"/>
      <c r="EQ557" s="21"/>
      <c r="ER557" s="21"/>
      <c r="ES557" s="21"/>
      <c r="ET557" s="21"/>
      <c r="EU557" s="21"/>
      <c r="EV557" s="21"/>
      <c r="EW557" s="21"/>
      <c r="EX557" s="21"/>
      <c r="EY557" s="21"/>
      <c r="EZ557" s="21"/>
      <c r="FA557" s="21"/>
      <c r="FB557" s="21"/>
      <c r="FC557" s="21"/>
      <c r="FD557" s="21"/>
      <c r="FE557" s="21"/>
      <c r="FF557" s="21"/>
      <c r="FG557" s="21"/>
      <c r="FH557" s="21"/>
      <c r="FI557" s="21"/>
      <c r="FJ557" s="21"/>
      <c r="FK557" s="21"/>
      <c r="FL557" s="21"/>
      <c r="FM557" s="21"/>
      <c r="FN557" s="21"/>
      <c r="FO557" s="21"/>
      <c r="FP557" s="21"/>
      <c r="FQ557" s="21"/>
      <c r="FR557" s="21"/>
      <c r="FS557" s="21"/>
      <c r="FT557" s="21"/>
      <c r="FU557" s="21"/>
      <c r="FV557" s="21"/>
      <c r="FW557" s="21"/>
      <c r="FX557" s="21"/>
      <c r="FY557" s="21"/>
      <c r="FZ557" s="21"/>
      <c r="GA557" s="21"/>
      <c r="GB557" s="21"/>
      <c r="GC557" s="21"/>
      <c r="GD557" s="21"/>
      <c r="GE557" s="21"/>
      <c r="GF557" s="21"/>
      <c r="GG557" s="21"/>
      <c r="GH557" s="21"/>
      <c r="GI557" s="21"/>
      <c r="GJ557" s="21"/>
      <c r="GK557" s="21"/>
      <c r="GL557" s="21"/>
      <c r="GM557" s="21"/>
      <c r="GN557" s="21"/>
      <c r="GO557" s="21"/>
      <c r="GP557" s="21"/>
      <c r="GQ557" s="21"/>
      <c r="GR557" s="21"/>
      <c r="GS557" s="21"/>
      <c r="GT557" s="21"/>
      <c r="GU557" s="21"/>
      <c r="GV557" s="21"/>
      <c r="GW557" s="21"/>
      <c r="GX557" s="21"/>
      <c r="GY557" s="21"/>
      <c r="GZ557" s="21"/>
      <c r="HA557" s="21"/>
      <c r="HB557" s="21"/>
      <c r="HC557" s="21"/>
      <c r="HD557" s="21"/>
      <c r="HE557" s="21"/>
      <c r="HF557" s="21"/>
      <c r="HG557" s="21"/>
      <c r="HH557" s="21"/>
      <c r="HI557" s="21"/>
      <c r="HJ557" s="21"/>
      <c r="HK557" s="21"/>
      <c r="HL557" s="21"/>
      <c r="HM557" s="21"/>
      <c r="HN557" s="21"/>
      <c r="HO557" s="21"/>
      <c r="HP557" s="21"/>
      <c r="HQ557" s="21"/>
      <c r="HR557" s="21"/>
      <c r="HS557" s="21"/>
      <c r="HT557" s="21"/>
      <c r="HU557" s="21"/>
      <c r="HV557" s="21"/>
      <c r="HW557" s="21"/>
      <c r="HX557" s="21"/>
      <c r="HY557" s="21"/>
      <c r="HZ557" s="21"/>
      <c r="IA557" s="21"/>
    </row>
    <row r="558" spans="1:235" s="22" customFormat="1" ht="24.75" customHeight="1">
      <c r="A558" s="18" t="s">
        <v>236</v>
      </c>
      <c r="B558" s="19"/>
      <c r="C558" s="19"/>
      <c r="D558" s="23">
        <v>1950.89</v>
      </c>
      <c r="E558" s="23"/>
      <c r="F558" s="23">
        <f>D558</f>
        <v>1950.89</v>
      </c>
      <c r="G558" s="23"/>
      <c r="H558" s="23"/>
      <c r="I558" s="23"/>
      <c r="J558" s="23"/>
      <c r="K558" s="23"/>
      <c r="L558" s="23"/>
      <c r="M558" s="23"/>
      <c r="N558" s="23"/>
      <c r="O558" s="23"/>
      <c r="P558" s="23"/>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c r="CN558" s="21"/>
      <c r="CO558" s="21"/>
      <c r="CP558" s="21"/>
      <c r="CQ558" s="21"/>
      <c r="CR558" s="21"/>
      <c r="CS558" s="21"/>
      <c r="CT558" s="21"/>
      <c r="CU558" s="21"/>
      <c r="CV558" s="21"/>
      <c r="CW558" s="21"/>
      <c r="CX558" s="21"/>
      <c r="CY558" s="21"/>
      <c r="CZ558" s="21"/>
      <c r="DA558" s="21"/>
      <c r="DB558" s="21"/>
      <c r="DC558" s="21"/>
      <c r="DD558" s="21"/>
      <c r="DE558" s="21"/>
      <c r="DF558" s="21"/>
      <c r="DG558" s="21"/>
      <c r="DH558" s="21"/>
      <c r="DI558" s="21"/>
      <c r="DJ558" s="21"/>
      <c r="DK558" s="21"/>
      <c r="DL558" s="21"/>
      <c r="DM558" s="21"/>
      <c r="DN558" s="21"/>
      <c r="DO558" s="21"/>
      <c r="DP558" s="21"/>
      <c r="DQ558" s="21"/>
      <c r="DR558" s="21"/>
      <c r="DS558" s="21"/>
      <c r="DT558" s="21"/>
      <c r="DU558" s="21"/>
      <c r="DV558" s="21"/>
      <c r="DW558" s="21"/>
      <c r="DX558" s="21"/>
      <c r="DY558" s="21"/>
      <c r="DZ558" s="21"/>
      <c r="EA558" s="21"/>
      <c r="EB558" s="21"/>
      <c r="EC558" s="21"/>
      <c r="ED558" s="21"/>
      <c r="EE558" s="21"/>
      <c r="EF558" s="21"/>
      <c r="EG558" s="21"/>
      <c r="EH558" s="21"/>
      <c r="EI558" s="21"/>
      <c r="EJ558" s="21"/>
      <c r="EK558" s="21"/>
      <c r="EL558" s="21"/>
      <c r="EM558" s="21"/>
      <c r="EN558" s="21"/>
      <c r="EO558" s="21"/>
      <c r="EP558" s="21"/>
      <c r="EQ558" s="21"/>
      <c r="ER558" s="21"/>
      <c r="ES558" s="21"/>
      <c r="ET558" s="21"/>
      <c r="EU558" s="21"/>
      <c r="EV558" s="21"/>
      <c r="EW558" s="21"/>
      <c r="EX558" s="21"/>
      <c r="EY558" s="21"/>
      <c r="EZ558" s="21"/>
      <c r="FA558" s="21"/>
      <c r="FB558" s="21"/>
      <c r="FC558" s="21"/>
      <c r="FD558" s="21"/>
      <c r="FE558" s="21"/>
      <c r="FF558" s="21"/>
      <c r="FG558" s="21"/>
      <c r="FH558" s="21"/>
      <c r="FI558" s="21"/>
      <c r="FJ558" s="21"/>
      <c r="FK558" s="21"/>
      <c r="FL558" s="21"/>
      <c r="FM558" s="21"/>
      <c r="FN558" s="21"/>
      <c r="FO558" s="21"/>
      <c r="FP558" s="21"/>
      <c r="FQ558" s="21"/>
      <c r="FR558" s="21"/>
      <c r="FS558" s="21"/>
      <c r="FT558" s="21"/>
      <c r="FU558" s="21"/>
      <c r="FV558" s="21"/>
      <c r="FW558" s="21"/>
      <c r="FX558" s="21"/>
      <c r="FY558" s="21"/>
      <c r="FZ558" s="21"/>
      <c r="GA558" s="21"/>
      <c r="GB558" s="21"/>
      <c r="GC558" s="21"/>
      <c r="GD558" s="21"/>
      <c r="GE558" s="21"/>
      <c r="GF558" s="21"/>
      <c r="GG558" s="21"/>
      <c r="GH558" s="21"/>
      <c r="GI558" s="21"/>
      <c r="GJ558" s="21"/>
      <c r="GK558" s="21"/>
      <c r="GL558" s="21"/>
      <c r="GM558" s="21"/>
      <c r="GN558" s="21"/>
      <c r="GO558" s="21"/>
      <c r="GP558" s="21"/>
      <c r="GQ558" s="21"/>
      <c r="GR558" s="21"/>
      <c r="GS558" s="21"/>
      <c r="GT558" s="21"/>
      <c r="GU558" s="21"/>
      <c r="GV558" s="21"/>
      <c r="GW558" s="21"/>
      <c r="GX558" s="21"/>
      <c r="GY558" s="21"/>
      <c r="GZ558" s="21"/>
      <c r="HA558" s="21"/>
      <c r="HB558" s="21"/>
      <c r="HC558" s="21"/>
      <c r="HD558" s="21"/>
      <c r="HE558" s="21"/>
      <c r="HF558" s="21"/>
      <c r="HG558" s="21"/>
      <c r="HH558" s="21"/>
      <c r="HI558" s="21"/>
      <c r="HJ558" s="21"/>
      <c r="HK558" s="21"/>
      <c r="HL558" s="21"/>
      <c r="HM558" s="21"/>
      <c r="HN558" s="21"/>
      <c r="HO558" s="21"/>
      <c r="HP558" s="21"/>
      <c r="HQ558" s="21"/>
      <c r="HR558" s="21"/>
      <c r="HS558" s="21"/>
      <c r="HT558" s="21"/>
      <c r="HU558" s="21"/>
      <c r="HV558" s="21"/>
      <c r="HW558" s="21"/>
      <c r="HX558" s="21"/>
      <c r="HY558" s="21"/>
      <c r="HZ558" s="21"/>
      <c r="IA558" s="21"/>
    </row>
    <row r="559" spans="1:235" s="22" customFormat="1" ht="24.75" customHeight="1">
      <c r="A559" s="18" t="s">
        <v>238</v>
      </c>
      <c r="B559" s="19"/>
      <c r="C559" s="19"/>
      <c r="D559" s="23">
        <v>270.34</v>
      </c>
      <c r="E559" s="23"/>
      <c r="F559" s="23">
        <f>D559</f>
        <v>270.34</v>
      </c>
      <c r="G559" s="23"/>
      <c r="H559" s="23"/>
      <c r="I559" s="23"/>
      <c r="J559" s="23"/>
      <c r="K559" s="23"/>
      <c r="L559" s="23"/>
      <c r="M559" s="23"/>
      <c r="N559" s="23"/>
      <c r="O559" s="23"/>
      <c r="P559" s="23"/>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c r="DJ559" s="21"/>
      <c r="DK559" s="21"/>
      <c r="DL559" s="21"/>
      <c r="DM559" s="21"/>
      <c r="DN559" s="21"/>
      <c r="DO559" s="21"/>
      <c r="DP559" s="21"/>
      <c r="DQ559" s="21"/>
      <c r="DR559" s="21"/>
      <c r="DS559" s="21"/>
      <c r="DT559" s="21"/>
      <c r="DU559" s="21"/>
      <c r="DV559" s="21"/>
      <c r="DW559" s="21"/>
      <c r="DX559" s="21"/>
      <c r="DY559" s="21"/>
      <c r="DZ559" s="21"/>
      <c r="EA559" s="21"/>
      <c r="EB559" s="21"/>
      <c r="EC559" s="21"/>
      <c r="ED559" s="21"/>
      <c r="EE559" s="21"/>
      <c r="EF559" s="21"/>
      <c r="EG559" s="21"/>
      <c r="EH559" s="21"/>
      <c r="EI559" s="21"/>
      <c r="EJ559" s="21"/>
      <c r="EK559" s="21"/>
      <c r="EL559" s="21"/>
      <c r="EM559" s="21"/>
      <c r="EN559" s="21"/>
      <c r="EO559" s="21"/>
      <c r="EP559" s="21"/>
      <c r="EQ559" s="21"/>
      <c r="ER559" s="21"/>
      <c r="ES559" s="21"/>
      <c r="ET559" s="21"/>
      <c r="EU559" s="21"/>
      <c r="EV559" s="21"/>
      <c r="EW559" s="21"/>
      <c r="EX559" s="21"/>
      <c r="EY559" s="21"/>
      <c r="EZ559" s="21"/>
      <c r="FA559" s="21"/>
      <c r="FB559" s="21"/>
      <c r="FC559" s="21"/>
      <c r="FD559" s="21"/>
      <c r="FE559" s="21"/>
      <c r="FF559" s="21"/>
      <c r="FG559" s="21"/>
      <c r="FH559" s="21"/>
      <c r="FI559" s="21"/>
      <c r="FJ559" s="21"/>
      <c r="FK559" s="21"/>
      <c r="FL559" s="21"/>
      <c r="FM559" s="21"/>
      <c r="FN559" s="21"/>
      <c r="FO559" s="21"/>
      <c r="FP559" s="21"/>
      <c r="FQ559" s="21"/>
      <c r="FR559" s="21"/>
      <c r="FS559" s="21"/>
      <c r="FT559" s="21"/>
      <c r="FU559" s="21"/>
      <c r="FV559" s="21"/>
      <c r="FW559" s="21"/>
      <c r="FX559" s="21"/>
      <c r="FY559" s="21"/>
      <c r="FZ559" s="21"/>
      <c r="GA559" s="21"/>
      <c r="GB559" s="21"/>
      <c r="GC559" s="21"/>
      <c r="GD559" s="21"/>
      <c r="GE559" s="21"/>
      <c r="GF559" s="21"/>
      <c r="GG559" s="21"/>
      <c r="GH559" s="21"/>
      <c r="GI559" s="21"/>
      <c r="GJ559" s="21"/>
      <c r="GK559" s="21"/>
      <c r="GL559" s="21"/>
      <c r="GM559" s="21"/>
      <c r="GN559" s="21"/>
      <c r="GO559" s="21"/>
      <c r="GP559" s="21"/>
      <c r="GQ559" s="21"/>
      <c r="GR559" s="21"/>
      <c r="GS559" s="21"/>
      <c r="GT559" s="21"/>
      <c r="GU559" s="21"/>
      <c r="GV559" s="21"/>
      <c r="GW559" s="21"/>
      <c r="GX559" s="21"/>
      <c r="GY559" s="21"/>
      <c r="GZ559" s="21"/>
      <c r="HA559" s="21"/>
      <c r="HB559" s="21"/>
      <c r="HC559" s="21"/>
      <c r="HD559" s="21"/>
      <c r="HE559" s="21"/>
      <c r="HF559" s="21"/>
      <c r="HG559" s="21"/>
      <c r="HH559" s="21"/>
      <c r="HI559" s="21"/>
      <c r="HJ559" s="21"/>
      <c r="HK559" s="21"/>
      <c r="HL559" s="21"/>
      <c r="HM559" s="21"/>
      <c r="HN559" s="21"/>
      <c r="HO559" s="21"/>
      <c r="HP559" s="21"/>
      <c r="HQ559" s="21"/>
      <c r="HR559" s="21"/>
      <c r="HS559" s="21"/>
      <c r="HT559" s="21"/>
      <c r="HU559" s="21"/>
      <c r="HV559" s="21"/>
      <c r="HW559" s="21"/>
      <c r="HX559" s="21"/>
      <c r="HY559" s="21"/>
      <c r="HZ559" s="21"/>
      <c r="IA559" s="21"/>
    </row>
    <row r="560" spans="1:235" s="79" customFormat="1" ht="41.25" customHeight="1">
      <c r="A560" s="72" t="s">
        <v>388</v>
      </c>
      <c r="B560" s="70"/>
      <c r="C560" s="70"/>
      <c r="D560" s="50">
        <v>127900</v>
      </c>
      <c r="E560" s="50"/>
      <c r="F560" s="50">
        <f>D560</f>
        <v>127900</v>
      </c>
      <c r="G560" s="50">
        <f>G564*G566</f>
        <v>130000</v>
      </c>
      <c r="H560" s="50"/>
      <c r="I560" s="50"/>
      <c r="J560" s="50">
        <f>G560</f>
        <v>130000</v>
      </c>
      <c r="K560" s="50"/>
      <c r="L560" s="50"/>
      <c r="M560" s="50"/>
      <c r="N560" s="50"/>
      <c r="O560" s="50"/>
      <c r="P560" s="50"/>
      <c r="Q560" s="78"/>
      <c r="R560" s="78"/>
      <c r="S560" s="78"/>
      <c r="T560" s="78"/>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c r="EW560" s="78"/>
      <c r="EX560" s="78"/>
      <c r="EY560" s="78"/>
      <c r="EZ560" s="78"/>
      <c r="FA560" s="78"/>
      <c r="FB560" s="78"/>
      <c r="FC560" s="78"/>
      <c r="FD560" s="78"/>
      <c r="FE560" s="78"/>
      <c r="FF560" s="78"/>
      <c r="FG560" s="78"/>
      <c r="FH560" s="78"/>
      <c r="FI560" s="78"/>
      <c r="FJ560" s="78"/>
      <c r="FK560" s="78"/>
      <c r="FL560" s="78"/>
      <c r="FM560" s="78"/>
      <c r="FN560" s="78"/>
      <c r="FO560" s="78"/>
      <c r="FP560" s="78"/>
      <c r="FQ560" s="78"/>
      <c r="FR560" s="78"/>
      <c r="FS560" s="78"/>
      <c r="FT560" s="78"/>
      <c r="FU560" s="78"/>
      <c r="FV560" s="78"/>
      <c r="FW560" s="78"/>
      <c r="FX560" s="78"/>
      <c r="FY560" s="78"/>
      <c r="FZ560" s="78"/>
      <c r="GA560" s="78"/>
      <c r="GB560" s="78"/>
      <c r="GC560" s="78"/>
      <c r="GD560" s="78"/>
      <c r="GE560" s="78"/>
      <c r="GF560" s="78"/>
      <c r="GG560" s="78"/>
      <c r="GH560" s="78"/>
      <c r="GI560" s="78"/>
      <c r="GJ560" s="78"/>
      <c r="GK560" s="78"/>
      <c r="GL560" s="78"/>
      <c r="GM560" s="78"/>
      <c r="GN560" s="78"/>
      <c r="GO560" s="78"/>
      <c r="GP560" s="78"/>
      <c r="GQ560" s="78"/>
      <c r="GR560" s="78"/>
      <c r="GS560" s="78"/>
      <c r="GT560" s="78"/>
      <c r="GU560" s="78"/>
      <c r="GV560" s="78"/>
      <c r="GW560" s="78"/>
      <c r="GX560" s="78"/>
      <c r="GY560" s="78"/>
      <c r="GZ560" s="78"/>
      <c r="HA560" s="78"/>
      <c r="HB560" s="78"/>
      <c r="HC560" s="78"/>
      <c r="HD560" s="78"/>
      <c r="HE560" s="78"/>
      <c r="HF560" s="78"/>
      <c r="HG560" s="78"/>
      <c r="HH560" s="78"/>
      <c r="HI560" s="78"/>
      <c r="HJ560" s="78"/>
      <c r="HK560" s="78"/>
      <c r="HL560" s="78"/>
      <c r="HM560" s="78"/>
      <c r="HN560" s="78"/>
      <c r="HO560" s="78"/>
      <c r="HP560" s="78"/>
      <c r="HQ560" s="78"/>
      <c r="HR560" s="78"/>
      <c r="HS560" s="78"/>
      <c r="HT560" s="78"/>
      <c r="HU560" s="78"/>
      <c r="HV560" s="78"/>
      <c r="HW560" s="78"/>
      <c r="HX560" s="78"/>
      <c r="HY560" s="78"/>
      <c r="HZ560" s="78"/>
      <c r="IA560" s="78"/>
    </row>
    <row r="561" spans="1:235" s="22" customFormat="1" ht="11.25" customHeight="1">
      <c r="A561" s="49" t="s">
        <v>4</v>
      </c>
      <c r="B561" s="19"/>
      <c r="C561" s="19"/>
      <c r="D561" s="23"/>
      <c r="E561" s="23"/>
      <c r="F561" s="23"/>
      <c r="G561" s="23"/>
      <c r="H561" s="23"/>
      <c r="I561" s="23"/>
      <c r="J561" s="23"/>
      <c r="K561" s="23"/>
      <c r="L561" s="23"/>
      <c r="M561" s="23"/>
      <c r="N561" s="23"/>
      <c r="O561" s="23"/>
      <c r="P561" s="23"/>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c r="DJ561" s="21"/>
      <c r="DK561" s="21"/>
      <c r="DL561" s="21"/>
      <c r="DM561" s="21"/>
      <c r="DN561" s="21"/>
      <c r="DO561" s="21"/>
      <c r="DP561" s="21"/>
      <c r="DQ561" s="21"/>
      <c r="DR561" s="21"/>
      <c r="DS561" s="21"/>
      <c r="DT561" s="21"/>
      <c r="DU561" s="21"/>
      <c r="DV561" s="21"/>
      <c r="DW561" s="21"/>
      <c r="DX561" s="21"/>
      <c r="DY561" s="21"/>
      <c r="DZ561" s="21"/>
      <c r="EA561" s="21"/>
      <c r="EB561" s="21"/>
      <c r="EC561" s="21"/>
      <c r="ED561" s="21"/>
      <c r="EE561" s="21"/>
      <c r="EF561" s="21"/>
      <c r="EG561" s="21"/>
      <c r="EH561" s="21"/>
      <c r="EI561" s="21"/>
      <c r="EJ561" s="21"/>
      <c r="EK561" s="21"/>
      <c r="EL561" s="21"/>
      <c r="EM561" s="21"/>
      <c r="EN561" s="21"/>
      <c r="EO561" s="21"/>
      <c r="EP561" s="21"/>
      <c r="EQ561" s="21"/>
      <c r="ER561" s="21"/>
      <c r="ES561" s="21"/>
      <c r="ET561" s="21"/>
      <c r="EU561" s="21"/>
      <c r="EV561" s="21"/>
      <c r="EW561" s="21"/>
      <c r="EX561" s="21"/>
      <c r="EY561" s="21"/>
      <c r="EZ561" s="21"/>
      <c r="FA561" s="21"/>
      <c r="FB561" s="21"/>
      <c r="FC561" s="21"/>
      <c r="FD561" s="21"/>
      <c r="FE561" s="21"/>
      <c r="FF561" s="21"/>
      <c r="FG561" s="21"/>
      <c r="FH561" s="21"/>
      <c r="FI561" s="21"/>
      <c r="FJ561" s="21"/>
      <c r="FK561" s="21"/>
      <c r="FL561" s="21"/>
      <c r="FM561" s="21"/>
      <c r="FN561" s="21"/>
      <c r="FO561" s="21"/>
      <c r="FP561" s="21"/>
      <c r="FQ561" s="21"/>
      <c r="FR561" s="21"/>
      <c r="FS561" s="21"/>
      <c r="FT561" s="21"/>
      <c r="FU561" s="21"/>
      <c r="FV561" s="21"/>
      <c r="FW561" s="21"/>
      <c r="FX561" s="21"/>
      <c r="FY561" s="21"/>
      <c r="FZ561" s="21"/>
      <c r="GA561" s="21"/>
      <c r="GB561" s="21"/>
      <c r="GC561" s="21"/>
      <c r="GD561" s="21"/>
      <c r="GE561" s="21"/>
      <c r="GF561" s="21"/>
      <c r="GG561" s="21"/>
      <c r="GH561" s="21"/>
      <c r="GI561" s="21"/>
      <c r="GJ561" s="21"/>
      <c r="GK561" s="21"/>
      <c r="GL561" s="21"/>
      <c r="GM561" s="21"/>
      <c r="GN561" s="21"/>
      <c r="GO561" s="21"/>
      <c r="GP561" s="21"/>
      <c r="GQ561" s="21"/>
      <c r="GR561" s="21"/>
      <c r="GS561" s="21"/>
      <c r="GT561" s="21"/>
      <c r="GU561" s="21"/>
      <c r="GV561" s="21"/>
      <c r="GW561" s="21"/>
      <c r="GX561" s="21"/>
      <c r="GY561" s="21"/>
      <c r="GZ561" s="21"/>
      <c r="HA561" s="21"/>
      <c r="HB561" s="21"/>
      <c r="HC561" s="21"/>
      <c r="HD561" s="21"/>
      <c r="HE561" s="21"/>
      <c r="HF561" s="21"/>
      <c r="HG561" s="21"/>
      <c r="HH561" s="21"/>
      <c r="HI561" s="21"/>
      <c r="HJ561" s="21"/>
      <c r="HK561" s="21"/>
      <c r="HL561" s="21"/>
      <c r="HM561" s="21"/>
      <c r="HN561" s="21"/>
      <c r="HO561" s="21"/>
      <c r="HP561" s="21"/>
      <c r="HQ561" s="21"/>
      <c r="HR561" s="21"/>
      <c r="HS561" s="21"/>
      <c r="HT561" s="21"/>
      <c r="HU561" s="21"/>
      <c r="HV561" s="21"/>
      <c r="HW561" s="21"/>
      <c r="HX561" s="21"/>
      <c r="HY561" s="21"/>
      <c r="HZ561" s="21"/>
      <c r="IA561" s="21"/>
    </row>
    <row r="562" spans="1:235" s="22" customFormat="1" ht="14.25" customHeight="1">
      <c r="A562" s="18" t="s">
        <v>63</v>
      </c>
      <c r="B562" s="19"/>
      <c r="C562" s="19"/>
      <c r="D562" s="23">
        <f>D560</f>
        <v>127900</v>
      </c>
      <c r="E562" s="23"/>
      <c r="F562" s="23">
        <f>D562</f>
        <v>127900</v>
      </c>
      <c r="G562" s="23">
        <v>130000</v>
      </c>
      <c r="H562" s="23"/>
      <c r="I562" s="23"/>
      <c r="J562" s="23">
        <f>G562</f>
        <v>130000</v>
      </c>
      <c r="K562" s="23"/>
      <c r="L562" s="23"/>
      <c r="M562" s="23"/>
      <c r="N562" s="23"/>
      <c r="O562" s="23"/>
      <c r="P562" s="23"/>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c r="DJ562" s="21"/>
      <c r="DK562" s="21"/>
      <c r="DL562" s="21"/>
      <c r="DM562" s="21"/>
      <c r="DN562" s="21"/>
      <c r="DO562" s="21"/>
      <c r="DP562" s="21"/>
      <c r="DQ562" s="21"/>
      <c r="DR562" s="21"/>
      <c r="DS562" s="21"/>
      <c r="DT562" s="21"/>
      <c r="DU562" s="21"/>
      <c r="DV562" s="21"/>
      <c r="DW562" s="21"/>
      <c r="DX562" s="21"/>
      <c r="DY562" s="21"/>
      <c r="DZ562" s="21"/>
      <c r="EA562" s="21"/>
      <c r="EB562" s="21"/>
      <c r="EC562" s="21"/>
      <c r="ED562" s="21"/>
      <c r="EE562" s="21"/>
      <c r="EF562" s="21"/>
      <c r="EG562" s="21"/>
      <c r="EH562" s="21"/>
      <c r="EI562" s="21"/>
      <c r="EJ562" s="21"/>
      <c r="EK562" s="21"/>
      <c r="EL562" s="21"/>
      <c r="EM562" s="21"/>
      <c r="EN562" s="21"/>
      <c r="EO562" s="21"/>
      <c r="EP562" s="21"/>
      <c r="EQ562" s="21"/>
      <c r="ER562" s="21"/>
      <c r="ES562" s="21"/>
      <c r="ET562" s="21"/>
      <c r="EU562" s="21"/>
      <c r="EV562" s="21"/>
      <c r="EW562" s="21"/>
      <c r="EX562" s="21"/>
      <c r="EY562" s="21"/>
      <c r="EZ562" s="21"/>
      <c r="FA562" s="21"/>
      <c r="FB562" s="21"/>
      <c r="FC562" s="21"/>
      <c r="FD562" s="21"/>
      <c r="FE562" s="21"/>
      <c r="FF562" s="21"/>
      <c r="FG562" s="21"/>
      <c r="FH562" s="21"/>
      <c r="FI562" s="21"/>
      <c r="FJ562" s="21"/>
      <c r="FK562" s="21"/>
      <c r="FL562" s="21"/>
      <c r="FM562" s="21"/>
      <c r="FN562" s="21"/>
      <c r="FO562" s="21"/>
      <c r="FP562" s="21"/>
      <c r="FQ562" s="21"/>
      <c r="FR562" s="21"/>
      <c r="FS562" s="21"/>
      <c r="FT562" s="21"/>
      <c r="FU562" s="21"/>
      <c r="FV562" s="21"/>
      <c r="FW562" s="21"/>
      <c r="FX562" s="21"/>
      <c r="FY562" s="21"/>
      <c r="FZ562" s="21"/>
      <c r="GA562" s="21"/>
      <c r="GB562" s="21"/>
      <c r="GC562" s="21"/>
      <c r="GD562" s="21"/>
      <c r="GE562" s="21"/>
      <c r="GF562" s="21"/>
      <c r="GG562" s="21"/>
      <c r="GH562" s="21"/>
      <c r="GI562" s="21"/>
      <c r="GJ562" s="21"/>
      <c r="GK562" s="21"/>
      <c r="GL562" s="21"/>
      <c r="GM562" s="21"/>
      <c r="GN562" s="21"/>
      <c r="GO562" s="21"/>
      <c r="GP562" s="21"/>
      <c r="GQ562" s="21"/>
      <c r="GR562" s="21"/>
      <c r="GS562" s="21"/>
      <c r="GT562" s="21"/>
      <c r="GU562" s="21"/>
      <c r="GV562" s="21"/>
      <c r="GW562" s="21"/>
      <c r="GX562" s="21"/>
      <c r="GY562" s="21"/>
      <c r="GZ562" s="21"/>
      <c r="HA562" s="21"/>
      <c r="HB562" s="21"/>
      <c r="HC562" s="21"/>
      <c r="HD562" s="21"/>
      <c r="HE562" s="21"/>
      <c r="HF562" s="21"/>
      <c r="HG562" s="21"/>
      <c r="HH562" s="21"/>
      <c r="HI562" s="21"/>
      <c r="HJ562" s="21"/>
      <c r="HK562" s="21"/>
      <c r="HL562" s="21"/>
      <c r="HM562" s="21"/>
      <c r="HN562" s="21"/>
      <c r="HO562" s="21"/>
      <c r="HP562" s="21"/>
      <c r="HQ562" s="21"/>
      <c r="HR562" s="21"/>
      <c r="HS562" s="21"/>
      <c r="HT562" s="21"/>
      <c r="HU562" s="21"/>
      <c r="HV562" s="21"/>
      <c r="HW562" s="21"/>
      <c r="HX562" s="21"/>
      <c r="HY562" s="21"/>
      <c r="HZ562" s="21"/>
      <c r="IA562" s="21"/>
    </row>
    <row r="563" spans="1:235" s="22" customFormat="1" ht="10.5" customHeight="1">
      <c r="A563" s="49" t="s">
        <v>5</v>
      </c>
      <c r="B563" s="19"/>
      <c r="C563" s="19"/>
      <c r="D563" s="23"/>
      <c r="E563" s="23"/>
      <c r="F563" s="23"/>
      <c r="G563" s="23"/>
      <c r="H563" s="23"/>
      <c r="I563" s="23"/>
      <c r="J563" s="23"/>
      <c r="K563" s="23"/>
      <c r="L563" s="23"/>
      <c r="M563" s="23"/>
      <c r="N563" s="23"/>
      <c r="O563" s="23"/>
      <c r="P563" s="23"/>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c r="CH563" s="21"/>
      <c r="CI563" s="21"/>
      <c r="CJ563" s="21"/>
      <c r="CK563" s="21"/>
      <c r="CL563" s="21"/>
      <c r="CM563" s="21"/>
      <c r="CN563" s="21"/>
      <c r="CO563" s="21"/>
      <c r="CP563" s="21"/>
      <c r="CQ563" s="21"/>
      <c r="CR563" s="21"/>
      <c r="CS563" s="21"/>
      <c r="CT563" s="21"/>
      <c r="CU563" s="21"/>
      <c r="CV563" s="21"/>
      <c r="CW563" s="21"/>
      <c r="CX563" s="21"/>
      <c r="CY563" s="21"/>
      <c r="CZ563" s="21"/>
      <c r="DA563" s="21"/>
      <c r="DB563" s="21"/>
      <c r="DC563" s="21"/>
      <c r="DD563" s="21"/>
      <c r="DE563" s="21"/>
      <c r="DF563" s="21"/>
      <c r="DG563" s="21"/>
      <c r="DH563" s="21"/>
      <c r="DI563" s="21"/>
      <c r="DJ563" s="21"/>
      <c r="DK563" s="21"/>
      <c r="DL563" s="21"/>
      <c r="DM563" s="21"/>
      <c r="DN563" s="21"/>
      <c r="DO563" s="21"/>
      <c r="DP563" s="21"/>
      <c r="DQ563" s="21"/>
      <c r="DR563" s="21"/>
      <c r="DS563" s="21"/>
      <c r="DT563" s="21"/>
      <c r="DU563" s="21"/>
      <c r="DV563" s="21"/>
      <c r="DW563" s="21"/>
      <c r="DX563" s="21"/>
      <c r="DY563" s="21"/>
      <c r="DZ563" s="21"/>
      <c r="EA563" s="21"/>
      <c r="EB563" s="21"/>
      <c r="EC563" s="21"/>
      <c r="ED563" s="21"/>
      <c r="EE563" s="21"/>
      <c r="EF563" s="21"/>
      <c r="EG563" s="21"/>
      <c r="EH563" s="21"/>
      <c r="EI563" s="21"/>
      <c r="EJ563" s="21"/>
      <c r="EK563" s="21"/>
      <c r="EL563" s="21"/>
      <c r="EM563" s="21"/>
      <c r="EN563" s="21"/>
      <c r="EO563" s="21"/>
      <c r="EP563" s="21"/>
      <c r="EQ563" s="21"/>
      <c r="ER563" s="21"/>
      <c r="ES563" s="21"/>
      <c r="ET563" s="21"/>
      <c r="EU563" s="21"/>
      <c r="EV563" s="21"/>
      <c r="EW563" s="21"/>
      <c r="EX563" s="21"/>
      <c r="EY563" s="21"/>
      <c r="EZ563" s="21"/>
      <c r="FA563" s="21"/>
      <c r="FB563" s="21"/>
      <c r="FC563" s="21"/>
      <c r="FD563" s="21"/>
      <c r="FE563" s="21"/>
      <c r="FF563" s="21"/>
      <c r="FG563" s="21"/>
      <c r="FH563" s="21"/>
      <c r="FI563" s="21"/>
      <c r="FJ563" s="21"/>
      <c r="FK563" s="21"/>
      <c r="FL563" s="21"/>
      <c r="FM563" s="21"/>
      <c r="FN563" s="21"/>
      <c r="FO563" s="21"/>
      <c r="FP563" s="21"/>
      <c r="FQ563" s="21"/>
      <c r="FR563" s="21"/>
      <c r="FS563" s="21"/>
      <c r="FT563" s="21"/>
      <c r="FU563" s="21"/>
      <c r="FV563" s="21"/>
      <c r="FW563" s="21"/>
      <c r="FX563" s="21"/>
      <c r="FY563" s="21"/>
      <c r="FZ563" s="21"/>
      <c r="GA563" s="21"/>
      <c r="GB563" s="21"/>
      <c r="GC563" s="21"/>
      <c r="GD563" s="21"/>
      <c r="GE563" s="21"/>
      <c r="GF563" s="21"/>
      <c r="GG563" s="21"/>
      <c r="GH563" s="21"/>
      <c r="GI563" s="21"/>
      <c r="GJ563" s="21"/>
      <c r="GK563" s="21"/>
      <c r="GL563" s="21"/>
      <c r="GM563" s="21"/>
      <c r="GN563" s="21"/>
      <c r="GO563" s="21"/>
      <c r="GP563" s="21"/>
      <c r="GQ563" s="21"/>
      <c r="GR563" s="21"/>
      <c r="GS563" s="21"/>
      <c r="GT563" s="21"/>
      <c r="GU563" s="21"/>
      <c r="GV563" s="21"/>
      <c r="GW563" s="21"/>
      <c r="GX563" s="21"/>
      <c r="GY563" s="21"/>
      <c r="GZ563" s="21"/>
      <c r="HA563" s="21"/>
      <c r="HB563" s="21"/>
      <c r="HC563" s="21"/>
      <c r="HD563" s="21"/>
      <c r="HE563" s="21"/>
      <c r="HF563" s="21"/>
      <c r="HG563" s="21"/>
      <c r="HH563" s="21"/>
      <c r="HI563" s="21"/>
      <c r="HJ563" s="21"/>
      <c r="HK563" s="21"/>
      <c r="HL563" s="21"/>
      <c r="HM563" s="21"/>
      <c r="HN563" s="21"/>
      <c r="HO563" s="21"/>
      <c r="HP563" s="21"/>
      <c r="HQ563" s="21"/>
      <c r="HR563" s="21"/>
      <c r="HS563" s="21"/>
      <c r="HT563" s="21"/>
      <c r="HU563" s="21"/>
      <c r="HV563" s="21"/>
      <c r="HW563" s="21"/>
      <c r="HX563" s="21"/>
      <c r="HY563" s="21"/>
      <c r="HZ563" s="21"/>
      <c r="IA563" s="21"/>
    </row>
    <row r="564" spans="1:235" s="22" customFormat="1" ht="24.75" customHeight="1">
      <c r="A564" s="18" t="s">
        <v>242</v>
      </c>
      <c r="B564" s="19"/>
      <c r="C564" s="19"/>
      <c r="D564" s="23">
        <v>4</v>
      </c>
      <c r="E564" s="23"/>
      <c r="F564" s="23">
        <f>D564</f>
        <v>4</v>
      </c>
      <c r="G564" s="23">
        <v>4</v>
      </c>
      <c r="H564" s="23"/>
      <c r="I564" s="23"/>
      <c r="J564" s="23">
        <v>4</v>
      </c>
      <c r="K564" s="23"/>
      <c r="L564" s="23"/>
      <c r="M564" s="23"/>
      <c r="N564" s="23"/>
      <c r="O564" s="23"/>
      <c r="P564" s="23"/>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c r="DJ564" s="21"/>
      <c r="DK564" s="21"/>
      <c r="DL564" s="21"/>
      <c r="DM564" s="21"/>
      <c r="DN564" s="21"/>
      <c r="DO564" s="21"/>
      <c r="DP564" s="21"/>
      <c r="DQ564" s="21"/>
      <c r="DR564" s="21"/>
      <c r="DS564" s="21"/>
      <c r="DT564" s="21"/>
      <c r="DU564" s="21"/>
      <c r="DV564" s="21"/>
      <c r="DW564" s="21"/>
      <c r="DX564" s="21"/>
      <c r="DY564" s="21"/>
      <c r="DZ564" s="21"/>
      <c r="EA564" s="21"/>
      <c r="EB564" s="21"/>
      <c r="EC564" s="21"/>
      <c r="ED564" s="21"/>
      <c r="EE564" s="21"/>
      <c r="EF564" s="21"/>
      <c r="EG564" s="21"/>
      <c r="EH564" s="21"/>
      <c r="EI564" s="21"/>
      <c r="EJ564" s="21"/>
      <c r="EK564" s="21"/>
      <c r="EL564" s="21"/>
      <c r="EM564" s="21"/>
      <c r="EN564" s="21"/>
      <c r="EO564" s="21"/>
      <c r="EP564" s="21"/>
      <c r="EQ564" s="21"/>
      <c r="ER564" s="21"/>
      <c r="ES564" s="21"/>
      <c r="ET564" s="21"/>
      <c r="EU564" s="21"/>
      <c r="EV564" s="21"/>
      <c r="EW564" s="21"/>
      <c r="EX564" s="21"/>
      <c r="EY564" s="21"/>
      <c r="EZ564" s="21"/>
      <c r="FA564" s="21"/>
      <c r="FB564" s="21"/>
      <c r="FC564" s="21"/>
      <c r="FD564" s="21"/>
      <c r="FE564" s="21"/>
      <c r="FF564" s="21"/>
      <c r="FG564" s="21"/>
      <c r="FH564" s="21"/>
      <c r="FI564" s="21"/>
      <c r="FJ564" s="21"/>
      <c r="FK564" s="21"/>
      <c r="FL564" s="21"/>
      <c r="FM564" s="21"/>
      <c r="FN564" s="21"/>
      <c r="FO564" s="21"/>
      <c r="FP564" s="21"/>
      <c r="FQ564" s="21"/>
      <c r="FR564" s="21"/>
      <c r="FS564" s="21"/>
      <c r="FT564" s="21"/>
      <c r="FU564" s="21"/>
      <c r="FV564" s="21"/>
      <c r="FW564" s="21"/>
      <c r="FX564" s="21"/>
      <c r="FY564" s="21"/>
      <c r="FZ564" s="21"/>
      <c r="GA564" s="21"/>
      <c r="GB564" s="21"/>
      <c r="GC564" s="21"/>
      <c r="GD564" s="21"/>
      <c r="GE564" s="21"/>
      <c r="GF564" s="21"/>
      <c r="GG564" s="21"/>
      <c r="GH564" s="21"/>
      <c r="GI564" s="21"/>
      <c r="GJ564" s="21"/>
      <c r="GK564" s="21"/>
      <c r="GL564" s="21"/>
      <c r="GM564" s="21"/>
      <c r="GN564" s="21"/>
      <c r="GO564" s="21"/>
      <c r="GP564" s="21"/>
      <c r="GQ564" s="21"/>
      <c r="GR564" s="21"/>
      <c r="GS564" s="21"/>
      <c r="GT564" s="21"/>
      <c r="GU564" s="21"/>
      <c r="GV564" s="21"/>
      <c r="GW564" s="21"/>
      <c r="GX564" s="21"/>
      <c r="GY564" s="21"/>
      <c r="GZ564" s="21"/>
      <c r="HA564" s="21"/>
      <c r="HB564" s="21"/>
      <c r="HC564" s="21"/>
      <c r="HD564" s="21"/>
      <c r="HE564" s="21"/>
      <c r="HF564" s="21"/>
      <c r="HG564" s="21"/>
      <c r="HH564" s="21"/>
      <c r="HI564" s="21"/>
      <c r="HJ564" s="21"/>
      <c r="HK564" s="21"/>
      <c r="HL564" s="21"/>
      <c r="HM564" s="21"/>
      <c r="HN564" s="21"/>
      <c r="HO564" s="21"/>
      <c r="HP564" s="21"/>
      <c r="HQ564" s="21"/>
      <c r="HR564" s="21"/>
      <c r="HS564" s="21"/>
      <c r="HT564" s="21"/>
      <c r="HU564" s="21"/>
      <c r="HV564" s="21"/>
      <c r="HW564" s="21"/>
      <c r="HX564" s="21"/>
      <c r="HY564" s="21"/>
      <c r="HZ564" s="21"/>
      <c r="IA564" s="21"/>
    </row>
    <row r="565" spans="1:235" s="22" customFormat="1" ht="11.25">
      <c r="A565" s="49" t="s">
        <v>7</v>
      </c>
      <c r="B565" s="19"/>
      <c r="C565" s="19"/>
      <c r="D565" s="23"/>
      <c r="E565" s="23"/>
      <c r="F565" s="23"/>
      <c r="G565" s="23"/>
      <c r="H565" s="23"/>
      <c r="I565" s="23"/>
      <c r="J565" s="23"/>
      <c r="K565" s="23"/>
      <c r="L565" s="23"/>
      <c r="M565" s="23"/>
      <c r="N565" s="23"/>
      <c r="O565" s="23"/>
      <c r="P565" s="23"/>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c r="CH565" s="21"/>
      <c r="CI565" s="21"/>
      <c r="CJ565" s="21"/>
      <c r="CK565" s="21"/>
      <c r="CL565" s="21"/>
      <c r="CM565" s="21"/>
      <c r="CN565" s="21"/>
      <c r="CO565" s="21"/>
      <c r="CP565" s="21"/>
      <c r="CQ565" s="21"/>
      <c r="CR565" s="21"/>
      <c r="CS565" s="21"/>
      <c r="CT565" s="21"/>
      <c r="CU565" s="21"/>
      <c r="CV565" s="21"/>
      <c r="CW565" s="21"/>
      <c r="CX565" s="21"/>
      <c r="CY565" s="21"/>
      <c r="CZ565" s="21"/>
      <c r="DA565" s="21"/>
      <c r="DB565" s="21"/>
      <c r="DC565" s="21"/>
      <c r="DD565" s="21"/>
      <c r="DE565" s="21"/>
      <c r="DF565" s="21"/>
      <c r="DG565" s="21"/>
      <c r="DH565" s="21"/>
      <c r="DI565" s="21"/>
      <c r="DJ565" s="21"/>
      <c r="DK565" s="21"/>
      <c r="DL565" s="21"/>
      <c r="DM565" s="21"/>
      <c r="DN565" s="21"/>
      <c r="DO565" s="21"/>
      <c r="DP565" s="21"/>
      <c r="DQ565" s="21"/>
      <c r="DR565" s="21"/>
      <c r="DS565" s="21"/>
      <c r="DT565" s="21"/>
      <c r="DU565" s="21"/>
      <c r="DV565" s="21"/>
      <c r="DW565" s="21"/>
      <c r="DX565" s="21"/>
      <c r="DY565" s="21"/>
      <c r="DZ565" s="21"/>
      <c r="EA565" s="21"/>
      <c r="EB565" s="21"/>
      <c r="EC565" s="21"/>
      <c r="ED565" s="21"/>
      <c r="EE565" s="21"/>
      <c r="EF565" s="21"/>
      <c r="EG565" s="21"/>
      <c r="EH565" s="21"/>
      <c r="EI565" s="21"/>
      <c r="EJ565" s="21"/>
      <c r="EK565" s="21"/>
      <c r="EL565" s="21"/>
      <c r="EM565" s="21"/>
      <c r="EN565" s="21"/>
      <c r="EO565" s="21"/>
      <c r="EP565" s="21"/>
      <c r="EQ565" s="21"/>
      <c r="ER565" s="21"/>
      <c r="ES565" s="21"/>
      <c r="ET565" s="21"/>
      <c r="EU565" s="21"/>
      <c r="EV565" s="21"/>
      <c r="EW565" s="21"/>
      <c r="EX565" s="21"/>
      <c r="EY565" s="21"/>
      <c r="EZ565" s="21"/>
      <c r="FA565" s="21"/>
      <c r="FB565" s="21"/>
      <c r="FC565" s="21"/>
      <c r="FD565" s="21"/>
      <c r="FE565" s="21"/>
      <c r="FF565" s="21"/>
      <c r="FG565" s="21"/>
      <c r="FH565" s="21"/>
      <c r="FI565" s="21"/>
      <c r="FJ565" s="21"/>
      <c r="FK565" s="21"/>
      <c r="FL565" s="21"/>
      <c r="FM565" s="21"/>
      <c r="FN565" s="21"/>
      <c r="FO565" s="21"/>
      <c r="FP565" s="21"/>
      <c r="FQ565" s="21"/>
      <c r="FR565" s="21"/>
      <c r="FS565" s="21"/>
      <c r="FT565" s="21"/>
      <c r="FU565" s="21"/>
      <c r="FV565" s="21"/>
      <c r="FW565" s="21"/>
      <c r="FX565" s="21"/>
      <c r="FY565" s="21"/>
      <c r="FZ565" s="21"/>
      <c r="GA565" s="21"/>
      <c r="GB565" s="21"/>
      <c r="GC565" s="21"/>
      <c r="GD565" s="21"/>
      <c r="GE565" s="21"/>
      <c r="GF565" s="21"/>
      <c r="GG565" s="21"/>
      <c r="GH565" s="21"/>
      <c r="GI565" s="21"/>
      <c r="GJ565" s="21"/>
      <c r="GK565" s="21"/>
      <c r="GL565" s="21"/>
      <c r="GM565" s="21"/>
      <c r="GN565" s="21"/>
      <c r="GO565" s="21"/>
      <c r="GP565" s="21"/>
      <c r="GQ565" s="21"/>
      <c r="GR565" s="21"/>
      <c r="GS565" s="21"/>
      <c r="GT565" s="21"/>
      <c r="GU565" s="21"/>
      <c r="GV565" s="21"/>
      <c r="GW565" s="21"/>
      <c r="GX565" s="21"/>
      <c r="GY565" s="21"/>
      <c r="GZ565" s="21"/>
      <c r="HA565" s="21"/>
      <c r="HB565" s="21"/>
      <c r="HC565" s="21"/>
      <c r="HD565" s="21"/>
      <c r="HE565" s="21"/>
      <c r="HF565" s="21"/>
      <c r="HG565" s="21"/>
      <c r="HH565" s="21"/>
      <c r="HI565" s="21"/>
      <c r="HJ565" s="21"/>
      <c r="HK565" s="21"/>
      <c r="HL565" s="21"/>
      <c r="HM565" s="21"/>
      <c r="HN565" s="21"/>
      <c r="HO565" s="21"/>
      <c r="HP565" s="21"/>
      <c r="HQ565" s="21"/>
      <c r="HR565" s="21"/>
      <c r="HS565" s="21"/>
      <c r="HT565" s="21"/>
      <c r="HU565" s="21"/>
      <c r="HV565" s="21"/>
      <c r="HW565" s="21"/>
      <c r="HX565" s="21"/>
      <c r="HY565" s="21"/>
      <c r="HZ565" s="21"/>
      <c r="IA565" s="21"/>
    </row>
    <row r="566" spans="1:235" s="22" customFormat="1" ht="24.75" customHeight="1">
      <c r="A566" s="18" t="s">
        <v>241</v>
      </c>
      <c r="B566" s="19"/>
      <c r="C566" s="19"/>
      <c r="D566" s="23">
        <f>D560/D564</f>
        <v>31975</v>
      </c>
      <c r="E566" s="23"/>
      <c r="F566" s="23">
        <f>D566</f>
        <v>31975</v>
      </c>
      <c r="G566" s="23">
        <v>32500</v>
      </c>
      <c r="H566" s="23"/>
      <c r="I566" s="23"/>
      <c r="J566" s="23">
        <f>G566</f>
        <v>32500</v>
      </c>
      <c r="K566" s="23"/>
      <c r="L566" s="23"/>
      <c r="M566" s="23"/>
      <c r="N566" s="23"/>
      <c r="O566" s="23"/>
      <c r="P566" s="23"/>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1"/>
      <c r="EV566" s="21"/>
      <c r="EW566" s="21"/>
      <c r="EX566" s="21"/>
      <c r="EY566" s="21"/>
      <c r="EZ566" s="21"/>
      <c r="FA566" s="21"/>
      <c r="FB566" s="21"/>
      <c r="FC566" s="21"/>
      <c r="FD566" s="21"/>
      <c r="FE566" s="21"/>
      <c r="FF566" s="21"/>
      <c r="FG566" s="21"/>
      <c r="FH566" s="21"/>
      <c r="FI566" s="21"/>
      <c r="FJ566" s="21"/>
      <c r="FK566" s="21"/>
      <c r="FL566" s="21"/>
      <c r="FM566" s="21"/>
      <c r="FN566" s="21"/>
      <c r="FO566" s="21"/>
      <c r="FP566" s="21"/>
      <c r="FQ566" s="21"/>
      <c r="FR566" s="21"/>
      <c r="FS566" s="21"/>
      <c r="FT566" s="21"/>
      <c r="FU566" s="21"/>
      <c r="FV566" s="21"/>
      <c r="FW566" s="21"/>
      <c r="FX566" s="21"/>
      <c r="FY566" s="21"/>
      <c r="FZ566" s="21"/>
      <c r="GA566" s="21"/>
      <c r="GB566" s="21"/>
      <c r="GC566" s="21"/>
      <c r="GD566" s="21"/>
      <c r="GE566" s="21"/>
      <c r="GF566" s="21"/>
      <c r="GG566" s="21"/>
      <c r="GH566" s="21"/>
      <c r="GI566" s="21"/>
      <c r="GJ566" s="21"/>
      <c r="GK566" s="21"/>
      <c r="GL566" s="21"/>
      <c r="GM566" s="21"/>
      <c r="GN566" s="21"/>
      <c r="GO566" s="21"/>
      <c r="GP566" s="21"/>
      <c r="GQ566" s="21"/>
      <c r="GR566" s="21"/>
      <c r="GS566" s="21"/>
      <c r="GT566" s="21"/>
      <c r="GU566" s="21"/>
      <c r="GV566" s="21"/>
      <c r="GW566" s="21"/>
      <c r="GX566" s="21"/>
      <c r="GY566" s="21"/>
      <c r="GZ566" s="21"/>
      <c r="HA566" s="21"/>
      <c r="HB566" s="21"/>
      <c r="HC566" s="21"/>
      <c r="HD566" s="21"/>
      <c r="HE566" s="21"/>
      <c r="HF566" s="21"/>
      <c r="HG566" s="21"/>
      <c r="HH566" s="21"/>
      <c r="HI566" s="21"/>
      <c r="HJ566" s="21"/>
      <c r="HK566" s="21"/>
      <c r="HL566" s="21"/>
      <c r="HM566" s="21"/>
      <c r="HN566" s="21"/>
      <c r="HO566" s="21"/>
      <c r="HP566" s="21"/>
      <c r="HQ566" s="21"/>
      <c r="HR566" s="21"/>
      <c r="HS566" s="21"/>
      <c r="HT566" s="21"/>
      <c r="HU566" s="21"/>
      <c r="HV566" s="21"/>
      <c r="HW566" s="21"/>
      <c r="HX566" s="21"/>
      <c r="HY566" s="21"/>
      <c r="HZ566" s="21"/>
      <c r="IA566" s="21"/>
    </row>
    <row r="567" spans="1:235" s="79" customFormat="1" ht="25.5" customHeight="1">
      <c r="A567" s="72" t="s">
        <v>389</v>
      </c>
      <c r="B567" s="70"/>
      <c r="C567" s="70"/>
      <c r="D567" s="50">
        <v>224200</v>
      </c>
      <c r="E567" s="50"/>
      <c r="F567" s="50">
        <f>D567</f>
        <v>224200</v>
      </c>
      <c r="G567" s="50"/>
      <c r="H567" s="50"/>
      <c r="I567" s="50"/>
      <c r="J567" s="50"/>
      <c r="K567" s="50"/>
      <c r="L567" s="50"/>
      <c r="M567" s="50"/>
      <c r="N567" s="50">
        <f>N569</f>
        <v>500000.00204999995</v>
      </c>
      <c r="O567" s="50"/>
      <c r="P567" s="50">
        <f>N567</f>
        <v>500000.00204999995</v>
      </c>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c r="EW567" s="78"/>
      <c r="EX567" s="78"/>
      <c r="EY567" s="78"/>
      <c r="EZ567" s="78"/>
      <c r="FA567" s="78"/>
      <c r="FB567" s="78"/>
      <c r="FC567" s="78"/>
      <c r="FD567" s="78"/>
      <c r="FE567" s="78"/>
      <c r="FF567" s="78"/>
      <c r="FG567" s="78"/>
      <c r="FH567" s="78"/>
      <c r="FI567" s="78"/>
      <c r="FJ567" s="78"/>
      <c r="FK567" s="78"/>
      <c r="FL567" s="78"/>
      <c r="FM567" s="78"/>
      <c r="FN567" s="78"/>
      <c r="FO567" s="78"/>
      <c r="FP567" s="78"/>
      <c r="FQ567" s="78"/>
      <c r="FR567" s="78"/>
      <c r="FS567" s="78"/>
      <c r="FT567" s="78"/>
      <c r="FU567" s="78"/>
      <c r="FV567" s="78"/>
      <c r="FW567" s="78"/>
      <c r="FX567" s="78"/>
      <c r="FY567" s="78"/>
      <c r="FZ567" s="78"/>
      <c r="GA567" s="78"/>
      <c r="GB567" s="78"/>
      <c r="GC567" s="78"/>
      <c r="GD567" s="78"/>
      <c r="GE567" s="78"/>
      <c r="GF567" s="78"/>
      <c r="GG567" s="78"/>
      <c r="GH567" s="78"/>
      <c r="GI567" s="78"/>
      <c r="GJ567" s="78"/>
      <c r="GK567" s="78"/>
      <c r="GL567" s="78"/>
      <c r="GM567" s="78"/>
      <c r="GN567" s="78"/>
      <c r="GO567" s="78"/>
      <c r="GP567" s="78"/>
      <c r="GQ567" s="78"/>
      <c r="GR567" s="78"/>
      <c r="GS567" s="78"/>
      <c r="GT567" s="78"/>
      <c r="GU567" s="78"/>
      <c r="GV567" s="78"/>
      <c r="GW567" s="78"/>
      <c r="GX567" s="78"/>
      <c r="GY567" s="78"/>
      <c r="GZ567" s="78"/>
      <c r="HA567" s="78"/>
      <c r="HB567" s="78"/>
      <c r="HC567" s="78"/>
      <c r="HD567" s="78"/>
      <c r="HE567" s="78"/>
      <c r="HF567" s="78"/>
      <c r="HG567" s="78"/>
      <c r="HH567" s="78"/>
      <c r="HI567" s="78"/>
      <c r="HJ567" s="78"/>
      <c r="HK567" s="78"/>
      <c r="HL567" s="78"/>
      <c r="HM567" s="78"/>
      <c r="HN567" s="78"/>
      <c r="HO567" s="78"/>
      <c r="HP567" s="78"/>
      <c r="HQ567" s="78"/>
      <c r="HR567" s="78"/>
      <c r="HS567" s="78"/>
      <c r="HT567" s="78"/>
      <c r="HU567" s="78"/>
      <c r="HV567" s="78"/>
      <c r="HW567" s="78"/>
      <c r="HX567" s="78"/>
      <c r="HY567" s="78"/>
      <c r="HZ567" s="78"/>
      <c r="IA567" s="78"/>
    </row>
    <row r="568" spans="1:235" s="22" customFormat="1" ht="11.25" customHeight="1">
      <c r="A568" s="49" t="s">
        <v>4</v>
      </c>
      <c r="B568" s="19"/>
      <c r="C568" s="19"/>
      <c r="D568" s="23"/>
      <c r="E568" s="23"/>
      <c r="F568" s="23"/>
      <c r="G568" s="23"/>
      <c r="H568" s="23"/>
      <c r="I568" s="23"/>
      <c r="J568" s="23"/>
      <c r="K568" s="23"/>
      <c r="L568" s="23"/>
      <c r="M568" s="23"/>
      <c r="N568" s="23"/>
      <c r="O568" s="23"/>
      <c r="P568" s="50"/>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c r="DK568" s="21"/>
      <c r="DL568" s="21"/>
      <c r="DM568" s="21"/>
      <c r="DN568" s="21"/>
      <c r="DO568" s="21"/>
      <c r="DP568" s="21"/>
      <c r="DQ568" s="21"/>
      <c r="DR568" s="21"/>
      <c r="DS568" s="21"/>
      <c r="DT568" s="21"/>
      <c r="DU568" s="21"/>
      <c r="DV568" s="21"/>
      <c r="DW568" s="21"/>
      <c r="DX568" s="21"/>
      <c r="DY568" s="21"/>
      <c r="DZ568" s="21"/>
      <c r="EA568" s="21"/>
      <c r="EB568" s="21"/>
      <c r="EC568" s="21"/>
      <c r="ED568" s="21"/>
      <c r="EE568" s="21"/>
      <c r="EF568" s="21"/>
      <c r="EG568" s="21"/>
      <c r="EH568" s="21"/>
      <c r="EI568" s="21"/>
      <c r="EJ568" s="21"/>
      <c r="EK568" s="21"/>
      <c r="EL568" s="21"/>
      <c r="EM568" s="21"/>
      <c r="EN568" s="21"/>
      <c r="EO568" s="21"/>
      <c r="EP568" s="21"/>
      <c r="EQ568" s="21"/>
      <c r="ER568" s="21"/>
      <c r="ES568" s="21"/>
      <c r="ET568" s="21"/>
      <c r="EU568" s="21"/>
      <c r="EV568" s="21"/>
      <c r="EW568" s="21"/>
      <c r="EX568" s="21"/>
      <c r="EY568" s="21"/>
      <c r="EZ568" s="21"/>
      <c r="FA568" s="21"/>
      <c r="FB568" s="21"/>
      <c r="FC568" s="21"/>
      <c r="FD568" s="21"/>
      <c r="FE568" s="21"/>
      <c r="FF568" s="21"/>
      <c r="FG568" s="21"/>
      <c r="FH568" s="21"/>
      <c r="FI568" s="21"/>
      <c r="FJ568" s="21"/>
      <c r="FK568" s="21"/>
      <c r="FL568" s="21"/>
      <c r="FM568" s="21"/>
      <c r="FN568" s="21"/>
      <c r="FO568" s="21"/>
      <c r="FP568" s="21"/>
      <c r="FQ568" s="21"/>
      <c r="FR568" s="21"/>
      <c r="FS568" s="21"/>
      <c r="FT568" s="21"/>
      <c r="FU568" s="21"/>
      <c r="FV568" s="21"/>
      <c r="FW568" s="21"/>
      <c r="FX568" s="21"/>
      <c r="FY568" s="21"/>
      <c r="FZ568" s="21"/>
      <c r="GA568" s="21"/>
      <c r="GB568" s="21"/>
      <c r="GC568" s="21"/>
      <c r="GD568" s="21"/>
      <c r="GE568" s="21"/>
      <c r="GF568" s="21"/>
      <c r="GG568" s="21"/>
      <c r="GH568" s="21"/>
      <c r="GI568" s="21"/>
      <c r="GJ568" s="21"/>
      <c r="GK568" s="21"/>
      <c r="GL568" s="21"/>
      <c r="GM568" s="21"/>
      <c r="GN568" s="21"/>
      <c r="GO568" s="21"/>
      <c r="GP568" s="21"/>
      <c r="GQ568" s="21"/>
      <c r="GR568" s="21"/>
      <c r="GS568" s="21"/>
      <c r="GT568" s="21"/>
      <c r="GU568" s="21"/>
      <c r="GV568" s="21"/>
      <c r="GW568" s="21"/>
      <c r="GX568" s="21"/>
      <c r="GY568" s="21"/>
      <c r="GZ568" s="21"/>
      <c r="HA568" s="21"/>
      <c r="HB568" s="21"/>
      <c r="HC568" s="21"/>
      <c r="HD568" s="21"/>
      <c r="HE568" s="21"/>
      <c r="HF568" s="21"/>
      <c r="HG568" s="21"/>
      <c r="HH568" s="21"/>
      <c r="HI568" s="21"/>
      <c r="HJ568" s="21"/>
      <c r="HK568" s="21"/>
      <c r="HL568" s="21"/>
      <c r="HM568" s="21"/>
      <c r="HN568" s="21"/>
      <c r="HO568" s="21"/>
      <c r="HP568" s="21"/>
      <c r="HQ568" s="21"/>
      <c r="HR568" s="21"/>
      <c r="HS568" s="21"/>
      <c r="HT568" s="21"/>
      <c r="HU568" s="21"/>
      <c r="HV568" s="21"/>
      <c r="HW568" s="21"/>
      <c r="HX568" s="21"/>
      <c r="HY568" s="21"/>
      <c r="HZ568" s="21"/>
      <c r="IA568" s="21"/>
    </row>
    <row r="569" spans="1:235" s="22" customFormat="1" ht="14.25" customHeight="1">
      <c r="A569" s="18" t="s">
        <v>63</v>
      </c>
      <c r="B569" s="19"/>
      <c r="C569" s="19"/>
      <c r="D569" s="23">
        <f>D567</f>
        <v>224200</v>
      </c>
      <c r="E569" s="23"/>
      <c r="F569" s="23">
        <v>224200</v>
      </c>
      <c r="G569" s="23"/>
      <c r="H569" s="23"/>
      <c r="I569" s="23"/>
      <c r="J569" s="23"/>
      <c r="K569" s="23"/>
      <c r="L569" s="23"/>
      <c r="M569" s="23"/>
      <c r="N569" s="23">
        <f>N571*N573</f>
        <v>500000.00204999995</v>
      </c>
      <c r="O569" s="23"/>
      <c r="P569" s="50">
        <f>N569</f>
        <v>500000.00204999995</v>
      </c>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c r="DJ569" s="21"/>
      <c r="DK569" s="21"/>
      <c r="DL569" s="21"/>
      <c r="DM569" s="21"/>
      <c r="DN569" s="21"/>
      <c r="DO569" s="21"/>
      <c r="DP569" s="21"/>
      <c r="DQ569" s="21"/>
      <c r="DR569" s="21"/>
      <c r="DS569" s="21"/>
      <c r="DT569" s="21"/>
      <c r="DU569" s="21"/>
      <c r="DV569" s="21"/>
      <c r="DW569" s="21"/>
      <c r="DX569" s="21"/>
      <c r="DY569" s="21"/>
      <c r="DZ569" s="21"/>
      <c r="EA569" s="21"/>
      <c r="EB569" s="21"/>
      <c r="EC569" s="21"/>
      <c r="ED569" s="21"/>
      <c r="EE569" s="21"/>
      <c r="EF569" s="21"/>
      <c r="EG569" s="21"/>
      <c r="EH569" s="21"/>
      <c r="EI569" s="21"/>
      <c r="EJ569" s="21"/>
      <c r="EK569" s="21"/>
      <c r="EL569" s="21"/>
      <c r="EM569" s="21"/>
      <c r="EN569" s="21"/>
      <c r="EO569" s="21"/>
      <c r="EP569" s="21"/>
      <c r="EQ569" s="21"/>
      <c r="ER569" s="21"/>
      <c r="ES569" s="21"/>
      <c r="ET569" s="21"/>
      <c r="EU569" s="21"/>
      <c r="EV569" s="21"/>
      <c r="EW569" s="21"/>
      <c r="EX569" s="21"/>
      <c r="EY569" s="21"/>
      <c r="EZ569" s="21"/>
      <c r="FA569" s="21"/>
      <c r="FB569" s="21"/>
      <c r="FC569" s="21"/>
      <c r="FD569" s="21"/>
      <c r="FE569" s="21"/>
      <c r="FF569" s="21"/>
      <c r="FG569" s="21"/>
      <c r="FH569" s="21"/>
      <c r="FI569" s="21"/>
      <c r="FJ569" s="21"/>
      <c r="FK569" s="21"/>
      <c r="FL569" s="21"/>
      <c r="FM569" s="21"/>
      <c r="FN569" s="21"/>
      <c r="FO569" s="21"/>
      <c r="FP569" s="21"/>
      <c r="FQ569" s="21"/>
      <c r="FR569" s="21"/>
      <c r="FS569" s="21"/>
      <c r="FT569" s="21"/>
      <c r="FU569" s="21"/>
      <c r="FV569" s="21"/>
      <c r="FW569" s="21"/>
      <c r="FX569" s="21"/>
      <c r="FY569" s="21"/>
      <c r="FZ569" s="21"/>
      <c r="GA569" s="21"/>
      <c r="GB569" s="21"/>
      <c r="GC569" s="21"/>
      <c r="GD569" s="21"/>
      <c r="GE569" s="21"/>
      <c r="GF569" s="21"/>
      <c r="GG569" s="21"/>
      <c r="GH569" s="21"/>
      <c r="GI569" s="21"/>
      <c r="GJ569" s="21"/>
      <c r="GK569" s="21"/>
      <c r="GL569" s="21"/>
      <c r="GM569" s="21"/>
      <c r="GN569" s="21"/>
      <c r="GO569" s="21"/>
      <c r="GP569" s="21"/>
      <c r="GQ569" s="21"/>
      <c r="GR569" s="21"/>
      <c r="GS569" s="21"/>
      <c r="GT569" s="21"/>
      <c r="GU569" s="21"/>
      <c r="GV569" s="21"/>
      <c r="GW569" s="21"/>
      <c r="GX569" s="21"/>
      <c r="GY569" s="21"/>
      <c r="GZ569" s="21"/>
      <c r="HA569" s="21"/>
      <c r="HB569" s="21"/>
      <c r="HC569" s="21"/>
      <c r="HD569" s="21"/>
      <c r="HE569" s="21"/>
      <c r="HF569" s="21"/>
      <c r="HG569" s="21"/>
      <c r="HH569" s="21"/>
      <c r="HI569" s="21"/>
      <c r="HJ569" s="21"/>
      <c r="HK569" s="21"/>
      <c r="HL569" s="21"/>
      <c r="HM569" s="21"/>
      <c r="HN569" s="21"/>
      <c r="HO569" s="21"/>
      <c r="HP569" s="21"/>
      <c r="HQ569" s="21"/>
      <c r="HR569" s="21"/>
      <c r="HS569" s="21"/>
      <c r="HT569" s="21"/>
      <c r="HU569" s="21"/>
      <c r="HV569" s="21"/>
      <c r="HW569" s="21"/>
      <c r="HX569" s="21"/>
      <c r="HY569" s="21"/>
      <c r="HZ569" s="21"/>
      <c r="IA569" s="21"/>
    </row>
    <row r="570" spans="1:235" s="22" customFormat="1" ht="10.5" customHeight="1">
      <c r="A570" s="49" t="s">
        <v>5</v>
      </c>
      <c r="B570" s="19"/>
      <c r="C570" s="19"/>
      <c r="D570" s="23"/>
      <c r="E570" s="23"/>
      <c r="F570" s="23"/>
      <c r="G570" s="23"/>
      <c r="H570" s="23"/>
      <c r="I570" s="23"/>
      <c r="J570" s="23"/>
      <c r="K570" s="23"/>
      <c r="L570" s="23"/>
      <c r="M570" s="23"/>
      <c r="N570" s="23"/>
      <c r="O570" s="23"/>
      <c r="P570" s="50"/>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c r="DJ570" s="21"/>
      <c r="DK570" s="21"/>
      <c r="DL570" s="21"/>
      <c r="DM570" s="21"/>
      <c r="DN570" s="21"/>
      <c r="DO570" s="21"/>
      <c r="DP570" s="21"/>
      <c r="DQ570" s="21"/>
      <c r="DR570" s="21"/>
      <c r="DS570" s="21"/>
      <c r="DT570" s="21"/>
      <c r="DU570" s="21"/>
      <c r="DV570" s="21"/>
      <c r="DW570" s="21"/>
      <c r="DX570" s="21"/>
      <c r="DY570" s="21"/>
      <c r="DZ570" s="21"/>
      <c r="EA570" s="21"/>
      <c r="EB570" s="21"/>
      <c r="EC570" s="21"/>
      <c r="ED570" s="21"/>
      <c r="EE570" s="21"/>
      <c r="EF570" s="21"/>
      <c r="EG570" s="21"/>
      <c r="EH570" s="21"/>
      <c r="EI570" s="21"/>
      <c r="EJ570" s="21"/>
      <c r="EK570" s="21"/>
      <c r="EL570" s="21"/>
      <c r="EM570" s="21"/>
      <c r="EN570" s="21"/>
      <c r="EO570" s="21"/>
      <c r="EP570" s="21"/>
      <c r="EQ570" s="21"/>
      <c r="ER570" s="21"/>
      <c r="ES570" s="21"/>
      <c r="ET570" s="21"/>
      <c r="EU570" s="21"/>
      <c r="EV570" s="21"/>
      <c r="EW570" s="21"/>
      <c r="EX570" s="21"/>
      <c r="EY570" s="21"/>
      <c r="EZ570" s="21"/>
      <c r="FA570" s="21"/>
      <c r="FB570" s="21"/>
      <c r="FC570" s="21"/>
      <c r="FD570" s="21"/>
      <c r="FE570" s="21"/>
      <c r="FF570" s="21"/>
      <c r="FG570" s="21"/>
      <c r="FH570" s="21"/>
      <c r="FI570" s="21"/>
      <c r="FJ570" s="21"/>
      <c r="FK570" s="21"/>
      <c r="FL570" s="21"/>
      <c r="FM570" s="21"/>
      <c r="FN570" s="21"/>
      <c r="FO570" s="21"/>
      <c r="FP570" s="21"/>
      <c r="FQ570" s="21"/>
      <c r="FR570" s="21"/>
      <c r="FS570" s="21"/>
      <c r="FT570" s="21"/>
      <c r="FU570" s="21"/>
      <c r="FV570" s="21"/>
      <c r="FW570" s="21"/>
      <c r="FX570" s="21"/>
      <c r="FY570" s="21"/>
      <c r="FZ570" s="21"/>
      <c r="GA570" s="21"/>
      <c r="GB570" s="21"/>
      <c r="GC570" s="21"/>
      <c r="GD570" s="21"/>
      <c r="GE570" s="21"/>
      <c r="GF570" s="21"/>
      <c r="GG570" s="21"/>
      <c r="GH570" s="21"/>
      <c r="GI570" s="21"/>
      <c r="GJ570" s="21"/>
      <c r="GK570" s="21"/>
      <c r="GL570" s="21"/>
      <c r="GM570" s="21"/>
      <c r="GN570" s="21"/>
      <c r="GO570" s="21"/>
      <c r="GP570" s="21"/>
      <c r="GQ570" s="21"/>
      <c r="GR570" s="21"/>
      <c r="GS570" s="21"/>
      <c r="GT570" s="21"/>
      <c r="GU570" s="21"/>
      <c r="GV570" s="21"/>
      <c r="GW570" s="21"/>
      <c r="GX570" s="21"/>
      <c r="GY570" s="21"/>
      <c r="GZ570" s="21"/>
      <c r="HA570" s="21"/>
      <c r="HB570" s="21"/>
      <c r="HC570" s="21"/>
      <c r="HD570" s="21"/>
      <c r="HE570" s="21"/>
      <c r="HF570" s="21"/>
      <c r="HG570" s="21"/>
      <c r="HH570" s="21"/>
      <c r="HI570" s="21"/>
      <c r="HJ570" s="21"/>
      <c r="HK570" s="21"/>
      <c r="HL570" s="21"/>
      <c r="HM570" s="21"/>
      <c r="HN570" s="21"/>
      <c r="HO570" s="21"/>
      <c r="HP570" s="21"/>
      <c r="HQ570" s="21"/>
      <c r="HR570" s="21"/>
      <c r="HS570" s="21"/>
      <c r="HT570" s="21"/>
      <c r="HU570" s="21"/>
      <c r="HV570" s="21"/>
      <c r="HW570" s="21"/>
      <c r="HX570" s="21"/>
      <c r="HY570" s="21"/>
      <c r="HZ570" s="21"/>
      <c r="IA570" s="21"/>
    </row>
    <row r="571" spans="1:235" s="22" customFormat="1" ht="24.75" customHeight="1">
      <c r="A571" s="18" t="s">
        <v>255</v>
      </c>
      <c r="B571" s="19"/>
      <c r="C571" s="19"/>
      <c r="D571" s="23">
        <v>398</v>
      </c>
      <c r="E571" s="23"/>
      <c r="F571" s="23">
        <f>D571</f>
        <v>398</v>
      </c>
      <c r="G571" s="23"/>
      <c r="H571" s="23"/>
      <c r="I571" s="23"/>
      <c r="J571" s="23"/>
      <c r="K571" s="23"/>
      <c r="L571" s="23"/>
      <c r="M571" s="23"/>
      <c r="N571" s="23">
        <v>213</v>
      </c>
      <c r="O571" s="23"/>
      <c r="P571" s="50">
        <f>N571</f>
        <v>213</v>
      </c>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c r="DK571" s="21"/>
      <c r="DL571" s="21"/>
      <c r="DM571" s="21"/>
      <c r="DN571" s="21"/>
      <c r="DO571" s="21"/>
      <c r="DP571" s="21"/>
      <c r="DQ571" s="21"/>
      <c r="DR571" s="21"/>
      <c r="DS571" s="21"/>
      <c r="DT571" s="21"/>
      <c r="DU571" s="21"/>
      <c r="DV571" s="21"/>
      <c r="DW571" s="21"/>
      <c r="DX571" s="21"/>
      <c r="DY571" s="21"/>
      <c r="DZ571" s="21"/>
      <c r="EA571" s="21"/>
      <c r="EB571" s="21"/>
      <c r="EC571" s="21"/>
      <c r="ED571" s="21"/>
      <c r="EE571" s="21"/>
      <c r="EF571" s="21"/>
      <c r="EG571" s="21"/>
      <c r="EH571" s="21"/>
      <c r="EI571" s="21"/>
      <c r="EJ571" s="21"/>
      <c r="EK571" s="21"/>
      <c r="EL571" s="21"/>
      <c r="EM571" s="21"/>
      <c r="EN571" s="21"/>
      <c r="EO571" s="21"/>
      <c r="EP571" s="21"/>
      <c r="EQ571" s="21"/>
      <c r="ER571" s="21"/>
      <c r="ES571" s="21"/>
      <c r="ET571" s="21"/>
      <c r="EU571" s="21"/>
      <c r="EV571" s="21"/>
      <c r="EW571" s="21"/>
      <c r="EX571" s="21"/>
      <c r="EY571" s="21"/>
      <c r="EZ571" s="21"/>
      <c r="FA571" s="21"/>
      <c r="FB571" s="21"/>
      <c r="FC571" s="21"/>
      <c r="FD571" s="21"/>
      <c r="FE571" s="21"/>
      <c r="FF571" s="21"/>
      <c r="FG571" s="21"/>
      <c r="FH571" s="21"/>
      <c r="FI571" s="21"/>
      <c r="FJ571" s="21"/>
      <c r="FK571" s="21"/>
      <c r="FL571" s="21"/>
      <c r="FM571" s="21"/>
      <c r="FN571" s="21"/>
      <c r="FO571" s="21"/>
      <c r="FP571" s="21"/>
      <c r="FQ571" s="21"/>
      <c r="FR571" s="21"/>
      <c r="FS571" s="21"/>
      <c r="FT571" s="21"/>
      <c r="FU571" s="21"/>
      <c r="FV571" s="21"/>
      <c r="FW571" s="21"/>
      <c r="FX571" s="21"/>
      <c r="FY571" s="21"/>
      <c r="FZ571" s="21"/>
      <c r="GA571" s="21"/>
      <c r="GB571" s="21"/>
      <c r="GC571" s="21"/>
      <c r="GD571" s="21"/>
      <c r="GE571" s="21"/>
      <c r="GF571" s="21"/>
      <c r="GG571" s="21"/>
      <c r="GH571" s="21"/>
      <c r="GI571" s="21"/>
      <c r="GJ571" s="21"/>
      <c r="GK571" s="21"/>
      <c r="GL571" s="21"/>
      <c r="GM571" s="21"/>
      <c r="GN571" s="21"/>
      <c r="GO571" s="21"/>
      <c r="GP571" s="21"/>
      <c r="GQ571" s="21"/>
      <c r="GR571" s="21"/>
      <c r="GS571" s="21"/>
      <c r="GT571" s="21"/>
      <c r="GU571" s="21"/>
      <c r="GV571" s="21"/>
      <c r="GW571" s="21"/>
      <c r="GX571" s="21"/>
      <c r="GY571" s="21"/>
      <c r="GZ571" s="21"/>
      <c r="HA571" s="21"/>
      <c r="HB571" s="21"/>
      <c r="HC571" s="21"/>
      <c r="HD571" s="21"/>
      <c r="HE571" s="21"/>
      <c r="HF571" s="21"/>
      <c r="HG571" s="21"/>
      <c r="HH571" s="21"/>
      <c r="HI571" s="21"/>
      <c r="HJ571" s="21"/>
      <c r="HK571" s="21"/>
      <c r="HL571" s="21"/>
      <c r="HM571" s="21"/>
      <c r="HN571" s="21"/>
      <c r="HO571" s="21"/>
      <c r="HP571" s="21"/>
      <c r="HQ571" s="21"/>
      <c r="HR571" s="21"/>
      <c r="HS571" s="21"/>
      <c r="HT571" s="21"/>
      <c r="HU571" s="21"/>
      <c r="HV571" s="21"/>
      <c r="HW571" s="21"/>
      <c r="HX571" s="21"/>
      <c r="HY571" s="21"/>
      <c r="HZ571" s="21"/>
      <c r="IA571" s="21"/>
    </row>
    <row r="572" spans="1:235" s="22" customFormat="1" ht="11.25">
      <c r="A572" s="49" t="s">
        <v>7</v>
      </c>
      <c r="B572" s="19"/>
      <c r="C572" s="19"/>
      <c r="D572" s="23"/>
      <c r="E572" s="23"/>
      <c r="F572" s="23"/>
      <c r="G572" s="23"/>
      <c r="H572" s="23"/>
      <c r="I572" s="23"/>
      <c r="J572" s="23"/>
      <c r="K572" s="23"/>
      <c r="L572" s="23"/>
      <c r="M572" s="23"/>
      <c r="N572" s="23"/>
      <c r="O572" s="23"/>
      <c r="P572" s="50"/>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c r="DN572" s="21"/>
      <c r="DO572" s="21"/>
      <c r="DP572" s="21"/>
      <c r="DQ572" s="21"/>
      <c r="DR572" s="21"/>
      <c r="DS572" s="21"/>
      <c r="DT572" s="21"/>
      <c r="DU572" s="21"/>
      <c r="DV572" s="21"/>
      <c r="DW572" s="21"/>
      <c r="DX572" s="21"/>
      <c r="DY572" s="21"/>
      <c r="DZ572" s="21"/>
      <c r="EA572" s="21"/>
      <c r="EB572" s="21"/>
      <c r="EC572" s="21"/>
      <c r="ED572" s="21"/>
      <c r="EE572" s="21"/>
      <c r="EF572" s="21"/>
      <c r="EG572" s="21"/>
      <c r="EH572" s="21"/>
      <c r="EI572" s="21"/>
      <c r="EJ572" s="21"/>
      <c r="EK572" s="21"/>
      <c r="EL572" s="21"/>
      <c r="EM572" s="21"/>
      <c r="EN572" s="21"/>
      <c r="EO572" s="21"/>
      <c r="EP572" s="21"/>
      <c r="EQ572" s="21"/>
      <c r="ER572" s="21"/>
      <c r="ES572" s="21"/>
      <c r="ET572" s="21"/>
      <c r="EU572" s="21"/>
      <c r="EV572" s="21"/>
      <c r="EW572" s="21"/>
      <c r="EX572" s="21"/>
      <c r="EY572" s="21"/>
      <c r="EZ572" s="21"/>
      <c r="FA572" s="21"/>
      <c r="FB572" s="21"/>
      <c r="FC572" s="21"/>
      <c r="FD572" s="21"/>
      <c r="FE572" s="21"/>
      <c r="FF572" s="21"/>
      <c r="FG572" s="21"/>
      <c r="FH572" s="21"/>
      <c r="FI572" s="21"/>
      <c r="FJ572" s="21"/>
      <c r="FK572" s="21"/>
      <c r="FL572" s="21"/>
      <c r="FM572" s="21"/>
      <c r="FN572" s="21"/>
      <c r="FO572" s="21"/>
      <c r="FP572" s="21"/>
      <c r="FQ572" s="21"/>
      <c r="FR572" s="21"/>
      <c r="FS572" s="21"/>
      <c r="FT572" s="21"/>
      <c r="FU572" s="21"/>
      <c r="FV572" s="21"/>
      <c r="FW572" s="21"/>
      <c r="FX572" s="21"/>
      <c r="FY572" s="21"/>
      <c r="FZ572" s="21"/>
      <c r="GA572" s="21"/>
      <c r="GB572" s="21"/>
      <c r="GC572" s="21"/>
      <c r="GD572" s="21"/>
      <c r="GE572" s="21"/>
      <c r="GF572" s="21"/>
      <c r="GG572" s="21"/>
      <c r="GH572" s="21"/>
      <c r="GI572" s="21"/>
      <c r="GJ572" s="21"/>
      <c r="GK572" s="21"/>
      <c r="GL572" s="21"/>
      <c r="GM572" s="21"/>
      <c r="GN572" s="21"/>
      <c r="GO572" s="21"/>
      <c r="GP572" s="21"/>
      <c r="GQ572" s="21"/>
      <c r="GR572" s="21"/>
      <c r="GS572" s="21"/>
      <c r="GT572" s="21"/>
      <c r="GU572" s="21"/>
      <c r="GV572" s="21"/>
      <c r="GW572" s="21"/>
      <c r="GX572" s="21"/>
      <c r="GY572" s="21"/>
      <c r="GZ572" s="21"/>
      <c r="HA572" s="21"/>
      <c r="HB572" s="21"/>
      <c r="HC572" s="21"/>
      <c r="HD572" s="21"/>
      <c r="HE572" s="21"/>
      <c r="HF572" s="21"/>
      <c r="HG572" s="21"/>
      <c r="HH572" s="21"/>
      <c r="HI572" s="21"/>
      <c r="HJ572" s="21"/>
      <c r="HK572" s="21"/>
      <c r="HL572" s="21"/>
      <c r="HM572" s="21"/>
      <c r="HN572" s="21"/>
      <c r="HO572" s="21"/>
      <c r="HP572" s="21"/>
      <c r="HQ572" s="21"/>
      <c r="HR572" s="21"/>
      <c r="HS572" s="21"/>
      <c r="HT572" s="21"/>
      <c r="HU572" s="21"/>
      <c r="HV572" s="21"/>
      <c r="HW572" s="21"/>
      <c r="HX572" s="21"/>
      <c r="HY572" s="21"/>
      <c r="HZ572" s="21"/>
      <c r="IA572" s="21"/>
    </row>
    <row r="573" spans="1:235" s="22" customFormat="1" ht="24.75" customHeight="1">
      <c r="A573" s="18" t="s">
        <v>256</v>
      </c>
      <c r="B573" s="19"/>
      <c r="C573" s="19"/>
      <c r="D573" s="23">
        <f>D567/D571</f>
        <v>563.3165829145729</v>
      </c>
      <c r="E573" s="23"/>
      <c r="F573" s="23">
        <f>D573</f>
        <v>563.3165829145729</v>
      </c>
      <c r="G573" s="23"/>
      <c r="H573" s="23"/>
      <c r="I573" s="23"/>
      <c r="J573" s="23"/>
      <c r="K573" s="23"/>
      <c r="L573" s="23"/>
      <c r="M573" s="23"/>
      <c r="N573" s="23">
        <v>2347.41785</v>
      </c>
      <c r="O573" s="23"/>
      <c r="P573" s="50">
        <f>N573</f>
        <v>2347.41785</v>
      </c>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c r="DK573" s="21"/>
      <c r="DL573" s="21"/>
      <c r="DM573" s="21"/>
      <c r="DN573" s="21"/>
      <c r="DO573" s="21"/>
      <c r="DP573" s="21"/>
      <c r="DQ573" s="21"/>
      <c r="DR573" s="21"/>
      <c r="DS573" s="21"/>
      <c r="DT573" s="21"/>
      <c r="DU573" s="21"/>
      <c r="DV573" s="21"/>
      <c r="DW573" s="21"/>
      <c r="DX573" s="21"/>
      <c r="DY573" s="21"/>
      <c r="DZ573" s="21"/>
      <c r="EA573" s="21"/>
      <c r="EB573" s="21"/>
      <c r="EC573" s="21"/>
      <c r="ED573" s="21"/>
      <c r="EE573" s="21"/>
      <c r="EF573" s="21"/>
      <c r="EG573" s="21"/>
      <c r="EH573" s="21"/>
      <c r="EI573" s="21"/>
      <c r="EJ573" s="21"/>
      <c r="EK573" s="21"/>
      <c r="EL573" s="21"/>
      <c r="EM573" s="21"/>
      <c r="EN573" s="21"/>
      <c r="EO573" s="21"/>
      <c r="EP573" s="21"/>
      <c r="EQ573" s="21"/>
      <c r="ER573" s="21"/>
      <c r="ES573" s="21"/>
      <c r="ET573" s="21"/>
      <c r="EU573" s="21"/>
      <c r="EV573" s="21"/>
      <c r="EW573" s="21"/>
      <c r="EX573" s="21"/>
      <c r="EY573" s="21"/>
      <c r="EZ573" s="21"/>
      <c r="FA573" s="21"/>
      <c r="FB573" s="21"/>
      <c r="FC573" s="21"/>
      <c r="FD573" s="21"/>
      <c r="FE573" s="21"/>
      <c r="FF573" s="21"/>
      <c r="FG573" s="21"/>
      <c r="FH573" s="21"/>
      <c r="FI573" s="21"/>
      <c r="FJ573" s="21"/>
      <c r="FK573" s="21"/>
      <c r="FL573" s="21"/>
      <c r="FM573" s="21"/>
      <c r="FN573" s="21"/>
      <c r="FO573" s="21"/>
      <c r="FP573" s="21"/>
      <c r="FQ573" s="21"/>
      <c r="FR573" s="21"/>
      <c r="FS573" s="21"/>
      <c r="FT573" s="21"/>
      <c r="FU573" s="21"/>
      <c r="FV573" s="21"/>
      <c r="FW573" s="21"/>
      <c r="FX573" s="21"/>
      <c r="FY573" s="21"/>
      <c r="FZ573" s="21"/>
      <c r="GA573" s="21"/>
      <c r="GB573" s="21"/>
      <c r="GC573" s="21"/>
      <c r="GD573" s="21"/>
      <c r="GE573" s="21"/>
      <c r="GF573" s="21"/>
      <c r="GG573" s="21"/>
      <c r="GH573" s="21"/>
      <c r="GI573" s="21"/>
      <c r="GJ573" s="21"/>
      <c r="GK573" s="21"/>
      <c r="GL573" s="21"/>
      <c r="GM573" s="21"/>
      <c r="GN573" s="21"/>
      <c r="GO573" s="21"/>
      <c r="GP573" s="21"/>
      <c r="GQ573" s="21"/>
      <c r="GR573" s="21"/>
      <c r="GS573" s="21"/>
      <c r="GT573" s="21"/>
      <c r="GU573" s="21"/>
      <c r="GV573" s="21"/>
      <c r="GW573" s="21"/>
      <c r="GX573" s="21"/>
      <c r="GY573" s="21"/>
      <c r="GZ573" s="21"/>
      <c r="HA573" s="21"/>
      <c r="HB573" s="21"/>
      <c r="HC573" s="21"/>
      <c r="HD573" s="21"/>
      <c r="HE573" s="21"/>
      <c r="HF573" s="21"/>
      <c r="HG573" s="21"/>
      <c r="HH573" s="21"/>
      <c r="HI573" s="21"/>
      <c r="HJ573" s="21"/>
      <c r="HK573" s="21"/>
      <c r="HL573" s="21"/>
      <c r="HM573" s="21"/>
      <c r="HN573" s="21"/>
      <c r="HO573" s="21"/>
      <c r="HP573" s="21"/>
      <c r="HQ573" s="21"/>
      <c r="HR573" s="21"/>
      <c r="HS573" s="21"/>
      <c r="HT573" s="21"/>
      <c r="HU573" s="21"/>
      <c r="HV573" s="21"/>
      <c r="HW573" s="21"/>
      <c r="HX573" s="21"/>
      <c r="HY573" s="21"/>
      <c r="HZ573" s="21"/>
      <c r="IA573" s="21"/>
    </row>
    <row r="574" spans="1:235" s="79" customFormat="1" ht="45.75" customHeight="1">
      <c r="A574" s="72" t="s">
        <v>390</v>
      </c>
      <c r="B574" s="70"/>
      <c r="C574" s="70"/>
      <c r="D574" s="50"/>
      <c r="E574" s="50"/>
      <c r="F574" s="50"/>
      <c r="G574" s="50">
        <f>G578*G580</f>
        <v>70100</v>
      </c>
      <c r="H574" s="50"/>
      <c r="I574" s="50"/>
      <c r="J574" s="50">
        <f>G574</f>
        <v>70100</v>
      </c>
      <c r="K574" s="50"/>
      <c r="L574" s="50"/>
      <c r="M574" s="50"/>
      <c r="N574" s="50"/>
      <c r="O574" s="50"/>
      <c r="P574" s="50"/>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c r="FO574" s="78"/>
      <c r="FP574" s="78"/>
      <c r="FQ574" s="78"/>
      <c r="FR574" s="78"/>
      <c r="FS574" s="78"/>
      <c r="FT574" s="78"/>
      <c r="FU574" s="78"/>
      <c r="FV574" s="78"/>
      <c r="FW574" s="78"/>
      <c r="FX574" s="78"/>
      <c r="FY574" s="78"/>
      <c r="FZ574" s="78"/>
      <c r="GA574" s="78"/>
      <c r="GB574" s="78"/>
      <c r="GC574" s="78"/>
      <c r="GD574" s="78"/>
      <c r="GE574" s="78"/>
      <c r="GF574" s="78"/>
      <c r="GG574" s="78"/>
      <c r="GH574" s="78"/>
      <c r="GI574" s="78"/>
      <c r="GJ574" s="78"/>
      <c r="GK574" s="78"/>
      <c r="GL574" s="78"/>
      <c r="GM574" s="78"/>
      <c r="GN574" s="78"/>
      <c r="GO574" s="78"/>
      <c r="GP574" s="78"/>
      <c r="GQ574" s="78"/>
      <c r="GR574" s="78"/>
      <c r="GS574" s="78"/>
      <c r="GT574" s="78"/>
      <c r="GU574" s="78"/>
      <c r="GV574" s="78"/>
      <c r="GW574" s="78"/>
      <c r="GX574" s="78"/>
      <c r="GY574" s="78"/>
      <c r="GZ574" s="78"/>
      <c r="HA574" s="78"/>
      <c r="HB574" s="78"/>
      <c r="HC574" s="78"/>
      <c r="HD574" s="78"/>
      <c r="HE574" s="78"/>
      <c r="HF574" s="78"/>
      <c r="HG574" s="78"/>
      <c r="HH574" s="78"/>
      <c r="HI574" s="78"/>
      <c r="HJ574" s="78"/>
      <c r="HK574" s="78"/>
      <c r="HL574" s="78"/>
      <c r="HM574" s="78"/>
      <c r="HN574" s="78"/>
      <c r="HO574" s="78"/>
      <c r="HP574" s="78"/>
      <c r="HQ574" s="78"/>
      <c r="HR574" s="78"/>
      <c r="HS574" s="78"/>
      <c r="HT574" s="78"/>
      <c r="HU574" s="78"/>
      <c r="HV574" s="78"/>
      <c r="HW574" s="78"/>
      <c r="HX574" s="78"/>
      <c r="HY574" s="78"/>
      <c r="HZ574" s="78"/>
      <c r="IA574" s="78"/>
    </row>
    <row r="575" spans="1:235" s="22" customFormat="1" ht="12.75" customHeight="1">
      <c r="A575" s="49" t="s">
        <v>4</v>
      </c>
      <c r="B575" s="19"/>
      <c r="C575" s="19"/>
      <c r="D575" s="23"/>
      <c r="E575" s="23"/>
      <c r="F575" s="23"/>
      <c r="G575" s="23"/>
      <c r="H575" s="23"/>
      <c r="I575" s="23"/>
      <c r="J575" s="23"/>
      <c r="K575" s="23"/>
      <c r="L575" s="23"/>
      <c r="M575" s="23"/>
      <c r="N575" s="23"/>
      <c r="O575" s="23"/>
      <c r="P575" s="23"/>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c r="CG575" s="21"/>
      <c r="CH575" s="21"/>
      <c r="CI575" s="21"/>
      <c r="CJ575" s="21"/>
      <c r="CK575" s="21"/>
      <c r="CL575" s="21"/>
      <c r="CM575" s="21"/>
      <c r="CN575" s="21"/>
      <c r="CO575" s="21"/>
      <c r="CP575" s="21"/>
      <c r="CQ575" s="21"/>
      <c r="CR575" s="21"/>
      <c r="CS575" s="21"/>
      <c r="CT575" s="21"/>
      <c r="CU575" s="21"/>
      <c r="CV575" s="21"/>
      <c r="CW575" s="21"/>
      <c r="CX575" s="21"/>
      <c r="CY575" s="21"/>
      <c r="CZ575" s="21"/>
      <c r="DA575" s="21"/>
      <c r="DB575" s="21"/>
      <c r="DC575" s="21"/>
      <c r="DD575" s="21"/>
      <c r="DE575" s="21"/>
      <c r="DF575" s="21"/>
      <c r="DG575" s="21"/>
      <c r="DH575" s="21"/>
      <c r="DI575" s="21"/>
      <c r="DJ575" s="21"/>
      <c r="DK575" s="21"/>
      <c r="DL575" s="21"/>
      <c r="DM575" s="21"/>
      <c r="DN575" s="21"/>
      <c r="DO575" s="21"/>
      <c r="DP575" s="21"/>
      <c r="DQ575" s="21"/>
      <c r="DR575" s="21"/>
      <c r="DS575" s="21"/>
      <c r="DT575" s="21"/>
      <c r="DU575" s="21"/>
      <c r="DV575" s="21"/>
      <c r="DW575" s="21"/>
      <c r="DX575" s="21"/>
      <c r="DY575" s="21"/>
      <c r="DZ575" s="21"/>
      <c r="EA575" s="21"/>
      <c r="EB575" s="21"/>
      <c r="EC575" s="21"/>
      <c r="ED575" s="21"/>
      <c r="EE575" s="21"/>
      <c r="EF575" s="21"/>
      <c r="EG575" s="21"/>
      <c r="EH575" s="21"/>
      <c r="EI575" s="21"/>
      <c r="EJ575" s="21"/>
      <c r="EK575" s="21"/>
      <c r="EL575" s="21"/>
      <c r="EM575" s="21"/>
      <c r="EN575" s="21"/>
      <c r="EO575" s="21"/>
      <c r="EP575" s="21"/>
      <c r="EQ575" s="21"/>
      <c r="ER575" s="21"/>
      <c r="ES575" s="21"/>
      <c r="ET575" s="21"/>
      <c r="EU575" s="21"/>
      <c r="EV575" s="21"/>
      <c r="EW575" s="21"/>
      <c r="EX575" s="21"/>
      <c r="EY575" s="21"/>
      <c r="EZ575" s="21"/>
      <c r="FA575" s="21"/>
      <c r="FB575" s="21"/>
      <c r="FC575" s="21"/>
      <c r="FD575" s="21"/>
      <c r="FE575" s="21"/>
      <c r="FF575" s="21"/>
      <c r="FG575" s="21"/>
      <c r="FH575" s="21"/>
      <c r="FI575" s="21"/>
      <c r="FJ575" s="21"/>
      <c r="FK575" s="21"/>
      <c r="FL575" s="21"/>
      <c r="FM575" s="21"/>
      <c r="FN575" s="21"/>
      <c r="FO575" s="21"/>
      <c r="FP575" s="21"/>
      <c r="FQ575" s="21"/>
      <c r="FR575" s="21"/>
      <c r="FS575" s="21"/>
      <c r="FT575" s="21"/>
      <c r="FU575" s="21"/>
      <c r="FV575" s="21"/>
      <c r="FW575" s="21"/>
      <c r="FX575" s="21"/>
      <c r="FY575" s="21"/>
      <c r="FZ575" s="21"/>
      <c r="GA575" s="21"/>
      <c r="GB575" s="21"/>
      <c r="GC575" s="21"/>
      <c r="GD575" s="21"/>
      <c r="GE575" s="21"/>
      <c r="GF575" s="21"/>
      <c r="GG575" s="21"/>
      <c r="GH575" s="21"/>
      <c r="GI575" s="21"/>
      <c r="GJ575" s="21"/>
      <c r="GK575" s="21"/>
      <c r="GL575" s="21"/>
      <c r="GM575" s="21"/>
      <c r="GN575" s="21"/>
      <c r="GO575" s="21"/>
      <c r="GP575" s="21"/>
      <c r="GQ575" s="21"/>
      <c r="GR575" s="21"/>
      <c r="GS575" s="21"/>
      <c r="GT575" s="21"/>
      <c r="GU575" s="21"/>
      <c r="GV575" s="21"/>
      <c r="GW575" s="21"/>
      <c r="GX575" s="21"/>
      <c r="GY575" s="21"/>
      <c r="GZ575" s="21"/>
      <c r="HA575" s="21"/>
      <c r="HB575" s="21"/>
      <c r="HC575" s="21"/>
      <c r="HD575" s="21"/>
      <c r="HE575" s="21"/>
      <c r="HF575" s="21"/>
      <c r="HG575" s="21"/>
      <c r="HH575" s="21"/>
      <c r="HI575" s="21"/>
      <c r="HJ575" s="21"/>
      <c r="HK575" s="21"/>
      <c r="HL575" s="21"/>
      <c r="HM575" s="21"/>
      <c r="HN575" s="21"/>
      <c r="HO575" s="21"/>
      <c r="HP575" s="21"/>
      <c r="HQ575" s="21"/>
      <c r="HR575" s="21"/>
      <c r="HS575" s="21"/>
      <c r="HT575" s="21"/>
      <c r="HU575" s="21"/>
      <c r="HV575" s="21"/>
      <c r="HW575" s="21"/>
      <c r="HX575" s="21"/>
      <c r="HY575" s="21"/>
      <c r="HZ575" s="21"/>
      <c r="IA575" s="21"/>
    </row>
    <row r="576" spans="1:235" s="22" customFormat="1" ht="11.25">
      <c r="A576" s="18" t="s">
        <v>63</v>
      </c>
      <c r="B576" s="19"/>
      <c r="C576" s="19"/>
      <c r="D576" s="23"/>
      <c r="E576" s="23"/>
      <c r="F576" s="23"/>
      <c r="G576" s="23">
        <v>70100</v>
      </c>
      <c r="H576" s="23"/>
      <c r="I576" s="23"/>
      <c r="J576" s="23">
        <f>G576</f>
        <v>70100</v>
      </c>
      <c r="K576" s="23"/>
      <c r="L576" s="23"/>
      <c r="M576" s="23"/>
      <c r="N576" s="23"/>
      <c r="O576" s="23"/>
      <c r="P576" s="23"/>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1"/>
      <c r="EV576" s="21"/>
      <c r="EW576" s="21"/>
      <c r="EX576" s="21"/>
      <c r="EY576" s="21"/>
      <c r="EZ576" s="21"/>
      <c r="FA576" s="21"/>
      <c r="FB576" s="21"/>
      <c r="FC576" s="21"/>
      <c r="FD576" s="21"/>
      <c r="FE576" s="21"/>
      <c r="FF576" s="21"/>
      <c r="FG576" s="21"/>
      <c r="FH576" s="21"/>
      <c r="FI576" s="21"/>
      <c r="FJ576" s="21"/>
      <c r="FK576" s="21"/>
      <c r="FL576" s="21"/>
      <c r="FM576" s="21"/>
      <c r="FN576" s="21"/>
      <c r="FO576" s="21"/>
      <c r="FP576" s="21"/>
      <c r="FQ576" s="21"/>
      <c r="FR576" s="21"/>
      <c r="FS576" s="21"/>
      <c r="FT576" s="21"/>
      <c r="FU576" s="21"/>
      <c r="FV576" s="21"/>
      <c r="FW576" s="21"/>
      <c r="FX576" s="21"/>
      <c r="FY576" s="21"/>
      <c r="FZ576" s="21"/>
      <c r="GA576" s="21"/>
      <c r="GB576" s="21"/>
      <c r="GC576" s="21"/>
      <c r="GD576" s="21"/>
      <c r="GE576" s="21"/>
      <c r="GF576" s="21"/>
      <c r="GG576" s="21"/>
      <c r="GH576" s="21"/>
      <c r="GI576" s="21"/>
      <c r="GJ576" s="21"/>
      <c r="GK576" s="21"/>
      <c r="GL576" s="21"/>
      <c r="GM576" s="21"/>
      <c r="GN576" s="21"/>
      <c r="GO576" s="21"/>
      <c r="GP576" s="21"/>
      <c r="GQ576" s="21"/>
      <c r="GR576" s="21"/>
      <c r="GS576" s="21"/>
      <c r="GT576" s="21"/>
      <c r="GU576" s="21"/>
      <c r="GV576" s="21"/>
      <c r="GW576" s="21"/>
      <c r="GX576" s="21"/>
      <c r="GY576" s="21"/>
      <c r="GZ576" s="21"/>
      <c r="HA576" s="21"/>
      <c r="HB576" s="21"/>
      <c r="HC576" s="21"/>
      <c r="HD576" s="21"/>
      <c r="HE576" s="21"/>
      <c r="HF576" s="21"/>
      <c r="HG576" s="21"/>
      <c r="HH576" s="21"/>
      <c r="HI576" s="21"/>
      <c r="HJ576" s="21"/>
      <c r="HK576" s="21"/>
      <c r="HL576" s="21"/>
      <c r="HM576" s="21"/>
      <c r="HN576" s="21"/>
      <c r="HO576" s="21"/>
      <c r="HP576" s="21"/>
      <c r="HQ576" s="21"/>
      <c r="HR576" s="21"/>
      <c r="HS576" s="21"/>
      <c r="HT576" s="21"/>
      <c r="HU576" s="21"/>
      <c r="HV576" s="21"/>
      <c r="HW576" s="21"/>
      <c r="HX576" s="21"/>
      <c r="HY576" s="21"/>
      <c r="HZ576" s="21"/>
      <c r="IA576" s="21"/>
    </row>
    <row r="577" spans="1:235" s="22" customFormat="1" ht="11.25">
      <c r="A577" s="49" t="s">
        <v>5</v>
      </c>
      <c r="B577" s="19"/>
      <c r="C577" s="19"/>
      <c r="D577" s="23"/>
      <c r="E577" s="23"/>
      <c r="F577" s="23"/>
      <c r="G577" s="23"/>
      <c r="H577" s="23"/>
      <c r="I577" s="23"/>
      <c r="J577" s="23"/>
      <c r="K577" s="23"/>
      <c r="L577" s="23"/>
      <c r="M577" s="23"/>
      <c r="N577" s="23"/>
      <c r="O577" s="23"/>
      <c r="P577" s="23"/>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1"/>
      <c r="CF577" s="21"/>
      <c r="CG577" s="21"/>
      <c r="CH577" s="21"/>
      <c r="CI577" s="21"/>
      <c r="CJ577" s="21"/>
      <c r="CK577" s="21"/>
      <c r="CL577" s="21"/>
      <c r="CM577" s="21"/>
      <c r="CN577" s="21"/>
      <c r="CO577" s="21"/>
      <c r="CP577" s="21"/>
      <c r="CQ577" s="21"/>
      <c r="CR577" s="21"/>
      <c r="CS577" s="21"/>
      <c r="CT577" s="21"/>
      <c r="CU577" s="21"/>
      <c r="CV577" s="21"/>
      <c r="CW577" s="21"/>
      <c r="CX577" s="21"/>
      <c r="CY577" s="21"/>
      <c r="CZ577" s="21"/>
      <c r="DA577" s="21"/>
      <c r="DB577" s="21"/>
      <c r="DC577" s="21"/>
      <c r="DD577" s="21"/>
      <c r="DE577" s="21"/>
      <c r="DF577" s="21"/>
      <c r="DG577" s="21"/>
      <c r="DH577" s="21"/>
      <c r="DI577" s="21"/>
      <c r="DJ577" s="21"/>
      <c r="DK577" s="21"/>
      <c r="DL577" s="21"/>
      <c r="DM577" s="21"/>
      <c r="DN577" s="21"/>
      <c r="DO577" s="21"/>
      <c r="DP577" s="21"/>
      <c r="DQ577" s="21"/>
      <c r="DR577" s="21"/>
      <c r="DS577" s="21"/>
      <c r="DT577" s="21"/>
      <c r="DU577" s="21"/>
      <c r="DV577" s="21"/>
      <c r="DW577" s="21"/>
      <c r="DX577" s="21"/>
      <c r="DY577" s="21"/>
      <c r="DZ577" s="21"/>
      <c r="EA577" s="21"/>
      <c r="EB577" s="21"/>
      <c r="EC577" s="21"/>
      <c r="ED577" s="21"/>
      <c r="EE577" s="21"/>
      <c r="EF577" s="21"/>
      <c r="EG577" s="21"/>
      <c r="EH577" s="21"/>
      <c r="EI577" s="21"/>
      <c r="EJ577" s="21"/>
      <c r="EK577" s="21"/>
      <c r="EL577" s="21"/>
      <c r="EM577" s="21"/>
      <c r="EN577" s="21"/>
      <c r="EO577" s="21"/>
      <c r="EP577" s="21"/>
      <c r="EQ577" s="21"/>
      <c r="ER577" s="21"/>
      <c r="ES577" s="21"/>
      <c r="ET577" s="21"/>
      <c r="EU577" s="21"/>
      <c r="EV577" s="21"/>
      <c r="EW577" s="21"/>
      <c r="EX577" s="21"/>
      <c r="EY577" s="21"/>
      <c r="EZ577" s="21"/>
      <c r="FA577" s="21"/>
      <c r="FB577" s="21"/>
      <c r="FC577" s="21"/>
      <c r="FD577" s="21"/>
      <c r="FE577" s="21"/>
      <c r="FF577" s="21"/>
      <c r="FG577" s="21"/>
      <c r="FH577" s="21"/>
      <c r="FI577" s="21"/>
      <c r="FJ577" s="21"/>
      <c r="FK577" s="21"/>
      <c r="FL577" s="21"/>
      <c r="FM577" s="21"/>
      <c r="FN577" s="21"/>
      <c r="FO577" s="21"/>
      <c r="FP577" s="21"/>
      <c r="FQ577" s="21"/>
      <c r="FR577" s="21"/>
      <c r="FS577" s="21"/>
      <c r="FT577" s="21"/>
      <c r="FU577" s="21"/>
      <c r="FV577" s="21"/>
      <c r="FW577" s="21"/>
      <c r="FX577" s="21"/>
      <c r="FY577" s="21"/>
      <c r="FZ577" s="21"/>
      <c r="GA577" s="21"/>
      <c r="GB577" s="21"/>
      <c r="GC577" s="21"/>
      <c r="GD577" s="21"/>
      <c r="GE577" s="21"/>
      <c r="GF577" s="21"/>
      <c r="GG577" s="21"/>
      <c r="GH577" s="21"/>
      <c r="GI577" s="21"/>
      <c r="GJ577" s="21"/>
      <c r="GK577" s="21"/>
      <c r="GL577" s="21"/>
      <c r="GM577" s="21"/>
      <c r="GN577" s="21"/>
      <c r="GO577" s="21"/>
      <c r="GP577" s="21"/>
      <c r="GQ577" s="21"/>
      <c r="GR577" s="21"/>
      <c r="GS577" s="21"/>
      <c r="GT577" s="21"/>
      <c r="GU577" s="21"/>
      <c r="GV577" s="21"/>
      <c r="GW577" s="21"/>
      <c r="GX577" s="21"/>
      <c r="GY577" s="21"/>
      <c r="GZ577" s="21"/>
      <c r="HA577" s="21"/>
      <c r="HB577" s="21"/>
      <c r="HC577" s="21"/>
      <c r="HD577" s="21"/>
      <c r="HE577" s="21"/>
      <c r="HF577" s="21"/>
      <c r="HG577" s="21"/>
      <c r="HH577" s="21"/>
      <c r="HI577" s="21"/>
      <c r="HJ577" s="21"/>
      <c r="HK577" s="21"/>
      <c r="HL577" s="21"/>
      <c r="HM577" s="21"/>
      <c r="HN577" s="21"/>
      <c r="HO577" s="21"/>
      <c r="HP577" s="21"/>
      <c r="HQ577" s="21"/>
      <c r="HR577" s="21"/>
      <c r="HS577" s="21"/>
      <c r="HT577" s="21"/>
      <c r="HU577" s="21"/>
      <c r="HV577" s="21"/>
      <c r="HW577" s="21"/>
      <c r="HX577" s="21"/>
      <c r="HY577" s="21"/>
      <c r="HZ577" s="21"/>
      <c r="IA577" s="21"/>
    </row>
    <row r="578" spans="1:235" s="22" customFormat="1" ht="15" customHeight="1">
      <c r="A578" s="18" t="s">
        <v>291</v>
      </c>
      <c r="B578" s="19"/>
      <c r="C578" s="19"/>
      <c r="D578" s="23"/>
      <c r="E578" s="23"/>
      <c r="F578" s="23"/>
      <c r="G578" s="23">
        <v>1</v>
      </c>
      <c r="H578" s="23"/>
      <c r="I578" s="23"/>
      <c r="J578" s="23">
        <v>1</v>
      </c>
      <c r="K578" s="23"/>
      <c r="L578" s="23"/>
      <c r="M578" s="23"/>
      <c r="N578" s="23"/>
      <c r="O578" s="23"/>
      <c r="P578" s="23"/>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c r="CG578" s="21"/>
      <c r="CH578" s="21"/>
      <c r="CI578" s="21"/>
      <c r="CJ578" s="21"/>
      <c r="CK578" s="21"/>
      <c r="CL578" s="21"/>
      <c r="CM578" s="21"/>
      <c r="CN578" s="21"/>
      <c r="CO578" s="21"/>
      <c r="CP578" s="21"/>
      <c r="CQ578" s="21"/>
      <c r="CR578" s="21"/>
      <c r="CS578" s="21"/>
      <c r="CT578" s="21"/>
      <c r="CU578" s="21"/>
      <c r="CV578" s="21"/>
      <c r="CW578" s="21"/>
      <c r="CX578" s="21"/>
      <c r="CY578" s="21"/>
      <c r="CZ578" s="21"/>
      <c r="DA578" s="21"/>
      <c r="DB578" s="21"/>
      <c r="DC578" s="21"/>
      <c r="DD578" s="21"/>
      <c r="DE578" s="21"/>
      <c r="DF578" s="21"/>
      <c r="DG578" s="21"/>
      <c r="DH578" s="21"/>
      <c r="DI578" s="21"/>
      <c r="DJ578" s="21"/>
      <c r="DK578" s="21"/>
      <c r="DL578" s="21"/>
      <c r="DM578" s="21"/>
      <c r="DN578" s="21"/>
      <c r="DO578" s="21"/>
      <c r="DP578" s="21"/>
      <c r="DQ578" s="21"/>
      <c r="DR578" s="21"/>
      <c r="DS578" s="21"/>
      <c r="DT578" s="21"/>
      <c r="DU578" s="21"/>
      <c r="DV578" s="21"/>
      <c r="DW578" s="21"/>
      <c r="DX578" s="21"/>
      <c r="DY578" s="21"/>
      <c r="DZ578" s="21"/>
      <c r="EA578" s="21"/>
      <c r="EB578" s="21"/>
      <c r="EC578" s="21"/>
      <c r="ED578" s="21"/>
      <c r="EE578" s="21"/>
      <c r="EF578" s="21"/>
      <c r="EG578" s="21"/>
      <c r="EH578" s="21"/>
      <c r="EI578" s="21"/>
      <c r="EJ578" s="21"/>
      <c r="EK578" s="21"/>
      <c r="EL578" s="21"/>
      <c r="EM578" s="21"/>
      <c r="EN578" s="21"/>
      <c r="EO578" s="21"/>
      <c r="EP578" s="21"/>
      <c r="EQ578" s="21"/>
      <c r="ER578" s="21"/>
      <c r="ES578" s="21"/>
      <c r="ET578" s="21"/>
      <c r="EU578" s="21"/>
      <c r="EV578" s="21"/>
      <c r="EW578" s="21"/>
      <c r="EX578" s="21"/>
      <c r="EY578" s="21"/>
      <c r="EZ578" s="21"/>
      <c r="FA578" s="21"/>
      <c r="FB578" s="21"/>
      <c r="FC578" s="21"/>
      <c r="FD578" s="21"/>
      <c r="FE578" s="21"/>
      <c r="FF578" s="21"/>
      <c r="FG578" s="21"/>
      <c r="FH578" s="21"/>
      <c r="FI578" s="21"/>
      <c r="FJ578" s="21"/>
      <c r="FK578" s="21"/>
      <c r="FL578" s="21"/>
      <c r="FM578" s="21"/>
      <c r="FN578" s="21"/>
      <c r="FO578" s="21"/>
      <c r="FP578" s="21"/>
      <c r="FQ578" s="21"/>
      <c r="FR578" s="21"/>
      <c r="FS578" s="21"/>
      <c r="FT578" s="21"/>
      <c r="FU578" s="21"/>
      <c r="FV578" s="21"/>
      <c r="FW578" s="21"/>
      <c r="FX578" s="21"/>
      <c r="FY578" s="21"/>
      <c r="FZ578" s="21"/>
      <c r="GA578" s="21"/>
      <c r="GB578" s="21"/>
      <c r="GC578" s="21"/>
      <c r="GD578" s="21"/>
      <c r="GE578" s="21"/>
      <c r="GF578" s="21"/>
      <c r="GG578" s="21"/>
      <c r="GH578" s="21"/>
      <c r="GI578" s="21"/>
      <c r="GJ578" s="21"/>
      <c r="GK578" s="21"/>
      <c r="GL578" s="21"/>
      <c r="GM578" s="21"/>
      <c r="GN578" s="21"/>
      <c r="GO578" s="21"/>
      <c r="GP578" s="21"/>
      <c r="GQ578" s="21"/>
      <c r="GR578" s="21"/>
      <c r="GS578" s="21"/>
      <c r="GT578" s="21"/>
      <c r="GU578" s="21"/>
      <c r="GV578" s="21"/>
      <c r="GW578" s="21"/>
      <c r="GX578" s="21"/>
      <c r="GY578" s="21"/>
      <c r="GZ578" s="21"/>
      <c r="HA578" s="21"/>
      <c r="HB578" s="21"/>
      <c r="HC578" s="21"/>
      <c r="HD578" s="21"/>
      <c r="HE578" s="21"/>
      <c r="HF578" s="21"/>
      <c r="HG578" s="21"/>
      <c r="HH578" s="21"/>
      <c r="HI578" s="21"/>
      <c r="HJ578" s="21"/>
      <c r="HK578" s="21"/>
      <c r="HL578" s="21"/>
      <c r="HM578" s="21"/>
      <c r="HN578" s="21"/>
      <c r="HO578" s="21"/>
      <c r="HP578" s="21"/>
      <c r="HQ578" s="21"/>
      <c r="HR578" s="21"/>
      <c r="HS578" s="21"/>
      <c r="HT578" s="21"/>
      <c r="HU578" s="21"/>
      <c r="HV578" s="21"/>
      <c r="HW578" s="21"/>
      <c r="HX578" s="21"/>
      <c r="HY578" s="21"/>
      <c r="HZ578" s="21"/>
      <c r="IA578" s="21"/>
    </row>
    <row r="579" spans="1:235" s="22" customFormat="1" ht="11.25">
      <c r="A579" s="49" t="s">
        <v>7</v>
      </c>
      <c r="B579" s="19"/>
      <c r="C579" s="19"/>
      <c r="D579" s="23"/>
      <c r="E579" s="23"/>
      <c r="F579" s="23"/>
      <c r="G579" s="23"/>
      <c r="H579" s="23"/>
      <c r="I579" s="23"/>
      <c r="J579" s="23"/>
      <c r="K579" s="23"/>
      <c r="L579" s="23"/>
      <c r="M579" s="23"/>
      <c r="N579" s="23"/>
      <c r="O579" s="23"/>
      <c r="P579" s="23"/>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c r="CG579" s="21"/>
      <c r="CH579" s="21"/>
      <c r="CI579" s="21"/>
      <c r="CJ579" s="21"/>
      <c r="CK579" s="21"/>
      <c r="CL579" s="21"/>
      <c r="CM579" s="21"/>
      <c r="CN579" s="21"/>
      <c r="CO579" s="21"/>
      <c r="CP579" s="21"/>
      <c r="CQ579" s="21"/>
      <c r="CR579" s="21"/>
      <c r="CS579" s="21"/>
      <c r="CT579" s="21"/>
      <c r="CU579" s="21"/>
      <c r="CV579" s="21"/>
      <c r="CW579" s="21"/>
      <c r="CX579" s="21"/>
      <c r="CY579" s="21"/>
      <c r="CZ579" s="21"/>
      <c r="DA579" s="21"/>
      <c r="DB579" s="21"/>
      <c r="DC579" s="21"/>
      <c r="DD579" s="21"/>
      <c r="DE579" s="21"/>
      <c r="DF579" s="21"/>
      <c r="DG579" s="21"/>
      <c r="DH579" s="21"/>
      <c r="DI579" s="21"/>
      <c r="DJ579" s="21"/>
      <c r="DK579" s="21"/>
      <c r="DL579" s="21"/>
      <c r="DM579" s="21"/>
      <c r="DN579" s="21"/>
      <c r="DO579" s="21"/>
      <c r="DP579" s="21"/>
      <c r="DQ579" s="21"/>
      <c r="DR579" s="21"/>
      <c r="DS579" s="21"/>
      <c r="DT579" s="21"/>
      <c r="DU579" s="21"/>
      <c r="DV579" s="21"/>
      <c r="DW579" s="21"/>
      <c r="DX579" s="21"/>
      <c r="DY579" s="21"/>
      <c r="DZ579" s="21"/>
      <c r="EA579" s="21"/>
      <c r="EB579" s="21"/>
      <c r="EC579" s="21"/>
      <c r="ED579" s="21"/>
      <c r="EE579" s="21"/>
      <c r="EF579" s="21"/>
      <c r="EG579" s="21"/>
      <c r="EH579" s="21"/>
      <c r="EI579" s="21"/>
      <c r="EJ579" s="21"/>
      <c r="EK579" s="21"/>
      <c r="EL579" s="21"/>
      <c r="EM579" s="21"/>
      <c r="EN579" s="21"/>
      <c r="EO579" s="21"/>
      <c r="EP579" s="21"/>
      <c r="EQ579" s="21"/>
      <c r="ER579" s="21"/>
      <c r="ES579" s="21"/>
      <c r="ET579" s="21"/>
      <c r="EU579" s="21"/>
      <c r="EV579" s="21"/>
      <c r="EW579" s="21"/>
      <c r="EX579" s="21"/>
      <c r="EY579" s="21"/>
      <c r="EZ579" s="21"/>
      <c r="FA579" s="21"/>
      <c r="FB579" s="21"/>
      <c r="FC579" s="21"/>
      <c r="FD579" s="21"/>
      <c r="FE579" s="21"/>
      <c r="FF579" s="21"/>
      <c r="FG579" s="21"/>
      <c r="FH579" s="21"/>
      <c r="FI579" s="21"/>
      <c r="FJ579" s="21"/>
      <c r="FK579" s="21"/>
      <c r="FL579" s="21"/>
      <c r="FM579" s="21"/>
      <c r="FN579" s="21"/>
      <c r="FO579" s="21"/>
      <c r="FP579" s="21"/>
      <c r="FQ579" s="21"/>
      <c r="FR579" s="21"/>
      <c r="FS579" s="21"/>
      <c r="FT579" s="21"/>
      <c r="FU579" s="21"/>
      <c r="FV579" s="21"/>
      <c r="FW579" s="21"/>
      <c r="FX579" s="21"/>
      <c r="FY579" s="21"/>
      <c r="FZ579" s="21"/>
      <c r="GA579" s="21"/>
      <c r="GB579" s="21"/>
      <c r="GC579" s="21"/>
      <c r="GD579" s="21"/>
      <c r="GE579" s="21"/>
      <c r="GF579" s="21"/>
      <c r="GG579" s="21"/>
      <c r="GH579" s="21"/>
      <c r="GI579" s="21"/>
      <c r="GJ579" s="21"/>
      <c r="GK579" s="21"/>
      <c r="GL579" s="21"/>
      <c r="GM579" s="21"/>
      <c r="GN579" s="21"/>
      <c r="GO579" s="21"/>
      <c r="GP579" s="21"/>
      <c r="GQ579" s="21"/>
      <c r="GR579" s="21"/>
      <c r="GS579" s="21"/>
      <c r="GT579" s="21"/>
      <c r="GU579" s="21"/>
      <c r="GV579" s="21"/>
      <c r="GW579" s="21"/>
      <c r="GX579" s="21"/>
      <c r="GY579" s="21"/>
      <c r="GZ579" s="21"/>
      <c r="HA579" s="21"/>
      <c r="HB579" s="21"/>
      <c r="HC579" s="21"/>
      <c r="HD579" s="21"/>
      <c r="HE579" s="21"/>
      <c r="HF579" s="21"/>
      <c r="HG579" s="21"/>
      <c r="HH579" s="21"/>
      <c r="HI579" s="21"/>
      <c r="HJ579" s="21"/>
      <c r="HK579" s="21"/>
      <c r="HL579" s="21"/>
      <c r="HM579" s="21"/>
      <c r="HN579" s="21"/>
      <c r="HO579" s="21"/>
      <c r="HP579" s="21"/>
      <c r="HQ579" s="21"/>
      <c r="HR579" s="21"/>
      <c r="HS579" s="21"/>
      <c r="HT579" s="21"/>
      <c r="HU579" s="21"/>
      <c r="HV579" s="21"/>
      <c r="HW579" s="21"/>
      <c r="HX579" s="21"/>
      <c r="HY579" s="21"/>
      <c r="HZ579" s="21"/>
      <c r="IA579" s="21"/>
    </row>
    <row r="580" spans="1:235" s="22" customFormat="1" ht="22.5">
      <c r="A580" s="18" t="s">
        <v>292</v>
      </c>
      <c r="B580" s="19"/>
      <c r="C580" s="19"/>
      <c r="D580" s="23"/>
      <c r="E580" s="23"/>
      <c r="F580" s="23"/>
      <c r="G580" s="23">
        <v>70100</v>
      </c>
      <c r="H580" s="23"/>
      <c r="I580" s="23"/>
      <c r="J580" s="23">
        <f>G580</f>
        <v>70100</v>
      </c>
      <c r="K580" s="23"/>
      <c r="L580" s="23"/>
      <c r="M580" s="23"/>
      <c r="N580" s="23"/>
      <c r="O580" s="23"/>
      <c r="P580" s="23"/>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c r="CG580" s="21"/>
      <c r="CH580" s="21"/>
      <c r="CI580" s="21"/>
      <c r="CJ580" s="21"/>
      <c r="CK580" s="21"/>
      <c r="CL580" s="21"/>
      <c r="CM580" s="21"/>
      <c r="CN580" s="21"/>
      <c r="CO580" s="21"/>
      <c r="CP580" s="21"/>
      <c r="CQ580" s="21"/>
      <c r="CR580" s="21"/>
      <c r="CS580" s="21"/>
      <c r="CT580" s="21"/>
      <c r="CU580" s="21"/>
      <c r="CV580" s="21"/>
      <c r="CW580" s="21"/>
      <c r="CX580" s="21"/>
      <c r="CY580" s="21"/>
      <c r="CZ580" s="21"/>
      <c r="DA580" s="21"/>
      <c r="DB580" s="21"/>
      <c r="DC580" s="21"/>
      <c r="DD580" s="21"/>
      <c r="DE580" s="21"/>
      <c r="DF580" s="21"/>
      <c r="DG580" s="21"/>
      <c r="DH580" s="21"/>
      <c r="DI580" s="21"/>
      <c r="DJ580" s="21"/>
      <c r="DK580" s="21"/>
      <c r="DL580" s="21"/>
      <c r="DM580" s="21"/>
      <c r="DN580" s="21"/>
      <c r="DO580" s="21"/>
      <c r="DP580" s="21"/>
      <c r="DQ580" s="21"/>
      <c r="DR580" s="21"/>
      <c r="DS580" s="21"/>
      <c r="DT580" s="21"/>
      <c r="DU580" s="21"/>
      <c r="DV580" s="21"/>
      <c r="DW580" s="21"/>
      <c r="DX580" s="21"/>
      <c r="DY580" s="21"/>
      <c r="DZ580" s="21"/>
      <c r="EA580" s="21"/>
      <c r="EB580" s="21"/>
      <c r="EC580" s="21"/>
      <c r="ED580" s="21"/>
      <c r="EE580" s="21"/>
      <c r="EF580" s="21"/>
      <c r="EG580" s="21"/>
      <c r="EH580" s="21"/>
      <c r="EI580" s="21"/>
      <c r="EJ580" s="21"/>
      <c r="EK580" s="21"/>
      <c r="EL580" s="21"/>
      <c r="EM580" s="21"/>
      <c r="EN580" s="21"/>
      <c r="EO580" s="21"/>
      <c r="EP580" s="21"/>
      <c r="EQ580" s="21"/>
      <c r="ER580" s="21"/>
      <c r="ES580" s="21"/>
      <c r="ET580" s="21"/>
      <c r="EU580" s="21"/>
      <c r="EV580" s="21"/>
      <c r="EW580" s="21"/>
      <c r="EX580" s="21"/>
      <c r="EY580" s="21"/>
      <c r="EZ580" s="21"/>
      <c r="FA580" s="21"/>
      <c r="FB580" s="21"/>
      <c r="FC580" s="21"/>
      <c r="FD580" s="21"/>
      <c r="FE580" s="21"/>
      <c r="FF580" s="21"/>
      <c r="FG580" s="21"/>
      <c r="FH580" s="21"/>
      <c r="FI580" s="21"/>
      <c r="FJ580" s="21"/>
      <c r="FK580" s="21"/>
      <c r="FL580" s="21"/>
      <c r="FM580" s="21"/>
      <c r="FN580" s="21"/>
      <c r="FO580" s="21"/>
      <c r="FP580" s="21"/>
      <c r="FQ580" s="21"/>
      <c r="FR580" s="21"/>
      <c r="FS580" s="21"/>
      <c r="FT580" s="21"/>
      <c r="FU580" s="21"/>
      <c r="FV580" s="21"/>
      <c r="FW580" s="21"/>
      <c r="FX580" s="21"/>
      <c r="FY580" s="21"/>
      <c r="FZ580" s="21"/>
      <c r="GA580" s="21"/>
      <c r="GB580" s="21"/>
      <c r="GC580" s="21"/>
      <c r="GD580" s="21"/>
      <c r="GE580" s="21"/>
      <c r="GF580" s="21"/>
      <c r="GG580" s="21"/>
      <c r="GH580" s="21"/>
      <c r="GI580" s="21"/>
      <c r="GJ580" s="21"/>
      <c r="GK580" s="21"/>
      <c r="GL580" s="21"/>
      <c r="GM580" s="21"/>
      <c r="GN580" s="21"/>
      <c r="GO580" s="21"/>
      <c r="GP580" s="21"/>
      <c r="GQ580" s="21"/>
      <c r="GR580" s="21"/>
      <c r="GS580" s="21"/>
      <c r="GT580" s="21"/>
      <c r="GU580" s="21"/>
      <c r="GV580" s="21"/>
      <c r="GW580" s="21"/>
      <c r="GX580" s="21"/>
      <c r="GY580" s="21"/>
      <c r="GZ580" s="21"/>
      <c r="HA580" s="21"/>
      <c r="HB580" s="21"/>
      <c r="HC580" s="21"/>
      <c r="HD580" s="21"/>
      <c r="HE580" s="21"/>
      <c r="HF580" s="21"/>
      <c r="HG580" s="21"/>
      <c r="HH580" s="21"/>
      <c r="HI580" s="21"/>
      <c r="HJ580" s="21"/>
      <c r="HK580" s="21"/>
      <c r="HL580" s="21"/>
      <c r="HM580" s="21"/>
      <c r="HN580" s="21"/>
      <c r="HO580" s="21"/>
      <c r="HP580" s="21"/>
      <c r="HQ580" s="21"/>
      <c r="HR580" s="21"/>
      <c r="HS580" s="21"/>
      <c r="HT580" s="21"/>
      <c r="HU580" s="21"/>
      <c r="HV580" s="21"/>
      <c r="HW580" s="21"/>
      <c r="HX580" s="21"/>
      <c r="HY580" s="21"/>
      <c r="HZ580" s="21"/>
      <c r="IA580" s="21"/>
    </row>
    <row r="581" spans="1:235" s="79" customFormat="1" ht="24.75" customHeight="1">
      <c r="A581" s="72" t="s">
        <v>391</v>
      </c>
      <c r="B581" s="70"/>
      <c r="C581" s="70"/>
      <c r="D581" s="50"/>
      <c r="E581" s="50"/>
      <c r="F581" s="50"/>
      <c r="G581" s="50">
        <f>G585*G587</f>
        <v>50100</v>
      </c>
      <c r="H581" s="50"/>
      <c r="I581" s="50"/>
      <c r="J581" s="50">
        <f>G581</f>
        <v>50100</v>
      </c>
      <c r="K581" s="50"/>
      <c r="L581" s="50"/>
      <c r="M581" s="50"/>
      <c r="N581" s="50"/>
      <c r="O581" s="50"/>
      <c r="P581" s="50"/>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c r="FO581" s="78"/>
      <c r="FP581" s="78"/>
      <c r="FQ581" s="78"/>
      <c r="FR581" s="78"/>
      <c r="FS581" s="78"/>
      <c r="FT581" s="78"/>
      <c r="FU581" s="78"/>
      <c r="FV581" s="78"/>
      <c r="FW581" s="78"/>
      <c r="FX581" s="78"/>
      <c r="FY581" s="78"/>
      <c r="FZ581" s="78"/>
      <c r="GA581" s="78"/>
      <c r="GB581" s="78"/>
      <c r="GC581" s="78"/>
      <c r="GD581" s="78"/>
      <c r="GE581" s="78"/>
      <c r="GF581" s="78"/>
      <c r="GG581" s="78"/>
      <c r="GH581" s="78"/>
      <c r="GI581" s="78"/>
      <c r="GJ581" s="78"/>
      <c r="GK581" s="78"/>
      <c r="GL581" s="78"/>
      <c r="GM581" s="78"/>
      <c r="GN581" s="78"/>
      <c r="GO581" s="78"/>
      <c r="GP581" s="78"/>
      <c r="GQ581" s="78"/>
      <c r="GR581" s="78"/>
      <c r="GS581" s="78"/>
      <c r="GT581" s="78"/>
      <c r="GU581" s="78"/>
      <c r="GV581" s="78"/>
      <c r="GW581" s="78"/>
      <c r="GX581" s="78"/>
      <c r="GY581" s="78"/>
      <c r="GZ581" s="78"/>
      <c r="HA581" s="78"/>
      <c r="HB581" s="78"/>
      <c r="HC581" s="78"/>
      <c r="HD581" s="78"/>
      <c r="HE581" s="78"/>
      <c r="HF581" s="78"/>
      <c r="HG581" s="78"/>
      <c r="HH581" s="78"/>
      <c r="HI581" s="78"/>
      <c r="HJ581" s="78"/>
      <c r="HK581" s="78"/>
      <c r="HL581" s="78"/>
      <c r="HM581" s="78"/>
      <c r="HN581" s="78"/>
      <c r="HO581" s="78"/>
      <c r="HP581" s="78"/>
      <c r="HQ581" s="78"/>
      <c r="HR581" s="78"/>
      <c r="HS581" s="78"/>
      <c r="HT581" s="78"/>
      <c r="HU581" s="78"/>
      <c r="HV581" s="78"/>
      <c r="HW581" s="78"/>
      <c r="HX581" s="78"/>
      <c r="HY581" s="78"/>
      <c r="HZ581" s="78"/>
      <c r="IA581" s="78"/>
    </row>
    <row r="582" spans="1:235" s="22" customFormat="1" ht="11.25">
      <c r="A582" s="49" t="s">
        <v>4</v>
      </c>
      <c r="B582" s="19"/>
      <c r="C582" s="19"/>
      <c r="D582" s="23"/>
      <c r="E582" s="23"/>
      <c r="F582" s="23"/>
      <c r="G582" s="23"/>
      <c r="H582" s="23"/>
      <c r="I582" s="23"/>
      <c r="J582" s="23"/>
      <c r="K582" s="23"/>
      <c r="L582" s="23"/>
      <c r="M582" s="23"/>
      <c r="N582" s="23"/>
      <c r="O582" s="23"/>
      <c r="P582" s="23"/>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c r="CN582" s="21"/>
      <c r="CO582" s="21"/>
      <c r="CP582" s="21"/>
      <c r="CQ582" s="21"/>
      <c r="CR582" s="21"/>
      <c r="CS582" s="21"/>
      <c r="CT582" s="21"/>
      <c r="CU582" s="21"/>
      <c r="CV582" s="21"/>
      <c r="CW582" s="21"/>
      <c r="CX582" s="21"/>
      <c r="CY582" s="21"/>
      <c r="CZ582" s="21"/>
      <c r="DA582" s="21"/>
      <c r="DB582" s="21"/>
      <c r="DC582" s="21"/>
      <c r="DD582" s="21"/>
      <c r="DE582" s="21"/>
      <c r="DF582" s="21"/>
      <c r="DG582" s="21"/>
      <c r="DH582" s="21"/>
      <c r="DI582" s="21"/>
      <c r="DJ582" s="21"/>
      <c r="DK582" s="21"/>
      <c r="DL582" s="21"/>
      <c r="DM582" s="21"/>
      <c r="DN582" s="21"/>
      <c r="DO582" s="21"/>
      <c r="DP582" s="21"/>
      <c r="DQ582" s="21"/>
      <c r="DR582" s="21"/>
      <c r="DS582" s="21"/>
      <c r="DT582" s="21"/>
      <c r="DU582" s="21"/>
      <c r="DV582" s="21"/>
      <c r="DW582" s="21"/>
      <c r="DX582" s="21"/>
      <c r="DY582" s="21"/>
      <c r="DZ582" s="21"/>
      <c r="EA582" s="21"/>
      <c r="EB582" s="21"/>
      <c r="EC582" s="21"/>
      <c r="ED582" s="21"/>
      <c r="EE582" s="21"/>
      <c r="EF582" s="21"/>
      <c r="EG582" s="21"/>
      <c r="EH582" s="21"/>
      <c r="EI582" s="21"/>
      <c r="EJ582" s="21"/>
      <c r="EK582" s="21"/>
      <c r="EL582" s="21"/>
      <c r="EM582" s="21"/>
      <c r="EN582" s="21"/>
      <c r="EO582" s="21"/>
      <c r="EP582" s="21"/>
      <c r="EQ582" s="21"/>
      <c r="ER582" s="21"/>
      <c r="ES582" s="21"/>
      <c r="ET582" s="21"/>
      <c r="EU582" s="21"/>
      <c r="EV582" s="21"/>
      <c r="EW582" s="21"/>
      <c r="EX582" s="21"/>
      <c r="EY582" s="21"/>
      <c r="EZ582" s="21"/>
      <c r="FA582" s="21"/>
      <c r="FB582" s="21"/>
      <c r="FC582" s="21"/>
      <c r="FD582" s="21"/>
      <c r="FE582" s="21"/>
      <c r="FF582" s="21"/>
      <c r="FG582" s="21"/>
      <c r="FH582" s="21"/>
      <c r="FI582" s="21"/>
      <c r="FJ582" s="21"/>
      <c r="FK582" s="21"/>
      <c r="FL582" s="21"/>
      <c r="FM582" s="21"/>
      <c r="FN582" s="21"/>
      <c r="FO582" s="21"/>
      <c r="FP582" s="21"/>
      <c r="FQ582" s="21"/>
      <c r="FR582" s="21"/>
      <c r="FS582" s="21"/>
      <c r="FT582" s="21"/>
      <c r="FU582" s="21"/>
      <c r="FV582" s="21"/>
      <c r="FW582" s="21"/>
      <c r="FX582" s="21"/>
      <c r="FY582" s="21"/>
      <c r="FZ582" s="21"/>
      <c r="GA582" s="21"/>
      <c r="GB582" s="21"/>
      <c r="GC582" s="21"/>
      <c r="GD582" s="21"/>
      <c r="GE582" s="21"/>
      <c r="GF582" s="21"/>
      <c r="GG582" s="21"/>
      <c r="GH582" s="21"/>
      <c r="GI582" s="21"/>
      <c r="GJ582" s="21"/>
      <c r="GK582" s="21"/>
      <c r="GL582" s="21"/>
      <c r="GM582" s="21"/>
      <c r="GN582" s="21"/>
      <c r="GO582" s="21"/>
      <c r="GP582" s="21"/>
      <c r="GQ582" s="21"/>
      <c r="GR582" s="21"/>
      <c r="GS582" s="21"/>
      <c r="GT582" s="21"/>
      <c r="GU582" s="21"/>
      <c r="GV582" s="21"/>
      <c r="GW582" s="21"/>
      <c r="GX582" s="21"/>
      <c r="GY582" s="21"/>
      <c r="GZ582" s="21"/>
      <c r="HA582" s="21"/>
      <c r="HB582" s="21"/>
      <c r="HC582" s="21"/>
      <c r="HD582" s="21"/>
      <c r="HE582" s="21"/>
      <c r="HF582" s="21"/>
      <c r="HG582" s="21"/>
      <c r="HH582" s="21"/>
      <c r="HI582" s="21"/>
      <c r="HJ582" s="21"/>
      <c r="HK582" s="21"/>
      <c r="HL582" s="21"/>
      <c r="HM582" s="21"/>
      <c r="HN582" s="21"/>
      <c r="HO582" s="21"/>
      <c r="HP582" s="21"/>
      <c r="HQ582" s="21"/>
      <c r="HR582" s="21"/>
      <c r="HS582" s="21"/>
      <c r="HT582" s="21"/>
      <c r="HU582" s="21"/>
      <c r="HV582" s="21"/>
      <c r="HW582" s="21"/>
      <c r="HX582" s="21"/>
      <c r="HY582" s="21"/>
      <c r="HZ582" s="21"/>
      <c r="IA582" s="21"/>
    </row>
    <row r="583" spans="1:235" s="22" customFormat="1" ht="11.25">
      <c r="A583" s="18" t="s">
        <v>63</v>
      </c>
      <c r="B583" s="19"/>
      <c r="C583" s="19"/>
      <c r="D583" s="23"/>
      <c r="E583" s="23"/>
      <c r="F583" s="23"/>
      <c r="G583" s="23">
        <v>50100</v>
      </c>
      <c r="H583" s="23"/>
      <c r="I583" s="23"/>
      <c r="J583" s="23">
        <f>G583</f>
        <v>50100</v>
      </c>
      <c r="K583" s="23"/>
      <c r="L583" s="23"/>
      <c r="M583" s="23"/>
      <c r="N583" s="23"/>
      <c r="O583" s="23"/>
      <c r="P583" s="23"/>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c r="CG583" s="21"/>
      <c r="CH583" s="21"/>
      <c r="CI583" s="21"/>
      <c r="CJ583" s="21"/>
      <c r="CK583" s="21"/>
      <c r="CL583" s="21"/>
      <c r="CM583" s="21"/>
      <c r="CN583" s="21"/>
      <c r="CO583" s="21"/>
      <c r="CP583" s="21"/>
      <c r="CQ583" s="21"/>
      <c r="CR583" s="21"/>
      <c r="CS583" s="21"/>
      <c r="CT583" s="21"/>
      <c r="CU583" s="21"/>
      <c r="CV583" s="21"/>
      <c r="CW583" s="21"/>
      <c r="CX583" s="21"/>
      <c r="CY583" s="21"/>
      <c r="CZ583" s="21"/>
      <c r="DA583" s="21"/>
      <c r="DB583" s="21"/>
      <c r="DC583" s="21"/>
      <c r="DD583" s="21"/>
      <c r="DE583" s="21"/>
      <c r="DF583" s="21"/>
      <c r="DG583" s="21"/>
      <c r="DH583" s="21"/>
      <c r="DI583" s="21"/>
      <c r="DJ583" s="21"/>
      <c r="DK583" s="21"/>
      <c r="DL583" s="21"/>
      <c r="DM583" s="21"/>
      <c r="DN583" s="21"/>
      <c r="DO583" s="21"/>
      <c r="DP583" s="21"/>
      <c r="DQ583" s="21"/>
      <c r="DR583" s="21"/>
      <c r="DS583" s="21"/>
      <c r="DT583" s="21"/>
      <c r="DU583" s="21"/>
      <c r="DV583" s="21"/>
      <c r="DW583" s="21"/>
      <c r="DX583" s="21"/>
      <c r="DY583" s="21"/>
      <c r="DZ583" s="21"/>
      <c r="EA583" s="21"/>
      <c r="EB583" s="21"/>
      <c r="EC583" s="21"/>
      <c r="ED583" s="21"/>
      <c r="EE583" s="21"/>
      <c r="EF583" s="21"/>
      <c r="EG583" s="21"/>
      <c r="EH583" s="21"/>
      <c r="EI583" s="21"/>
      <c r="EJ583" s="21"/>
      <c r="EK583" s="21"/>
      <c r="EL583" s="21"/>
      <c r="EM583" s="21"/>
      <c r="EN583" s="21"/>
      <c r="EO583" s="21"/>
      <c r="EP583" s="21"/>
      <c r="EQ583" s="21"/>
      <c r="ER583" s="21"/>
      <c r="ES583" s="21"/>
      <c r="ET583" s="21"/>
      <c r="EU583" s="21"/>
      <c r="EV583" s="21"/>
      <c r="EW583" s="21"/>
      <c r="EX583" s="21"/>
      <c r="EY583" s="21"/>
      <c r="EZ583" s="21"/>
      <c r="FA583" s="21"/>
      <c r="FB583" s="21"/>
      <c r="FC583" s="21"/>
      <c r="FD583" s="21"/>
      <c r="FE583" s="21"/>
      <c r="FF583" s="21"/>
      <c r="FG583" s="21"/>
      <c r="FH583" s="21"/>
      <c r="FI583" s="21"/>
      <c r="FJ583" s="21"/>
      <c r="FK583" s="21"/>
      <c r="FL583" s="21"/>
      <c r="FM583" s="21"/>
      <c r="FN583" s="21"/>
      <c r="FO583" s="21"/>
      <c r="FP583" s="21"/>
      <c r="FQ583" s="21"/>
      <c r="FR583" s="21"/>
      <c r="FS583" s="21"/>
      <c r="FT583" s="21"/>
      <c r="FU583" s="21"/>
      <c r="FV583" s="21"/>
      <c r="FW583" s="21"/>
      <c r="FX583" s="21"/>
      <c r="FY583" s="21"/>
      <c r="FZ583" s="21"/>
      <c r="GA583" s="21"/>
      <c r="GB583" s="21"/>
      <c r="GC583" s="21"/>
      <c r="GD583" s="21"/>
      <c r="GE583" s="21"/>
      <c r="GF583" s="21"/>
      <c r="GG583" s="21"/>
      <c r="GH583" s="21"/>
      <c r="GI583" s="21"/>
      <c r="GJ583" s="21"/>
      <c r="GK583" s="21"/>
      <c r="GL583" s="21"/>
      <c r="GM583" s="21"/>
      <c r="GN583" s="21"/>
      <c r="GO583" s="21"/>
      <c r="GP583" s="21"/>
      <c r="GQ583" s="21"/>
      <c r="GR583" s="21"/>
      <c r="GS583" s="21"/>
      <c r="GT583" s="21"/>
      <c r="GU583" s="21"/>
      <c r="GV583" s="21"/>
      <c r="GW583" s="21"/>
      <c r="GX583" s="21"/>
      <c r="GY583" s="21"/>
      <c r="GZ583" s="21"/>
      <c r="HA583" s="21"/>
      <c r="HB583" s="21"/>
      <c r="HC583" s="21"/>
      <c r="HD583" s="21"/>
      <c r="HE583" s="21"/>
      <c r="HF583" s="21"/>
      <c r="HG583" s="21"/>
      <c r="HH583" s="21"/>
      <c r="HI583" s="21"/>
      <c r="HJ583" s="21"/>
      <c r="HK583" s="21"/>
      <c r="HL583" s="21"/>
      <c r="HM583" s="21"/>
      <c r="HN583" s="21"/>
      <c r="HO583" s="21"/>
      <c r="HP583" s="21"/>
      <c r="HQ583" s="21"/>
      <c r="HR583" s="21"/>
      <c r="HS583" s="21"/>
      <c r="HT583" s="21"/>
      <c r="HU583" s="21"/>
      <c r="HV583" s="21"/>
      <c r="HW583" s="21"/>
      <c r="HX583" s="21"/>
      <c r="HY583" s="21"/>
      <c r="HZ583" s="21"/>
      <c r="IA583" s="21"/>
    </row>
    <row r="584" spans="1:235" s="22" customFormat="1" ht="11.25">
      <c r="A584" s="49" t="s">
        <v>5</v>
      </c>
      <c r="B584" s="19"/>
      <c r="C584" s="19"/>
      <c r="D584" s="23"/>
      <c r="E584" s="23"/>
      <c r="F584" s="23"/>
      <c r="G584" s="23"/>
      <c r="H584" s="23"/>
      <c r="I584" s="23"/>
      <c r="J584" s="23"/>
      <c r="K584" s="23"/>
      <c r="L584" s="23"/>
      <c r="M584" s="23"/>
      <c r="N584" s="23"/>
      <c r="O584" s="23"/>
      <c r="P584" s="23"/>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c r="CN584" s="21"/>
      <c r="CO584" s="21"/>
      <c r="CP584" s="21"/>
      <c r="CQ584" s="21"/>
      <c r="CR584" s="21"/>
      <c r="CS584" s="21"/>
      <c r="CT584" s="21"/>
      <c r="CU584" s="21"/>
      <c r="CV584" s="21"/>
      <c r="CW584" s="21"/>
      <c r="CX584" s="21"/>
      <c r="CY584" s="21"/>
      <c r="CZ584" s="21"/>
      <c r="DA584" s="21"/>
      <c r="DB584" s="21"/>
      <c r="DC584" s="21"/>
      <c r="DD584" s="21"/>
      <c r="DE584" s="21"/>
      <c r="DF584" s="21"/>
      <c r="DG584" s="21"/>
      <c r="DH584" s="21"/>
      <c r="DI584" s="21"/>
      <c r="DJ584" s="21"/>
      <c r="DK584" s="21"/>
      <c r="DL584" s="21"/>
      <c r="DM584" s="21"/>
      <c r="DN584" s="21"/>
      <c r="DO584" s="21"/>
      <c r="DP584" s="21"/>
      <c r="DQ584" s="21"/>
      <c r="DR584" s="21"/>
      <c r="DS584" s="21"/>
      <c r="DT584" s="21"/>
      <c r="DU584" s="21"/>
      <c r="DV584" s="21"/>
      <c r="DW584" s="21"/>
      <c r="DX584" s="21"/>
      <c r="DY584" s="21"/>
      <c r="DZ584" s="21"/>
      <c r="EA584" s="21"/>
      <c r="EB584" s="21"/>
      <c r="EC584" s="21"/>
      <c r="ED584" s="21"/>
      <c r="EE584" s="21"/>
      <c r="EF584" s="21"/>
      <c r="EG584" s="21"/>
      <c r="EH584" s="21"/>
      <c r="EI584" s="21"/>
      <c r="EJ584" s="21"/>
      <c r="EK584" s="21"/>
      <c r="EL584" s="21"/>
      <c r="EM584" s="21"/>
      <c r="EN584" s="21"/>
      <c r="EO584" s="21"/>
      <c r="EP584" s="21"/>
      <c r="EQ584" s="21"/>
      <c r="ER584" s="21"/>
      <c r="ES584" s="21"/>
      <c r="ET584" s="21"/>
      <c r="EU584" s="21"/>
      <c r="EV584" s="21"/>
      <c r="EW584" s="21"/>
      <c r="EX584" s="21"/>
      <c r="EY584" s="21"/>
      <c r="EZ584" s="21"/>
      <c r="FA584" s="21"/>
      <c r="FB584" s="21"/>
      <c r="FC584" s="21"/>
      <c r="FD584" s="21"/>
      <c r="FE584" s="21"/>
      <c r="FF584" s="21"/>
      <c r="FG584" s="21"/>
      <c r="FH584" s="21"/>
      <c r="FI584" s="21"/>
      <c r="FJ584" s="21"/>
      <c r="FK584" s="21"/>
      <c r="FL584" s="21"/>
      <c r="FM584" s="21"/>
      <c r="FN584" s="21"/>
      <c r="FO584" s="21"/>
      <c r="FP584" s="21"/>
      <c r="FQ584" s="21"/>
      <c r="FR584" s="21"/>
      <c r="FS584" s="21"/>
      <c r="FT584" s="21"/>
      <c r="FU584" s="21"/>
      <c r="FV584" s="21"/>
      <c r="FW584" s="21"/>
      <c r="FX584" s="21"/>
      <c r="FY584" s="21"/>
      <c r="FZ584" s="21"/>
      <c r="GA584" s="21"/>
      <c r="GB584" s="21"/>
      <c r="GC584" s="21"/>
      <c r="GD584" s="21"/>
      <c r="GE584" s="21"/>
      <c r="GF584" s="21"/>
      <c r="GG584" s="21"/>
      <c r="GH584" s="21"/>
      <c r="GI584" s="21"/>
      <c r="GJ584" s="21"/>
      <c r="GK584" s="21"/>
      <c r="GL584" s="21"/>
      <c r="GM584" s="21"/>
      <c r="GN584" s="21"/>
      <c r="GO584" s="21"/>
      <c r="GP584" s="21"/>
      <c r="GQ584" s="21"/>
      <c r="GR584" s="21"/>
      <c r="GS584" s="21"/>
      <c r="GT584" s="21"/>
      <c r="GU584" s="21"/>
      <c r="GV584" s="21"/>
      <c r="GW584" s="21"/>
      <c r="GX584" s="21"/>
      <c r="GY584" s="21"/>
      <c r="GZ584" s="21"/>
      <c r="HA584" s="21"/>
      <c r="HB584" s="21"/>
      <c r="HC584" s="21"/>
      <c r="HD584" s="21"/>
      <c r="HE584" s="21"/>
      <c r="HF584" s="21"/>
      <c r="HG584" s="21"/>
      <c r="HH584" s="21"/>
      <c r="HI584" s="21"/>
      <c r="HJ584" s="21"/>
      <c r="HK584" s="21"/>
      <c r="HL584" s="21"/>
      <c r="HM584" s="21"/>
      <c r="HN584" s="21"/>
      <c r="HO584" s="21"/>
      <c r="HP584" s="21"/>
      <c r="HQ584" s="21"/>
      <c r="HR584" s="21"/>
      <c r="HS584" s="21"/>
      <c r="HT584" s="21"/>
      <c r="HU584" s="21"/>
      <c r="HV584" s="21"/>
      <c r="HW584" s="21"/>
      <c r="HX584" s="21"/>
      <c r="HY584" s="21"/>
      <c r="HZ584" s="21"/>
      <c r="IA584" s="21"/>
    </row>
    <row r="585" spans="1:235" s="22" customFormat="1" ht="14.25" customHeight="1">
      <c r="A585" s="18" t="s">
        <v>374</v>
      </c>
      <c r="B585" s="19"/>
      <c r="C585" s="19"/>
      <c r="D585" s="23"/>
      <c r="E585" s="23"/>
      <c r="F585" s="23"/>
      <c r="G585" s="23">
        <v>1</v>
      </c>
      <c r="H585" s="23"/>
      <c r="I585" s="23"/>
      <c r="J585" s="23">
        <v>1</v>
      </c>
      <c r="K585" s="23"/>
      <c r="L585" s="23"/>
      <c r="M585" s="23"/>
      <c r="N585" s="23"/>
      <c r="O585" s="23"/>
      <c r="P585" s="23"/>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c r="DK585" s="21"/>
      <c r="DL585" s="21"/>
      <c r="DM585" s="21"/>
      <c r="DN585" s="21"/>
      <c r="DO585" s="21"/>
      <c r="DP585" s="21"/>
      <c r="DQ585" s="21"/>
      <c r="DR585" s="21"/>
      <c r="DS585" s="21"/>
      <c r="DT585" s="21"/>
      <c r="DU585" s="21"/>
      <c r="DV585" s="21"/>
      <c r="DW585" s="21"/>
      <c r="DX585" s="21"/>
      <c r="DY585" s="21"/>
      <c r="DZ585" s="21"/>
      <c r="EA585" s="21"/>
      <c r="EB585" s="21"/>
      <c r="EC585" s="21"/>
      <c r="ED585" s="21"/>
      <c r="EE585" s="21"/>
      <c r="EF585" s="21"/>
      <c r="EG585" s="21"/>
      <c r="EH585" s="21"/>
      <c r="EI585" s="21"/>
      <c r="EJ585" s="21"/>
      <c r="EK585" s="21"/>
      <c r="EL585" s="21"/>
      <c r="EM585" s="21"/>
      <c r="EN585" s="21"/>
      <c r="EO585" s="21"/>
      <c r="EP585" s="21"/>
      <c r="EQ585" s="21"/>
      <c r="ER585" s="21"/>
      <c r="ES585" s="21"/>
      <c r="ET585" s="21"/>
      <c r="EU585" s="21"/>
      <c r="EV585" s="21"/>
      <c r="EW585" s="21"/>
      <c r="EX585" s="21"/>
      <c r="EY585" s="21"/>
      <c r="EZ585" s="21"/>
      <c r="FA585" s="21"/>
      <c r="FB585" s="21"/>
      <c r="FC585" s="21"/>
      <c r="FD585" s="21"/>
      <c r="FE585" s="21"/>
      <c r="FF585" s="21"/>
      <c r="FG585" s="21"/>
      <c r="FH585" s="21"/>
      <c r="FI585" s="21"/>
      <c r="FJ585" s="21"/>
      <c r="FK585" s="21"/>
      <c r="FL585" s="21"/>
      <c r="FM585" s="21"/>
      <c r="FN585" s="21"/>
      <c r="FO585" s="21"/>
      <c r="FP585" s="21"/>
      <c r="FQ585" s="21"/>
      <c r="FR585" s="21"/>
      <c r="FS585" s="21"/>
      <c r="FT585" s="21"/>
      <c r="FU585" s="21"/>
      <c r="FV585" s="21"/>
      <c r="FW585" s="21"/>
      <c r="FX585" s="21"/>
      <c r="FY585" s="21"/>
      <c r="FZ585" s="21"/>
      <c r="GA585" s="21"/>
      <c r="GB585" s="21"/>
      <c r="GC585" s="21"/>
      <c r="GD585" s="21"/>
      <c r="GE585" s="21"/>
      <c r="GF585" s="21"/>
      <c r="GG585" s="21"/>
      <c r="GH585" s="21"/>
      <c r="GI585" s="21"/>
      <c r="GJ585" s="21"/>
      <c r="GK585" s="21"/>
      <c r="GL585" s="21"/>
      <c r="GM585" s="21"/>
      <c r="GN585" s="21"/>
      <c r="GO585" s="21"/>
      <c r="GP585" s="21"/>
      <c r="GQ585" s="21"/>
      <c r="GR585" s="21"/>
      <c r="GS585" s="21"/>
      <c r="GT585" s="21"/>
      <c r="GU585" s="21"/>
      <c r="GV585" s="21"/>
      <c r="GW585" s="21"/>
      <c r="GX585" s="21"/>
      <c r="GY585" s="21"/>
      <c r="GZ585" s="21"/>
      <c r="HA585" s="21"/>
      <c r="HB585" s="21"/>
      <c r="HC585" s="21"/>
      <c r="HD585" s="21"/>
      <c r="HE585" s="21"/>
      <c r="HF585" s="21"/>
      <c r="HG585" s="21"/>
      <c r="HH585" s="21"/>
      <c r="HI585" s="21"/>
      <c r="HJ585" s="21"/>
      <c r="HK585" s="21"/>
      <c r="HL585" s="21"/>
      <c r="HM585" s="21"/>
      <c r="HN585" s="21"/>
      <c r="HO585" s="21"/>
      <c r="HP585" s="21"/>
      <c r="HQ585" s="21"/>
      <c r="HR585" s="21"/>
      <c r="HS585" s="21"/>
      <c r="HT585" s="21"/>
      <c r="HU585" s="21"/>
      <c r="HV585" s="21"/>
      <c r="HW585" s="21"/>
      <c r="HX585" s="21"/>
      <c r="HY585" s="21"/>
      <c r="HZ585" s="21"/>
      <c r="IA585" s="21"/>
    </row>
    <row r="586" spans="1:235" s="22" customFormat="1" ht="12" customHeight="1">
      <c r="A586" s="49" t="s">
        <v>7</v>
      </c>
      <c r="B586" s="19"/>
      <c r="C586" s="19"/>
      <c r="D586" s="23"/>
      <c r="E586" s="23"/>
      <c r="F586" s="23"/>
      <c r="G586" s="23"/>
      <c r="H586" s="23"/>
      <c r="I586" s="23"/>
      <c r="J586" s="23"/>
      <c r="K586" s="23"/>
      <c r="L586" s="23"/>
      <c r="M586" s="23"/>
      <c r="N586" s="23"/>
      <c r="O586" s="23"/>
      <c r="P586" s="23"/>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1"/>
      <c r="EV586" s="21"/>
      <c r="EW586" s="21"/>
      <c r="EX586" s="21"/>
      <c r="EY586" s="21"/>
      <c r="EZ586" s="21"/>
      <c r="FA586" s="21"/>
      <c r="FB586" s="21"/>
      <c r="FC586" s="21"/>
      <c r="FD586" s="21"/>
      <c r="FE586" s="21"/>
      <c r="FF586" s="21"/>
      <c r="FG586" s="21"/>
      <c r="FH586" s="21"/>
      <c r="FI586" s="21"/>
      <c r="FJ586" s="21"/>
      <c r="FK586" s="21"/>
      <c r="FL586" s="21"/>
      <c r="FM586" s="21"/>
      <c r="FN586" s="21"/>
      <c r="FO586" s="21"/>
      <c r="FP586" s="21"/>
      <c r="FQ586" s="21"/>
      <c r="FR586" s="21"/>
      <c r="FS586" s="21"/>
      <c r="FT586" s="21"/>
      <c r="FU586" s="21"/>
      <c r="FV586" s="21"/>
      <c r="FW586" s="21"/>
      <c r="FX586" s="21"/>
      <c r="FY586" s="21"/>
      <c r="FZ586" s="21"/>
      <c r="GA586" s="21"/>
      <c r="GB586" s="21"/>
      <c r="GC586" s="21"/>
      <c r="GD586" s="21"/>
      <c r="GE586" s="21"/>
      <c r="GF586" s="21"/>
      <c r="GG586" s="21"/>
      <c r="GH586" s="21"/>
      <c r="GI586" s="21"/>
      <c r="GJ586" s="21"/>
      <c r="GK586" s="21"/>
      <c r="GL586" s="21"/>
      <c r="GM586" s="21"/>
      <c r="GN586" s="21"/>
      <c r="GO586" s="21"/>
      <c r="GP586" s="21"/>
      <c r="GQ586" s="21"/>
      <c r="GR586" s="21"/>
      <c r="GS586" s="21"/>
      <c r="GT586" s="21"/>
      <c r="GU586" s="21"/>
      <c r="GV586" s="21"/>
      <c r="GW586" s="21"/>
      <c r="GX586" s="21"/>
      <c r="GY586" s="21"/>
      <c r="GZ586" s="21"/>
      <c r="HA586" s="21"/>
      <c r="HB586" s="21"/>
      <c r="HC586" s="21"/>
      <c r="HD586" s="21"/>
      <c r="HE586" s="21"/>
      <c r="HF586" s="21"/>
      <c r="HG586" s="21"/>
      <c r="HH586" s="21"/>
      <c r="HI586" s="21"/>
      <c r="HJ586" s="21"/>
      <c r="HK586" s="21"/>
      <c r="HL586" s="21"/>
      <c r="HM586" s="21"/>
      <c r="HN586" s="21"/>
      <c r="HO586" s="21"/>
      <c r="HP586" s="21"/>
      <c r="HQ586" s="21"/>
      <c r="HR586" s="21"/>
      <c r="HS586" s="21"/>
      <c r="HT586" s="21"/>
      <c r="HU586" s="21"/>
      <c r="HV586" s="21"/>
      <c r="HW586" s="21"/>
      <c r="HX586" s="21"/>
      <c r="HY586" s="21"/>
      <c r="HZ586" s="21"/>
      <c r="IA586" s="21"/>
    </row>
    <row r="587" spans="1:235" s="22" customFormat="1" ht="24.75" customHeight="1">
      <c r="A587" s="18" t="s">
        <v>292</v>
      </c>
      <c r="B587" s="19"/>
      <c r="C587" s="19"/>
      <c r="D587" s="23"/>
      <c r="E587" s="23"/>
      <c r="F587" s="23"/>
      <c r="G587" s="23">
        <v>50100</v>
      </c>
      <c r="H587" s="23"/>
      <c r="I587" s="23"/>
      <c r="J587" s="23">
        <f>G587</f>
        <v>50100</v>
      </c>
      <c r="K587" s="23"/>
      <c r="L587" s="23"/>
      <c r="M587" s="23"/>
      <c r="N587" s="23"/>
      <c r="O587" s="23"/>
      <c r="P587" s="23"/>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c r="DK587" s="21"/>
      <c r="DL587" s="21"/>
      <c r="DM587" s="21"/>
      <c r="DN587" s="21"/>
      <c r="DO587" s="21"/>
      <c r="DP587" s="21"/>
      <c r="DQ587" s="21"/>
      <c r="DR587" s="21"/>
      <c r="DS587" s="21"/>
      <c r="DT587" s="21"/>
      <c r="DU587" s="21"/>
      <c r="DV587" s="21"/>
      <c r="DW587" s="21"/>
      <c r="DX587" s="21"/>
      <c r="DY587" s="21"/>
      <c r="DZ587" s="21"/>
      <c r="EA587" s="21"/>
      <c r="EB587" s="21"/>
      <c r="EC587" s="21"/>
      <c r="ED587" s="21"/>
      <c r="EE587" s="21"/>
      <c r="EF587" s="21"/>
      <c r="EG587" s="21"/>
      <c r="EH587" s="21"/>
      <c r="EI587" s="21"/>
      <c r="EJ587" s="21"/>
      <c r="EK587" s="21"/>
      <c r="EL587" s="21"/>
      <c r="EM587" s="21"/>
      <c r="EN587" s="21"/>
      <c r="EO587" s="21"/>
      <c r="EP587" s="21"/>
      <c r="EQ587" s="21"/>
      <c r="ER587" s="21"/>
      <c r="ES587" s="21"/>
      <c r="ET587" s="21"/>
      <c r="EU587" s="21"/>
      <c r="EV587" s="21"/>
      <c r="EW587" s="21"/>
      <c r="EX587" s="21"/>
      <c r="EY587" s="21"/>
      <c r="EZ587" s="21"/>
      <c r="FA587" s="21"/>
      <c r="FB587" s="21"/>
      <c r="FC587" s="21"/>
      <c r="FD587" s="21"/>
      <c r="FE587" s="21"/>
      <c r="FF587" s="21"/>
      <c r="FG587" s="21"/>
      <c r="FH587" s="21"/>
      <c r="FI587" s="21"/>
      <c r="FJ587" s="21"/>
      <c r="FK587" s="21"/>
      <c r="FL587" s="21"/>
      <c r="FM587" s="21"/>
      <c r="FN587" s="21"/>
      <c r="FO587" s="21"/>
      <c r="FP587" s="21"/>
      <c r="FQ587" s="21"/>
      <c r="FR587" s="21"/>
      <c r="FS587" s="21"/>
      <c r="FT587" s="21"/>
      <c r="FU587" s="21"/>
      <c r="FV587" s="21"/>
      <c r="FW587" s="21"/>
      <c r="FX587" s="21"/>
      <c r="FY587" s="21"/>
      <c r="FZ587" s="21"/>
      <c r="GA587" s="21"/>
      <c r="GB587" s="21"/>
      <c r="GC587" s="21"/>
      <c r="GD587" s="21"/>
      <c r="GE587" s="21"/>
      <c r="GF587" s="21"/>
      <c r="GG587" s="21"/>
      <c r="GH587" s="21"/>
      <c r="GI587" s="21"/>
      <c r="GJ587" s="21"/>
      <c r="GK587" s="21"/>
      <c r="GL587" s="21"/>
      <c r="GM587" s="21"/>
      <c r="GN587" s="21"/>
      <c r="GO587" s="21"/>
      <c r="GP587" s="21"/>
      <c r="GQ587" s="21"/>
      <c r="GR587" s="21"/>
      <c r="GS587" s="21"/>
      <c r="GT587" s="21"/>
      <c r="GU587" s="21"/>
      <c r="GV587" s="21"/>
      <c r="GW587" s="21"/>
      <c r="GX587" s="21"/>
      <c r="GY587" s="21"/>
      <c r="GZ587" s="21"/>
      <c r="HA587" s="21"/>
      <c r="HB587" s="21"/>
      <c r="HC587" s="21"/>
      <c r="HD587" s="21"/>
      <c r="HE587" s="21"/>
      <c r="HF587" s="21"/>
      <c r="HG587" s="21"/>
      <c r="HH587" s="21"/>
      <c r="HI587" s="21"/>
      <c r="HJ587" s="21"/>
      <c r="HK587" s="21"/>
      <c r="HL587" s="21"/>
      <c r="HM587" s="21"/>
      <c r="HN587" s="21"/>
      <c r="HO587" s="21"/>
      <c r="HP587" s="21"/>
      <c r="HQ587" s="21"/>
      <c r="HR587" s="21"/>
      <c r="HS587" s="21"/>
      <c r="HT587" s="21"/>
      <c r="HU587" s="21"/>
      <c r="HV587" s="21"/>
      <c r="HW587" s="21"/>
      <c r="HX587" s="21"/>
      <c r="HY587" s="21"/>
      <c r="HZ587" s="21"/>
      <c r="IA587" s="21"/>
    </row>
    <row r="588" spans="1:235" s="79" customFormat="1" ht="24.75" customHeight="1">
      <c r="A588" s="72" t="s">
        <v>452</v>
      </c>
      <c r="B588" s="70"/>
      <c r="C588" s="70"/>
      <c r="D588" s="50"/>
      <c r="E588" s="50"/>
      <c r="F588" s="50"/>
      <c r="G588" s="50"/>
      <c r="H588" s="50">
        <f>H592*H594</f>
        <v>4700000</v>
      </c>
      <c r="I588" s="50"/>
      <c r="J588" s="50">
        <f>G588+H588</f>
        <v>4700000</v>
      </c>
      <c r="K588" s="50"/>
      <c r="L588" s="50"/>
      <c r="M588" s="50"/>
      <c r="N588" s="50">
        <f>N592*N594</f>
        <v>300000</v>
      </c>
      <c r="O588" s="50">
        <f>O592*O594</f>
        <v>0</v>
      </c>
      <c r="P588" s="50">
        <f>O588+N588</f>
        <v>300000</v>
      </c>
      <c r="Q588" s="78"/>
      <c r="R588" s="78"/>
      <c r="S588" s="78"/>
      <c r="T588" s="78"/>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c r="FO588" s="78"/>
      <c r="FP588" s="78"/>
      <c r="FQ588" s="78"/>
      <c r="FR588" s="78"/>
      <c r="FS588" s="78"/>
      <c r="FT588" s="78"/>
      <c r="FU588" s="78"/>
      <c r="FV588" s="78"/>
      <c r="FW588" s="78"/>
      <c r="FX588" s="78"/>
      <c r="FY588" s="78"/>
      <c r="FZ588" s="78"/>
      <c r="GA588" s="78"/>
      <c r="GB588" s="78"/>
      <c r="GC588" s="78"/>
      <c r="GD588" s="78"/>
      <c r="GE588" s="78"/>
      <c r="GF588" s="78"/>
      <c r="GG588" s="78"/>
      <c r="GH588" s="78"/>
      <c r="GI588" s="78"/>
      <c r="GJ588" s="78"/>
      <c r="GK588" s="78"/>
      <c r="GL588" s="78"/>
      <c r="GM588" s="78"/>
      <c r="GN588" s="78"/>
      <c r="GO588" s="78"/>
      <c r="GP588" s="78"/>
      <c r="GQ588" s="78"/>
      <c r="GR588" s="78"/>
      <c r="GS588" s="78"/>
      <c r="GT588" s="78"/>
      <c r="GU588" s="78"/>
      <c r="GV588" s="78"/>
      <c r="GW588" s="78"/>
      <c r="GX588" s="78"/>
      <c r="GY588" s="78"/>
      <c r="GZ588" s="78"/>
      <c r="HA588" s="78"/>
      <c r="HB588" s="78"/>
      <c r="HC588" s="78"/>
      <c r="HD588" s="78"/>
      <c r="HE588" s="78"/>
      <c r="HF588" s="78"/>
      <c r="HG588" s="78"/>
      <c r="HH588" s="78"/>
      <c r="HI588" s="78"/>
      <c r="HJ588" s="78"/>
      <c r="HK588" s="78"/>
      <c r="HL588" s="78"/>
      <c r="HM588" s="78"/>
      <c r="HN588" s="78"/>
      <c r="HO588" s="78"/>
      <c r="HP588" s="78"/>
      <c r="HQ588" s="78"/>
      <c r="HR588" s="78"/>
      <c r="HS588" s="78"/>
      <c r="HT588" s="78"/>
      <c r="HU588" s="78"/>
      <c r="HV588" s="78"/>
      <c r="HW588" s="78"/>
      <c r="HX588" s="78"/>
      <c r="HY588" s="78"/>
      <c r="HZ588" s="78"/>
      <c r="IA588" s="78"/>
    </row>
    <row r="589" spans="1:235" s="22" customFormat="1" ht="11.25">
      <c r="A589" s="49" t="s">
        <v>4</v>
      </c>
      <c r="B589" s="19"/>
      <c r="C589" s="19"/>
      <c r="D589" s="23"/>
      <c r="E589" s="23"/>
      <c r="F589" s="23"/>
      <c r="G589" s="23"/>
      <c r="H589" s="23"/>
      <c r="I589" s="23"/>
      <c r="J589" s="23"/>
      <c r="K589" s="23"/>
      <c r="L589" s="23"/>
      <c r="M589" s="23"/>
      <c r="N589" s="23"/>
      <c r="O589" s="23"/>
      <c r="P589" s="50"/>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c r="CG589" s="21"/>
      <c r="CH589" s="21"/>
      <c r="CI589" s="21"/>
      <c r="CJ589" s="21"/>
      <c r="CK589" s="21"/>
      <c r="CL589" s="21"/>
      <c r="CM589" s="21"/>
      <c r="CN589" s="21"/>
      <c r="CO589" s="21"/>
      <c r="CP589" s="21"/>
      <c r="CQ589" s="21"/>
      <c r="CR589" s="21"/>
      <c r="CS589" s="21"/>
      <c r="CT589" s="21"/>
      <c r="CU589" s="21"/>
      <c r="CV589" s="21"/>
      <c r="CW589" s="21"/>
      <c r="CX589" s="21"/>
      <c r="CY589" s="21"/>
      <c r="CZ589" s="21"/>
      <c r="DA589" s="21"/>
      <c r="DB589" s="21"/>
      <c r="DC589" s="21"/>
      <c r="DD589" s="21"/>
      <c r="DE589" s="21"/>
      <c r="DF589" s="21"/>
      <c r="DG589" s="21"/>
      <c r="DH589" s="21"/>
      <c r="DI589" s="21"/>
      <c r="DJ589" s="21"/>
      <c r="DK589" s="21"/>
      <c r="DL589" s="21"/>
      <c r="DM589" s="21"/>
      <c r="DN589" s="21"/>
      <c r="DO589" s="21"/>
      <c r="DP589" s="21"/>
      <c r="DQ589" s="21"/>
      <c r="DR589" s="21"/>
      <c r="DS589" s="21"/>
      <c r="DT589" s="21"/>
      <c r="DU589" s="21"/>
      <c r="DV589" s="21"/>
      <c r="DW589" s="21"/>
      <c r="DX589" s="21"/>
      <c r="DY589" s="21"/>
      <c r="DZ589" s="21"/>
      <c r="EA589" s="21"/>
      <c r="EB589" s="21"/>
      <c r="EC589" s="21"/>
      <c r="ED589" s="21"/>
      <c r="EE589" s="21"/>
      <c r="EF589" s="21"/>
      <c r="EG589" s="21"/>
      <c r="EH589" s="21"/>
      <c r="EI589" s="21"/>
      <c r="EJ589" s="21"/>
      <c r="EK589" s="21"/>
      <c r="EL589" s="21"/>
      <c r="EM589" s="21"/>
      <c r="EN589" s="21"/>
      <c r="EO589" s="21"/>
      <c r="EP589" s="21"/>
      <c r="EQ589" s="21"/>
      <c r="ER589" s="21"/>
      <c r="ES589" s="21"/>
      <c r="ET589" s="21"/>
      <c r="EU589" s="21"/>
      <c r="EV589" s="21"/>
      <c r="EW589" s="21"/>
      <c r="EX589" s="21"/>
      <c r="EY589" s="21"/>
      <c r="EZ589" s="21"/>
      <c r="FA589" s="21"/>
      <c r="FB589" s="21"/>
      <c r="FC589" s="21"/>
      <c r="FD589" s="21"/>
      <c r="FE589" s="21"/>
      <c r="FF589" s="21"/>
      <c r="FG589" s="21"/>
      <c r="FH589" s="21"/>
      <c r="FI589" s="21"/>
      <c r="FJ589" s="21"/>
      <c r="FK589" s="21"/>
      <c r="FL589" s="21"/>
      <c r="FM589" s="21"/>
      <c r="FN589" s="21"/>
      <c r="FO589" s="21"/>
      <c r="FP589" s="21"/>
      <c r="FQ589" s="21"/>
      <c r="FR589" s="21"/>
      <c r="FS589" s="21"/>
      <c r="FT589" s="21"/>
      <c r="FU589" s="21"/>
      <c r="FV589" s="21"/>
      <c r="FW589" s="21"/>
      <c r="FX589" s="21"/>
      <c r="FY589" s="21"/>
      <c r="FZ589" s="21"/>
      <c r="GA589" s="21"/>
      <c r="GB589" s="21"/>
      <c r="GC589" s="21"/>
      <c r="GD589" s="21"/>
      <c r="GE589" s="21"/>
      <c r="GF589" s="21"/>
      <c r="GG589" s="21"/>
      <c r="GH589" s="21"/>
      <c r="GI589" s="21"/>
      <c r="GJ589" s="21"/>
      <c r="GK589" s="21"/>
      <c r="GL589" s="21"/>
      <c r="GM589" s="21"/>
      <c r="GN589" s="21"/>
      <c r="GO589" s="21"/>
      <c r="GP589" s="21"/>
      <c r="GQ589" s="21"/>
      <c r="GR589" s="21"/>
      <c r="GS589" s="21"/>
      <c r="GT589" s="21"/>
      <c r="GU589" s="21"/>
      <c r="GV589" s="21"/>
      <c r="GW589" s="21"/>
      <c r="GX589" s="21"/>
      <c r="GY589" s="21"/>
      <c r="GZ589" s="21"/>
      <c r="HA589" s="21"/>
      <c r="HB589" s="21"/>
      <c r="HC589" s="21"/>
      <c r="HD589" s="21"/>
      <c r="HE589" s="21"/>
      <c r="HF589" s="21"/>
      <c r="HG589" s="21"/>
      <c r="HH589" s="21"/>
      <c r="HI589" s="21"/>
      <c r="HJ589" s="21"/>
      <c r="HK589" s="21"/>
      <c r="HL589" s="21"/>
      <c r="HM589" s="21"/>
      <c r="HN589" s="21"/>
      <c r="HO589" s="21"/>
      <c r="HP589" s="21"/>
      <c r="HQ589" s="21"/>
      <c r="HR589" s="21"/>
      <c r="HS589" s="21"/>
      <c r="HT589" s="21"/>
      <c r="HU589" s="21"/>
      <c r="HV589" s="21"/>
      <c r="HW589" s="21"/>
      <c r="HX589" s="21"/>
      <c r="HY589" s="21"/>
      <c r="HZ589" s="21"/>
      <c r="IA589" s="21"/>
    </row>
    <row r="590" spans="1:235" s="22" customFormat="1" ht="11.25">
      <c r="A590" s="18" t="s">
        <v>63</v>
      </c>
      <c r="B590" s="19"/>
      <c r="C590" s="19"/>
      <c r="D590" s="23"/>
      <c r="E590" s="23"/>
      <c r="F590" s="23"/>
      <c r="G590" s="23"/>
      <c r="H590" s="23">
        <f>3129500+300702+664532+174600+200666</f>
        <v>4470000</v>
      </c>
      <c r="I590" s="23"/>
      <c r="J590" s="23">
        <f>G590+H590</f>
        <v>4470000</v>
      </c>
      <c r="K590" s="23"/>
      <c r="L590" s="23"/>
      <c r="M590" s="23"/>
      <c r="N590" s="23">
        <v>100000</v>
      </c>
      <c r="O590" s="23">
        <f>O592*O594</f>
        <v>0</v>
      </c>
      <c r="P590" s="23">
        <f>O590+N590</f>
        <v>100000</v>
      </c>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c r="CG590" s="21"/>
      <c r="CH590" s="21"/>
      <c r="CI590" s="21"/>
      <c r="CJ590" s="21"/>
      <c r="CK590" s="21"/>
      <c r="CL590" s="21"/>
      <c r="CM590" s="21"/>
      <c r="CN590" s="21"/>
      <c r="CO590" s="21"/>
      <c r="CP590" s="21"/>
      <c r="CQ590" s="21"/>
      <c r="CR590" s="21"/>
      <c r="CS590" s="21"/>
      <c r="CT590" s="21"/>
      <c r="CU590" s="21"/>
      <c r="CV590" s="21"/>
      <c r="CW590" s="21"/>
      <c r="CX590" s="21"/>
      <c r="CY590" s="21"/>
      <c r="CZ590" s="21"/>
      <c r="DA590" s="21"/>
      <c r="DB590" s="21"/>
      <c r="DC590" s="21"/>
      <c r="DD590" s="21"/>
      <c r="DE590" s="21"/>
      <c r="DF590" s="21"/>
      <c r="DG590" s="21"/>
      <c r="DH590" s="21"/>
      <c r="DI590" s="21"/>
      <c r="DJ590" s="21"/>
      <c r="DK590" s="21"/>
      <c r="DL590" s="21"/>
      <c r="DM590" s="21"/>
      <c r="DN590" s="21"/>
      <c r="DO590" s="21"/>
      <c r="DP590" s="21"/>
      <c r="DQ590" s="21"/>
      <c r="DR590" s="21"/>
      <c r="DS590" s="21"/>
      <c r="DT590" s="21"/>
      <c r="DU590" s="21"/>
      <c r="DV590" s="21"/>
      <c r="DW590" s="21"/>
      <c r="DX590" s="21"/>
      <c r="DY590" s="21"/>
      <c r="DZ590" s="21"/>
      <c r="EA590" s="21"/>
      <c r="EB590" s="21"/>
      <c r="EC590" s="21"/>
      <c r="ED590" s="21"/>
      <c r="EE590" s="21"/>
      <c r="EF590" s="21"/>
      <c r="EG590" s="21"/>
      <c r="EH590" s="21"/>
      <c r="EI590" s="21"/>
      <c r="EJ590" s="21"/>
      <c r="EK590" s="21"/>
      <c r="EL590" s="21"/>
      <c r="EM590" s="21"/>
      <c r="EN590" s="21"/>
      <c r="EO590" s="21"/>
      <c r="EP590" s="21"/>
      <c r="EQ590" s="21"/>
      <c r="ER590" s="21"/>
      <c r="ES590" s="21"/>
      <c r="ET590" s="21"/>
      <c r="EU590" s="21"/>
      <c r="EV590" s="21"/>
      <c r="EW590" s="21"/>
      <c r="EX590" s="21"/>
      <c r="EY590" s="21"/>
      <c r="EZ590" s="21"/>
      <c r="FA590" s="21"/>
      <c r="FB590" s="21"/>
      <c r="FC590" s="21"/>
      <c r="FD590" s="21"/>
      <c r="FE590" s="21"/>
      <c r="FF590" s="21"/>
      <c r="FG590" s="21"/>
      <c r="FH590" s="21"/>
      <c r="FI590" s="21"/>
      <c r="FJ590" s="21"/>
      <c r="FK590" s="21"/>
      <c r="FL590" s="21"/>
      <c r="FM590" s="21"/>
      <c r="FN590" s="21"/>
      <c r="FO590" s="21"/>
      <c r="FP590" s="21"/>
      <c r="FQ590" s="21"/>
      <c r="FR590" s="21"/>
      <c r="FS590" s="21"/>
      <c r="FT590" s="21"/>
      <c r="FU590" s="21"/>
      <c r="FV590" s="21"/>
      <c r="FW590" s="21"/>
      <c r="FX590" s="21"/>
      <c r="FY590" s="21"/>
      <c r="FZ590" s="21"/>
      <c r="GA590" s="21"/>
      <c r="GB590" s="21"/>
      <c r="GC590" s="21"/>
      <c r="GD590" s="21"/>
      <c r="GE590" s="21"/>
      <c r="GF590" s="21"/>
      <c r="GG590" s="21"/>
      <c r="GH590" s="21"/>
      <c r="GI590" s="21"/>
      <c r="GJ590" s="21"/>
      <c r="GK590" s="21"/>
      <c r="GL590" s="21"/>
      <c r="GM590" s="21"/>
      <c r="GN590" s="21"/>
      <c r="GO590" s="21"/>
      <c r="GP590" s="21"/>
      <c r="GQ590" s="21"/>
      <c r="GR590" s="21"/>
      <c r="GS590" s="21"/>
      <c r="GT590" s="21"/>
      <c r="GU590" s="21"/>
      <c r="GV590" s="21"/>
      <c r="GW590" s="21"/>
      <c r="GX590" s="21"/>
      <c r="GY590" s="21"/>
      <c r="GZ590" s="21"/>
      <c r="HA590" s="21"/>
      <c r="HB590" s="21"/>
      <c r="HC590" s="21"/>
      <c r="HD590" s="21"/>
      <c r="HE590" s="21"/>
      <c r="HF590" s="21"/>
      <c r="HG590" s="21"/>
      <c r="HH590" s="21"/>
      <c r="HI590" s="21"/>
      <c r="HJ590" s="21"/>
      <c r="HK590" s="21"/>
      <c r="HL590" s="21"/>
      <c r="HM590" s="21"/>
      <c r="HN590" s="21"/>
      <c r="HO590" s="21"/>
      <c r="HP590" s="21"/>
      <c r="HQ590" s="21"/>
      <c r="HR590" s="21"/>
      <c r="HS590" s="21"/>
      <c r="HT590" s="21"/>
      <c r="HU590" s="21"/>
      <c r="HV590" s="21"/>
      <c r="HW590" s="21"/>
      <c r="HX590" s="21"/>
      <c r="HY590" s="21"/>
      <c r="HZ590" s="21"/>
      <c r="IA590" s="21"/>
    </row>
    <row r="591" spans="1:235" s="22" customFormat="1" ht="11.25">
      <c r="A591" s="49" t="s">
        <v>5</v>
      </c>
      <c r="B591" s="19"/>
      <c r="C591" s="19"/>
      <c r="D591" s="23"/>
      <c r="E591" s="23"/>
      <c r="F591" s="23"/>
      <c r="G591" s="23"/>
      <c r="H591" s="23"/>
      <c r="I591" s="23"/>
      <c r="J591" s="23"/>
      <c r="K591" s="23"/>
      <c r="L591" s="23"/>
      <c r="M591" s="23"/>
      <c r="N591" s="23"/>
      <c r="O591" s="23"/>
      <c r="P591" s="23"/>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1"/>
      <c r="CF591" s="21"/>
      <c r="CG591" s="21"/>
      <c r="CH591" s="21"/>
      <c r="CI591" s="21"/>
      <c r="CJ591" s="21"/>
      <c r="CK591" s="21"/>
      <c r="CL591" s="21"/>
      <c r="CM591" s="21"/>
      <c r="CN591" s="21"/>
      <c r="CO591" s="21"/>
      <c r="CP591" s="21"/>
      <c r="CQ591" s="21"/>
      <c r="CR591" s="21"/>
      <c r="CS591" s="21"/>
      <c r="CT591" s="21"/>
      <c r="CU591" s="21"/>
      <c r="CV591" s="21"/>
      <c r="CW591" s="21"/>
      <c r="CX591" s="21"/>
      <c r="CY591" s="21"/>
      <c r="CZ591" s="21"/>
      <c r="DA591" s="21"/>
      <c r="DB591" s="21"/>
      <c r="DC591" s="21"/>
      <c r="DD591" s="21"/>
      <c r="DE591" s="21"/>
      <c r="DF591" s="21"/>
      <c r="DG591" s="21"/>
      <c r="DH591" s="21"/>
      <c r="DI591" s="21"/>
      <c r="DJ591" s="21"/>
      <c r="DK591" s="21"/>
      <c r="DL591" s="21"/>
      <c r="DM591" s="21"/>
      <c r="DN591" s="21"/>
      <c r="DO591" s="21"/>
      <c r="DP591" s="21"/>
      <c r="DQ591" s="21"/>
      <c r="DR591" s="21"/>
      <c r="DS591" s="21"/>
      <c r="DT591" s="21"/>
      <c r="DU591" s="21"/>
      <c r="DV591" s="21"/>
      <c r="DW591" s="21"/>
      <c r="DX591" s="21"/>
      <c r="DY591" s="21"/>
      <c r="DZ591" s="21"/>
      <c r="EA591" s="21"/>
      <c r="EB591" s="21"/>
      <c r="EC591" s="21"/>
      <c r="ED591" s="21"/>
      <c r="EE591" s="21"/>
      <c r="EF591" s="21"/>
      <c r="EG591" s="21"/>
      <c r="EH591" s="21"/>
      <c r="EI591" s="21"/>
      <c r="EJ591" s="21"/>
      <c r="EK591" s="21"/>
      <c r="EL591" s="21"/>
      <c r="EM591" s="21"/>
      <c r="EN591" s="21"/>
      <c r="EO591" s="21"/>
      <c r="EP591" s="21"/>
      <c r="EQ591" s="21"/>
      <c r="ER591" s="21"/>
      <c r="ES591" s="21"/>
      <c r="ET591" s="21"/>
      <c r="EU591" s="21"/>
      <c r="EV591" s="21"/>
      <c r="EW591" s="21"/>
      <c r="EX591" s="21"/>
      <c r="EY591" s="21"/>
      <c r="EZ591" s="21"/>
      <c r="FA591" s="21"/>
      <c r="FB591" s="21"/>
      <c r="FC591" s="21"/>
      <c r="FD591" s="21"/>
      <c r="FE591" s="21"/>
      <c r="FF591" s="21"/>
      <c r="FG591" s="21"/>
      <c r="FH591" s="21"/>
      <c r="FI591" s="21"/>
      <c r="FJ591" s="21"/>
      <c r="FK591" s="21"/>
      <c r="FL591" s="21"/>
      <c r="FM591" s="21"/>
      <c r="FN591" s="21"/>
      <c r="FO591" s="21"/>
      <c r="FP591" s="21"/>
      <c r="FQ591" s="21"/>
      <c r="FR591" s="21"/>
      <c r="FS591" s="21"/>
      <c r="FT591" s="21"/>
      <c r="FU591" s="21"/>
      <c r="FV591" s="21"/>
      <c r="FW591" s="21"/>
      <c r="FX591" s="21"/>
      <c r="FY591" s="21"/>
      <c r="FZ591" s="21"/>
      <c r="GA591" s="21"/>
      <c r="GB591" s="21"/>
      <c r="GC591" s="21"/>
      <c r="GD591" s="21"/>
      <c r="GE591" s="21"/>
      <c r="GF591" s="21"/>
      <c r="GG591" s="21"/>
      <c r="GH591" s="21"/>
      <c r="GI591" s="21"/>
      <c r="GJ591" s="21"/>
      <c r="GK591" s="21"/>
      <c r="GL591" s="21"/>
      <c r="GM591" s="21"/>
      <c r="GN591" s="21"/>
      <c r="GO591" s="21"/>
      <c r="GP591" s="21"/>
      <c r="GQ591" s="21"/>
      <c r="GR591" s="21"/>
      <c r="GS591" s="21"/>
      <c r="GT591" s="21"/>
      <c r="GU591" s="21"/>
      <c r="GV591" s="21"/>
      <c r="GW591" s="21"/>
      <c r="GX591" s="21"/>
      <c r="GY591" s="21"/>
      <c r="GZ591" s="21"/>
      <c r="HA591" s="21"/>
      <c r="HB591" s="21"/>
      <c r="HC591" s="21"/>
      <c r="HD591" s="21"/>
      <c r="HE591" s="21"/>
      <c r="HF591" s="21"/>
      <c r="HG591" s="21"/>
      <c r="HH591" s="21"/>
      <c r="HI591" s="21"/>
      <c r="HJ591" s="21"/>
      <c r="HK591" s="21"/>
      <c r="HL591" s="21"/>
      <c r="HM591" s="21"/>
      <c r="HN591" s="21"/>
      <c r="HO591" s="21"/>
      <c r="HP591" s="21"/>
      <c r="HQ591" s="21"/>
      <c r="HR591" s="21"/>
      <c r="HS591" s="21"/>
      <c r="HT591" s="21"/>
      <c r="HU591" s="21"/>
      <c r="HV591" s="21"/>
      <c r="HW591" s="21"/>
      <c r="HX591" s="21"/>
      <c r="HY591" s="21"/>
      <c r="HZ591" s="21"/>
      <c r="IA591" s="21"/>
    </row>
    <row r="592" spans="1:235" s="22" customFormat="1" ht="22.5">
      <c r="A592" s="136" t="s">
        <v>311</v>
      </c>
      <c r="B592" s="19"/>
      <c r="C592" s="19"/>
      <c r="D592" s="23"/>
      <c r="E592" s="23"/>
      <c r="F592" s="23"/>
      <c r="G592" s="23"/>
      <c r="H592" s="23">
        <v>10</v>
      </c>
      <c r="I592" s="23"/>
      <c r="J592" s="23">
        <f>G592+H592</f>
        <v>10</v>
      </c>
      <c r="K592" s="23"/>
      <c r="L592" s="23"/>
      <c r="M592" s="23"/>
      <c r="N592" s="23">
        <v>15</v>
      </c>
      <c r="O592" s="23"/>
      <c r="P592" s="23">
        <f>O592+N592</f>
        <v>15</v>
      </c>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c r="DK592" s="21"/>
      <c r="DL592" s="21"/>
      <c r="DM592" s="21"/>
      <c r="DN592" s="21"/>
      <c r="DO592" s="21"/>
      <c r="DP592" s="21"/>
      <c r="DQ592" s="21"/>
      <c r="DR592" s="21"/>
      <c r="DS592" s="21"/>
      <c r="DT592" s="21"/>
      <c r="DU592" s="21"/>
      <c r="DV592" s="21"/>
      <c r="DW592" s="21"/>
      <c r="DX592" s="21"/>
      <c r="DY592" s="21"/>
      <c r="DZ592" s="21"/>
      <c r="EA592" s="21"/>
      <c r="EB592" s="21"/>
      <c r="EC592" s="21"/>
      <c r="ED592" s="21"/>
      <c r="EE592" s="21"/>
      <c r="EF592" s="21"/>
      <c r="EG592" s="21"/>
      <c r="EH592" s="21"/>
      <c r="EI592" s="21"/>
      <c r="EJ592" s="21"/>
      <c r="EK592" s="21"/>
      <c r="EL592" s="21"/>
      <c r="EM592" s="21"/>
      <c r="EN592" s="21"/>
      <c r="EO592" s="21"/>
      <c r="EP592" s="21"/>
      <c r="EQ592" s="21"/>
      <c r="ER592" s="21"/>
      <c r="ES592" s="21"/>
      <c r="ET592" s="21"/>
      <c r="EU592" s="21"/>
      <c r="EV592" s="21"/>
      <c r="EW592" s="21"/>
      <c r="EX592" s="21"/>
      <c r="EY592" s="21"/>
      <c r="EZ592" s="21"/>
      <c r="FA592" s="21"/>
      <c r="FB592" s="21"/>
      <c r="FC592" s="21"/>
      <c r="FD592" s="21"/>
      <c r="FE592" s="21"/>
      <c r="FF592" s="21"/>
      <c r="FG592" s="21"/>
      <c r="FH592" s="21"/>
      <c r="FI592" s="21"/>
      <c r="FJ592" s="21"/>
      <c r="FK592" s="21"/>
      <c r="FL592" s="21"/>
      <c r="FM592" s="21"/>
      <c r="FN592" s="21"/>
      <c r="FO592" s="21"/>
      <c r="FP592" s="21"/>
      <c r="FQ592" s="21"/>
      <c r="FR592" s="21"/>
      <c r="FS592" s="21"/>
      <c r="FT592" s="21"/>
      <c r="FU592" s="21"/>
      <c r="FV592" s="21"/>
      <c r="FW592" s="21"/>
      <c r="FX592" s="21"/>
      <c r="FY592" s="21"/>
      <c r="FZ592" s="21"/>
      <c r="GA592" s="21"/>
      <c r="GB592" s="21"/>
      <c r="GC592" s="21"/>
      <c r="GD592" s="21"/>
      <c r="GE592" s="21"/>
      <c r="GF592" s="21"/>
      <c r="GG592" s="21"/>
      <c r="GH592" s="21"/>
      <c r="GI592" s="21"/>
      <c r="GJ592" s="21"/>
      <c r="GK592" s="21"/>
      <c r="GL592" s="21"/>
      <c r="GM592" s="21"/>
      <c r="GN592" s="21"/>
      <c r="GO592" s="21"/>
      <c r="GP592" s="21"/>
      <c r="GQ592" s="21"/>
      <c r="GR592" s="21"/>
      <c r="GS592" s="21"/>
      <c r="GT592" s="21"/>
      <c r="GU592" s="21"/>
      <c r="GV592" s="21"/>
      <c r="GW592" s="21"/>
      <c r="GX592" s="21"/>
      <c r="GY592" s="21"/>
      <c r="GZ592" s="21"/>
      <c r="HA592" s="21"/>
      <c r="HB592" s="21"/>
      <c r="HC592" s="21"/>
      <c r="HD592" s="21"/>
      <c r="HE592" s="21"/>
      <c r="HF592" s="21"/>
      <c r="HG592" s="21"/>
      <c r="HH592" s="21"/>
      <c r="HI592" s="21"/>
      <c r="HJ592" s="21"/>
      <c r="HK592" s="21"/>
      <c r="HL592" s="21"/>
      <c r="HM592" s="21"/>
      <c r="HN592" s="21"/>
      <c r="HO592" s="21"/>
      <c r="HP592" s="21"/>
      <c r="HQ592" s="21"/>
      <c r="HR592" s="21"/>
      <c r="HS592" s="21"/>
      <c r="HT592" s="21"/>
      <c r="HU592" s="21"/>
      <c r="HV592" s="21"/>
      <c r="HW592" s="21"/>
      <c r="HX592" s="21"/>
      <c r="HY592" s="21"/>
      <c r="HZ592" s="21"/>
      <c r="IA592" s="21"/>
    </row>
    <row r="593" spans="1:235" s="22" customFormat="1" ht="11.25">
      <c r="A593" s="49" t="s">
        <v>7</v>
      </c>
      <c r="B593" s="19"/>
      <c r="C593" s="19"/>
      <c r="D593" s="23"/>
      <c r="E593" s="23"/>
      <c r="F593" s="23"/>
      <c r="G593" s="23"/>
      <c r="H593" s="23"/>
      <c r="I593" s="23"/>
      <c r="J593" s="23"/>
      <c r="K593" s="23"/>
      <c r="L593" s="23"/>
      <c r="M593" s="23"/>
      <c r="N593" s="23"/>
      <c r="O593" s="23"/>
      <c r="P593" s="23"/>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c r="CZ593" s="21"/>
      <c r="DA593" s="21"/>
      <c r="DB593" s="21"/>
      <c r="DC593" s="21"/>
      <c r="DD593" s="21"/>
      <c r="DE593" s="21"/>
      <c r="DF593" s="21"/>
      <c r="DG593" s="21"/>
      <c r="DH593" s="21"/>
      <c r="DI593" s="21"/>
      <c r="DJ593" s="21"/>
      <c r="DK593" s="21"/>
      <c r="DL593" s="21"/>
      <c r="DM593" s="21"/>
      <c r="DN593" s="21"/>
      <c r="DO593" s="21"/>
      <c r="DP593" s="21"/>
      <c r="DQ593" s="21"/>
      <c r="DR593" s="21"/>
      <c r="DS593" s="21"/>
      <c r="DT593" s="21"/>
      <c r="DU593" s="21"/>
      <c r="DV593" s="21"/>
      <c r="DW593" s="21"/>
      <c r="DX593" s="21"/>
      <c r="DY593" s="21"/>
      <c r="DZ593" s="21"/>
      <c r="EA593" s="21"/>
      <c r="EB593" s="21"/>
      <c r="EC593" s="21"/>
      <c r="ED593" s="21"/>
      <c r="EE593" s="21"/>
      <c r="EF593" s="21"/>
      <c r="EG593" s="21"/>
      <c r="EH593" s="21"/>
      <c r="EI593" s="21"/>
      <c r="EJ593" s="21"/>
      <c r="EK593" s="21"/>
      <c r="EL593" s="21"/>
      <c r="EM593" s="21"/>
      <c r="EN593" s="21"/>
      <c r="EO593" s="21"/>
      <c r="EP593" s="21"/>
      <c r="EQ593" s="21"/>
      <c r="ER593" s="21"/>
      <c r="ES593" s="21"/>
      <c r="ET593" s="21"/>
      <c r="EU593" s="21"/>
      <c r="EV593" s="21"/>
      <c r="EW593" s="21"/>
      <c r="EX593" s="21"/>
      <c r="EY593" s="21"/>
      <c r="EZ593" s="21"/>
      <c r="FA593" s="21"/>
      <c r="FB593" s="21"/>
      <c r="FC593" s="21"/>
      <c r="FD593" s="21"/>
      <c r="FE593" s="21"/>
      <c r="FF593" s="21"/>
      <c r="FG593" s="21"/>
      <c r="FH593" s="21"/>
      <c r="FI593" s="21"/>
      <c r="FJ593" s="21"/>
      <c r="FK593" s="21"/>
      <c r="FL593" s="21"/>
      <c r="FM593" s="21"/>
      <c r="FN593" s="21"/>
      <c r="FO593" s="21"/>
      <c r="FP593" s="21"/>
      <c r="FQ593" s="21"/>
      <c r="FR593" s="21"/>
      <c r="FS593" s="21"/>
      <c r="FT593" s="21"/>
      <c r="FU593" s="21"/>
      <c r="FV593" s="21"/>
      <c r="FW593" s="21"/>
      <c r="FX593" s="21"/>
      <c r="FY593" s="21"/>
      <c r="FZ593" s="21"/>
      <c r="GA593" s="21"/>
      <c r="GB593" s="21"/>
      <c r="GC593" s="21"/>
      <c r="GD593" s="21"/>
      <c r="GE593" s="21"/>
      <c r="GF593" s="21"/>
      <c r="GG593" s="21"/>
      <c r="GH593" s="21"/>
      <c r="GI593" s="21"/>
      <c r="GJ593" s="21"/>
      <c r="GK593" s="21"/>
      <c r="GL593" s="21"/>
      <c r="GM593" s="21"/>
      <c r="GN593" s="21"/>
      <c r="GO593" s="21"/>
      <c r="GP593" s="21"/>
      <c r="GQ593" s="21"/>
      <c r="GR593" s="21"/>
      <c r="GS593" s="21"/>
      <c r="GT593" s="21"/>
      <c r="GU593" s="21"/>
      <c r="GV593" s="21"/>
      <c r="GW593" s="21"/>
      <c r="GX593" s="21"/>
      <c r="GY593" s="21"/>
      <c r="GZ593" s="21"/>
      <c r="HA593" s="21"/>
      <c r="HB593" s="21"/>
      <c r="HC593" s="21"/>
      <c r="HD593" s="21"/>
      <c r="HE593" s="21"/>
      <c r="HF593" s="21"/>
      <c r="HG593" s="21"/>
      <c r="HH593" s="21"/>
      <c r="HI593" s="21"/>
      <c r="HJ593" s="21"/>
      <c r="HK593" s="21"/>
      <c r="HL593" s="21"/>
      <c r="HM593" s="21"/>
      <c r="HN593" s="21"/>
      <c r="HO593" s="21"/>
      <c r="HP593" s="21"/>
      <c r="HQ593" s="21"/>
      <c r="HR593" s="21"/>
      <c r="HS593" s="21"/>
      <c r="HT593" s="21"/>
      <c r="HU593" s="21"/>
      <c r="HV593" s="21"/>
      <c r="HW593" s="21"/>
      <c r="HX593" s="21"/>
      <c r="HY593" s="21"/>
      <c r="HZ593" s="21"/>
      <c r="IA593" s="21"/>
    </row>
    <row r="594" spans="1:235" s="22" customFormat="1" ht="33.75">
      <c r="A594" s="18" t="s">
        <v>469</v>
      </c>
      <c r="B594" s="19"/>
      <c r="C594" s="19"/>
      <c r="D594" s="23"/>
      <c r="E594" s="23"/>
      <c r="F594" s="23"/>
      <c r="G594" s="23"/>
      <c r="H594" s="23">
        <v>470000</v>
      </c>
      <c r="I594" s="23"/>
      <c r="J594" s="23">
        <f>G594+H594</f>
        <v>470000</v>
      </c>
      <c r="K594" s="23"/>
      <c r="L594" s="23"/>
      <c r="M594" s="23"/>
      <c r="N594" s="23">
        <v>20000</v>
      </c>
      <c r="O594" s="23"/>
      <c r="P594" s="23">
        <f>O594+N594</f>
        <v>20000</v>
      </c>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c r="CG594" s="21"/>
      <c r="CH594" s="21"/>
      <c r="CI594" s="21"/>
      <c r="CJ594" s="21"/>
      <c r="CK594" s="21"/>
      <c r="CL594" s="21"/>
      <c r="CM594" s="21"/>
      <c r="CN594" s="21"/>
      <c r="CO594" s="21"/>
      <c r="CP594" s="21"/>
      <c r="CQ594" s="21"/>
      <c r="CR594" s="21"/>
      <c r="CS594" s="21"/>
      <c r="CT594" s="21"/>
      <c r="CU594" s="21"/>
      <c r="CV594" s="21"/>
      <c r="CW594" s="21"/>
      <c r="CX594" s="21"/>
      <c r="CY594" s="21"/>
      <c r="CZ594" s="21"/>
      <c r="DA594" s="21"/>
      <c r="DB594" s="21"/>
      <c r="DC594" s="21"/>
      <c r="DD594" s="21"/>
      <c r="DE594" s="21"/>
      <c r="DF594" s="21"/>
      <c r="DG594" s="21"/>
      <c r="DH594" s="21"/>
      <c r="DI594" s="21"/>
      <c r="DJ594" s="21"/>
      <c r="DK594" s="21"/>
      <c r="DL594" s="21"/>
      <c r="DM594" s="21"/>
      <c r="DN594" s="21"/>
      <c r="DO594" s="21"/>
      <c r="DP594" s="21"/>
      <c r="DQ594" s="21"/>
      <c r="DR594" s="21"/>
      <c r="DS594" s="21"/>
      <c r="DT594" s="21"/>
      <c r="DU594" s="21"/>
      <c r="DV594" s="21"/>
      <c r="DW594" s="21"/>
      <c r="DX594" s="21"/>
      <c r="DY594" s="21"/>
      <c r="DZ594" s="21"/>
      <c r="EA594" s="21"/>
      <c r="EB594" s="21"/>
      <c r="EC594" s="21"/>
      <c r="ED594" s="21"/>
      <c r="EE594" s="21"/>
      <c r="EF594" s="21"/>
      <c r="EG594" s="21"/>
      <c r="EH594" s="21"/>
      <c r="EI594" s="21"/>
      <c r="EJ594" s="21"/>
      <c r="EK594" s="21"/>
      <c r="EL594" s="21"/>
      <c r="EM594" s="21"/>
      <c r="EN594" s="21"/>
      <c r="EO594" s="21"/>
      <c r="EP594" s="21"/>
      <c r="EQ594" s="21"/>
      <c r="ER594" s="21"/>
      <c r="ES594" s="21"/>
      <c r="ET594" s="21"/>
      <c r="EU594" s="21"/>
      <c r="EV594" s="21"/>
      <c r="EW594" s="21"/>
      <c r="EX594" s="21"/>
      <c r="EY594" s="21"/>
      <c r="EZ594" s="21"/>
      <c r="FA594" s="21"/>
      <c r="FB594" s="21"/>
      <c r="FC594" s="21"/>
      <c r="FD594" s="21"/>
      <c r="FE594" s="21"/>
      <c r="FF594" s="21"/>
      <c r="FG594" s="21"/>
      <c r="FH594" s="21"/>
      <c r="FI594" s="21"/>
      <c r="FJ594" s="21"/>
      <c r="FK594" s="21"/>
      <c r="FL594" s="21"/>
      <c r="FM594" s="21"/>
      <c r="FN594" s="21"/>
      <c r="FO594" s="21"/>
      <c r="FP594" s="21"/>
      <c r="FQ594" s="21"/>
      <c r="FR594" s="21"/>
      <c r="FS594" s="21"/>
      <c r="FT594" s="21"/>
      <c r="FU594" s="21"/>
      <c r="FV594" s="21"/>
      <c r="FW594" s="21"/>
      <c r="FX594" s="21"/>
      <c r="FY594" s="21"/>
      <c r="FZ594" s="21"/>
      <c r="GA594" s="21"/>
      <c r="GB594" s="21"/>
      <c r="GC594" s="21"/>
      <c r="GD594" s="21"/>
      <c r="GE594" s="21"/>
      <c r="GF594" s="21"/>
      <c r="GG594" s="21"/>
      <c r="GH594" s="21"/>
      <c r="GI594" s="21"/>
      <c r="GJ594" s="21"/>
      <c r="GK594" s="21"/>
      <c r="GL594" s="21"/>
      <c r="GM594" s="21"/>
      <c r="GN594" s="21"/>
      <c r="GO594" s="21"/>
      <c r="GP594" s="21"/>
      <c r="GQ594" s="21"/>
      <c r="GR594" s="21"/>
      <c r="GS594" s="21"/>
      <c r="GT594" s="21"/>
      <c r="GU594" s="21"/>
      <c r="GV594" s="21"/>
      <c r="GW594" s="21"/>
      <c r="GX594" s="21"/>
      <c r="GY594" s="21"/>
      <c r="GZ594" s="21"/>
      <c r="HA594" s="21"/>
      <c r="HB594" s="21"/>
      <c r="HC594" s="21"/>
      <c r="HD594" s="21"/>
      <c r="HE594" s="21"/>
      <c r="HF594" s="21"/>
      <c r="HG594" s="21"/>
      <c r="HH594" s="21"/>
      <c r="HI594" s="21"/>
      <c r="HJ594" s="21"/>
      <c r="HK594" s="21"/>
      <c r="HL594" s="21"/>
      <c r="HM594" s="21"/>
      <c r="HN594" s="21"/>
      <c r="HO594" s="21"/>
      <c r="HP594" s="21"/>
      <c r="HQ594" s="21"/>
      <c r="HR594" s="21"/>
      <c r="HS594" s="21"/>
      <c r="HT594" s="21"/>
      <c r="HU594" s="21"/>
      <c r="HV594" s="21"/>
      <c r="HW594" s="21"/>
      <c r="HX594" s="21"/>
      <c r="HY594" s="21"/>
      <c r="HZ594" s="21"/>
      <c r="IA594" s="21"/>
    </row>
    <row r="595" spans="1:235" s="79" customFormat="1" ht="24.75" customHeight="1">
      <c r="A595" s="72" t="s">
        <v>451</v>
      </c>
      <c r="B595" s="70"/>
      <c r="C595" s="70"/>
      <c r="D595" s="50"/>
      <c r="E595" s="50"/>
      <c r="F595" s="50"/>
      <c r="G595" s="50">
        <f>G599*G601</f>
        <v>0</v>
      </c>
      <c r="H595" s="50"/>
      <c r="I595" s="50"/>
      <c r="J595" s="50">
        <f>G595</f>
        <v>0</v>
      </c>
      <c r="K595" s="50"/>
      <c r="L595" s="50"/>
      <c r="M595" s="50"/>
      <c r="N595" s="50">
        <f>N601*N599</f>
        <v>180000</v>
      </c>
      <c r="O595" s="50">
        <f>O601*O599</f>
        <v>0</v>
      </c>
      <c r="P595" s="50">
        <f>P601*P599</f>
        <v>180000</v>
      </c>
      <c r="Q595" s="78"/>
      <c r="R595" s="78"/>
      <c r="S595" s="78"/>
      <c r="T595" s="78"/>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c r="FO595" s="78"/>
      <c r="FP595" s="78"/>
      <c r="FQ595" s="78"/>
      <c r="FR595" s="78"/>
      <c r="FS595" s="78"/>
      <c r="FT595" s="78"/>
      <c r="FU595" s="78"/>
      <c r="FV595" s="78"/>
      <c r="FW595" s="78"/>
      <c r="FX595" s="78"/>
      <c r="FY595" s="78"/>
      <c r="FZ595" s="78"/>
      <c r="GA595" s="78"/>
      <c r="GB595" s="78"/>
      <c r="GC595" s="78"/>
      <c r="GD595" s="78"/>
      <c r="GE595" s="78"/>
      <c r="GF595" s="78"/>
      <c r="GG595" s="78"/>
      <c r="GH595" s="78"/>
      <c r="GI595" s="78"/>
      <c r="GJ595" s="78"/>
      <c r="GK595" s="78"/>
      <c r="GL595" s="78"/>
      <c r="GM595" s="78"/>
      <c r="GN595" s="78"/>
      <c r="GO595" s="78"/>
      <c r="GP595" s="78"/>
      <c r="GQ595" s="78"/>
      <c r="GR595" s="78"/>
      <c r="GS595" s="78"/>
      <c r="GT595" s="78"/>
      <c r="GU595" s="78"/>
      <c r="GV595" s="78"/>
      <c r="GW595" s="78"/>
      <c r="GX595" s="78"/>
      <c r="GY595" s="78"/>
      <c r="GZ595" s="78"/>
      <c r="HA595" s="78"/>
      <c r="HB595" s="78"/>
      <c r="HC595" s="78"/>
      <c r="HD595" s="78"/>
      <c r="HE595" s="78"/>
      <c r="HF595" s="78"/>
      <c r="HG595" s="78"/>
      <c r="HH595" s="78"/>
      <c r="HI595" s="78"/>
      <c r="HJ595" s="78"/>
      <c r="HK595" s="78"/>
      <c r="HL595" s="78"/>
      <c r="HM595" s="78"/>
      <c r="HN595" s="78"/>
      <c r="HO595" s="78"/>
      <c r="HP595" s="78"/>
      <c r="HQ595" s="78"/>
      <c r="HR595" s="78"/>
      <c r="HS595" s="78"/>
      <c r="HT595" s="78"/>
      <c r="HU595" s="78"/>
      <c r="HV595" s="78"/>
      <c r="HW595" s="78"/>
      <c r="HX595" s="78"/>
      <c r="HY595" s="78"/>
      <c r="HZ595" s="78"/>
      <c r="IA595" s="78"/>
    </row>
    <row r="596" spans="1:235" s="22" customFormat="1" ht="11.25">
      <c r="A596" s="49" t="s">
        <v>4</v>
      </c>
      <c r="B596" s="19"/>
      <c r="C596" s="19"/>
      <c r="D596" s="23"/>
      <c r="E596" s="23"/>
      <c r="F596" s="23"/>
      <c r="G596" s="23"/>
      <c r="H596" s="23"/>
      <c r="I596" s="23"/>
      <c r="J596" s="23"/>
      <c r="K596" s="23"/>
      <c r="L596" s="23"/>
      <c r="M596" s="23"/>
      <c r="N596" s="23"/>
      <c r="O596" s="23"/>
      <c r="P596" s="23"/>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1"/>
      <c r="EV596" s="21"/>
      <c r="EW596" s="21"/>
      <c r="EX596" s="21"/>
      <c r="EY596" s="21"/>
      <c r="EZ596" s="21"/>
      <c r="FA596" s="21"/>
      <c r="FB596" s="21"/>
      <c r="FC596" s="21"/>
      <c r="FD596" s="21"/>
      <c r="FE596" s="21"/>
      <c r="FF596" s="21"/>
      <c r="FG596" s="21"/>
      <c r="FH596" s="21"/>
      <c r="FI596" s="21"/>
      <c r="FJ596" s="21"/>
      <c r="FK596" s="21"/>
      <c r="FL596" s="21"/>
      <c r="FM596" s="21"/>
      <c r="FN596" s="21"/>
      <c r="FO596" s="21"/>
      <c r="FP596" s="21"/>
      <c r="FQ596" s="21"/>
      <c r="FR596" s="21"/>
      <c r="FS596" s="21"/>
      <c r="FT596" s="21"/>
      <c r="FU596" s="21"/>
      <c r="FV596" s="21"/>
      <c r="FW596" s="21"/>
      <c r="FX596" s="21"/>
      <c r="FY596" s="21"/>
      <c r="FZ596" s="21"/>
      <c r="GA596" s="21"/>
      <c r="GB596" s="21"/>
      <c r="GC596" s="21"/>
      <c r="GD596" s="21"/>
      <c r="GE596" s="21"/>
      <c r="GF596" s="21"/>
      <c r="GG596" s="21"/>
      <c r="GH596" s="21"/>
      <c r="GI596" s="21"/>
      <c r="GJ596" s="21"/>
      <c r="GK596" s="21"/>
      <c r="GL596" s="21"/>
      <c r="GM596" s="21"/>
      <c r="GN596" s="21"/>
      <c r="GO596" s="21"/>
      <c r="GP596" s="21"/>
      <c r="GQ596" s="21"/>
      <c r="GR596" s="21"/>
      <c r="GS596" s="21"/>
      <c r="GT596" s="21"/>
      <c r="GU596" s="21"/>
      <c r="GV596" s="21"/>
      <c r="GW596" s="21"/>
      <c r="GX596" s="21"/>
      <c r="GY596" s="21"/>
      <c r="GZ596" s="21"/>
      <c r="HA596" s="21"/>
      <c r="HB596" s="21"/>
      <c r="HC596" s="21"/>
      <c r="HD596" s="21"/>
      <c r="HE596" s="21"/>
      <c r="HF596" s="21"/>
      <c r="HG596" s="21"/>
      <c r="HH596" s="21"/>
      <c r="HI596" s="21"/>
      <c r="HJ596" s="21"/>
      <c r="HK596" s="21"/>
      <c r="HL596" s="21"/>
      <c r="HM596" s="21"/>
      <c r="HN596" s="21"/>
      <c r="HO596" s="21"/>
      <c r="HP596" s="21"/>
      <c r="HQ596" s="21"/>
      <c r="HR596" s="21"/>
      <c r="HS596" s="21"/>
      <c r="HT596" s="21"/>
      <c r="HU596" s="21"/>
      <c r="HV596" s="21"/>
      <c r="HW596" s="21"/>
      <c r="HX596" s="21"/>
      <c r="HY596" s="21"/>
      <c r="HZ596" s="21"/>
      <c r="IA596" s="21"/>
    </row>
    <row r="597" spans="1:235" s="22" customFormat="1" ht="11.25">
      <c r="A597" s="18" t="s">
        <v>63</v>
      </c>
      <c r="B597" s="19"/>
      <c r="C597" s="19"/>
      <c r="D597" s="23"/>
      <c r="E597" s="23"/>
      <c r="F597" s="23"/>
      <c r="G597" s="23"/>
      <c r="H597" s="23"/>
      <c r="I597" s="23"/>
      <c r="J597" s="23"/>
      <c r="K597" s="23"/>
      <c r="L597" s="23"/>
      <c r="M597" s="23"/>
      <c r="N597" s="23">
        <v>180000</v>
      </c>
      <c r="O597" s="23"/>
      <c r="P597" s="23">
        <f>N597+O597</f>
        <v>180000</v>
      </c>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c r="CG597" s="21"/>
      <c r="CH597" s="21"/>
      <c r="CI597" s="21"/>
      <c r="CJ597" s="21"/>
      <c r="CK597" s="21"/>
      <c r="CL597" s="21"/>
      <c r="CM597" s="21"/>
      <c r="CN597" s="21"/>
      <c r="CO597" s="21"/>
      <c r="CP597" s="21"/>
      <c r="CQ597" s="21"/>
      <c r="CR597" s="21"/>
      <c r="CS597" s="21"/>
      <c r="CT597" s="21"/>
      <c r="CU597" s="21"/>
      <c r="CV597" s="21"/>
      <c r="CW597" s="21"/>
      <c r="CX597" s="21"/>
      <c r="CY597" s="21"/>
      <c r="CZ597" s="21"/>
      <c r="DA597" s="21"/>
      <c r="DB597" s="21"/>
      <c r="DC597" s="21"/>
      <c r="DD597" s="21"/>
      <c r="DE597" s="21"/>
      <c r="DF597" s="21"/>
      <c r="DG597" s="21"/>
      <c r="DH597" s="21"/>
      <c r="DI597" s="21"/>
      <c r="DJ597" s="21"/>
      <c r="DK597" s="21"/>
      <c r="DL597" s="21"/>
      <c r="DM597" s="21"/>
      <c r="DN597" s="21"/>
      <c r="DO597" s="21"/>
      <c r="DP597" s="21"/>
      <c r="DQ597" s="21"/>
      <c r="DR597" s="21"/>
      <c r="DS597" s="21"/>
      <c r="DT597" s="21"/>
      <c r="DU597" s="21"/>
      <c r="DV597" s="21"/>
      <c r="DW597" s="21"/>
      <c r="DX597" s="21"/>
      <c r="DY597" s="21"/>
      <c r="DZ597" s="21"/>
      <c r="EA597" s="21"/>
      <c r="EB597" s="21"/>
      <c r="EC597" s="21"/>
      <c r="ED597" s="21"/>
      <c r="EE597" s="21"/>
      <c r="EF597" s="21"/>
      <c r="EG597" s="21"/>
      <c r="EH597" s="21"/>
      <c r="EI597" s="21"/>
      <c r="EJ597" s="21"/>
      <c r="EK597" s="21"/>
      <c r="EL597" s="21"/>
      <c r="EM597" s="21"/>
      <c r="EN597" s="21"/>
      <c r="EO597" s="21"/>
      <c r="EP597" s="21"/>
      <c r="EQ597" s="21"/>
      <c r="ER597" s="21"/>
      <c r="ES597" s="21"/>
      <c r="ET597" s="21"/>
      <c r="EU597" s="21"/>
      <c r="EV597" s="21"/>
      <c r="EW597" s="21"/>
      <c r="EX597" s="21"/>
      <c r="EY597" s="21"/>
      <c r="EZ597" s="21"/>
      <c r="FA597" s="21"/>
      <c r="FB597" s="21"/>
      <c r="FC597" s="21"/>
      <c r="FD597" s="21"/>
      <c r="FE597" s="21"/>
      <c r="FF597" s="21"/>
      <c r="FG597" s="21"/>
      <c r="FH597" s="21"/>
      <c r="FI597" s="21"/>
      <c r="FJ597" s="21"/>
      <c r="FK597" s="21"/>
      <c r="FL597" s="21"/>
      <c r="FM597" s="21"/>
      <c r="FN597" s="21"/>
      <c r="FO597" s="21"/>
      <c r="FP597" s="21"/>
      <c r="FQ597" s="21"/>
      <c r="FR597" s="21"/>
      <c r="FS597" s="21"/>
      <c r="FT597" s="21"/>
      <c r="FU597" s="21"/>
      <c r="FV597" s="21"/>
      <c r="FW597" s="21"/>
      <c r="FX597" s="21"/>
      <c r="FY597" s="21"/>
      <c r="FZ597" s="21"/>
      <c r="GA597" s="21"/>
      <c r="GB597" s="21"/>
      <c r="GC597" s="21"/>
      <c r="GD597" s="21"/>
      <c r="GE597" s="21"/>
      <c r="GF597" s="21"/>
      <c r="GG597" s="21"/>
      <c r="GH597" s="21"/>
      <c r="GI597" s="21"/>
      <c r="GJ597" s="21"/>
      <c r="GK597" s="21"/>
      <c r="GL597" s="21"/>
      <c r="GM597" s="21"/>
      <c r="GN597" s="21"/>
      <c r="GO597" s="21"/>
      <c r="GP597" s="21"/>
      <c r="GQ597" s="21"/>
      <c r="GR597" s="21"/>
      <c r="GS597" s="21"/>
      <c r="GT597" s="21"/>
      <c r="GU597" s="21"/>
      <c r="GV597" s="21"/>
      <c r="GW597" s="21"/>
      <c r="GX597" s="21"/>
      <c r="GY597" s="21"/>
      <c r="GZ597" s="21"/>
      <c r="HA597" s="21"/>
      <c r="HB597" s="21"/>
      <c r="HC597" s="21"/>
      <c r="HD597" s="21"/>
      <c r="HE597" s="21"/>
      <c r="HF597" s="21"/>
      <c r="HG597" s="21"/>
      <c r="HH597" s="21"/>
      <c r="HI597" s="21"/>
      <c r="HJ597" s="21"/>
      <c r="HK597" s="21"/>
      <c r="HL597" s="21"/>
      <c r="HM597" s="21"/>
      <c r="HN597" s="21"/>
      <c r="HO597" s="21"/>
      <c r="HP597" s="21"/>
      <c r="HQ597" s="21"/>
      <c r="HR597" s="21"/>
      <c r="HS597" s="21"/>
      <c r="HT597" s="21"/>
      <c r="HU597" s="21"/>
      <c r="HV597" s="21"/>
      <c r="HW597" s="21"/>
      <c r="HX597" s="21"/>
      <c r="HY597" s="21"/>
      <c r="HZ597" s="21"/>
      <c r="IA597" s="21"/>
    </row>
    <row r="598" spans="1:235" s="22" customFormat="1" ht="11.25">
      <c r="A598" s="49" t="s">
        <v>5</v>
      </c>
      <c r="B598" s="19"/>
      <c r="C598" s="19"/>
      <c r="D598" s="23"/>
      <c r="E598" s="23"/>
      <c r="F598" s="23"/>
      <c r="G598" s="23"/>
      <c r="H598" s="23"/>
      <c r="I598" s="23"/>
      <c r="J598" s="23"/>
      <c r="K598" s="23"/>
      <c r="L598" s="23"/>
      <c r="M598" s="23"/>
      <c r="N598" s="23"/>
      <c r="O598" s="23"/>
      <c r="P598" s="23"/>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c r="CG598" s="21"/>
      <c r="CH598" s="21"/>
      <c r="CI598" s="21"/>
      <c r="CJ598" s="21"/>
      <c r="CK598" s="21"/>
      <c r="CL598" s="21"/>
      <c r="CM598" s="21"/>
      <c r="CN598" s="21"/>
      <c r="CO598" s="21"/>
      <c r="CP598" s="21"/>
      <c r="CQ598" s="21"/>
      <c r="CR598" s="21"/>
      <c r="CS598" s="21"/>
      <c r="CT598" s="21"/>
      <c r="CU598" s="21"/>
      <c r="CV598" s="21"/>
      <c r="CW598" s="21"/>
      <c r="CX598" s="21"/>
      <c r="CY598" s="21"/>
      <c r="CZ598" s="21"/>
      <c r="DA598" s="21"/>
      <c r="DB598" s="21"/>
      <c r="DC598" s="21"/>
      <c r="DD598" s="21"/>
      <c r="DE598" s="21"/>
      <c r="DF598" s="21"/>
      <c r="DG598" s="21"/>
      <c r="DH598" s="21"/>
      <c r="DI598" s="21"/>
      <c r="DJ598" s="21"/>
      <c r="DK598" s="21"/>
      <c r="DL598" s="21"/>
      <c r="DM598" s="21"/>
      <c r="DN598" s="21"/>
      <c r="DO598" s="21"/>
      <c r="DP598" s="21"/>
      <c r="DQ598" s="21"/>
      <c r="DR598" s="21"/>
      <c r="DS598" s="21"/>
      <c r="DT598" s="21"/>
      <c r="DU598" s="21"/>
      <c r="DV598" s="21"/>
      <c r="DW598" s="21"/>
      <c r="DX598" s="21"/>
      <c r="DY598" s="21"/>
      <c r="DZ598" s="21"/>
      <c r="EA598" s="21"/>
      <c r="EB598" s="21"/>
      <c r="EC598" s="21"/>
      <c r="ED598" s="21"/>
      <c r="EE598" s="21"/>
      <c r="EF598" s="21"/>
      <c r="EG598" s="21"/>
      <c r="EH598" s="21"/>
      <c r="EI598" s="21"/>
      <c r="EJ598" s="21"/>
      <c r="EK598" s="21"/>
      <c r="EL598" s="21"/>
      <c r="EM598" s="21"/>
      <c r="EN598" s="21"/>
      <c r="EO598" s="21"/>
      <c r="EP598" s="21"/>
      <c r="EQ598" s="21"/>
      <c r="ER598" s="21"/>
      <c r="ES598" s="21"/>
      <c r="ET598" s="21"/>
      <c r="EU598" s="21"/>
      <c r="EV598" s="21"/>
      <c r="EW598" s="21"/>
      <c r="EX598" s="21"/>
      <c r="EY598" s="21"/>
      <c r="EZ598" s="21"/>
      <c r="FA598" s="21"/>
      <c r="FB598" s="21"/>
      <c r="FC598" s="21"/>
      <c r="FD598" s="21"/>
      <c r="FE598" s="21"/>
      <c r="FF598" s="21"/>
      <c r="FG598" s="21"/>
      <c r="FH598" s="21"/>
      <c r="FI598" s="21"/>
      <c r="FJ598" s="21"/>
      <c r="FK598" s="21"/>
      <c r="FL598" s="21"/>
      <c r="FM598" s="21"/>
      <c r="FN598" s="21"/>
      <c r="FO598" s="21"/>
      <c r="FP598" s="21"/>
      <c r="FQ598" s="21"/>
      <c r="FR598" s="21"/>
      <c r="FS598" s="21"/>
      <c r="FT598" s="21"/>
      <c r="FU598" s="21"/>
      <c r="FV598" s="21"/>
      <c r="FW598" s="21"/>
      <c r="FX598" s="21"/>
      <c r="FY598" s="21"/>
      <c r="FZ598" s="21"/>
      <c r="GA598" s="21"/>
      <c r="GB598" s="21"/>
      <c r="GC598" s="21"/>
      <c r="GD598" s="21"/>
      <c r="GE598" s="21"/>
      <c r="GF598" s="21"/>
      <c r="GG598" s="21"/>
      <c r="GH598" s="21"/>
      <c r="GI598" s="21"/>
      <c r="GJ598" s="21"/>
      <c r="GK598" s="21"/>
      <c r="GL598" s="21"/>
      <c r="GM598" s="21"/>
      <c r="GN598" s="21"/>
      <c r="GO598" s="21"/>
      <c r="GP598" s="21"/>
      <c r="GQ598" s="21"/>
      <c r="GR598" s="21"/>
      <c r="GS598" s="21"/>
      <c r="GT598" s="21"/>
      <c r="GU598" s="21"/>
      <c r="GV598" s="21"/>
      <c r="GW598" s="21"/>
      <c r="GX598" s="21"/>
      <c r="GY598" s="21"/>
      <c r="GZ598" s="21"/>
      <c r="HA598" s="21"/>
      <c r="HB598" s="21"/>
      <c r="HC598" s="21"/>
      <c r="HD598" s="21"/>
      <c r="HE598" s="21"/>
      <c r="HF598" s="21"/>
      <c r="HG598" s="21"/>
      <c r="HH598" s="21"/>
      <c r="HI598" s="21"/>
      <c r="HJ598" s="21"/>
      <c r="HK598" s="21"/>
      <c r="HL598" s="21"/>
      <c r="HM598" s="21"/>
      <c r="HN598" s="21"/>
      <c r="HO598" s="21"/>
      <c r="HP598" s="21"/>
      <c r="HQ598" s="21"/>
      <c r="HR598" s="21"/>
      <c r="HS598" s="21"/>
      <c r="HT598" s="21"/>
      <c r="HU598" s="21"/>
      <c r="HV598" s="21"/>
      <c r="HW598" s="21"/>
      <c r="HX598" s="21"/>
      <c r="HY598" s="21"/>
      <c r="HZ598" s="21"/>
      <c r="IA598" s="21"/>
    </row>
    <row r="599" spans="1:235" s="22" customFormat="1" ht="14.25" customHeight="1">
      <c r="A599" s="18" t="s">
        <v>374</v>
      </c>
      <c r="B599" s="19"/>
      <c r="C599" s="19"/>
      <c r="D599" s="23"/>
      <c r="E599" s="23"/>
      <c r="F599" s="23"/>
      <c r="G599" s="23"/>
      <c r="H599" s="23"/>
      <c r="I599" s="23"/>
      <c r="J599" s="23"/>
      <c r="K599" s="23"/>
      <c r="L599" s="23"/>
      <c r="M599" s="23"/>
      <c r="N599" s="23">
        <v>18</v>
      </c>
      <c r="O599" s="23"/>
      <c r="P599" s="23">
        <f>N599+O599</f>
        <v>18</v>
      </c>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c r="CN599" s="21"/>
      <c r="CO599" s="21"/>
      <c r="CP599" s="21"/>
      <c r="CQ599" s="21"/>
      <c r="CR599" s="21"/>
      <c r="CS599" s="21"/>
      <c r="CT599" s="21"/>
      <c r="CU599" s="21"/>
      <c r="CV599" s="21"/>
      <c r="CW599" s="21"/>
      <c r="CX599" s="21"/>
      <c r="CY599" s="21"/>
      <c r="CZ599" s="21"/>
      <c r="DA599" s="21"/>
      <c r="DB599" s="21"/>
      <c r="DC599" s="21"/>
      <c r="DD599" s="21"/>
      <c r="DE599" s="21"/>
      <c r="DF599" s="21"/>
      <c r="DG599" s="21"/>
      <c r="DH599" s="21"/>
      <c r="DI599" s="21"/>
      <c r="DJ599" s="21"/>
      <c r="DK599" s="21"/>
      <c r="DL599" s="21"/>
      <c r="DM599" s="21"/>
      <c r="DN599" s="21"/>
      <c r="DO599" s="21"/>
      <c r="DP599" s="21"/>
      <c r="DQ599" s="21"/>
      <c r="DR599" s="21"/>
      <c r="DS599" s="21"/>
      <c r="DT599" s="21"/>
      <c r="DU599" s="21"/>
      <c r="DV599" s="21"/>
      <c r="DW599" s="21"/>
      <c r="DX599" s="21"/>
      <c r="DY599" s="21"/>
      <c r="DZ599" s="21"/>
      <c r="EA599" s="21"/>
      <c r="EB599" s="21"/>
      <c r="EC599" s="21"/>
      <c r="ED599" s="21"/>
      <c r="EE599" s="21"/>
      <c r="EF599" s="21"/>
      <c r="EG599" s="21"/>
      <c r="EH599" s="21"/>
      <c r="EI599" s="21"/>
      <c r="EJ599" s="21"/>
      <c r="EK599" s="21"/>
      <c r="EL599" s="21"/>
      <c r="EM599" s="21"/>
      <c r="EN599" s="21"/>
      <c r="EO599" s="21"/>
      <c r="EP599" s="21"/>
      <c r="EQ599" s="21"/>
      <c r="ER599" s="21"/>
      <c r="ES599" s="21"/>
      <c r="ET599" s="21"/>
      <c r="EU599" s="21"/>
      <c r="EV599" s="21"/>
      <c r="EW599" s="21"/>
      <c r="EX599" s="21"/>
      <c r="EY599" s="21"/>
      <c r="EZ599" s="21"/>
      <c r="FA599" s="21"/>
      <c r="FB599" s="21"/>
      <c r="FC599" s="21"/>
      <c r="FD599" s="21"/>
      <c r="FE599" s="21"/>
      <c r="FF599" s="21"/>
      <c r="FG599" s="21"/>
      <c r="FH599" s="21"/>
      <c r="FI599" s="21"/>
      <c r="FJ599" s="21"/>
      <c r="FK599" s="21"/>
      <c r="FL599" s="21"/>
      <c r="FM599" s="21"/>
      <c r="FN599" s="21"/>
      <c r="FO599" s="21"/>
      <c r="FP599" s="21"/>
      <c r="FQ599" s="21"/>
      <c r="FR599" s="21"/>
      <c r="FS599" s="21"/>
      <c r="FT599" s="21"/>
      <c r="FU599" s="21"/>
      <c r="FV599" s="21"/>
      <c r="FW599" s="21"/>
      <c r="FX599" s="21"/>
      <c r="FY599" s="21"/>
      <c r="FZ599" s="21"/>
      <c r="GA599" s="21"/>
      <c r="GB599" s="21"/>
      <c r="GC599" s="21"/>
      <c r="GD599" s="21"/>
      <c r="GE599" s="21"/>
      <c r="GF599" s="21"/>
      <c r="GG599" s="21"/>
      <c r="GH599" s="21"/>
      <c r="GI599" s="21"/>
      <c r="GJ599" s="21"/>
      <c r="GK599" s="21"/>
      <c r="GL599" s="21"/>
      <c r="GM599" s="21"/>
      <c r="GN599" s="21"/>
      <c r="GO599" s="21"/>
      <c r="GP599" s="21"/>
      <c r="GQ599" s="21"/>
      <c r="GR599" s="21"/>
      <c r="GS599" s="21"/>
      <c r="GT599" s="21"/>
      <c r="GU599" s="21"/>
      <c r="GV599" s="21"/>
      <c r="GW599" s="21"/>
      <c r="GX599" s="21"/>
      <c r="GY599" s="21"/>
      <c r="GZ599" s="21"/>
      <c r="HA599" s="21"/>
      <c r="HB599" s="21"/>
      <c r="HC599" s="21"/>
      <c r="HD599" s="21"/>
      <c r="HE599" s="21"/>
      <c r="HF599" s="21"/>
      <c r="HG599" s="21"/>
      <c r="HH599" s="21"/>
      <c r="HI599" s="21"/>
      <c r="HJ599" s="21"/>
      <c r="HK599" s="21"/>
      <c r="HL599" s="21"/>
      <c r="HM599" s="21"/>
      <c r="HN599" s="21"/>
      <c r="HO599" s="21"/>
      <c r="HP599" s="21"/>
      <c r="HQ599" s="21"/>
      <c r="HR599" s="21"/>
      <c r="HS599" s="21"/>
      <c r="HT599" s="21"/>
      <c r="HU599" s="21"/>
      <c r="HV599" s="21"/>
      <c r="HW599" s="21"/>
      <c r="HX599" s="21"/>
      <c r="HY599" s="21"/>
      <c r="HZ599" s="21"/>
      <c r="IA599" s="21"/>
    </row>
    <row r="600" spans="1:235" s="22" customFormat="1" ht="12" customHeight="1">
      <c r="A600" s="49" t="s">
        <v>7</v>
      </c>
      <c r="B600" s="19"/>
      <c r="C600" s="19"/>
      <c r="D600" s="23"/>
      <c r="E600" s="23"/>
      <c r="F600" s="23"/>
      <c r="G600" s="23"/>
      <c r="H600" s="23"/>
      <c r="I600" s="23"/>
      <c r="J600" s="23"/>
      <c r="K600" s="23"/>
      <c r="L600" s="23"/>
      <c r="M600" s="23"/>
      <c r="N600" s="23"/>
      <c r="O600" s="23"/>
      <c r="P600" s="23"/>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c r="CG600" s="21"/>
      <c r="CH600" s="21"/>
      <c r="CI600" s="21"/>
      <c r="CJ600" s="21"/>
      <c r="CK600" s="21"/>
      <c r="CL600" s="21"/>
      <c r="CM600" s="21"/>
      <c r="CN600" s="21"/>
      <c r="CO600" s="21"/>
      <c r="CP600" s="21"/>
      <c r="CQ600" s="21"/>
      <c r="CR600" s="21"/>
      <c r="CS600" s="21"/>
      <c r="CT600" s="21"/>
      <c r="CU600" s="21"/>
      <c r="CV600" s="21"/>
      <c r="CW600" s="21"/>
      <c r="CX600" s="21"/>
      <c r="CY600" s="21"/>
      <c r="CZ600" s="21"/>
      <c r="DA600" s="21"/>
      <c r="DB600" s="21"/>
      <c r="DC600" s="21"/>
      <c r="DD600" s="21"/>
      <c r="DE600" s="21"/>
      <c r="DF600" s="21"/>
      <c r="DG600" s="21"/>
      <c r="DH600" s="21"/>
      <c r="DI600" s="21"/>
      <c r="DJ600" s="21"/>
      <c r="DK600" s="21"/>
      <c r="DL600" s="21"/>
      <c r="DM600" s="21"/>
      <c r="DN600" s="21"/>
      <c r="DO600" s="21"/>
      <c r="DP600" s="21"/>
      <c r="DQ600" s="21"/>
      <c r="DR600" s="21"/>
      <c r="DS600" s="21"/>
      <c r="DT600" s="21"/>
      <c r="DU600" s="21"/>
      <c r="DV600" s="21"/>
      <c r="DW600" s="21"/>
      <c r="DX600" s="21"/>
      <c r="DY600" s="21"/>
      <c r="DZ600" s="21"/>
      <c r="EA600" s="21"/>
      <c r="EB600" s="21"/>
      <c r="EC600" s="21"/>
      <c r="ED600" s="21"/>
      <c r="EE600" s="21"/>
      <c r="EF600" s="21"/>
      <c r="EG600" s="21"/>
      <c r="EH600" s="21"/>
      <c r="EI600" s="21"/>
      <c r="EJ600" s="21"/>
      <c r="EK600" s="21"/>
      <c r="EL600" s="21"/>
      <c r="EM600" s="21"/>
      <c r="EN600" s="21"/>
      <c r="EO600" s="21"/>
      <c r="EP600" s="21"/>
      <c r="EQ600" s="21"/>
      <c r="ER600" s="21"/>
      <c r="ES600" s="21"/>
      <c r="ET600" s="21"/>
      <c r="EU600" s="21"/>
      <c r="EV600" s="21"/>
      <c r="EW600" s="21"/>
      <c r="EX600" s="21"/>
      <c r="EY600" s="21"/>
      <c r="EZ600" s="21"/>
      <c r="FA600" s="21"/>
      <c r="FB600" s="21"/>
      <c r="FC600" s="21"/>
      <c r="FD600" s="21"/>
      <c r="FE600" s="21"/>
      <c r="FF600" s="21"/>
      <c r="FG600" s="21"/>
      <c r="FH600" s="21"/>
      <c r="FI600" s="21"/>
      <c r="FJ600" s="21"/>
      <c r="FK600" s="21"/>
      <c r="FL600" s="21"/>
      <c r="FM600" s="21"/>
      <c r="FN600" s="21"/>
      <c r="FO600" s="21"/>
      <c r="FP600" s="21"/>
      <c r="FQ600" s="21"/>
      <c r="FR600" s="21"/>
      <c r="FS600" s="21"/>
      <c r="FT600" s="21"/>
      <c r="FU600" s="21"/>
      <c r="FV600" s="21"/>
      <c r="FW600" s="21"/>
      <c r="FX600" s="21"/>
      <c r="FY600" s="21"/>
      <c r="FZ600" s="21"/>
      <c r="GA600" s="21"/>
      <c r="GB600" s="21"/>
      <c r="GC600" s="21"/>
      <c r="GD600" s="21"/>
      <c r="GE600" s="21"/>
      <c r="GF600" s="21"/>
      <c r="GG600" s="21"/>
      <c r="GH600" s="21"/>
      <c r="GI600" s="21"/>
      <c r="GJ600" s="21"/>
      <c r="GK600" s="21"/>
      <c r="GL600" s="21"/>
      <c r="GM600" s="21"/>
      <c r="GN600" s="21"/>
      <c r="GO600" s="21"/>
      <c r="GP600" s="21"/>
      <c r="GQ600" s="21"/>
      <c r="GR600" s="21"/>
      <c r="GS600" s="21"/>
      <c r="GT600" s="21"/>
      <c r="GU600" s="21"/>
      <c r="GV600" s="21"/>
      <c r="GW600" s="21"/>
      <c r="GX600" s="21"/>
      <c r="GY600" s="21"/>
      <c r="GZ600" s="21"/>
      <c r="HA600" s="21"/>
      <c r="HB600" s="21"/>
      <c r="HC600" s="21"/>
      <c r="HD600" s="21"/>
      <c r="HE600" s="21"/>
      <c r="HF600" s="21"/>
      <c r="HG600" s="21"/>
      <c r="HH600" s="21"/>
      <c r="HI600" s="21"/>
      <c r="HJ600" s="21"/>
      <c r="HK600" s="21"/>
      <c r="HL600" s="21"/>
      <c r="HM600" s="21"/>
      <c r="HN600" s="21"/>
      <c r="HO600" s="21"/>
      <c r="HP600" s="21"/>
      <c r="HQ600" s="21"/>
      <c r="HR600" s="21"/>
      <c r="HS600" s="21"/>
      <c r="HT600" s="21"/>
      <c r="HU600" s="21"/>
      <c r="HV600" s="21"/>
      <c r="HW600" s="21"/>
      <c r="HX600" s="21"/>
      <c r="HY600" s="21"/>
      <c r="HZ600" s="21"/>
      <c r="IA600" s="21"/>
    </row>
    <row r="601" spans="1:235" s="22" customFormat="1" ht="24.75" customHeight="1">
      <c r="A601" s="18" t="s">
        <v>292</v>
      </c>
      <c r="B601" s="19"/>
      <c r="C601" s="19"/>
      <c r="D601" s="23"/>
      <c r="E601" s="23"/>
      <c r="F601" s="23"/>
      <c r="G601" s="23"/>
      <c r="H601" s="23"/>
      <c r="I601" s="23"/>
      <c r="J601" s="23"/>
      <c r="K601" s="23"/>
      <c r="L601" s="23"/>
      <c r="M601" s="23"/>
      <c r="N601" s="23">
        <f>N597/N599</f>
        <v>10000</v>
      </c>
      <c r="O601" s="23"/>
      <c r="P601" s="23">
        <f>N601+O601</f>
        <v>10000</v>
      </c>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1"/>
      <c r="CF601" s="21"/>
      <c r="CG601" s="21"/>
      <c r="CH601" s="21"/>
      <c r="CI601" s="21"/>
      <c r="CJ601" s="21"/>
      <c r="CK601" s="21"/>
      <c r="CL601" s="21"/>
      <c r="CM601" s="21"/>
      <c r="CN601" s="21"/>
      <c r="CO601" s="21"/>
      <c r="CP601" s="21"/>
      <c r="CQ601" s="21"/>
      <c r="CR601" s="21"/>
      <c r="CS601" s="21"/>
      <c r="CT601" s="21"/>
      <c r="CU601" s="21"/>
      <c r="CV601" s="21"/>
      <c r="CW601" s="21"/>
      <c r="CX601" s="21"/>
      <c r="CY601" s="21"/>
      <c r="CZ601" s="21"/>
      <c r="DA601" s="21"/>
      <c r="DB601" s="21"/>
      <c r="DC601" s="21"/>
      <c r="DD601" s="21"/>
      <c r="DE601" s="21"/>
      <c r="DF601" s="21"/>
      <c r="DG601" s="21"/>
      <c r="DH601" s="21"/>
      <c r="DI601" s="21"/>
      <c r="DJ601" s="21"/>
      <c r="DK601" s="21"/>
      <c r="DL601" s="21"/>
      <c r="DM601" s="21"/>
      <c r="DN601" s="21"/>
      <c r="DO601" s="21"/>
      <c r="DP601" s="21"/>
      <c r="DQ601" s="21"/>
      <c r="DR601" s="21"/>
      <c r="DS601" s="21"/>
      <c r="DT601" s="21"/>
      <c r="DU601" s="21"/>
      <c r="DV601" s="21"/>
      <c r="DW601" s="21"/>
      <c r="DX601" s="21"/>
      <c r="DY601" s="21"/>
      <c r="DZ601" s="21"/>
      <c r="EA601" s="21"/>
      <c r="EB601" s="21"/>
      <c r="EC601" s="21"/>
      <c r="ED601" s="21"/>
      <c r="EE601" s="21"/>
      <c r="EF601" s="21"/>
      <c r="EG601" s="21"/>
      <c r="EH601" s="21"/>
      <c r="EI601" s="21"/>
      <c r="EJ601" s="21"/>
      <c r="EK601" s="21"/>
      <c r="EL601" s="21"/>
      <c r="EM601" s="21"/>
      <c r="EN601" s="21"/>
      <c r="EO601" s="21"/>
      <c r="EP601" s="21"/>
      <c r="EQ601" s="21"/>
      <c r="ER601" s="21"/>
      <c r="ES601" s="21"/>
      <c r="ET601" s="21"/>
      <c r="EU601" s="21"/>
      <c r="EV601" s="21"/>
      <c r="EW601" s="21"/>
      <c r="EX601" s="21"/>
      <c r="EY601" s="21"/>
      <c r="EZ601" s="21"/>
      <c r="FA601" s="21"/>
      <c r="FB601" s="21"/>
      <c r="FC601" s="21"/>
      <c r="FD601" s="21"/>
      <c r="FE601" s="21"/>
      <c r="FF601" s="21"/>
      <c r="FG601" s="21"/>
      <c r="FH601" s="21"/>
      <c r="FI601" s="21"/>
      <c r="FJ601" s="21"/>
      <c r="FK601" s="21"/>
      <c r="FL601" s="21"/>
      <c r="FM601" s="21"/>
      <c r="FN601" s="21"/>
      <c r="FO601" s="21"/>
      <c r="FP601" s="21"/>
      <c r="FQ601" s="21"/>
      <c r="FR601" s="21"/>
      <c r="FS601" s="21"/>
      <c r="FT601" s="21"/>
      <c r="FU601" s="21"/>
      <c r="FV601" s="21"/>
      <c r="FW601" s="21"/>
      <c r="FX601" s="21"/>
      <c r="FY601" s="21"/>
      <c r="FZ601" s="21"/>
      <c r="GA601" s="21"/>
      <c r="GB601" s="21"/>
      <c r="GC601" s="21"/>
      <c r="GD601" s="21"/>
      <c r="GE601" s="21"/>
      <c r="GF601" s="21"/>
      <c r="GG601" s="21"/>
      <c r="GH601" s="21"/>
      <c r="GI601" s="21"/>
      <c r="GJ601" s="21"/>
      <c r="GK601" s="21"/>
      <c r="GL601" s="21"/>
      <c r="GM601" s="21"/>
      <c r="GN601" s="21"/>
      <c r="GO601" s="21"/>
      <c r="GP601" s="21"/>
      <c r="GQ601" s="21"/>
      <c r="GR601" s="21"/>
      <c r="GS601" s="21"/>
      <c r="GT601" s="21"/>
      <c r="GU601" s="21"/>
      <c r="GV601" s="21"/>
      <c r="GW601" s="21"/>
      <c r="GX601" s="21"/>
      <c r="GY601" s="21"/>
      <c r="GZ601" s="21"/>
      <c r="HA601" s="21"/>
      <c r="HB601" s="21"/>
      <c r="HC601" s="21"/>
      <c r="HD601" s="21"/>
      <c r="HE601" s="21"/>
      <c r="HF601" s="21"/>
      <c r="HG601" s="21"/>
      <c r="HH601" s="21"/>
      <c r="HI601" s="21"/>
      <c r="HJ601" s="21"/>
      <c r="HK601" s="21"/>
      <c r="HL601" s="21"/>
      <c r="HM601" s="21"/>
      <c r="HN601" s="21"/>
      <c r="HO601" s="21"/>
      <c r="HP601" s="21"/>
      <c r="HQ601" s="21"/>
      <c r="HR601" s="21"/>
      <c r="HS601" s="21"/>
      <c r="HT601" s="21"/>
      <c r="HU601" s="21"/>
      <c r="HV601" s="21"/>
      <c r="HW601" s="21"/>
      <c r="HX601" s="21"/>
      <c r="HY601" s="21"/>
      <c r="HZ601" s="21"/>
      <c r="IA601" s="21"/>
    </row>
    <row r="602" spans="1:235" s="22" customFormat="1" ht="13.5" customHeight="1">
      <c r="A602" s="45" t="s">
        <v>414</v>
      </c>
      <c r="B602" s="19"/>
      <c r="C602" s="19"/>
      <c r="D602" s="50">
        <f>D605</f>
        <v>6000</v>
      </c>
      <c r="E602" s="50">
        <v>0</v>
      </c>
      <c r="F602" s="50">
        <f>D602</f>
        <v>6000</v>
      </c>
      <c r="G602" s="50">
        <f>G605</f>
        <v>495500</v>
      </c>
      <c r="H602" s="50">
        <f>H605</f>
        <v>0</v>
      </c>
      <c r="I602" s="50">
        <f>I605</f>
        <v>0</v>
      </c>
      <c r="J602" s="50">
        <f>J605</f>
        <v>495500</v>
      </c>
      <c r="K602" s="50"/>
      <c r="L602" s="50"/>
      <c r="M602" s="50"/>
      <c r="N602" s="50">
        <f>N605</f>
        <v>7905000</v>
      </c>
      <c r="O602" s="50">
        <f>O605</f>
        <v>0</v>
      </c>
      <c r="P602" s="50">
        <f>P605</f>
        <v>7905000</v>
      </c>
      <c r="Q602" s="50">
        <v>5500</v>
      </c>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1"/>
      <c r="CF602" s="21"/>
      <c r="CG602" s="21"/>
      <c r="CH602" s="21"/>
      <c r="CI602" s="21"/>
      <c r="CJ602" s="21"/>
      <c r="CK602" s="21"/>
      <c r="CL602" s="21"/>
      <c r="CM602" s="21"/>
      <c r="CN602" s="21"/>
      <c r="CO602" s="21"/>
      <c r="CP602" s="21"/>
      <c r="CQ602" s="21"/>
      <c r="CR602" s="21"/>
      <c r="CS602" s="21"/>
      <c r="CT602" s="21"/>
      <c r="CU602" s="21"/>
      <c r="CV602" s="21"/>
      <c r="CW602" s="21"/>
      <c r="CX602" s="21"/>
      <c r="CY602" s="21"/>
      <c r="CZ602" s="21"/>
      <c r="DA602" s="21"/>
      <c r="DB602" s="21"/>
      <c r="DC602" s="21"/>
      <c r="DD602" s="21"/>
      <c r="DE602" s="21"/>
      <c r="DF602" s="21"/>
      <c r="DG602" s="21"/>
      <c r="DH602" s="21"/>
      <c r="DI602" s="21"/>
      <c r="DJ602" s="21"/>
      <c r="DK602" s="21"/>
      <c r="DL602" s="21"/>
      <c r="DM602" s="21"/>
      <c r="DN602" s="21"/>
      <c r="DO602" s="21"/>
      <c r="DP602" s="21"/>
      <c r="DQ602" s="21"/>
      <c r="DR602" s="21"/>
      <c r="DS602" s="21"/>
      <c r="DT602" s="21"/>
      <c r="DU602" s="21"/>
      <c r="DV602" s="21"/>
      <c r="DW602" s="21"/>
      <c r="DX602" s="21"/>
      <c r="DY602" s="21"/>
      <c r="DZ602" s="21"/>
      <c r="EA602" s="21"/>
      <c r="EB602" s="21"/>
      <c r="EC602" s="21"/>
      <c r="ED602" s="21"/>
      <c r="EE602" s="21"/>
      <c r="EF602" s="21"/>
      <c r="EG602" s="21"/>
      <c r="EH602" s="21"/>
      <c r="EI602" s="21"/>
      <c r="EJ602" s="21"/>
      <c r="EK602" s="21"/>
      <c r="EL602" s="21"/>
      <c r="EM602" s="21"/>
      <c r="EN602" s="21"/>
      <c r="EO602" s="21"/>
      <c r="EP602" s="21"/>
      <c r="EQ602" s="21"/>
      <c r="ER602" s="21"/>
      <c r="ES602" s="21"/>
      <c r="ET602" s="21"/>
      <c r="EU602" s="21"/>
      <c r="EV602" s="21"/>
      <c r="EW602" s="21"/>
      <c r="EX602" s="21"/>
      <c r="EY602" s="21"/>
      <c r="EZ602" s="21"/>
      <c r="FA602" s="21"/>
      <c r="FB602" s="21"/>
      <c r="FC602" s="21"/>
      <c r="FD602" s="21"/>
      <c r="FE602" s="21"/>
      <c r="FF602" s="21"/>
      <c r="FG602" s="21"/>
      <c r="FH602" s="21"/>
      <c r="FI602" s="21"/>
      <c r="FJ602" s="21"/>
      <c r="FK602" s="21"/>
      <c r="FL602" s="21"/>
      <c r="FM602" s="21"/>
      <c r="FN602" s="21"/>
      <c r="FO602" s="21"/>
      <c r="FP602" s="21"/>
      <c r="FQ602" s="21"/>
      <c r="FR602" s="21"/>
      <c r="FS602" s="21"/>
      <c r="FT602" s="21"/>
      <c r="FU602" s="21"/>
      <c r="FV602" s="21"/>
      <c r="FW602" s="21"/>
      <c r="FX602" s="21"/>
      <c r="FY602" s="21"/>
      <c r="FZ602" s="21"/>
      <c r="GA602" s="21"/>
      <c r="GB602" s="21"/>
      <c r="GC602" s="21"/>
      <c r="GD602" s="21"/>
      <c r="GE602" s="21"/>
      <c r="GF602" s="21"/>
      <c r="GG602" s="21"/>
      <c r="GH602" s="21"/>
      <c r="GI602" s="21"/>
      <c r="GJ602" s="21"/>
      <c r="GK602" s="21"/>
      <c r="GL602" s="21"/>
      <c r="GM602" s="21"/>
      <c r="GN602" s="21"/>
      <c r="GO602" s="21"/>
      <c r="GP602" s="21"/>
      <c r="GQ602" s="21"/>
      <c r="GR602" s="21"/>
      <c r="GS602" s="21"/>
      <c r="GT602" s="21"/>
      <c r="GU602" s="21"/>
      <c r="GV602" s="21"/>
      <c r="GW602" s="21"/>
      <c r="GX602" s="21"/>
      <c r="GY602" s="21"/>
      <c r="GZ602" s="21"/>
      <c r="HA602" s="21"/>
      <c r="HB602" s="21"/>
      <c r="HC602" s="21"/>
      <c r="HD602" s="21"/>
      <c r="HE602" s="21"/>
      <c r="HF602" s="21"/>
      <c r="HG602" s="21"/>
      <c r="HH602" s="21"/>
      <c r="HI602" s="21"/>
      <c r="HJ602" s="21"/>
      <c r="HK602" s="21"/>
      <c r="HL602" s="21"/>
      <c r="HM602" s="21"/>
      <c r="HN602" s="21"/>
      <c r="HO602" s="21"/>
      <c r="HP602" s="21"/>
      <c r="HQ602" s="21"/>
      <c r="HR602" s="21"/>
      <c r="HS602" s="21"/>
      <c r="HT602" s="21"/>
      <c r="HU602" s="21"/>
      <c r="HV602" s="21"/>
      <c r="HW602" s="21"/>
      <c r="HX602" s="21"/>
      <c r="HY602" s="21"/>
      <c r="HZ602" s="21"/>
      <c r="IA602" s="21"/>
    </row>
    <row r="603" spans="1:235" s="22" customFormat="1" ht="31.5" customHeight="1">
      <c r="A603" s="72" t="s">
        <v>243</v>
      </c>
      <c r="B603" s="19"/>
      <c r="C603" s="19"/>
      <c r="D603" s="23"/>
      <c r="E603" s="23"/>
      <c r="F603" s="23"/>
      <c r="G603" s="23"/>
      <c r="H603" s="23"/>
      <c r="I603" s="23"/>
      <c r="J603" s="23"/>
      <c r="K603" s="23"/>
      <c r="L603" s="23"/>
      <c r="M603" s="23"/>
      <c r="N603" s="23"/>
      <c r="O603" s="23"/>
      <c r="P603" s="23"/>
      <c r="Q603" s="137"/>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c r="CG603" s="21"/>
      <c r="CH603" s="21"/>
      <c r="CI603" s="21"/>
      <c r="CJ603" s="21"/>
      <c r="CK603" s="21"/>
      <c r="CL603" s="21"/>
      <c r="CM603" s="21"/>
      <c r="CN603" s="21"/>
      <c r="CO603" s="21"/>
      <c r="CP603" s="21"/>
      <c r="CQ603" s="21"/>
      <c r="CR603" s="21"/>
      <c r="CS603" s="21"/>
      <c r="CT603" s="21"/>
      <c r="CU603" s="21"/>
      <c r="CV603" s="21"/>
      <c r="CW603" s="21"/>
      <c r="CX603" s="21"/>
      <c r="CY603" s="21"/>
      <c r="CZ603" s="21"/>
      <c r="DA603" s="21"/>
      <c r="DB603" s="21"/>
      <c r="DC603" s="21"/>
      <c r="DD603" s="21"/>
      <c r="DE603" s="21"/>
      <c r="DF603" s="21"/>
      <c r="DG603" s="21"/>
      <c r="DH603" s="21"/>
      <c r="DI603" s="21"/>
      <c r="DJ603" s="21"/>
      <c r="DK603" s="21"/>
      <c r="DL603" s="21"/>
      <c r="DM603" s="21"/>
      <c r="DN603" s="21"/>
      <c r="DO603" s="21"/>
      <c r="DP603" s="21"/>
      <c r="DQ603" s="21"/>
      <c r="DR603" s="21"/>
      <c r="DS603" s="21"/>
      <c r="DT603" s="21"/>
      <c r="DU603" s="21"/>
      <c r="DV603" s="21"/>
      <c r="DW603" s="21"/>
      <c r="DX603" s="21"/>
      <c r="DY603" s="21"/>
      <c r="DZ603" s="21"/>
      <c r="EA603" s="21"/>
      <c r="EB603" s="21"/>
      <c r="EC603" s="21"/>
      <c r="ED603" s="21"/>
      <c r="EE603" s="21"/>
      <c r="EF603" s="21"/>
      <c r="EG603" s="21"/>
      <c r="EH603" s="21"/>
      <c r="EI603" s="21"/>
      <c r="EJ603" s="21"/>
      <c r="EK603" s="21"/>
      <c r="EL603" s="21"/>
      <c r="EM603" s="21"/>
      <c r="EN603" s="21"/>
      <c r="EO603" s="21"/>
      <c r="EP603" s="21"/>
      <c r="EQ603" s="21"/>
      <c r="ER603" s="21"/>
      <c r="ES603" s="21"/>
      <c r="ET603" s="21"/>
      <c r="EU603" s="21"/>
      <c r="EV603" s="21"/>
      <c r="EW603" s="21"/>
      <c r="EX603" s="21"/>
      <c r="EY603" s="21"/>
      <c r="EZ603" s="21"/>
      <c r="FA603" s="21"/>
      <c r="FB603" s="21"/>
      <c r="FC603" s="21"/>
      <c r="FD603" s="21"/>
      <c r="FE603" s="21"/>
      <c r="FF603" s="21"/>
      <c r="FG603" s="21"/>
      <c r="FH603" s="21"/>
      <c r="FI603" s="21"/>
      <c r="FJ603" s="21"/>
      <c r="FK603" s="21"/>
      <c r="FL603" s="21"/>
      <c r="FM603" s="21"/>
      <c r="FN603" s="21"/>
      <c r="FO603" s="21"/>
      <c r="FP603" s="21"/>
      <c r="FQ603" s="21"/>
      <c r="FR603" s="21"/>
      <c r="FS603" s="21"/>
      <c r="FT603" s="21"/>
      <c r="FU603" s="21"/>
      <c r="FV603" s="21"/>
      <c r="FW603" s="21"/>
      <c r="FX603" s="21"/>
      <c r="FY603" s="21"/>
      <c r="FZ603" s="21"/>
      <c r="GA603" s="21"/>
      <c r="GB603" s="21"/>
      <c r="GC603" s="21"/>
      <c r="GD603" s="21"/>
      <c r="GE603" s="21"/>
      <c r="GF603" s="21"/>
      <c r="GG603" s="21"/>
      <c r="GH603" s="21"/>
      <c r="GI603" s="21"/>
      <c r="GJ603" s="21"/>
      <c r="GK603" s="21"/>
      <c r="GL603" s="21"/>
      <c r="GM603" s="21"/>
      <c r="GN603" s="21"/>
      <c r="GO603" s="21"/>
      <c r="GP603" s="21"/>
      <c r="GQ603" s="21"/>
      <c r="GR603" s="21"/>
      <c r="GS603" s="21"/>
      <c r="GT603" s="21"/>
      <c r="GU603" s="21"/>
      <c r="GV603" s="21"/>
      <c r="GW603" s="21"/>
      <c r="GX603" s="21"/>
      <c r="GY603" s="21"/>
      <c r="GZ603" s="21"/>
      <c r="HA603" s="21"/>
      <c r="HB603" s="21"/>
      <c r="HC603" s="21"/>
      <c r="HD603" s="21"/>
      <c r="HE603" s="21"/>
      <c r="HF603" s="21"/>
      <c r="HG603" s="21"/>
      <c r="HH603" s="21"/>
      <c r="HI603" s="21"/>
      <c r="HJ603" s="21"/>
      <c r="HK603" s="21"/>
      <c r="HL603" s="21"/>
      <c r="HM603" s="21"/>
      <c r="HN603" s="21"/>
      <c r="HO603" s="21"/>
      <c r="HP603" s="21"/>
      <c r="HQ603" s="21"/>
      <c r="HR603" s="21"/>
      <c r="HS603" s="21"/>
      <c r="HT603" s="21"/>
      <c r="HU603" s="21"/>
      <c r="HV603" s="21"/>
      <c r="HW603" s="21"/>
      <c r="HX603" s="21"/>
      <c r="HY603" s="21"/>
      <c r="HZ603" s="21"/>
      <c r="IA603" s="21"/>
    </row>
    <row r="604" spans="1:235" s="22" customFormat="1" ht="24.75" customHeight="1">
      <c r="A604" s="18" t="s">
        <v>240</v>
      </c>
      <c r="B604" s="19"/>
      <c r="C604" s="19"/>
      <c r="D604" s="23"/>
      <c r="E604" s="23"/>
      <c r="F604" s="23"/>
      <c r="G604" s="23"/>
      <c r="H604" s="23"/>
      <c r="I604" s="23"/>
      <c r="J604" s="23"/>
      <c r="K604" s="23"/>
      <c r="L604" s="23"/>
      <c r="M604" s="23"/>
      <c r="N604" s="23"/>
      <c r="O604" s="23"/>
      <c r="P604" s="23"/>
      <c r="Q604" s="137"/>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c r="CN604" s="21"/>
      <c r="CO604" s="21"/>
      <c r="CP604" s="21"/>
      <c r="CQ604" s="21"/>
      <c r="CR604" s="21"/>
      <c r="CS604" s="21"/>
      <c r="CT604" s="21"/>
      <c r="CU604" s="21"/>
      <c r="CV604" s="21"/>
      <c r="CW604" s="21"/>
      <c r="CX604" s="21"/>
      <c r="CY604" s="21"/>
      <c r="CZ604" s="21"/>
      <c r="DA604" s="21"/>
      <c r="DB604" s="21"/>
      <c r="DC604" s="21"/>
      <c r="DD604" s="21"/>
      <c r="DE604" s="21"/>
      <c r="DF604" s="21"/>
      <c r="DG604" s="21"/>
      <c r="DH604" s="21"/>
      <c r="DI604" s="21"/>
      <c r="DJ604" s="21"/>
      <c r="DK604" s="21"/>
      <c r="DL604" s="21"/>
      <c r="DM604" s="21"/>
      <c r="DN604" s="21"/>
      <c r="DO604" s="21"/>
      <c r="DP604" s="21"/>
      <c r="DQ604" s="21"/>
      <c r="DR604" s="21"/>
      <c r="DS604" s="21"/>
      <c r="DT604" s="21"/>
      <c r="DU604" s="21"/>
      <c r="DV604" s="21"/>
      <c r="DW604" s="21"/>
      <c r="DX604" s="21"/>
      <c r="DY604" s="21"/>
      <c r="DZ604" s="21"/>
      <c r="EA604" s="21"/>
      <c r="EB604" s="21"/>
      <c r="EC604" s="21"/>
      <c r="ED604" s="21"/>
      <c r="EE604" s="21"/>
      <c r="EF604" s="21"/>
      <c r="EG604" s="21"/>
      <c r="EH604" s="21"/>
      <c r="EI604" s="21"/>
      <c r="EJ604" s="21"/>
      <c r="EK604" s="21"/>
      <c r="EL604" s="21"/>
      <c r="EM604" s="21"/>
      <c r="EN604" s="21"/>
      <c r="EO604" s="21"/>
      <c r="EP604" s="21"/>
      <c r="EQ604" s="21"/>
      <c r="ER604" s="21"/>
      <c r="ES604" s="21"/>
      <c r="ET604" s="21"/>
      <c r="EU604" s="21"/>
      <c r="EV604" s="21"/>
      <c r="EW604" s="21"/>
      <c r="EX604" s="21"/>
      <c r="EY604" s="21"/>
      <c r="EZ604" s="21"/>
      <c r="FA604" s="21"/>
      <c r="FB604" s="21"/>
      <c r="FC604" s="21"/>
      <c r="FD604" s="21"/>
      <c r="FE604" s="21"/>
      <c r="FF604" s="21"/>
      <c r="FG604" s="21"/>
      <c r="FH604" s="21"/>
      <c r="FI604" s="21"/>
      <c r="FJ604" s="21"/>
      <c r="FK604" s="21"/>
      <c r="FL604" s="21"/>
      <c r="FM604" s="21"/>
      <c r="FN604" s="21"/>
      <c r="FO604" s="21"/>
      <c r="FP604" s="21"/>
      <c r="FQ604" s="21"/>
      <c r="FR604" s="21"/>
      <c r="FS604" s="21"/>
      <c r="FT604" s="21"/>
      <c r="FU604" s="21"/>
      <c r="FV604" s="21"/>
      <c r="FW604" s="21"/>
      <c r="FX604" s="21"/>
      <c r="FY604" s="21"/>
      <c r="FZ604" s="21"/>
      <c r="GA604" s="21"/>
      <c r="GB604" s="21"/>
      <c r="GC604" s="21"/>
      <c r="GD604" s="21"/>
      <c r="GE604" s="21"/>
      <c r="GF604" s="21"/>
      <c r="GG604" s="21"/>
      <c r="GH604" s="21"/>
      <c r="GI604" s="21"/>
      <c r="GJ604" s="21"/>
      <c r="GK604" s="21"/>
      <c r="GL604" s="21"/>
      <c r="GM604" s="21"/>
      <c r="GN604" s="21"/>
      <c r="GO604" s="21"/>
      <c r="GP604" s="21"/>
      <c r="GQ604" s="21"/>
      <c r="GR604" s="21"/>
      <c r="GS604" s="21"/>
      <c r="GT604" s="21"/>
      <c r="GU604" s="21"/>
      <c r="GV604" s="21"/>
      <c r="GW604" s="21"/>
      <c r="GX604" s="21"/>
      <c r="GY604" s="21"/>
      <c r="GZ604" s="21"/>
      <c r="HA604" s="21"/>
      <c r="HB604" s="21"/>
      <c r="HC604" s="21"/>
      <c r="HD604" s="21"/>
      <c r="HE604" s="21"/>
      <c r="HF604" s="21"/>
      <c r="HG604" s="21"/>
      <c r="HH604" s="21"/>
      <c r="HI604" s="21"/>
      <c r="HJ604" s="21"/>
      <c r="HK604" s="21"/>
      <c r="HL604" s="21"/>
      <c r="HM604" s="21"/>
      <c r="HN604" s="21"/>
      <c r="HO604" s="21"/>
      <c r="HP604" s="21"/>
      <c r="HQ604" s="21"/>
      <c r="HR604" s="21"/>
      <c r="HS604" s="21"/>
      <c r="HT604" s="21"/>
      <c r="HU604" s="21"/>
      <c r="HV604" s="21"/>
      <c r="HW604" s="21"/>
      <c r="HX604" s="21"/>
      <c r="HY604" s="21"/>
      <c r="HZ604" s="21"/>
      <c r="IA604" s="21"/>
    </row>
    <row r="605" spans="1:235" s="79" customFormat="1" ht="15" customHeight="1">
      <c r="A605" s="72" t="s">
        <v>393</v>
      </c>
      <c r="B605" s="70"/>
      <c r="C605" s="70"/>
      <c r="D605" s="138">
        <f>D607</f>
        <v>6000</v>
      </c>
      <c r="E605" s="138"/>
      <c r="F605" s="138">
        <f>D605</f>
        <v>6000</v>
      </c>
      <c r="G605" s="50">
        <f>G607</f>
        <v>495500</v>
      </c>
      <c r="H605" s="50">
        <v>0</v>
      </c>
      <c r="I605" s="50">
        <f>I607</f>
        <v>0</v>
      </c>
      <c r="J605" s="50">
        <f>J607</f>
        <v>495500</v>
      </c>
      <c r="K605" s="50"/>
      <c r="L605" s="50"/>
      <c r="M605" s="50"/>
      <c r="N605" s="50">
        <f>N607</f>
        <v>7905000</v>
      </c>
      <c r="O605" s="50"/>
      <c r="P605" s="50">
        <f>N605</f>
        <v>7905000</v>
      </c>
      <c r="Q605" s="139">
        <v>5500</v>
      </c>
      <c r="R605" s="78"/>
      <c r="S605" s="78"/>
      <c r="T605" s="78"/>
      <c r="U605" s="78"/>
      <c r="V605" s="78"/>
      <c r="W605" s="78"/>
      <c r="X605" s="78"/>
      <c r="Y605" s="78"/>
      <c r="Z605" s="78"/>
      <c r="AA605" s="78"/>
      <c r="AB605" s="78"/>
      <c r="AC605" s="78"/>
      <c r="AD605" s="78"/>
      <c r="AE605" s="78"/>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78"/>
      <c r="BD605" s="78"/>
      <c r="BE605" s="78"/>
      <c r="BF605" s="78"/>
      <c r="BG605" s="78"/>
      <c r="BH605" s="78"/>
      <c r="BI605" s="78"/>
      <c r="BJ605" s="78"/>
      <c r="BK605" s="78"/>
      <c r="BL605" s="78"/>
      <c r="BM605" s="78"/>
      <c r="BN605" s="78"/>
      <c r="BO605" s="78"/>
      <c r="BP605" s="78"/>
      <c r="BQ605" s="78"/>
      <c r="BR605" s="78"/>
      <c r="BS605" s="78"/>
      <c r="BT605" s="78"/>
      <c r="BU605" s="78"/>
      <c r="BV605" s="78"/>
      <c r="BW605" s="78"/>
      <c r="BX605" s="78"/>
      <c r="BY605" s="78"/>
      <c r="BZ605" s="78"/>
      <c r="CA605" s="78"/>
      <c r="CB605" s="78"/>
      <c r="CC605" s="78"/>
      <c r="CD605" s="78"/>
      <c r="CE605" s="78"/>
      <c r="CF605" s="78"/>
      <c r="CG605" s="78"/>
      <c r="CH605" s="78"/>
      <c r="CI605" s="78"/>
      <c r="CJ605" s="78"/>
      <c r="CK605" s="78"/>
      <c r="CL605" s="78"/>
      <c r="CM605" s="78"/>
      <c r="CN605" s="78"/>
      <c r="CO605" s="78"/>
      <c r="CP605" s="78"/>
      <c r="CQ605" s="78"/>
      <c r="CR605" s="78"/>
      <c r="CS605" s="78"/>
      <c r="CT605" s="78"/>
      <c r="CU605" s="78"/>
      <c r="CV605" s="78"/>
      <c r="CW605" s="78"/>
      <c r="CX605" s="78"/>
      <c r="CY605" s="78"/>
      <c r="CZ605" s="78"/>
      <c r="DA605" s="78"/>
      <c r="DB605" s="78"/>
      <c r="DC605" s="78"/>
      <c r="DD605" s="78"/>
      <c r="DE605" s="78"/>
      <c r="DF605" s="78"/>
      <c r="DG605" s="78"/>
      <c r="DH605" s="78"/>
      <c r="DI605" s="78"/>
      <c r="DJ605" s="78"/>
      <c r="DK605" s="78"/>
      <c r="DL605" s="78"/>
      <c r="DM605" s="78"/>
      <c r="DN605" s="78"/>
      <c r="DO605" s="78"/>
      <c r="DP605" s="78"/>
      <c r="DQ605" s="78"/>
      <c r="DR605" s="78"/>
      <c r="DS605" s="78"/>
      <c r="DT605" s="78"/>
      <c r="DU605" s="78"/>
      <c r="DV605" s="78"/>
      <c r="DW605" s="78"/>
      <c r="DX605" s="78"/>
      <c r="DY605" s="78"/>
      <c r="DZ605" s="78"/>
      <c r="EA605" s="78"/>
      <c r="EB605" s="78"/>
      <c r="EC605" s="78"/>
      <c r="ED605" s="78"/>
      <c r="EE605" s="78"/>
      <c r="EF605" s="78"/>
      <c r="EG605" s="78"/>
      <c r="EH605" s="78"/>
      <c r="EI605" s="78"/>
      <c r="EJ605" s="78"/>
      <c r="EK605" s="78"/>
      <c r="EL605" s="78"/>
      <c r="EM605" s="78"/>
      <c r="EN605" s="78"/>
      <c r="EO605" s="78"/>
      <c r="EP605" s="78"/>
      <c r="EQ605" s="78"/>
      <c r="ER605" s="78"/>
      <c r="ES605" s="78"/>
      <c r="ET605" s="78"/>
      <c r="EU605" s="78"/>
      <c r="EV605" s="78"/>
      <c r="EW605" s="78"/>
      <c r="EX605" s="78"/>
      <c r="EY605" s="78"/>
      <c r="EZ605" s="78"/>
      <c r="FA605" s="78"/>
      <c r="FB605" s="78"/>
      <c r="FC605" s="78"/>
      <c r="FD605" s="78"/>
      <c r="FE605" s="78"/>
      <c r="FF605" s="78"/>
      <c r="FG605" s="78"/>
      <c r="FH605" s="78"/>
      <c r="FI605" s="78"/>
      <c r="FJ605" s="78"/>
      <c r="FK605" s="78"/>
      <c r="FL605" s="78"/>
      <c r="FM605" s="78"/>
      <c r="FN605" s="78"/>
      <c r="FO605" s="78"/>
      <c r="FP605" s="78"/>
      <c r="FQ605" s="78"/>
      <c r="FR605" s="78"/>
      <c r="FS605" s="78"/>
      <c r="FT605" s="78"/>
      <c r="FU605" s="78"/>
      <c r="FV605" s="78"/>
      <c r="FW605" s="78"/>
      <c r="FX605" s="78"/>
      <c r="FY605" s="78"/>
      <c r="FZ605" s="78"/>
      <c r="GA605" s="78"/>
      <c r="GB605" s="78"/>
      <c r="GC605" s="78"/>
      <c r="GD605" s="78"/>
      <c r="GE605" s="78"/>
      <c r="GF605" s="78"/>
      <c r="GG605" s="78"/>
      <c r="GH605" s="78"/>
      <c r="GI605" s="78"/>
      <c r="GJ605" s="78"/>
      <c r="GK605" s="78"/>
      <c r="GL605" s="78"/>
      <c r="GM605" s="78"/>
      <c r="GN605" s="78"/>
      <c r="GO605" s="78"/>
      <c r="GP605" s="78"/>
      <c r="GQ605" s="78"/>
      <c r="GR605" s="78"/>
      <c r="GS605" s="78"/>
      <c r="GT605" s="78"/>
      <c r="GU605" s="78"/>
      <c r="GV605" s="78"/>
      <c r="GW605" s="78"/>
      <c r="GX605" s="78"/>
      <c r="GY605" s="78"/>
      <c r="GZ605" s="78"/>
      <c r="HA605" s="78"/>
      <c r="HB605" s="78"/>
      <c r="HC605" s="78"/>
      <c r="HD605" s="78"/>
      <c r="HE605" s="78"/>
      <c r="HF605" s="78"/>
      <c r="HG605" s="78"/>
      <c r="HH605" s="78"/>
      <c r="HI605" s="78"/>
      <c r="HJ605" s="78"/>
      <c r="HK605" s="78"/>
      <c r="HL605" s="78"/>
      <c r="HM605" s="78"/>
      <c r="HN605" s="78"/>
      <c r="HO605" s="78"/>
      <c r="HP605" s="78"/>
      <c r="HQ605" s="78"/>
      <c r="HR605" s="78"/>
      <c r="HS605" s="78"/>
      <c r="HT605" s="78"/>
      <c r="HU605" s="78"/>
      <c r="HV605" s="78"/>
      <c r="HW605" s="78"/>
      <c r="HX605" s="78"/>
      <c r="HY605" s="78"/>
      <c r="HZ605" s="78"/>
      <c r="IA605" s="78"/>
    </row>
    <row r="606" spans="1:235" s="22" customFormat="1" ht="12" customHeight="1">
      <c r="A606" s="49" t="s">
        <v>4</v>
      </c>
      <c r="B606" s="19"/>
      <c r="C606" s="19"/>
      <c r="D606" s="140"/>
      <c r="E606" s="140"/>
      <c r="F606" s="140"/>
      <c r="G606" s="23"/>
      <c r="H606" s="23"/>
      <c r="I606" s="23"/>
      <c r="J606" s="23"/>
      <c r="K606" s="23"/>
      <c r="L606" s="23"/>
      <c r="M606" s="23"/>
      <c r="N606" s="23"/>
      <c r="O606" s="23"/>
      <c r="P606" s="23"/>
      <c r="Q606" s="137"/>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1"/>
      <c r="EV606" s="21"/>
      <c r="EW606" s="21"/>
      <c r="EX606" s="21"/>
      <c r="EY606" s="21"/>
      <c r="EZ606" s="21"/>
      <c r="FA606" s="21"/>
      <c r="FB606" s="21"/>
      <c r="FC606" s="21"/>
      <c r="FD606" s="21"/>
      <c r="FE606" s="21"/>
      <c r="FF606" s="21"/>
      <c r="FG606" s="21"/>
      <c r="FH606" s="21"/>
      <c r="FI606" s="21"/>
      <c r="FJ606" s="21"/>
      <c r="FK606" s="21"/>
      <c r="FL606" s="21"/>
      <c r="FM606" s="21"/>
      <c r="FN606" s="21"/>
      <c r="FO606" s="21"/>
      <c r="FP606" s="21"/>
      <c r="FQ606" s="21"/>
      <c r="FR606" s="21"/>
      <c r="FS606" s="21"/>
      <c r="FT606" s="21"/>
      <c r="FU606" s="21"/>
      <c r="FV606" s="21"/>
      <c r="FW606" s="21"/>
      <c r="FX606" s="21"/>
      <c r="FY606" s="21"/>
      <c r="FZ606" s="21"/>
      <c r="GA606" s="21"/>
      <c r="GB606" s="21"/>
      <c r="GC606" s="21"/>
      <c r="GD606" s="21"/>
      <c r="GE606" s="21"/>
      <c r="GF606" s="21"/>
      <c r="GG606" s="21"/>
      <c r="GH606" s="21"/>
      <c r="GI606" s="21"/>
      <c r="GJ606" s="21"/>
      <c r="GK606" s="21"/>
      <c r="GL606" s="21"/>
      <c r="GM606" s="21"/>
      <c r="GN606" s="21"/>
      <c r="GO606" s="21"/>
      <c r="GP606" s="21"/>
      <c r="GQ606" s="21"/>
      <c r="GR606" s="21"/>
      <c r="GS606" s="21"/>
      <c r="GT606" s="21"/>
      <c r="GU606" s="21"/>
      <c r="GV606" s="21"/>
      <c r="GW606" s="21"/>
      <c r="GX606" s="21"/>
      <c r="GY606" s="21"/>
      <c r="GZ606" s="21"/>
      <c r="HA606" s="21"/>
      <c r="HB606" s="21"/>
      <c r="HC606" s="21"/>
      <c r="HD606" s="21"/>
      <c r="HE606" s="21"/>
      <c r="HF606" s="21"/>
      <c r="HG606" s="21"/>
      <c r="HH606" s="21"/>
      <c r="HI606" s="21"/>
      <c r="HJ606" s="21"/>
      <c r="HK606" s="21"/>
      <c r="HL606" s="21"/>
      <c r="HM606" s="21"/>
      <c r="HN606" s="21"/>
      <c r="HO606" s="21"/>
      <c r="HP606" s="21"/>
      <c r="HQ606" s="21"/>
      <c r="HR606" s="21"/>
      <c r="HS606" s="21"/>
      <c r="HT606" s="21"/>
      <c r="HU606" s="21"/>
      <c r="HV606" s="21"/>
      <c r="HW606" s="21"/>
      <c r="HX606" s="21"/>
      <c r="HY606" s="21"/>
      <c r="HZ606" s="21"/>
      <c r="IA606" s="21"/>
    </row>
    <row r="607" spans="1:235" s="22" customFormat="1" ht="12" customHeight="1">
      <c r="A607" s="18" t="s">
        <v>63</v>
      </c>
      <c r="B607" s="19"/>
      <c r="C607" s="19"/>
      <c r="D607" s="140">
        <f>(D609*D616)+(D610*D617)</f>
        <v>6000</v>
      </c>
      <c r="E607" s="140"/>
      <c r="F607" s="140">
        <f>D607</f>
        <v>6000</v>
      </c>
      <c r="G607" s="23">
        <v>495500</v>
      </c>
      <c r="H607" s="23"/>
      <c r="I607" s="23"/>
      <c r="J607" s="23">
        <f>J613*J618-1.6</f>
        <v>495500</v>
      </c>
      <c r="K607" s="23"/>
      <c r="L607" s="23"/>
      <c r="M607" s="23"/>
      <c r="N607" s="23">
        <f>N613*N618+65658+N611*N619+N612*N620</f>
        <v>7905000</v>
      </c>
      <c r="O607" s="23"/>
      <c r="P607" s="23">
        <f>N607</f>
        <v>7905000</v>
      </c>
      <c r="Q607" s="137">
        <v>5500</v>
      </c>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c r="CG607" s="21"/>
      <c r="CH607" s="21"/>
      <c r="CI607" s="21"/>
      <c r="CJ607" s="21"/>
      <c r="CK607" s="21"/>
      <c r="CL607" s="21"/>
      <c r="CM607" s="21"/>
      <c r="CN607" s="21"/>
      <c r="CO607" s="21"/>
      <c r="CP607" s="21"/>
      <c r="CQ607" s="21"/>
      <c r="CR607" s="21"/>
      <c r="CS607" s="21"/>
      <c r="CT607" s="21"/>
      <c r="CU607" s="21"/>
      <c r="CV607" s="21"/>
      <c r="CW607" s="21"/>
      <c r="CX607" s="21"/>
      <c r="CY607" s="21"/>
      <c r="CZ607" s="21"/>
      <c r="DA607" s="21"/>
      <c r="DB607" s="21"/>
      <c r="DC607" s="21"/>
      <c r="DD607" s="21"/>
      <c r="DE607" s="21"/>
      <c r="DF607" s="21"/>
      <c r="DG607" s="21"/>
      <c r="DH607" s="21"/>
      <c r="DI607" s="21"/>
      <c r="DJ607" s="21"/>
      <c r="DK607" s="21"/>
      <c r="DL607" s="21"/>
      <c r="DM607" s="21"/>
      <c r="DN607" s="21"/>
      <c r="DO607" s="21"/>
      <c r="DP607" s="21"/>
      <c r="DQ607" s="21"/>
      <c r="DR607" s="21"/>
      <c r="DS607" s="21"/>
      <c r="DT607" s="21"/>
      <c r="DU607" s="21"/>
      <c r="DV607" s="21"/>
      <c r="DW607" s="21"/>
      <c r="DX607" s="21"/>
      <c r="DY607" s="21"/>
      <c r="DZ607" s="21"/>
      <c r="EA607" s="21"/>
      <c r="EB607" s="21"/>
      <c r="EC607" s="21"/>
      <c r="ED607" s="21"/>
      <c r="EE607" s="21"/>
      <c r="EF607" s="21"/>
      <c r="EG607" s="21"/>
      <c r="EH607" s="21"/>
      <c r="EI607" s="21"/>
      <c r="EJ607" s="21"/>
      <c r="EK607" s="21"/>
      <c r="EL607" s="21"/>
      <c r="EM607" s="21"/>
      <c r="EN607" s="21"/>
      <c r="EO607" s="21"/>
      <c r="EP607" s="21"/>
      <c r="EQ607" s="21"/>
      <c r="ER607" s="21"/>
      <c r="ES607" s="21"/>
      <c r="ET607" s="21"/>
      <c r="EU607" s="21"/>
      <c r="EV607" s="21"/>
      <c r="EW607" s="21"/>
      <c r="EX607" s="21"/>
      <c r="EY607" s="21"/>
      <c r="EZ607" s="21"/>
      <c r="FA607" s="21"/>
      <c r="FB607" s="21"/>
      <c r="FC607" s="21"/>
      <c r="FD607" s="21"/>
      <c r="FE607" s="21"/>
      <c r="FF607" s="21"/>
      <c r="FG607" s="21"/>
      <c r="FH607" s="21"/>
      <c r="FI607" s="21"/>
      <c r="FJ607" s="21"/>
      <c r="FK607" s="21"/>
      <c r="FL607" s="21"/>
      <c r="FM607" s="21"/>
      <c r="FN607" s="21"/>
      <c r="FO607" s="21"/>
      <c r="FP607" s="21"/>
      <c r="FQ607" s="21"/>
      <c r="FR607" s="21"/>
      <c r="FS607" s="21"/>
      <c r="FT607" s="21"/>
      <c r="FU607" s="21"/>
      <c r="FV607" s="21"/>
      <c r="FW607" s="21"/>
      <c r="FX607" s="21"/>
      <c r="FY607" s="21"/>
      <c r="FZ607" s="21"/>
      <c r="GA607" s="21"/>
      <c r="GB607" s="21"/>
      <c r="GC607" s="21"/>
      <c r="GD607" s="21"/>
      <c r="GE607" s="21"/>
      <c r="GF607" s="21"/>
      <c r="GG607" s="21"/>
      <c r="GH607" s="21"/>
      <c r="GI607" s="21"/>
      <c r="GJ607" s="21"/>
      <c r="GK607" s="21"/>
      <c r="GL607" s="21"/>
      <c r="GM607" s="21"/>
      <c r="GN607" s="21"/>
      <c r="GO607" s="21"/>
      <c r="GP607" s="21"/>
      <c r="GQ607" s="21"/>
      <c r="GR607" s="21"/>
      <c r="GS607" s="21"/>
      <c r="GT607" s="21"/>
      <c r="GU607" s="21"/>
      <c r="GV607" s="21"/>
      <c r="GW607" s="21"/>
      <c r="GX607" s="21"/>
      <c r="GY607" s="21"/>
      <c r="GZ607" s="21"/>
      <c r="HA607" s="21"/>
      <c r="HB607" s="21"/>
      <c r="HC607" s="21"/>
      <c r="HD607" s="21"/>
      <c r="HE607" s="21"/>
      <c r="HF607" s="21"/>
      <c r="HG607" s="21"/>
      <c r="HH607" s="21"/>
      <c r="HI607" s="21"/>
      <c r="HJ607" s="21"/>
      <c r="HK607" s="21"/>
      <c r="HL607" s="21"/>
      <c r="HM607" s="21"/>
      <c r="HN607" s="21"/>
      <c r="HO607" s="21"/>
      <c r="HP607" s="21"/>
      <c r="HQ607" s="21"/>
      <c r="HR607" s="21"/>
      <c r="HS607" s="21"/>
      <c r="HT607" s="21"/>
      <c r="HU607" s="21"/>
      <c r="HV607" s="21"/>
      <c r="HW607" s="21"/>
      <c r="HX607" s="21"/>
      <c r="HY607" s="21"/>
      <c r="HZ607" s="21"/>
      <c r="IA607" s="21"/>
    </row>
    <row r="608" spans="1:235" s="22" customFormat="1" ht="12.75" customHeight="1">
      <c r="A608" s="49" t="s">
        <v>5</v>
      </c>
      <c r="B608" s="19"/>
      <c r="C608" s="19"/>
      <c r="D608" s="140"/>
      <c r="E608" s="140"/>
      <c r="F608" s="140"/>
      <c r="G608" s="23"/>
      <c r="H608" s="23"/>
      <c r="I608" s="23"/>
      <c r="J608" s="23"/>
      <c r="K608" s="23"/>
      <c r="L608" s="23"/>
      <c r="M608" s="23"/>
      <c r="N608" s="23"/>
      <c r="O608" s="23"/>
      <c r="P608" s="23"/>
      <c r="Q608" s="137"/>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c r="CG608" s="21"/>
      <c r="CH608" s="21"/>
      <c r="CI608" s="21"/>
      <c r="CJ608" s="21"/>
      <c r="CK608" s="21"/>
      <c r="CL608" s="21"/>
      <c r="CM608" s="21"/>
      <c r="CN608" s="21"/>
      <c r="CO608" s="21"/>
      <c r="CP608" s="21"/>
      <c r="CQ608" s="21"/>
      <c r="CR608" s="21"/>
      <c r="CS608" s="21"/>
      <c r="CT608" s="21"/>
      <c r="CU608" s="21"/>
      <c r="CV608" s="21"/>
      <c r="CW608" s="21"/>
      <c r="CX608" s="21"/>
      <c r="CY608" s="21"/>
      <c r="CZ608" s="21"/>
      <c r="DA608" s="21"/>
      <c r="DB608" s="21"/>
      <c r="DC608" s="21"/>
      <c r="DD608" s="21"/>
      <c r="DE608" s="21"/>
      <c r="DF608" s="21"/>
      <c r="DG608" s="21"/>
      <c r="DH608" s="21"/>
      <c r="DI608" s="21"/>
      <c r="DJ608" s="21"/>
      <c r="DK608" s="21"/>
      <c r="DL608" s="21"/>
      <c r="DM608" s="21"/>
      <c r="DN608" s="21"/>
      <c r="DO608" s="21"/>
      <c r="DP608" s="21"/>
      <c r="DQ608" s="21"/>
      <c r="DR608" s="21"/>
      <c r="DS608" s="21"/>
      <c r="DT608" s="21"/>
      <c r="DU608" s="21"/>
      <c r="DV608" s="21"/>
      <c r="DW608" s="21"/>
      <c r="DX608" s="21"/>
      <c r="DY608" s="21"/>
      <c r="DZ608" s="21"/>
      <c r="EA608" s="21"/>
      <c r="EB608" s="21"/>
      <c r="EC608" s="21"/>
      <c r="ED608" s="21"/>
      <c r="EE608" s="21"/>
      <c r="EF608" s="21"/>
      <c r="EG608" s="21"/>
      <c r="EH608" s="21"/>
      <c r="EI608" s="21"/>
      <c r="EJ608" s="21"/>
      <c r="EK608" s="21"/>
      <c r="EL608" s="21"/>
      <c r="EM608" s="21"/>
      <c r="EN608" s="21"/>
      <c r="EO608" s="21"/>
      <c r="EP608" s="21"/>
      <c r="EQ608" s="21"/>
      <c r="ER608" s="21"/>
      <c r="ES608" s="21"/>
      <c r="ET608" s="21"/>
      <c r="EU608" s="21"/>
      <c r="EV608" s="21"/>
      <c r="EW608" s="21"/>
      <c r="EX608" s="21"/>
      <c r="EY608" s="21"/>
      <c r="EZ608" s="21"/>
      <c r="FA608" s="21"/>
      <c r="FB608" s="21"/>
      <c r="FC608" s="21"/>
      <c r="FD608" s="21"/>
      <c r="FE608" s="21"/>
      <c r="FF608" s="21"/>
      <c r="FG608" s="21"/>
      <c r="FH608" s="21"/>
      <c r="FI608" s="21"/>
      <c r="FJ608" s="21"/>
      <c r="FK608" s="21"/>
      <c r="FL608" s="21"/>
      <c r="FM608" s="21"/>
      <c r="FN608" s="21"/>
      <c r="FO608" s="21"/>
      <c r="FP608" s="21"/>
      <c r="FQ608" s="21"/>
      <c r="FR608" s="21"/>
      <c r="FS608" s="21"/>
      <c r="FT608" s="21"/>
      <c r="FU608" s="21"/>
      <c r="FV608" s="21"/>
      <c r="FW608" s="21"/>
      <c r="FX608" s="21"/>
      <c r="FY608" s="21"/>
      <c r="FZ608" s="21"/>
      <c r="GA608" s="21"/>
      <c r="GB608" s="21"/>
      <c r="GC608" s="21"/>
      <c r="GD608" s="21"/>
      <c r="GE608" s="21"/>
      <c r="GF608" s="21"/>
      <c r="GG608" s="21"/>
      <c r="GH608" s="21"/>
      <c r="GI608" s="21"/>
      <c r="GJ608" s="21"/>
      <c r="GK608" s="21"/>
      <c r="GL608" s="21"/>
      <c r="GM608" s="21"/>
      <c r="GN608" s="21"/>
      <c r="GO608" s="21"/>
      <c r="GP608" s="21"/>
      <c r="GQ608" s="21"/>
      <c r="GR608" s="21"/>
      <c r="GS608" s="21"/>
      <c r="GT608" s="21"/>
      <c r="GU608" s="21"/>
      <c r="GV608" s="21"/>
      <c r="GW608" s="21"/>
      <c r="GX608" s="21"/>
      <c r="GY608" s="21"/>
      <c r="GZ608" s="21"/>
      <c r="HA608" s="21"/>
      <c r="HB608" s="21"/>
      <c r="HC608" s="21"/>
      <c r="HD608" s="21"/>
      <c r="HE608" s="21"/>
      <c r="HF608" s="21"/>
      <c r="HG608" s="21"/>
      <c r="HH608" s="21"/>
      <c r="HI608" s="21"/>
      <c r="HJ608" s="21"/>
      <c r="HK608" s="21"/>
      <c r="HL608" s="21"/>
      <c r="HM608" s="21"/>
      <c r="HN608" s="21"/>
      <c r="HO608" s="21"/>
      <c r="HP608" s="21"/>
      <c r="HQ608" s="21"/>
      <c r="HR608" s="21"/>
      <c r="HS608" s="21"/>
      <c r="HT608" s="21"/>
      <c r="HU608" s="21"/>
      <c r="HV608" s="21"/>
      <c r="HW608" s="21"/>
      <c r="HX608" s="21"/>
      <c r="HY608" s="21"/>
      <c r="HZ608" s="21"/>
      <c r="IA608" s="21"/>
    </row>
    <row r="609" spans="1:235" s="22" customFormat="1" ht="23.25" customHeight="1">
      <c r="A609" s="18" t="s">
        <v>245</v>
      </c>
      <c r="B609" s="19"/>
      <c r="C609" s="19"/>
      <c r="D609" s="140">
        <v>1</v>
      </c>
      <c r="E609" s="140"/>
      <c r="F609" s="140">
        <f>D609</f>
        <v>1</v>
      </c>
      <c r="G609" s="23"/>
      <c r="H609" s="23"/>
      <c r="I609" s="23"/>
      <c r="J609" s="23"/>
      <c r="K609" s="23"/>
      <c r="L609" s="23"/>
      <c r="M609" s="23"/>
      <c r="N609" s="23"/>
      <c r="O609" s="23"/>
      <c r="P609" s="23"/>
      <c r="Q609" s="141">
        <v>1</v>
      </c>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1"/>
      <c r="CF609" s="21"/>
      <c r="CG609" s="21"/>
      <c r="CH609" s="21"/>
      <c r="CI609" s="21"/>
      <c r="CJ609" s="21"/>
      <c r="CK609" s="21"/>
      <c r="CL609" s="21"/>
      <c r="CM609" s="21"/>
      <c r="CN609" s="21"/>
      <c r="CO609" s="21"/>
      <c r="CP609" s="21"/>
      <c r="CQ609" s="21"/>
      <c r="CR609" s="21"/>
      <c r="CS609" s="21"/>
      <c r="CT609" s="21"/>
      <c r="CU609" s="21"/>
      <c r="CV609" s="21"/>
      <c r="CW609" s="21"/>
      <c r="CX609" s="21"/>
      <c r="CY609" s="21"/>
      <c r="CZ609" s="21"/>
      <c r="DA609" s="21"/>
      <c r="DB609" s="21"/>
      <c r="DC609" s="21"/>
      <c r="DD609" s="21"/>
      <c r="DE609" s="21"/>
      <c r="DF609" s="21"/>
      <c r="DG609" s="21"/>
      <c r="DH609" s="21"/>
      <c r="DI609" s="21"/>
      <c r="DJ609" s="21"/>
      <c r="DK609" s="21"/>
      <c r="DL609" s="21"/>
      <c r="DM609" s="21"/>
      <c r="DN609" s="21"/>
      <c r="DO609" s="21"/>
      <c r="DP609" s="21"/>
      <c r="DQ609" s="21"/>
      <c r="DR609" s="21"/>
      <c r="DS609" s="21"/>
      <c r="DT609" s="21"/>
      <c r="DU609" s="21"/>
      <c r="DV609" s="21"/>
      <c r="DW609" s="21"/>
      <c r="DX609" s="21"/>
      <c r="DY609" s="21"/>
      <c r="DZ609" s="21"/>
      <c r="EA609" s="21"/>
      <c r="EB609" s="21"/>
      <c r="EC609" s="21"/>
      <c r="ED609" s="21"/>
      <c r="EE609" s="21"/>
      <c r="EF609" s="21"/>
      <c r="EG609" s="21"/>
      <c r="EH609" s="21"/>
      <c r="EI609" s="21"/>
      <c r="EJ609" s="21"/>
      <c r="EK609" s="21"/>
      <c r="EL609" s="21"/>
      <c r="EM609" s="21"/>
      <c r="EN609" s="21"/>
      <c r="EO609" s="21"/>
      <c r="EP609" s="21"/>
      <c r="EQ609" s="21"/>
      <c r="ER609" s="21"/>
      <c r="ES609" s="21"/>
      <c r="ET609" s="21"/>
      <c r="EU609" s="21"/>
      <c r="EV609" s="21"/>
      <c r="EW609" s="21"/>
      <c r="EX609" s="21"/>
      <c r="EY609" s="21"/>
      <c r="EZ609" s="21"/>
      <c r="FA609" s="21"/>
      <c r="FB609" s="21"/>
      <c r="FC609" s="21"/>
      <c r="FD609" s="21"/>
      <c r="FE609" s="21"/>
      <c r="FF609" s="21"/>
      <c r="FG609" s="21"/>
      <c r="FH609" s="21"/>
      <c r="FI609" s="21"/>
      <c r="FJ609" s="21"/>
      <c r="FK609" s="21"/>
      <c r="FL609" s="21"/>
      <c r="FM609" s="21"/>
      <c r="FN609" s="21"/>
      <c r="FO609" s="21"/>
      <c r="FP609" s="21"/>
      <c r="FQ609" s="21"/>
      <c r="FR609" s="21"/>
      <c r="FS609" s="21"/>
      <c r="FT609" s="21"/>
      <c r="FU609" s="21"/>
      <c r="FV609" s="21"/>
      <c r="FW609" s="21"/>
      <c r="FX609" s="21"/>
      <c r="FY609" s="21"/>
      <c r="FZ609" s="21"/>
      <c r="GA609" s="21"/>
      <c r="GB609" s="21"/>
      <c r="GC609" s="21"/>
      <c r="GD609" s="21"/>
      <c r="GE609" s="21"/>
      <c r="GF609" s="21"/>
      <c r="GG609" s="21"/>
      <c r="GH609" s="21"/>
      <c r="GI609" s="21"/>
      <c r="GJ609" s="21"/>
      <c r="GK609" s="21"/>
      <c r="GL609" s="21"/>
      <c r="GM609" s="21"/>
      <c r="GN609" s="21"/>
      <c r="GO609" s="21"/>
      <c r="GP609" s="21"/>
      <c r="GQ609" s="21"/>
      <c r="GR609" s="21"/>
      <c r="GS609" s="21"/>
      <c r="GT609" s="21"/>
      <c r="GU609" s="21"/>
      <c r="GV609" s="21"/>
      <c r="GW609" s="21"/>
      <c r="GX609" s="21"/>
      <c r="GY609" s="21"/>
      <c r="GZ609" s="21"/>
      <c r="HA609" s="21"/>
      <c r="HB609" s="21"/>
      <c r="HC609" s="21"/>
      <c r="HD609" s="21"/>
      <c r="HE609" s="21"/>
      <c r="HF609" s="21"/>
      <c r="HG609" s="21"/>
      <c r="HH609" s="21"/>
      <c r="HI609" s="21"/>
      <c r="HJ609" s="21"/>
      <c r="HK609" s="21"/>
      <c r="HL609" s="21"/>
      <c r="HM609" s="21"/>
      <c r="HN609" s="21"/>
      <c r="HO609" s="21"/>
      <c r="HP609" s="21"/>
      <c r="HQ609" s="21"/>
      <c r="HR609" s="21"/>
      <c r="HS609" s="21"/>
      <c r="HT609" s="21"/>
      <c r="HU609" s="21"/>
      <c r="HV609" s="21"/>
      <c r="HW609" s="21"/>
      <c r="HX609" s="21"/>
      <c r="HY609" s="21"/>
      <c r="HZ609" s="21"/>
      <c r="IA609" s="21"/>
    </row>
    <row r="610" spans="1:235" s="22" customFormat="1" ht="22.5">
      <c r="A610" s="18" t="s">
        <v>257</v>
      </c>
      <c r="B610" s="19"/>
      <c r="C610" s="19"/>
      <c r="D610" s="140">
        <v>1</v>
      </c>
      <c r="E610" s="140"/>
      <c r="F610" s="140">
        <v>1</v>
      </c>
      <c r="G610" s="23"/>
      <c r="H610" s="23"/>
      <c r="I610" s="23"/>
      <c r="J610" s="23"/>
      <c r="K610" s="23"/>
      <c r="L610" s="23"/>
      <c r="M610" s="23"/>
      <c r="N610" s="23"/>
      <c r="O610" s="23"/>
      <c r="P610" s="23"/>
      <c r="Q610" s="14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c r="CG610" s="21"/>
      <c r="CH610" s="21"/>
      <c r="CI610" s="21"/>
      <c r="CJ610" s="21"/>
      <c r="CK610" s="21"/>
      <c r="CL610" s="21"/>
      <c r="CM610" s="21"/>
      <c r="CN610" s="21"/>
      <c r="CO610" s="21"/>
      <c r="CP610" s="21"/>
      <c r="CQ610" s="21"/>
      <c r="CR610" s="21"/>
      <c r="CS610" s="21"/>
      <c r="CT610" s="21"/>
      <c r="CU610" s="21"/>
      <c r="CV610" s="21"/>
      <c r="CW610" s="21"/>
      <c r="CX610" s="21"/>
      <c r="CY610" s="21"/>
      <c r="CZ610" s="21"/>
      <c r="DA610" s="21"/>
      <c r="DB610" s="21"/>
      <c r="DC610" s="21"/>
      <c r="DD610" s="21"/>
      <c r="DE610" s="21"/>
      <c r="DF610" s="21"/>
      <c r="DG610" s="21"/>
      <c r="DH610" s="21"/>
      <c r="DI610" s="21"/>
      <c r="DJ610" s="21"/>
      <c r="DK610" s="21"/>
      <c r="DL610" s="21"/>
      <c r="DM610" s="21"/>
      <c r="DN610" s="21"/>
      <c r="DO610" s="21"/>
      <c r="DP610" s="21"/>
      <c r="DQ610" s="21"/>
      <c r="DR610" s="21"/>
      <c r="DS610" s="21"/>
      <c r="DT610" s="21"/>
      <c r="DU610" s="21"/>
      <c r="DV610" s="21"/>
      <c r="DW610" s="21"/>
      <c r="DX610" s="21"/>
      <c r="DY610" s="21"/>
      <c r="DZ610" s="21"/>
      <c r="EA610" s="21"/>
      <c r="EB610" s="21"/>
      <c r="EC610" s="21"/>
      <c r="ED610" s="21"/>
      <c r="EE610" s="21"/>
      <c r="EF610" s="21"/>
      <c r="EG610" s="21"/>
      <c r="EH610" s="21"/>
      <c r="EI610" s="21"/>
      <c r="EJ610" s="21"/>
      <c r="EK610" s="21"/>
      <c r="EL610" s="21"/>
      <c r="EM610" s="21"/>
      <c r="EN610" s="21"/>
      <c r="EO610" s="21"/>
      <c r="EP610" s="21"/>
      <c r="EQ610" s="21"/>
      <c r="ER610" s="21"/>
      <c r="ES610" s="21"/>
      <c r="ET610" s="21"/>
      <c r="EU610" s="21"/>
      <c r="EV610" s="21"/>
      <c r="EW610" s="21"/>
      <c r="EX610" s="21"/>
      <c r="EY610" s="21"/>
      <c r="EZ610" s="21"/>
      <c r="FA610" s="21"/>
      <c r="FB610" s="21"/>
      <c r="FC610" s="21"/>
      <c r="FD610" s="21"/>
      <c r="FE610" s="21"/>
      <c r="FF610" s="21"/>
      <c r="FG610" s="21"/>
      <c r="FH610" s="21"/>
      <c r="FI610" s="21"/>
      <c r="FJ610" s="21"/>
      <c r="FK610" s="21"/>
      <c r="FL610" s="21"/>
      <c r="FM610" s="21"/>
      <c r="FN610" s="21"/>
      <c r="FO610" s="21"/>
      <c r="FP610" s="21"/>
      <c r="FQ610" s="21"/>
      <c r="FR610" s="21"/>
      <c r="FS610" s="21"/>
      <c r="FT610" s="21"/>
      <c r="FU610" s="21"/>
      <c r="FV610" s="21"/>
      <c r="FW610" s="21"/>
      <c r="FX610" s="21"/>
      <c r="FY610" s="21"/>
      <c r="FZ610" s="21"/>
      <c r="GA610" s="21"/>
      <c r="GB610" s="21"/>
      <c r="GC610" s="21"/>
      <c r="GD610" s="21"/>
      <c r="GE610" s="21"/>
      <c r="GF610" s="21"/>
      <c r="GG610" s="21"/>
      <c r="GH610" s="21"/>
      <c r="GI610" s="21"/>
      <c r="GJ610" s="21"/>
      <c r="GK610" s="21"/>
      <c r="GL610" s="21"/>
      <c r="GM610" s="21"/>
      <c r="GN610" s="21"/>
      <c r="GO610" s="21"/>
      <c r="GP610" s="21"/>
      <c r="GQ610" s="21"/>
      <c r="GR610" s="21"/>
      <c r="GS610" s="21"/>
      <c r="GT610" s="21"/>
      <c r="GU610" s="21"/>
      <c r="GV610" s="21"/>
      <c r="GW610" s="21"/>
      <c r="GX610" s="21"/>
      <c r="GY610" s="21"/>
      <c r="GZ610" s="21"/>
      <c r="HA610" s="21"/>
      <c r="HB610" s="21"/>
      <c r="HC610" s="21"/>
      <c r="HD610" s="21"/>
      <c r="HE610" s="21"/>
      <c r="HF610" s="21"/>
      <c r="HG610" s="21"/>
      <c r="HH610" s="21"/>
      <c r="HI610" s="21"/>
      <c r="HJ610" s="21"/>
      <c r="HK610" s="21"/>
      <c r="HL610" s="21"/>
      <c r="HM610" s="21"/>
      <c r="HN610" s="21"/>
      <c r="HO610" s="21"/>
      <c r="HP610" s="21"/>
      <c r="HQ610" s="21"/>
      <c r="HR610" s="21"/>
      <c r="HS610" s="21"/>
      <c r="HT610" s="21"/>
      <c r="HU610" s="21"/>
      <c r="HV610" s="21"/>
      <c r="HW610" s="21"/>
      <c r="HX610" s="21"/>
      <c r="HY610" s="21"/>
      <c r="HZ610" s="21"/>
      <c r="IA610" s="21"/>
    </row>
    <row r="611" spans="1:235" s="22" customFormat="1" ht="22.5">
      <c r="A611" s="18" t="s">
        <v>444</v>
      </c>
      <c r="B611" s="19"/>
      <c r="C611" s="19"/>
      <c r="D611" s="140"/>
      <c r="E611" s="140"/>
      <c r="F611" s="140"/>
      <c r="G611" s="23"/>
      <c r="H611" s="23"/>
      <c r="I611" s="23"/>
      <c r="J611" s="23"/>
      <c r="K611" s="23"/>
      <c r="L611" s="23"/>
      <c r="M611" s="23"/>
      <c r="N611" s="23">
        <v>1</v>
      </c>
      <c r="O611" s="23"/>
      <c r="P611" s="23">
        <f>N611</f>
        <v>1</v>
      </c>
      <c r="Q611" s="14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c r="CG611" s="21"/>
      <c r="CH611" s="21"/>
      <c r="CI611" s="21"/>
      <c r="CJ611" s="21"/>
      <c r="CK611" s="21"/>
      <c r="CL611" s="21"/>
      <c r="CM611" s="21"/>
      <c r="CN611" s="21"/>
      <c r="CO611" s="21"/>
      <c r="CP611" s="21"/>
      <c r="CQ611" s="21"/>
      <c r="CR611" s="21"/>
      <c r="CS611" s="21"/>
      <c r="CT611" s="21"/>
      <c r="CU611" s="21"/>
      <c r="CV611" s="21"/>
      <c r="CW611" s="21"/>
      <c r="CX611" s="21"/>
      <c r="CY611" s="21"/>
      <c r="CZ611" s="21"/>
      <c r="DA611" s="21"/>
      <c r="DB611" s="21"/>
      <c r="DC611" s="21"/>
      <c r="DD611" s="21"/>
      <c r="DE611" s="21"/>
      <c r="DF611" s="21"/>
      <c r="DG611" s="21"/>
      <c r="DH611" s="21"/>
      <c r="DI611" s="21"/>
      <c r="DJ611" s="21"/>
      <c r="DK611" s="21"/>
      <c r="DL611" s="21"/>
      <c r="DM611" s="21"/>
      <c r="DN611" s="21"/>
      <c r="DO611" s="21"/>
      <c r="DP611" s="21"/>
      <c r="DQ611" s="21"/>
      <c r="DR611" s="21"/>
      <c r="DS611" s="21"/>
      <c r="DT611" s="21"/>
      <c r="DU611" s="21"/>
      <c r="DV611" s="21"/>
      <c r="DW611" s="21"/>
      <c r="DX611" s="21"/>
      <c r="DY611" s="21"/>
      <c r="DZ611" s="21"/>
      <c r="EA611" s="21"/>
      <c r="EB611" s="21"/>
      <c r="EC611" s="21"/>
      <c r="ED611" s="21"/>
      <c r="EE611" s="21"/>
      <c r="EF611" s="21"/>
      <c r="EG611" s="21"/>
      <c r="EH611" s="21"/>
      <c r="EI611" s="21"/>
      <c r="EJ611" s="21"/>
      <c r="EK611" s="21"/>
      <c r="EL611" s="21"/>
      <c r="EM611" s="21"/>
      <c r="EN611" s="21"/>
      <c r="EO611" s="21"/>
      <c r="EP611" s="21"/>
      <c r="EQ611" s="21"/>
      <c r="ER611" s="21"/>
      <c r="ES611" s="21"/>
      <c r="ET611" s="21"/>
      <c r="EU611" s="21"/>
      <c r="EV611" s="21"/>
      <c r="EW611" s="21"/>
      <c r="EX611" s="21"/>
      <c r="EY611" s="21"/>
      <c r="EZ611" s="21"/>
      <c r="FA611" s="21"/>
      <c r="FB611" s="21"/>
      <c r="FC611" s="21"/>
      <c r="FD611" s="21"/>
      <c r="FE611" s="21"/>
      <c r="FF611" s="21"/>
      <c r="FG611" s="21"/>
      <c r="FH611" s="21"/>
      <c r="FI611" s="21"/>
      <c r="FJ611" s="21"/>
      <c r="FK611" s="21"/>
      <c r="FL611" s="21"/>
      <c r="FM611" s="21"/>
      <c r="FN611" s="21"/>
      <c r="FO611" s="21"/>
      <c r="FP611" s="21"/>
      <c r="FQ611" s="21"/>
      <c r="FR611" s="21"/>
      <c r="FS611" s="21"/>
      <c r="FT611" s="21"/>
      <c r="FU611" s="21"/>
      <c r="FV611" s="21"/>
      <c r="FW611" s="21"/>
      <c r="FX611" s="21"/>
      <c r="FY611" s="21"/>
      <c r="FZ611" s="21"/>
      <c r="GA611" s="21"/>
      <c r="GB611" s="21"/>
      <c r="GC611" s="21"/>
      <c r="GD611" s="21"/>
      <c r="GE611" s="21"/>
      <c r="GF611" s="21"/>
      <c r="GG611" s="21"/>
      <c r="GH611" s="21"/>
      <c r="GI611" s="21"/>
      <c r="GJ611" s="21"/>
      <c r="GK611" s="21"/>
      <c r="GL611" s="21"/>
      <c r="GM611" s="21"/>
      <c r="GN611" s="21"/>
      <c r="GO611" s="21"/>
      <c r="GP611" s="21"/>
      <c r="GQ611" s="21"/>
      <c r="GR611" s="21"/>
      <c r="GS611" s="21"/>
      <c r="GT611" s="21"/>
      <c r="GU611" s="21"/>
      <c r="GV611" s="21"/>
      <c r="GW611" s="21"/>
      <c r="GX611" s="21"/>
      <c r="GY611" s="21"/>
      <c r="GZ611" s="21"/>
      <c r="HA611" s="21"/>
      <c r="HB611" s="21"/>
      <c r="HC611" s="21"/>
      <c r="HD611" s="21"/>
      <c r="HE611" s="21"/>
      <c r="HF611" s="21"/>
      <c r="HG611" s="21"/>
      <c r="HH611" s="21"/>
      <c r="HI611" s="21"/>
      <c r="HJ611" s="21"/>
      <c r="HK611" s="21"/>
      <c r="HL611" s="21"/>
      <c r="HM611" s="21"/>
      <c r="HN611" s="21"/>
      <c r="HO611" s="21"/>
      <c r="HP611" s="21"/>
      <c r="HQ611" s="21"/>
      <c r="HR611" s="21"/>
      <c r="HS611" s="21"/>
      <c r="HT611" s="21"/>
      <c r="HU611" s="21"/>
      <c r="HV611" s="21"/>
      <c r="HW611" s="21"/>
      <c r="HX611" s="21"/>
      <c r="HY611" s="21"/>
      <c r="HZ611" s="21"/>
      <c r="IA611" s="21"/>
    </row>
    <row r="612" spans="1:235" s="22" customFormat="1" ht="22.5">
      <c r="A612" s="18" t="s">
        <v>464</v>
      </c>
      <c r="B612" s="19"/>
      <c r="C612" s="19"/>
      <c r="D612" s="140"/>
      <c r="E612" s="140"/>
      <c r="F612" s="140"/>
      <c r="G612" s="23"/>
      <c r="H612" s="23"/>
      <c r="I612" s="23"/>
      <c r="J612" s="23"/>
      <c r="K612" s="23"/>
      <c r="L612" s="23"/>
      <c r="M612" s="23"/>
      <c r="N612" s="23">
        <v>1</v>
      </c>
      <c r="O612" s="23"/>
      <c r="P612" s="23">
        <f>N612</f>
        <v>1</v>
      </c>
      <c r="Q612" s="14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c r="CG612" s="21"/>
      <c r="CH612" s="21"/>
      <c r="CI612" s="21"/>
      <c r="CJ612" s="21"/>
      <c r="CK612" s="21"/>
      <c r="CL612" s="21"/>
      <c r="CM612" s="21"/>
      <c r="CN612" s="21"/>
      <c r="CO612" s="21"/>
      <c r="CP612" s="21"/>
      <c r="CQ612" s="21"/>
      <c r="CR612" s="21"/>
      <c r="CS612" s="21"/>
      <c r="CT612" s="21"/>
      <c r="CU612" s="21"/>
      <c r="CV612" s="21"/>
      <c r="CW612" s="21"/>
      <c r="CX612" s="21"/>
      <c r="CY612" s="21"/>
      <c r="CZ612" s="21"/>
      <c r="DA612" s="21"/>
      <c r="DB612" s="21"/>
      <c r="DC612" s="21"/>
      <c r="DD612" s="21"/>
      <c r="DE612" s="21"/>
      <c r="DF612" s="21"/>
      <c r="DG612" s="21"/>
      <c r="DH612" s="21"/>
      <c r="DI612" s="21"/>
      <c r="DJ612" s="21"/>
      <c r="DK612" s="21"/>
      <c r="DL612" s="21"/>
      <c r="DM612" s="21"/>
      <c r="DN612" s="21"/>
      <c r="DO612" s="21"/>
      <c r="DP612" s="21"/>
      <c r="DQ612" s="21"/>
      <c r="DR612" s="21"/>
      <c r="DS612" s="21"/>
      <c r="DT612" s="21"/>
      <c r="DU612" s="21"/>
      <c r="DV612" s="21"/>
      <c r="DW612" s="21"/>
      <c r="DX612" s="21"/>
      <c r="DY612" s="21"/>
      <c r="DZ612" s="21"/>
      <c r="EA612" s="21"/>
      <c r="EB612" s="21"/>
      <c r="EC612" s="21"/>
      <c r="ED612" s="21"/>
      <c r="EE612" s="21"/>
      <c r="EF612" s="21"/>
      <c r="EG612" s="21"/>
      <c r="EH612" s="21"/>
      <c r="EI612" s="21"/>
      <c r="EJ612" s="21"/>
      <c r="EK612" s="21"/>
      <c r="EL612" s="21"/>
      <c r="EM612" s="21"/>
      <c r="EN612" s="21"/>
      <c r="EO612" s="21"/>
      <c r="EP612" s="21"/>
      <c r="EQ612" s="21"/>
      <c r="ER612" s="21"/>
      <c r="ES612" s="21"/>
      <c r="ET612" s="21"/>
      <c r="EU612" s="21"/>
      <c r="EV612" s="21"/>
      <c r="EW612" s="21"/>
      <c r="EX612" s="21"/>
      <c r="EY612" s="21"/>
      <c r="EZ612" s="21"/>
      <c r="FA612" s="21"/>
      <c r="FB612" s="21"/>
      <c r="FC612" s="21"/>
      <c r="FD612" s="21"/>
      <c r="FE612" s="21"/>
      <c r="FF612" s="21"/>
      <c r="FG612" s="21"/>
      <c r="FH612" s="21"/>
      <c r="FI612" s="21"/>
      <c r="FJ612" s="21"/>
      <c r="FK612" s="21"/>
      <c r="FL612" s="21"/>
      <c r="FM612" s="21"/>
      <c r="FN612" s="21"/>
      <c r="FO612" s="21"/>
      <c r="FP612" s="21"/>
      <c r="FQ612" s="21"/>
      <c r="FR612" s="21"/>
      <c r="FS612" s="21"/>
      <c r="FT612" s="21"/>
      <c r="FU612" s="21"/>
      <c r="FV612" s="21"/>
      <c r="FW612" s="21"/>
      <c r="FX612" s="21"/>
      <c r="FY612" s="21"/>
      <c r="FZ612" s="21"/>
      <c r="GA612" s="21"/>
      <c r="GB612" s="21"/>
      <c r="GC612" s="21"/>
      <c r="GD612" s="21"/>
      <c r="GE612" s="21"/>
      <c r="GF612" s="21"/>
      <c r="GG612" s="21"/>
      <c r="GH612" s="21"/>
      <c r="GI612" s="21"/>
      <c r="GJ612" s="21"/>
      <c r="GK612" s="21"/>
      <c r="GL612" s="21"/>
      <c r="GM612" s="21"/>
      <c r="GN612" s="21"/>
      <c r="GO612" s="21"/>
      <c r="GP612" s="21"/>
      <c r="GQ612" s="21"/>
      <c r="GR612" s="21"/>
      <c r="GS612" s="21"/>
      <c r="GT612" s="21"/>
      <c r="GU612" s="21"/>
      <c r="GV612" s="21"/>
      <c r="GW612" s="21"/>
      <c r="GX612" s="21"/>
      <c r="GY612" s="21"/>
      <c r="GZ612" s="21"/>
      <c r="HA612" s="21"/>
      <c r="HB612" s="21"/>
      <c r="HC612" s="21"/>
      <c r="HD612" s="21"/>
      <c r="HE612" s="21"/>
      <c r="HF612" s="21"/>
      <c r="HG612" s="21"/>
      <c r="HH612" s="21"/>
      <c r="HI612" s="21"/>
      <c r="HJ612" s="21"/>
      <c r="HK612" s="21"/>
      <c r="HL612" s="21"/>
      <c r="HM612" s="21"/>
      <c r="HN612" s="21"/>
      <c r="HO612" s="21"/>
      <c r="HP612" s="21"/>
      <c r="HQ612" s="21"/>
      <c r="HR612" s="21"/>
      <c r="HS612" s="21"/>
      <c r="HT612" s="21"/>
      <c r="HU612" s="21"/>
      <c r="HV612" s="21"/>
      <c r="HW612" s="21"/>
      <c r="HX612" s="21"/>
      <c r="HY612" s="21"/>
      <c r="HZ612" s="21"/>
      <c r="IA612" s="21"/>
    </row>
    <row r="613" spans="1:235" s="22" customFormat="1" ht="22.5">
      <c r="A613" s="18" t="s">
        <v>289</v>
      </c>
      <c r="B613" s="19"/>
      <c r="C613" s="19"/>
      <c r="D613" s="140"/>
      <c r="E613" s="140"/>
      <c r="F613" s="140"/>
      <c r="G613" s="142">
        <v>165</v>
      </c>
      <c r="H613" s="23"/>
      <c r="I613" s="23"/>
      <c r="J613" s="23">
        <v>165</v>
      </c>
      <c r="K613" s="23"/>
      <c r="L613" s="23"/>
      <c r="M613" s="23"/>
      <c r="N613" s="23">
        <v>1155</v>
      </c>
      <c r="O613" s="23"/>
      <c r="P613" s="23">
        <f>N613</f>
        <v>1155</v>
      </c>
      <c r="Q613" s="14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c r="CG613" s="21"/>
      <c r="CH613" s="21"/>
      <c r="CI613" s="21"/>
      <c r="CJ613" s="21"/>
      <c r="CK613" s="21"/>
      <c r="CL613" s="21"/>
      <c r="CM613" s="21"/>
      <c r="CN613" s="21"/>
      <c r="CO613" s="21"/>
      <c r="CP613" s="21"/>
      <c r="CQ613" s="21"/>
      <c r="CR613" s="21"/>
      <c r="CS613" s="21"/>
      <c r="CT613" s="21"/>
      <c r="CU613" s="21"/>
      <c r="CV613" s="21"/>
      <c r="CW613" s="21"/>
      <c r="CX613" s="21"/>
      <c r="CY613" s="21"/>
      <c r="CZ613" s="21"/>
      <c r="DA613" s="21"/>
      <c r="DB613" s="21"/>
      <c r="DC613" s="21"/>
      <c r="DD613" s="21"/>
      <c r="DE613" s="21"/>
      <c r="DF613" s="21"/>
      <c r="DG613" s="21"/>
      <c r="DH613" s="21"/>
      <c r="DI613" s="21"/>
      <c r="DJ613" s="21"/>
      <c r="DK613" s="21"/>
      <c r="DL613" s="21"/>
      <c r="DM613" s="21"/>
      <c r="DN613" s="21"/>
      <c r="DO613" s="21"/>
      <c r="DP613" s="21"/>
      <c r="DQ613" s="21"/>
      <c r="DR613" s="21"/>
      <c r="DS613" s="21"/>
      <c r="DT613" s="21"/>
      <c r="DU613" s="21"/>
      <c r="DV613" s="21"/>
      <c r="DW613" s="21"/>
      <c r="DX613" s="21"/>
      <c r="DY613" s="21"/>
      <c r="DZ613" s="21"/>
      <c r="EA613" s="21"/>
      <c r="EB613" s="21"/>
      <c r="EC613" s="21"/>
      <c r="ED613" s="21"/>
      <c r="EE613" s="21"/>
      <c r="EF613" s="21"/>
      <c r="EG613" s="21"/>
      <c r="EH613" s="21"/>
      <c r="EI613" s="21"/>
      <c r="EJ613" s="21"/>
      <c r="EK613" s="21"/>
      <c r="EL613" s="21"/>
      <c r="EM613" s="21"/>
      <c r="EN613" s="21"/>
      <c r="EO613" s="21"/>
      <c r="EP613" s="21"/>
      <c r="EQ613" s="21"/>
      <c r="ER613" s="21"/>
      <c r="ES613" s="21"/>
      <c r="ET613" s="21"/>
      <c r="EU613" s="21"/>
      <c r="EV613" s="21"/>
      <c r="EW613" s="21"/>
      <c r="EX613" s="21"/>
      <c r="EY613" s="21"/>
      <c r="EZ613" s="21"/>
      <c r="FA613" s="21"/>
      <c r="FB613" s="21"/>
      <c r="FC613" s="21"/>
      <c r="FD613" s="21"/>
      <c r="FE613" s="21"/>
      <c r="FF613" s="21"/>
      <c r="FG613" s="21"/>
      <c r="FH613" s="21"/>
      <c r="FI613" s="21"/>
      <c r="FJ613" s="21"/>
      <c r="FK613" s="21"/>
      <c r="FL613" s="21"/>
      <c r="FM613" s="21"/>
      <c r="FN613" s="21"/>
      <c r="FO613" s="21"/>
      <c r="FP613" s="21"/>
      <c r="FQ613" s="21"/>
      <c r="FR613" s="21"/>
      <c r="FS613" s="21"/>
      <c r="FT613" s="21"/>
      <c r="FU613" s="21"/>
      <c r="FV613" s="21"/>
      <c r="FW613" s="21"/>
      <c r="FX613" s="21"/>
      <c r="FY613" s="21"/>
      <c r="FZ613" s="21"/>
      <c r="GA613" s="21"/>
      <c r="GB613" s="21"/>
      <c r="GC613" s="21"/>
      <c r="GD613" s="21"/>
      <c r="GE613" s="21"/>
      <c r="GF613" s="21"/>
      <c r="GG613" s="21"/>
      <c r="GH613" s="21"/>
      <c r="GI613" s="21"/>
      <c r="GJ613" s="21"/>
      <c r="GK613" s="21"/>
      <c r="GL613" s="21"/>
      <c r="GM613" s="21"/>
      <c r="GN613" s="21"/>
      <c r="GO613" s="21"/>
      <c r="GP613" s="21"/>
      <c r="GQ613" s="21"/>
      <c r="GR613" s="21"/>
      <c r="GS613" s="21"/>
      <c r="GT613" s="21"/>
      <c r="GU613" s="21"/>
      <c r="GV613" s="21"/>
      <c r="GW613" s="21"/>
      <c r="GX613" s="21"/>
      <c r="GY613" s="21"/>
      <c r="GZ613" s="21"/>
      <c r="HA613" s="21"/>
      <c r="HB613" s="21"/>
      <c r="HC613" s="21"/>
      <c r="HD613" s="21"/>
      <c r="HE613" s="21"/>
      <c r="HF613" s="21"/>
      <c r="HG613" s="21"/>
      <c r="HH613" s="21"/>
      <c r="HI613" s="21"/>
      <c r="HJ613" s="21"/>
      <c r="HK613" s="21"/>
      <c r="HL613" s="21"/>
      <c r="HM613" s="21"/>
      <c r="HN613" s="21"/>
      <c r="HO613" s="21"/>
      <c r="HP613" s="21"/>
      <c r="HQ613" s="21"/>
      <c r="HR613" s="21"/>
      <c r="HS613" s="21"/>
      <c r="HT613" s="21"/>
      <c r="HU613" s="21"/>
      <c r="HV613" s="21"/>
      <c r="HW613" s="21"/>
      <c r="HX613" s="21"/>
      <c r="HY613" s="21"/>
      <c r="HZ613" s="21"/>
      <c r="IA613" s="21"/>
    </row>
    <row r="614" spans="1:235" s="22" customFormat="1" ht="11.25">
      <c r="A614" s="18" t="s">
        <v>372</v>
      </c>
      <c r="B614" s="19"/>
      <c r="C614" s="19"/>
      <c r="D614" s="140"/>
      <c r="E614" s="140"/>
      <c r="F614" s="140"/>
      <c r="G614" s="142"/>
      <c r="H614" s="23"/>
      <c r="I614" s="23"/>
      <c r="J614" s="23"/>
      <c r="K614" s="23"/>
      <c r="L614" s="23"/>
      <c r="M614" s="23"/>
      <c r="N614" s="23"/>
      <c r="O614" s="23"/>
      <c r="P614" s="23"/>
      <c r="Q614" s="14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c r="DK614" s="21"/>
      <c r="DL614" s="21"/>
      <c r="DM614" s="21"/>
      <c r="DN614" s="21"/>
      <c r="DO614" s="21"/>
      <c r="DP614" s="21"/>
      <c r="DQ614" s="21"/>
      <c r="DR614" s="21"/>
      <c r="DS614" s="21"/>
      <c r="DT614" s="21"/>
      <c r="DU614" s="21"/>
      <c r="DV614" s="21"/>
      <c r="DW614" s="21"/>
      <c r="DX614" s="21"/>
      <c r="DY614" s="21"/>
      <c r="DZ614" s="21"/>
      <c r="EA614" s="21"/>
      <c r="EB614" s="21"/>
      <c r="EC614" s="21"/>
      <c r="ED614" s="21"/>
      <c r="EE614" s="21"/>
      <c r="EF614" s="21"/>
      <c r="EG614" s="21"/>
      <c r="EH614" s="21"/>
      <c r="EI614" s="21"/>
      <c r="EJ614" s="21"/>
      <c r="EK614" s="21"/>
      <c r="EL614" s="21"/>
      <c r="EM614" s="21"/>
      <c r="EN614" s="21"/>
      <c r="EO614" s="21"/>
      <c r="EP614" s="21"/>
      <c r="EQ614" s="21"/>
      <c r="ER614" s="21"/>
      <c r="ES614" s="21"/>
      <c r="ET614" s="21"/>
      <c r="EU614" s="21"/>
      <c r="EV614" s="21"/>
      <c r="EW614" s="21"/>
      <c r="EX614" s="21"/>
      <c r="EY614" s="21"/>
      <c r="EZ614" s="21"/>
      <c r="FA614" s="21"/>
      <c r="FB614" s="21"/>
      <c r="FC614" s="21"/>
      <c r="FD614" s="21"/>
      <c r="FE614" s="21"/>
      <c r="FF614" s="21"/>
      <c r="FG614" s="21"/>
      <c r="FH614" s="21"/>
      <c r="FI614" s="21"/>
      <c r="FJ614" s="21"/>
      <c r="FK614" s="21"/>
      <c r="FL614" s="21"/>
      <c r="FM614" s="21"/>
      <c r="FN614" s="21"/>
      <c r="FO614" s="21"/>
      <c r="FP614" s="21"/>
      <c r="FQ614" s="21"/>
      <c r="FR614" s="21"/>
      <c r="FS614" s="21"/>
      <c r="FT614" s="21"/>
      <c r="FU614" s="21"/>
      <c r="FV614" s="21"/>
      <c r="FW614" s="21"/>
      <c r="FX614" s="21"/>
      <c r="FY614" s="21"/>
      <c r="FZ614" s="21"/>
      <c r="GA614" s="21"/>
      <c r="GB614" s="21"/>
      <c r="GC614" s="21"/>
      <c r="GD614" s="21"/>
      <c r="GE614" s="21"/>
      <c r="GF614" s="21"/>
      <c r="GG614" s="21"/>
      <c r="GH614" s="21"/>
      <c r="GI614" s="21"/>
      <c r="GJ614" s="21"/>
      <c r="GK614" s="21"/>
      <c r="GL614" s="21"/>
      <c r="GM614" s="21"/>
      <c r="GN614" s="21"/>
      <c r="GO614" s="21"/>
      <c r="GP614" s="21"/>
      <c r="GQ614" s="21"/>
      <c r="GR614" s="21"/>
      <c r="GS614" s="21"/>
      <c r="GT614" s="21"/>
      <c r="GU614" s="21"/>
      <c r="GV614" s="21"/>
      <c r="GW614" s="21"/>
      <c r="GX614" s="21"/>
      <c r="GY614" s="21"/>
      <c r="GZ614" s="21"/>
      <c r="HA614" s="21"/>
      <c r="HB614" s="21"/>
      <c r="HC614" s="21"/>
      <c r="HD614" s="21"/>
      <c r="HE614" s="21"/>
      <c r="HF614" s="21"/>
      <c r="HG614" s="21"/>
      <c r="HH614" s="21"/>
      <c r="HI614" s="21"/>
      <c r="HJ614" s="21"/>
      <c r="HK614" s="21"/>
      <c r="HL614" s="21"/>
      <c r="HM614" s="21"/>
      <c r="HN614" s="21"/>
      <c r="HO614" s="21"/>
      <c r="HP614" s="21"/>
      <c r="HQ614" s="21"/>
      <c r="HR614" s="21"/>
      <c r="HS614" s="21"/>
      <c r="HT614" s="21"/>
      <c r="HU614" s="21"/>
      <c r="HV614" s="21"/>
      <c r="HW614" s="21"/>
      <c r="HX614" s="21"/>
      <c r="HY614" s="21"/>
      <c r="HZ614" s="21"/>
      <c r="IA614" s="21"/>
    </row>
    <row r="615" spans="1:235" s="22" customFormat="1" ht="12.75" customHeight="1">
      <c r="A615" s="49" t="s">
        <v>7</v>
      </c>
      <c r="B615" s="19"/>
      <c r="C615" s="19"/>
      <c r="D615" s="140"/>
      <c r="E615" s="140"/>
      <c r="F615" s="140"/>
      <c r="G615" s="23"/>
      <c r="H615" s="23"/>
      <c r="I615" s="23"/>
      <c r="J615" s="23"/>
      <c r="K615" s="23"/>
      <c r="L615" s="23"/>
      <c r="M615" s="23"/>
      <c r="N615" s="23"/>
      <c r="O615" s="23"/>
      <c r="P615" s="23"/>
      <c r="Q615" s="137"/>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c r="CG615" s="21"/>
      <c r="CH615" s="21"/>
      <c r="CI615" s="21"/>
      <c r="CJ615" s="21"/>
      <c r="CK615" s="21"/>
      <c r="CL615" s="21"/>
      <c r="CM615" s="21"/>
      <c r="CN615" s="21"/>
      <c r="CO615" s="21"/>
      <c r="CP615" s="21"/>
      <c r="CQ615" s="21"/>
      <c r="CR615" s="21"/>
      <c r="CS615" s="21"/>
      <c r="CT615" s="21"/>
      <c r="CU615" s="21"/>
      <c r="CV615" s="21"/>
      <c r="CW615" s="21"/>
      <c r="CX615" s="21"/>
      <c r="CY615" s="21"/>
      <c r="CZ615" s="21"/>
      <c r="DA615" s="21"/>
      <c r="DB615" s="21"/>
      <c r="DC615" s="21"/>
      <c r="DD615" s="21"/>
      <c r="DE615" s="21"/>
      <c r="DF615" s="21"/>
      <c r="DG615" s="21"/>
      <c r="DH615" s="21"/>
      <c r="DI615" s="21"/>
      <c r="DJ615" s="21"/>
      <c r="DK615" s="21"/>
      <c r="DL615" s="21"/>
      <c r="DM615" s="21"/>
      <c r="DN615" s="21"/>
      <c r="DO615" s="21"/>
      <c r="DP615" s="21"/>
      <c r="DQ615" s="21"/>
      <c r="DR615" s="21"/>
      <c r="DS615" s="21"/>
      <c r="DT615" s="21"/>
      <c r="DU615" s="21"/>
      <c r="DV615" s="21"/>
      <c r="DW615" s="21"/>
      <c r="DX615" s="21"/>
      <c r="DY615" s="21"/>
      <c r="DZ615" s="21"/>
      <c r="EA615" s="21"/>
      <c r="EB615" s="21"/>
      <c r="EC615" s="21"/>
      <c r="ED615" s="21"/>
      <c r="EE615" s="21"/>
      <c r="EF615" s="21"/>
      <c r="EG615" s="21"/>
      <c r="EH615" s="21"/>
      <c r="EI615" s="21"/>
      <c r="EJ615" s="21"/>
      <c r="EK615" s="21"/>
      <c r="EL615" s="21"/>
      <c r="EM615" s="21"/>
      <c r="EN615" s="21"/>
      <c r="EO615" s="21"/>
      <c r="EP615" s="21"/>
      <c r="EQ615" s="21"/>
      <c r="ER615" s="21"/>
      <c r="ES615" s="21"/>
      <c r="ET615" s="21"/>
      <c r="EU615" s="21"/>
      <c r="EV615" s="21"/>
      <c r="EW615" s="21"/>
      <c r="EX615" s="21"/>
      <c r="EY615" s="21"/>
      <c r="EZ615" s="21"/>
      <c r="FA615" s="21"/>
      <c r="FB615" s="21"/>
      <c r="FC615" s="21"/>
      <c r="FD615" s="21"/>
      <c r="FE615" s="21"/>
      <c r="FF615" s="21"/>
      <c r="FG615" s="21"/>
      <c r="FH615" s="21"/>
      <c r="FI615" s="21"/>
      <c r="FJ615" s="21"/>
      <c r="FK615" s="21"/>
      <c r="FL615" s="21"/>
      <c r="FM615" s="21"/>
      <c r="FN615" s="21"/>
      <c r="FO615" s="21"/>
      <c r="FP615" s="21"/>
      <c r="FQ615" s="21"/>
      <c r="FR615" s="21"/>
      <c r="FS615" s="21"/>
      <c r="FT615" s="21"/>
      <c r="FU615" s="21"/>
      <c r="FV615" s="21"/>
      <c r="FW615" s="21"/>
      <c r="FX615" s="21"/>
      <c r="FY615" s="21"/>
      <c r="FZ615" s="21"/>
      <c r="GA615" s="21"/>
      <c r="GB615" s="21"/>
      <c r="GC615" s="21"/>
      <c r="GD615" s="21"/>
      <c r="GE615" s="21"/>
      <c r="GF615" s="21"/>
      <c r="GG615" s="21"/>
      <c r="GH615" s="21"/>
      <c r="GI615" s="21"/>
      <c r="GJ615" s="21"/>
      <c r="GK615" s="21"/>
      <c r="GL615" s="21"/>
      <c r="GM615" s="21"/>
      <c r="GN615" s="21"/>
      <c r="GO615" s="21"/>
      <c r="GP615" s="21"/>
      <c r="GQ615" s="21"/>
      <c r="GR615" s="21"/>
      <c r="GS615" s="21"/>
      <c r="GT615" s="21"/>
      <c r="GU615" s="21"/>
      <c r="GV615" s="21"/>
      <c r="GW615" s="21"/>
      <c r="GX615" s="21"/>
      <c r="GY615" s="21"/>
      <c r="GZ615" s="21"/>
      <c r="HA615" s="21"/>
      <c r="HB615" s="21"/>
      <c r="HC615" s="21"/>
      <c r="HD615" s="21"/>
      <c r="HE615" s="21"/>
      <c r="HF615" s="21"/>
      <c r="HG615" s="21"/>
      <c r="HH615" s="21"/>
      <c r="HI615" s="21"/>
      <c r="HJ615" s="21"/>
      <c r="HK615" s="21"/>
      <c r="HL615" s="21"/>
      <c r="HM615" s="21"/>
      <c r="HN615" s="21"/>
      <c r="HO615" s="21"/>
      <c r="HP615" s="21"/>
      <c r="HQ615" s="21"/>
      <c r="HR615" s="21"/>
      <c r="HS615" s="21"/>
      <c r="HT615" s="21"/>
      <c r="HU615" s="21"/>
      <c r="HV615" s="21"/>
      <c r="HW615" s="21"/>
      <c r="HX615" s="21"/>
      <c r="HY615" s="21"/>
      <c r="HZ615" s="21"/>
      <c r="IA615" s="21"/>
    </row>
    <row r="616" spans="1:235" s="22" customFormat="1" ht="24" customHeight="1">
      <c r="A616" s="18" t="s">
        <v>244</v>
      </c>
      <c r="B616" s="19"/>
      <c r="C616" s="19"/>
      <c r="D616" s="140">
        <v>3000</v>
      </c>
      <c r="E616" s="140"/>
      <c r="F616" s="140">
        <f>D616</f>
        <v>3000</v>
      </c>
      <c r="G616" s="23"/>
      <c r="H616" s="23"/>
      <c r="I616" s="23"/>
      <c r="J616" s="23"/>
      <c r="K616" s="23"/>
      <c r="L616" s="23"/>
      <c r="M616" s="23"/>
      <c r="N616" s="23"/>
      <c r="O616" s="23"/>
      <c r="P616" s="23"/>
      <c r="Q616" s="137"/>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1"/>
      <c r="EV616" s="21"/>
      <c r="EW616" s="21"/>
      <c r="EX616" s="21"/>
      <c r="EY616" s="21"/>
      <c r="EZ616" s="21"/>
      <c r="FA616" s="21"/>
      <c r="FB616" s="21"/>
      <c r="FC616" s="21"/>
      <c r="FD616" s="21"/>
      <c r="FE616" s="21"/>
      <c r="FF616" s="21"/>
      <c r="FG616" s="21"/>
      <c r="FH616" s="21"/>
      <c r="FI616" s="21"/>
      <c r="FJ616" s="21"/>
      <c r="FK616" s="21"/>
      <c r="FL616" s="21"/>
      <c r="FM616" s="21"/>
      <c r="FN616" s="21"/>
      <c r="FO616" s="21"/>
      <c r="FP616" s="21"/>
      <c r="FQ616" s="21"/>
      <c r="FR616" s="21"/>
      <c r="FS616" s="21"/>
      <c r="FT616" s="21"/>
      <c r="FU616" s="21"/>
      <c r="FV616" s="21"/>
      <c r="FW616" s="21"/>
      <c r="FX616" s="21"/>
      <c r="FY616" s="21"/>
      <c r="FZ616" s="21"/>
      <c r="GA616" s="21"/>
      <c r="GB616" s="21"/>
      <c r="GC616" s="21"/>
      <c r="GD616" s="21"/>
      <c r="GE616" s="21"/>
      <c r="GF616" s="21"/>
      <c r="GG616" s="21"/>
      <c r="GH616" s="21"/>
      <c r="GI616" s="21"/>
      <c r="GJ616" s="21"/>
      <c r="GK616" s="21"/>
      <c r="GL616" s="21"/>
      <c r="GM616" s="21"/>
      <c r="GN616" s="21"/>
      <c r="GO616" s="21"/>
      <c r="GP616" s="21"/>
      <c r="GQ616" s="21"/>
      <c r="GR616" s="21"/>
      <c r="GS616" s="21"/>
      <c r="GT616" s="21"/>
      <c r="GU616" s="21"/>
      <c r="GV616" s="21"/>
      <c r="GW616" s="21"/>
      <c r="GX616" s="21"/>
      <c r="GY616" s="21"/>
      <c r="GZ616" s="21"/>
      <c r="HA616" s="21"/>
      <c r="HB616" s="21"/>
      <c r="HC616" s="21"/>
      <c r="HD616" s="21"/>
      <c r="HE616" s="21"/>
      <c r="HF616" s="21"/>
      <c r="HG616" s="21"/>
      <c r="HH616" s="21"/>
      <c r="HI616" s="21"/>
      <c r="HJ616" s="21"/>
      <c r="HK616" s="21"/>
      <c r="HL616" s="21"/>
      <c r="HM616" s="21"/>
      <c r="HN616" s="21"/>
      <c r="HO616" s="21"/>
      <c r="HP616" s="21"/>
      <c r="HQ616" s="21"/>
      <c r="HR616" s="21"/>
      <c r="HS616" s="21"/>
      <c r="HT616" s="21"/>
      <c r="HU616" s="21"/>
      <c r="HV616" s="21"/>
      <c r="HW616" s="21"/>
      <c r="HX616" s="21"/>
      <c r="HY616" s="21"/>
      <c r="HZ616" s="21"/>
      <c r="IA616" s="21"/>
    </row>
    <row r="617" spans="1:235" s="22" customFormat="1" ht="26.25" customHeight="1">
      <c r="A617" s="18" t="s">
        <v>258</v>
      </c>
      <c r="B617" s="19"/>
      <c r="C617" s="19"/>
      <c r="D617" s="87">
        <v>3000</v>
      </c>
      <c r="E617" s="87"/>
      <c r="F617" s="87">
        <f>D617</f>
        <v>3000</v>
      </c>
      <c r="G617" s="23"/>
      <c r="H617" s="23"/>
      <c r="I617" s="23"/>
      <c r="J617" s="23"/>
      <c r="K617" s="23"/>
      <c r="L617" s="23"/>
      <c r="M617" s="23"/>
      <c r="N617" s="23"/>
      <c r="O617" s="23"/>
      <c r="P617" s="23"/>
      <c r="Q617" s="137">
        <v>5500</v>
      </c>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c r="DK617" s="21"/>
      <c r="DL617" s="21"/>
      <c r="DM617" s="21"/>
      <c r="DN617" s="21"/>
      <c r="DO617" s="21"/>
      <c r="DP617" s="21"/>
      <c r="DQ617" s="21"/>
      <c r="DR617" s="21"/>
      <c r="DS617" s="21"/>
      <c r="DT617" s="21"/>
      <c r="DU617" s="21"/>
      <c r="DV617" s="21"/>
      <c r="DW617" s="21"/>
      <c r="DX617" s="21"/>
      <c r="DY617" s="21"/>
      <c r="DZ617" s="21"/>
      <c r="EA617" s="21"/>
      <c r="EB617" s="21"/>
      <c r="EC617" s="21"/>
      <c r="ED617" s="21"/>
      <c r="EE617" s="21"/>
      <c r="EF617" s="21"/>
      <c r="EG617" s="21"/>
      <c r="EH617" s="21"/>
      <c r="EI617" s="21"/>
      <c r="EJ617" s="21"/>
      <c r="EK617" s="21"/>
      <c r="EL617" s="21"/>
      <c r="EM617" s="21"/>
      <c r="EN617" s="21"/>
      <c r="EO617" s="21"/>
      <c r="EP617" s="21"/>
      <c r="EQ617" s="21"/>
      <c r="ER617" s="21"/>
      <c r="ES617" s="21"/>
      <c r="ET617" s="21"/>
      <c r="EU617" s="21"/>
      <c r="EV617" s="21"/>
      <c r="EW617" s="21"/>
      <c r="EX617" s="21"/>
      <c r="EY617" s="21"/>
      <c r="EZ617" s="21"/>
      <c r="FA617" s="21"/>
      <c r="FB617" s="21"/>
      <c r="FC617" s="21"/>
      <c r="FD617" s="21"/>
      <c r="FE617" s="21"/>
      <c r="FF617" s="21"/>
      <c r="FG617" s="21"/>
      <c r="FH617" s="21"/>
      <c r="FI617" s="21"/>
      <c r="FJ617" s="21"/>
      <c r="FK617" s="21"/>
      <c r="FL617" s="21"/>
      <c r="FM617" s="21"/>
      <c r="FN617" s="21"/>
      <c r="FO617" s="21"/>
      <c r="FP617" s="21"/>
      <c r="FQ617" s="21"/>
      <c r="FR617" s="21"/>
      <c r="FS617" s="21"/>
      <c r="FT617" s="21"/>
      <c r="FU617" s="21"/>
      <c r="FV617" s="21"/>
      <c r="FW617" s="21"/>
      <c r="FX617" s="21"/>
      <c r="FY617" s="21"/>
      <c r="FZ617" s="21"/>
      <c r="GA617" s="21"/>
      <c r="GB617" s="21"/>
      <c r="GC617" s="21"/>
      <c r="GD617" s="21"/>
      <c r="GE617" s="21"/>
      <c r="GF617" s="21"/>
      <c r="GG617" s="21"/>
      <c r="GH617" s="21"/>
      <c r="GI617" s="21"/>
      <c r="GJ617" s="21"/>
      <c r="GK617" s="21"/>
      <c r="GL617" s="21"/>
      <c r="GM617" s="21"/>
      <c r="GN617" s="21"/>
      <c r="GO617" s="21"/>
      <c r="GP617" s="21"/>
      <c r="GQ617" s="21"/>
      <c r="GR617" s="21"/>
      <c r="GS617" s="21"/>
      <c r="GT617" s="21"/>
      <c r="GU617" s="21"/>
      <c r="GV617" s="21"/>
      <c r="GW617" s="21"/>
      <c r="GX617" s="21"/>
      <c r="GY617" s="21"/>
      <c r="GZ617" s="21"/>
      <c r="HA617" s="21"/>
      <c r="HB617" s="21"/>
      <c r="HC617" s="21"/>
      <c r="HD617" s="21"/>
      <c r="HE617" s="21"/>
      <c r="HF617" s="21"/>
      <c r="HG617" s="21"/>
      <c r="HH617" s="21"/>
      <c r="HI617" s="21"/>
      <c r="HJ617" s="21"/>
      <c r="HK617" s="21"/>
      <c r="HL617" s="21"/>
      <c r="HM617" s="21"/>
      <c r="HN617" s="21"/>
      <c r="HO617" s="21"/>
      <c r="HP617" s="21"/>
      <c r="HQ617" s="21"/>
      <c r="HR617" s="21"/>
      <c r="HS617" s="21"/>
      <c r="HT617" s="21"/>
      <c r="HU617" s="21"/>
      <c r="HV617" s="21"/>
      <c r="HW617" s="21"/>
      <c r="HX617" s="21"/>
      <c r="HY617" s="21"/>
      <c r="HZ617" s="21"/>
      <c r="IA617" s="21"/>
    </row>
    <row r="618" spans="1:235" s="22" customFormat="1" ht="22.5">
      <c r="A618" s="18" t="s">
        <v>290</v>
      </c>
      <c r="B618" s="19"/>
      <c r="C618" s="19"/>
      <c r="D618" s="87"/>
      <c r="E618" s="87"/>
      <c r="F618" s="87"/>
      <c r="G618" s="23">
        <v>3003.03</v>
      </c>
      <c r="H618" s="23"/>
      <c r="I618" s="23"/>
      <c r="J618" s="23">
        <v>3003.04</v>
      </c>
      <c r="K618" s="23"/>
      <c r="L618" s="23"/>
      <c r="M618" s="23"/>
      <c r="N618" s="23">
        <v>6696.4</v>
      </c>
      <c r="O618" s="23"/>
      <c r="P618" s="23">
        <f>N618</f>
        <v>6696.4</v>
      </c>
      <c r="Q618" s="143"/>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c r="CN618" s="21"/>
      <c r="CO618" s="21"/>
      <c r="CP618" s="21"/>
      <c r="CQ618" s="21"/>
      <c r="CR618" s="21"/>
      <c r="CS618" s="21"/>
      <c r="CT618" s="21"/>
      <c r="CU618" s="21"/>
      <c r="CV618" s="21"/>
      <c r="CW618" s="21"/>
      <c r="CX618" s="21"/>
      <c r="CY618" s="21"/>
      <c r="CZ618" s="21"/>
      <c r="DA618" s="21"/>
      <c r="DB618" s="21"/>
      <c r="DC618" s="21"/>
      <c r="DD618" s="21"/>
      <c r="DE618" s="21"/>
      <c r="DF618" s="21"/>
      <c r="DG618" s="21"/>
      <c r="DH618" s="21"/>
      <c r="DI618" s="21"/>
      <c r="DJ618" s="21"/>
      <c r="DK618" s="21"/>
      <c r="DL618" s="21"/>
      <c r="DM618" s="21"/>
      <c r="DN618" s="21"/>
      <c r="DO618" s="21"/>
      <c r="DP618" s="21"/>
      <c r="DQ618" s="21"/>
      <c r="DR618" s="21"/>
      <c r="DS618" s="21"/>
      <c r="DT618" s="21"/>
      <c r="DU618" s="21"/>
      <c r="DV618" s="21"/>
      <c r="DW618" s="21"/>
      <c r="DX618" s="21"/>
      <c r="DY618" s="21"/>
      <c r="DZ618" s="21"/>
      <c r="EA618" s="21"/>
      <c r="EB618" s="21"/>
      <c r="EC618" s="21"/>
      <c r="ED618" s="21"/>
      <c r="EE618" s="21"/>
      <c r="EF618" s="21"/>
      <c r="EG618" s="21"/>
      <c r="EH618" s="21"/>
      <c r="EI618" s="21"/>
      <c r="EJ618" s="21"/>
      <c r="EK618" s="21"/>
      <c r="EL618" s="21"/>
      <c r="EM618" s="21"/>
      <c r="EN618" s="21"/>
      <c r="EO618" s="21"/>
      <c r="EP618" s="21"/>
      <c r="EQ618" s="21"/>
      <c r="ER618" s="21"/>
      <c r="ES618" s="21"/>
      <c r="ET618" s="21"/>
      <c r="EU618" s="21"/>
      <c r="EV618" s="21"/>
      <c r="EW618" s="21"/>
      <c r="EX618" s="21"/>
      <c r="EY618" s="21"/>
      <c r="EZ618" s="21"/>
      <c r="FA618" s="21"/>
      <c r="FB618" s="21"/>
      <c r="FC618" s="21"/>
      <c r="FD618" s="21"/>
      <c r="FE618" s="21"/>
      <c r="FF618" s="21"/>
      <c r="FG618" s="21"/>
      <c r="FH618" s="21"/>
      <c r="FI618" s="21"/>
      <c r="FJ618" s="21"/>
      <c r="FK618" s="21"/>
      <c r="FL618" s="21"/>
      <c r="FM618" s="21"/>
      <c r="FN618" s="21"/>
      <c r="FO618" s="21"/>
      <c r="FP618" s="21"/>
      <c r="FQ618" s="21"/>
      <c r="FR618" s="21"/>
      <c r="FS618" s="21"/>
      <c r="FT618" s="21"/>
      <c r="FU618" s="21"/>
      <c r="FV618" s="21"/>
      <c r="FW618" s="21"/>
      <c r="FX618" s="21"/>
      <c r="FY618" s="21"/>
      <c r="FZ618" s="21"/>
      <c r="GA618" s="21"/>
      <c r="GB618" s="21"/>
      <c r="GC618" s="21"/>
      <c r="GD618" s="21"/>
      <c r="GE618" s="21"/>
      <c r="GF618" s="21"/>
      <c r="GG618" s="21"/>
      <c r="GH618" s="21"/>
      <c r="GI618" s="21"/>
      <c r="GJ618" s="21"/>
      <c r="GK618" s="21"/>
      <c r="GL618" s="21"/>
      <c r="GM618" s="21"/>
      <c r="GN618" s="21"/>
      <c r="GO618" s="21"/>
      <c r="GP618" s="21"/>
      <c r="GQ618" s="21"/>
      <c r="GR618" s="21"/>
      <c r="GS618" s="21"/>
      <c r="GT618" s="21"/>
      <c r="GU618" s="21"/>
      <c r="GV618" s="21"/>
      <c r="GW618" s="21"/>
      <c r="GX618" s="21"/>
      <c r="GY618" s="21"/>
      <c r="GZ618" s="21"/>
      <c r="HA618" s="21"/>
      <c r="HB618" s="21"/>
      <c r="HC618" s="21"/>
      <c r="HD618" s="21"/>
      <c r="HE618" s="21"/>
      <c r="HF618" s="21"/>
      <c r="HG618" s="21"/>
      <c r="HH618" s="21"/>
      <c r="HI618" s="21"/>
      <c r="HJ618" s="21"/>
      <c r="HK618" s="21"/>
      <c r="HL618" s="21"/>
      <c r="HM618" s="21"/>
      <c r="HN618" s="21"/>
      <c r="HO618" s="21"/>
      <c r="HP618" s="21"/>
      <c r="HQ618" s="21"/>
      <c r="HR618" s="21"/>
      <c r="HS618" s="21"/>
      <c r="HT618" s="21"/>
      <c r="HU618" s="21"/>
      <c r="HV618" s="21"/>
      <c r="HW618" s="21"/>
      <c r="HX618" s="21"/>
      <c r="HY618" s="21"/>
      <c r="HZ618" s="21"/>
      <c r="IA618" s="21"/>
    </row>
    <row r="619" spans="1:235" s="22" customFormat="1" ht="33.75">
      <c r="A619" s="18" t="s">
        <v>463</v>
      </c>
      <c r="B619" s="19"/>
      <c r="C619" s="19"/>
      <c r="D619" s="87"/>
      <c r="E619" s="87"/>
      <c r="F619" s="87"/>
      <c r="G619" s="23"/>
      <c r="H619" s="23"/>
      <c r="I619" s="23"/>
      <c r="J619" s="23"/>
      <c r="K619" s="23"/>
      <c r="L619" s="23"/>
      <c r="M619" s="23"/>
      <c r="N619" s="23">
        <v>90000</v>
      </c>
      <c r="O619" s="23"/>
      <c r="P619" s="23">
        <f>N619</f>
        <v>90000</v>
      </c>
      <c r="Q619" s="143"/>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c r="CN619" s="21"/>
      <c r="CO619" s="21"/>
      <c r="CP619" s="21"/>
      <c r="CQ619" s="21"/>
      <c r="CR619" s="21"/>
      <c r="CS619" s="21"/>
      <c r="CT619" s="21"/>
      <c r="CU619" s="21"/>
      <c r="CV619" s="21"/>
      <c r="CW619" s="21"/>
      <c r="CX619" s="21"/>
      <c r="CY619" s="21"/>
      <c r="CZ619" s="21"/>
      <c r="DA619" s="21"/>
      <c r="DB619" s="21"/>
      <c r="DC619" s="21"/>
      <c r="DD619" s="21"/>
      <c r="DE619" s="21"/>
      <c r="DF619" s="21"/>
      <c r="DG619" s="21"/>
      <c r="DH619" s="21"/>
      <c r="DI619" s="21"/>
      <c r="DJ619" s="21"/>
      <c r="DK619" s="21"/>
      <c r="DL619" s="21"/>
      <c r="DM619" s="21"/>
      <c r="DN619" s="21"/>
      <c r="DO619" s="21"/>
      <c r="DP619" s="21"/>
      <c r="DQ619" s="21"/>
      <c r="DR619" s="21"/>
      <c r="DS619" s="21"/>
      <c r="DT619" s="21"/>
      <c r="DU619" s="21"/>
      <c r="DV619" s="21"/>
      <c r="DW619" s="21"/>
      <c r="DX619" s="21"/>
      <c r="DY619" s="21"/>
      <c r="DZ619" s="21"/>
      <c r="EA619" s="21"/>
      <c r="EB619" s="21"/>
      <c r="EC619" s="21"/>
      <c r="ED619" s="21"/>
      <c r="EE619" s="21"/>
      <c r="EF619" s="21"/>
      <c r="EG619" s="21"/>
      <c r="EH619" s="21"/>
      <c r="EI619" s="21"/>
      <c r="EJ619" s="21"/>
      <c r="EK619" s="21"/>
      <c r="EL619" s="21"/>
      <c r="EM619" s="21"/>
      <c r="EN619" s="21"/>
      <c r="EO619" s="21"/>
      <c r="EP619" s="21"/>
      <c r="EQ619" s="21"/>
      <c r="ER619" s="21"/>
      <c r="ES619" s="21"/>
      <c r="ET619" s="21"/>
      <c r="EU619" s="21"/>
      <c r="EV619" s="21"/>
      <c r="EW619" s="21"/>
      <c r="EX619" s="21"/>
      <c r="EY619" s="21"/>
      <c r="EZ619" s="21"/>
      <c r="FA619" s="21"/>
      <c r="FB619" s="21"/>
      <c r="FC619" s="21"/>
      <c r="FD619" s="21"/>
      <c r="FE619" s="21"/>
      <c r="FF619" s="21"/>
      <c r="FG619" s="21"/>
      <c r="FH619" s="21"/>
      <c r="FI619" s="21"/>
      <c r="FJ619" s="21"/>
      <c r="FK619" s="21"/>
      <c r="FL619" s="21"/>
      <c r="FM619" s="21"/>
      <c r="FN619" s="21"/>
      <c r="FO619" s="21"/>
      <c r="FP619" s="21"/>
      <c r="FQ619" s="21"/>
      <c r="FR619" s="21"/>
      <c r="FS619" s="21"/>
      <c r="FT619" s="21"/>
      <c r="FU619" s="21"/>
      <c r="FV619" s="21"/>
      <c r="FW619" s="21"/>
      <c r="FX619" s="21"/>
      <c r="FY619" s="21"/>
      <c r="FZ619" s="21"/>
      <c r="GA619" s="21"/>
      <c r="GB619" s="21"/>
      <c r="GC619" s="21"/>
      <c r="GD619" s="21"/>
      <c r="GE619" s="21"/>
      <c r="GF619" s="21"/>
      <c r="GG619" s="21"/>
      <c r="GH619" s="21"/>
      <c r="GI619" s="21"/>
      <c r="GJ619" s="21"/>
      <c r="GK619" s="21"/>
      <c r="GL619" s="21"/>
      <c r="GM619" s="21"/>
      <c r="GN619" s="21"/>
      <c r="GO619" s="21"/>
      <c r="GP619" s="21"/>
      <c r="GQ619" s="21"/>
      <c r="GR619" s="21"/>
      <c r="GS619" s="21"/>
      <c r="GT619" s="21"/>
      <c r="GU619" s="21"/>
      <c r="GV619" s="21"/>
      <c r="GW619" s="21"/>
      <c r="GX619" s="21"/>
      <c r="GY619" s="21"/>
      <c r="GZ619" s="21"/>
      <c r="HA619" s="21"/>
      <c r="HB619" s="21"/>
      <c r="HC619" s="21"/>
      <c r="HD619" s="21"/>
      <c r="HE619" s="21"/>
      <c r="HF619" s="21"/>
      <c r="HG619" s="21"/>
      <c r="HH619" s="21"/>
      <c r="HI619" s="21"/>
      <c r="HJ619" s="21"/>
      <c r="HK619" s="21"/>
      <c r="HL619" s="21"/>
      <c r="HM619" s="21"/>
      <c r="HN619" s="21"/>
      <c r="HO619" s="21"/>
      <c r="HP619" s="21"/>
      <c r="HQ619" s="21"/>
      <c r="HR619" s="21"/>
      <c r="HS619" s="21"/>
      <c r="HT619" s="21"/>
      <c r="HU619" s="21"/>
      <c r="HV619" s="21"/>
      <c r="HW619" s="21"/>
      <c r="HX619" s="21"/>
      <c r="HY619" s="21"/>
      <c r="HZ619" s="21"/>
      <c r="IA619" s="21"/>
    </row>
    <row r="620" spans="1:235" s="22" customFormat="1" ht="22.5">
      <c r="A620" s="18" t="s">
        <v>465</v>
      </c>
      <c r="B620" s="19"/>
      <c r="C620" s="19"/>
      <c r="D620" s="87"/>
      <c r="E620" s="87"/>
      <c r="F620" s="87"/>
      <c r="G620" s="23"/>
      <c r="H620" s="23"/>
      <c r="I620" s="23"/>
      <c r="J620" s="23"/>
      <c r="K620" s="23"/>
      <c r="L620" s="23"/>
      <c r="M620" s="23"/>
      <c r="N620" s="23">
        <v>15000</v>
      </c>
      <c r="O620" s="23"/>
      <c r="P620" s="23">
        <f>N620</f>
        <v>15000</v>
      </c>
      <c r="Q620" s="143"/>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c r="DK620" s="21"/>
      <c r="DL620" s="21"/>
      <c r="DM620" s="21"/>
      <c r="DN620" s="21"/>
      <c r="DO620" s="21"/>
      <c r="DP620" s="21"/>
      <c r="DQ620" s="21"/>
      <c r="DR620" s="21"/>
      <c r="DS620" s="21"/>
      <c r="DT620" s="21"/>
      <c r="DU620" s="21"/>
      <c r="DV620" s="21"/>
      <c r="DW620" s="21"/>
      <c r="DX620" s="21"/>
      <c r="DY620" s="21"/>
      <c r="DZ620" s="21"/>
      <c r="EA620" s="21"/>
      <c r="EB620" s="21"/>
      <c r="EC620" s="21"/>
      <c r="ED620" s="21"/>
      <c r="EE620" s="21"/>
      <c r="EF620" s="21"/>
      <c r="EG620" s="21"/>
      <c r="EH620" s="21"/>
      <c r="EI620" s="21"/>
      <c r="EJ620" s="21"/>
      <c r="EK620" s="21"/>
      <c r="EL620" s="21"/>
      <c r="EM620" s="21"/>
      <c r="EN620" s="21"/>
      <c r="EO620" s="21"/>
      <c r="EP620" s="21"/>
      <c r="EQ620" s="21"/>
      <c r="ER620" s="21"/>
      <c r="ES620" s="21"/>
      <c r="ET620" s="21"/>
      <c r="EU620" s="21"/>
      <c r="EV620" s="21"/>
      <c r="EW620" s="21"/>
      <c r="EX620" s="21"/>
      <c r="EY620" s="21"/>
      <c r="EZ620" s="21"/>
      <c r="FA620" s="21"/>
      <c r="FB620" s="21"/>
      <c r="FC620" s="21"/>
      <c r="FD620" s="21"/>
      <c r="FE620" s="21"/>
      <c r="FF620" s="21"/>
      <c r="FG620" s="21"/>
      <c r="FH620" s="21"/>
      <c r="FI620" s="21"/>
      <c r="FJ620" s="21"/>
      <c r="FK620" s="21"/>
      <c r="FL620" s="21"/>
      <c r="FM620" s="21"/>
      <c r="FN620" s="21"/>
      <c r="FO620" s="21"/>
      <c r="FP620" s="21"/>
      <c r="FQ620" s="21"/>
      <c r="FR620" s="21"/>
      <c r="FS620" s="21"/>
      <c r="FT620" s="21"/>
      <c r="FU620" s="21"/>
      <c r="FV620" s="21"/>
      <c r="FW620" s="21"/>
      <c r="FX620" s="21"/>
      <c r="FY620" s="21"/>
      <c r="FZ620" s="21"/>
      <c r="GA620" s="21"/>
      <c r="GB620" s="21"/>
      <c r="GC620" s="21"/>
      <c r="GD620" s="21"/>
      <c r="GE620" s="21"/>
      <c r="GF620" s="21"/>
      <c r="GG620" s="21"/>
      <c r="GH620" s="21"/>
      <c r="GI620" s="21"/>
      <c r="GJ620" s="21"/>
      <c r="GK620" s="21"/>
      <c r="GL620" s="21"/>
      <c r="GM620" s="21"/>
      <c r="GN620" s="21"/>
      <c r="GO620" s="21"/>
      <c r="GP620" s="21"/>
      <c r="GQ620" s="21"/>
      <c r="GR620" s="21"/>
      <c r="GS620" s="21"/>
      <c r="GT620" s="21"/>
      <c r="GU620" s="21"/>
      <c r="GV620" s="21"/>
      <c r="GW620" s="21"/>
      <c r="GX620" s="21"/>
      <c r="GY620" s="21"/>
      <c r="GZ620" s="21"/>
      <c r="HA620" s="21"/>
      <c r="HB620" s="21"/>
      <c r="HC620" s="21"/>
      <c r="HD620" s="21"/>
      <c r="HE620" s="21"/>
      <c r="HF620" s="21"/>
      <c r="HG620" s="21"/>
      <c r="HH620" s="21"/>
      <c r="HI620" s="21"/>
      <c r="HJ620" s="21"/>
      <c r="HK620" s="21"/>
      <c r="HL620" s="21"/>
      <c r="HM620" s="21"/>
      <c r="HN620" s="21"/>
      <c r="HO620" s="21"/>
      <c r="HP620" s="21"/>
      <c r="HQ620" s="21"/>
      <c r="HR620" s="21"/>
      <c r="HS620" s="21"/>
      <c r="HT620" s="21"/>
      <c r="HU620" s="21"/>
      <c r="HV620" s="21"/>
      <c r="HW620" s="21"/>
      <c r="HX620" s="21"/>
      <c r="HY620" s="21"/>
      <c r="HZ620" s="21"/>
      <c r="IA620" s="21"/>
    </row>
    <row r="621" spans="1:235" s="22" customFormat="1" ht="12">
      <c r="A621" s="45" t="s">
        <v>415</v>
      </c>
      <c r="B621" s="19"/>
      <c r="C621" s="19"/>
      <c r="D621" s="50">
        <f>D624</f>
        <v>1214000</v>
      </c>
      <c r="E621" s="50">
        <v>0</v>
      </c>
      <c r="F621" s="50">
        <f>D621</f>
        <v>1214000</v>
      </c>
      <c r="G621" s="50">
        <f>G624</f>
        <v>8080000</v>
      </c>
      <c r="H621" s="50"/>
      <c r="I621" s="50">
        <f>I624</f>
        <v>0</v>
      </c>
      <c r="J621" s="50">
        <f>J624</f>
        <v>8080000</v>
      </c>
      <c r="K621" s="50"/>
      <c r="L621" s="50"/>
      <c r="M621" s="50"/>
      <c r="N621" s="50">
        <f>N624</f>
        <v>12000000</v>
      </c>
      <c r="O621" s="50"/>
      <c r="P621" s="50">
        <f>N621</f>
        <v>12000000</v>
      </c>
      <c r="Q621" s="143"/>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c r="CN621" s="21"/>
      <c r="CO621" s="21"/>
      <c r="CP621" s="21"/>
      <c r="CQ621" s="21"/>
      <c r="CR621" s="21"/>
      <c r="CS621" s="21"/>
      <c r="CT621" s="21"/>
      <c r="CU621" s="21"/>
      <c r="CV621" s="21"/>
      <c r="CW621" s="21"/>
      <c r="CX621" s="21"/>
      <c r="CY621" s="21"/>
      <c r="CZ621" s="21"/>
      <c r="DA621" s="21"/>
      <c r="DB621" s="21"/>
      <c r="DC621" s="21"/>
      <c r="DD621" s="21"/>
      <c r="DE621" s="21"/>
      <c r="DF621" s="21"/>
      <c r="DG621" s="21"/>
      <c r="DH621" s="21"/>
      <c r="DI621" s="21"/>
      <c r="DJ621" s="21"/>
      <c r="DK621" s="21"/>
      <c r="DL621" s="21"/>
      <c r="DM621" s="21"/>
      <c r="DN621" s="21"/>
      <c r="DO621" s="21"/>
      <c r="DP621" s="21"/>
      <c r="DQ621" s="21"/>
      <c r="DR621" s="21"/>
      <c r="DS621" s="21"/>
      <c r="DT621" s="21"/>
      <c r="DU621" s="21"/>
      <c r="DV621" s="21"/>
      <c r="DW621" s="21"/>
      <c r="DX621" s="21"/>
      <c r="DY621" s="21"/>
      <c r="DZ621" s="21"/>
      <c r="EA621" s="21"/>
      <c r="EB621" s="21"/>
      <c r="EC621" s="21"/>
      <c r="ED621" s="21"/>
      <c r="EE621" s="21"/>
      <c r="EF621" s="21"/>
      <c r="EG621" s="21"/>
      <c r="EH621" s="21"/>
      <c r="EI621" s="21"/>
      <c r="EJ621" s="21"/>
      <c r="EK621" s="21"/>
      <c r="EL621" s="21"/>
      <c r="EM621" s="21"/>
      <c r="EN621" s="21"/>
      <c r="EO621" s="21"/>
      <c r="EP621" s="21"/>
      <c r="EQ621" s="21"/>
      <c r="ER621" s="21"/>
      <c r="ES621" s="21"/>
      <c r="ET621" s="21"/>
      <c r="EU621" s="21"/>
      <c r="EV621" s="21"/>
      <c r="EW621" s="21"/>
      <c r="EX621" s="21"/>
      <c r="EY621" s="21"/>
      <c r="EZ621" s="21"/>
      <c r="FA621" s="21"/>
      <c r="FB621" s="21"/>
      <c r="FC621" s="21"/>
      <c r="FD621" s="21"/>
      <c r="FE621" s="21"/>
      <c r="FF621" s="21"/>
      <c r="FG621" s="21"/>
      <c r="FH621" s="21"/>
      <c r="FI621" s="21"/>
      <c r="FJ621" s="21"/>
      <c r="FK621" s="21"/>
      <c r="FL621" s="21"/>
      <c r="FM621" s="21"/>
      <c r="FN621" s="21"/>
      <c r="FO621" s="21"/>
      <c r="FP621" s="21"/>
      <c r="FQ621" s="21"/>
      <c r="FR621" s="21"/>
      <c r="FS621" s="21"/>
      <c r="FT621" s="21"/>
      <c r="FU621" s="21"/>
      <c r="FV621" s="21"/>
      <c r="FW621" s="21"/>
      <c r="FX621" s="21"/>
      <c r="FY621" s="21"/>
      <c r="FZ621" s="21"/>
      <c r="GA621" s="21"/>
      <c r="GB621" s="21"/>
      <c r="GC621" s="21"/>
      <c r="GD621" s="21"/>
      <c r="GE621" s="21"/>
      <c r="GF621" s="21"/>
      <c r="GG621" s="21"/>
      <c r="GH621" s="21"/>
      <c r="GI621" s="21"/>
      <c r="GJ621" s="21"/>
      <c r="GK621" s="21"/>
      <c r="GL621" s="21"/>
      <c r="GM621" s="21"/>
      <c r="GN621" s="21"/>
      <c r="GO621" s="21"/>
      <c r="GP621" s="21"/>
      <c r="GQ621" s="21"/>
      <c r="GR621" s="21"/>
      <c r="GS621" s="21"/>
      <c r="GT621" s="21"/>
      <c r="GU621" s="21"/>
      <c r="GV621" s="21"/>
      <c r="GW621" s="21"/>
      <c r="GX621" s="21"/>
      <c r="GY621" s="21"/>
      <c r="GZ621" s="21"/>
      <c r="HA621" s="21"/>
      <c r="HB621" s="21"/>
      <c r="HC621" s="21"/>
      <c r="HD621" s="21"/>
      <c r="HE621" s="21"/>
      <c r="HF621" s="21"/>
      <c r="HG621" s="21"/>
      <c r="HH621" s="21"/>
      <c r="HI621" s="21"/>
      <c r="HJ621" s="21"/>
      <c r="HK621" s="21"/>
      <c r="HL621" s="21"/>
      <c r="HM621" s="21"/>
      <c r="HN621" s="21"/>
      <c r="HO621" s="21"/>
      <c r="HP621" s="21"/>
      <c r="HQ621" s="21"/>
      <c r="HR621" s="21"/>
      <c r="HS621" s="21"/>
      <c r="HT621" s="21"/>
      <c r="HU621" s="21"/>
      <c r="HV621" s="21"/>
      <c r="HW621" s="21"/>
      <c r="HX621" s="21"/>
      <c r="HY621" s="21"/>
      <c r="HZ621" s="21"/>
      <c r="IA621" s="21"/>
    </row>
    <row r="622" spans="1:235" s="22" customFormat="1" ht="33.75">
      <c r="A622" s="72" t="s">
        <v>243</v>
      </c>
      <c r="B622" s="19"/>
      <c r="C622" s="19"/>
      <c r="D622" s="23"/>
      <c r="E622" s="23"/>
      <c r="F622" s="23"/>
      <c r="G622" s="23"/>
      <c r="H622" s="23"/>
      <c r="I622" s="23"/>
      <c r="J622" s="23"/>
      <c r="K622" s="23"/>
      <c r="L622" s="23"/>
      <c r="M622" s="23"/>
      <c r="N622" s="23"/>
      <c r="O622" s="23"/>
      <c r="P622" s="23"/>
      <c r="Q622" s="143"/>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c r="DK622" s="21"/>
      <c r="DL622" s="21"/>
      <c r="DM622" s="21"/>
      <c r="DN622" s="21"/>
      <c r="DO622" s="21"/>
      <c r="DP622" s="21"/>
      <c r="DQ622" s="21"/>
      <c r="DR622" s="21"/>
      <c r="DS622" s="21"/>
      <c r="DT622" s="21"/>
      <c r="DU622" s="21"/>
      <c r="DV622" s="21"/>
      <c r="DW622" s="21"/>
      <c r="DX622" s="21"/>
      <c r="DY622" s="21"/>
      <c r="DZ622" s="21"/>
      <c r="EA622" s="21"/>
      <c r="EB622" s="21"/>
      <c r="EC622" s="21"/>
      <c r="ED622" s="21"/>
      <c r="EE622" s="21"/>
      <c r="EF622" s="21"/>
      <c r="EG622" s="21"/>
      <c r="EH622" s="21"/>
      <c r="EI622" s="21"/>
      <c r="EJ622" s="21"/>
      <c r="EK622" s="21"/>
      <c r="EL622" s="21"/>
      <c r="EM622" s="21"/>
      <c r="EN622" s="21"/>
      <c r="EO622" s="21"/>
      <c r="EP622" s="21"/>
      <c r="EQ622" s="21"/>
      <c r="ER622" s="21"/>
      <c r="ES622" s="21"/>
      <c r="ET622" s="21"/>
      <c r="EU622" s="21"/>
      <c r="EV622" s="21"/>
      <c r="EW622" s="21"/>
      <c r="EX622" s="21"/>
      <c r="EY622" s="21"/>
      <c r="EZ622" s="21"/>
      <c r="FA622" s="21"/>
      <c r="FB622" s="21"/>
      <c r="FC622" s="21"/>
      <c r="FD622" s="21"/>
      <c r="FE622" s="21"/>
      <c r="FF622" s="21"/>
      <c r="FG622" s="21"/>
      <c r="FH622" s="21"/>
      <c r="FI622" s="21"/>
      <c r="FJ622" s="21"/>
      <c r="FK622" s="21"/>
      <c r="FL622" s="21"/>
      <c r="FM622" s="21"/>
      <c r="FN622" s="21"/>
      <c r="FO622" s="21"/>
      <c r="FP622" s="21"/>
      <c r="FQ622" s="21"/>
      <c r="FR622" s="21"/>
      <c r="FS622" s="21"/>
      <c r="FT622" s="21"/>
      <c r="FU622" s="21"/>
      <c r="FV622" s="21"/>
      <c r="FW622" s="21"/>
      <c r="FX622" s="21"/>
      <c r="FY622" s="21"/>
      <c r="FZ622" s="21"/>
      <c r="GA622" s="21"/>
      <c r="GB622" s="21"/>
      <c r="GC622" s="21"/>
      <c r="GD622" s="21"/>
      <c r="GE622" s="21"/>
      <c r="GF622" s="21"/>
      <c r="GG622" s="21"/>
      <c r="GH622" s="21"/>
      <c r="GI622" s="21"/>
      <c r="GJ622" s="21"/>
      <c r="GK622" s="21"/>
      <c r="GL622" s="21"/>
      <c r="GM622" s="21"/>
      <c r="GN622" s="21"/>
      <c r="GO622" s="21"/>
      <c r="GP622" s="21"/>
      <c r="GQ622" s="21"/>
      <c r="GR622" s="21"/>
      <c r="GS622" s="21"/>
      <c r="GT622" s="21"/>
      <c r="GU622" s="21"/>
      <c r="GV622" s="21"/>
      <c r="GW622" s="21"/>
      <c r="GX622" s="21"/>
      <c r="GY622" s="21"/>
      <c r="GZ622" s="21"/>
      <c r="HA622" s="21"/>
      <c r="HB622" s="21"/>
      <c r="HC622" s="21"/>
      <c r="HD622" s="21"/>
      <c r="HE622" s="21"/>
      <c r="HF622" s="21"/>
      <c r="HG622" s="21"/>
      <c r="HH622" s="21"/>
      <c r="HI622" s="21"/>
      <c r="HJ622" s="21"/>
      <c r="HK622" s="21"/>
      <c r="HL622" s="21"/>
      <c r="HM622" s="21"/>
      <c r="HN622" s="21"/>
      <c r="HO622" s="21"/>
      <c r="HP622" s="21"/>
      <c r="HQ622" s="21"/>
      <c r="HR622" s="21"/>
      <c r="HS622" s="21"/>
      <c r="HT622" s="21"/>
      <c r="HU622" s="21"/>
      <c r="HV622" s="21"/>
      <c r="HW622" s="21"/>
      <c r="HX622" s="21"/>
      <c r="HY622" s="21"/>
      <c r="HZ622" s="21"/>
      <c r="IA622" s="21"/>
    </row>
    <row r="623" spans="1:235" s="22" customFormat="1" ht="67.5">
      <c r="A623" s="18" t="s">
        <v>312</v>
      </c>
      <c r="B623" s="19"/>
      <c r="C623" s="19"/>
      <c r="D623" s="23"/>
      <c r="E623" s="23"/>
      <c r="F623" s="23"/>
      <c r="G623" s="23"/>
      <c r="H623" s="23"/>
      <c r="I623" s="23"/>
      <c r="J623" s="23"/>
      <c r="K623" s="23"/>
      <c r="L623" s="23"/>
      <c r="M623" s="23"/>
      <c r="N623" s="23"/>
      <c r="O623" s="23"/>
      <c r="P623" s="23"/>
      <c r="Q623" s="143"/>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c r="DK623" s="21"/>
      <c r="DL623" s="21"/>
      <c r="DM623" s="21"/>
      <c r="DN623" s="21"/>
      <c r="DO623" s="21"/>
      <c r="DP623" s="21"/>
      <c r="DQ623" s="21"/>
      <c r="DR623" s="21"/>
      <c r="DS623" s="21"/>
      <c r="DT623" s="21"/>
      <c r="DU623" s="21"/>
      <c r="DV623" s="21"/>
      <c r="DW623" s="21"/>
      <c r="DX623" s="21"/>
      <c r="DY623" s="21"/>
      <c r="DZ623" s="21"/>
      <c r="EA623" s="21"/>
      <c r="EB623" s="21"/>
      <c r="EC623" s="21"/>
      <c r="ED623" s="21"/>
      <c r="EE623" s="21"/>
      <c r="EF623" s="21"/>
      <c r="EG623" s="21"/>
      <c r="EH623" s="21"/>
      <c r="EI623" s="21"/>
      <c r="EJ623" s="21"/>
      <c r="EK623" s="21"/>
      <c r="EL623" s="21"/>
      <c r="EM623" s="21"/>
      <c r="EN623" s="21"/>
      <c r="EO623" s="21"/>
      <c r="EP623" s="21"/>
      <c r="EQ623" s="21"/>
      <c r="ER623" s="21"/>
      <c r="ES623" s="21"/>
      <c r="ET623" s="21"/>
      <c r="EU623" s="21"/>
      <c r="EV623" s="21"/>
      <c r="EW623" s="21"/>
      <c r="EX623" s="21"/>
      <c r="EY623" s="21"/>
      <c r="EZ623" s="21"/>
      <c r="FA623" s="21"/>
      <c r="FB623" s="21"/>
      <c r="FC623" s="21"/>
      <c r="FD623" s="21"/>
      <c r="FE623" s="21"/>
      <c r="FF623" s="21"/>
      <c r="FG623" s="21"/>
      <c r="FH623" s="21"/>
      <c r="FI623" s="21"/>
      <c r="FJ623" s="21"/>
      <c r="FK623" s="21"/>
      <c r="FL623" s="21"/>
      <c r="FM623" s="21"/>
      <c r="FN623" s="21"/>
      <c r="FO623" s="21"/>
      <c r="FP623" s="21"/>
      <c r="FQ623" s="21"/>
      <c r="FR623" s="21"/>
      <c r="FS623" s="21"/>
      <c r="FT623" s="21"/>
      <c r="FU623" s="21"/>
      <c r="FV623" s="21"/>
      <c r="FW623" s="21"/>
      <c r="FX623" s="21"/>
      <c r="FY623" s="21"/>
      <c r="FZ623" s="21"/>
      <c r="GA623" s="21"/>
      <c r="GB623" s="21"/>
      <c r="GC623" s="21"/>
      <c r="GD623" s="21"/>
      <c r="GE623" s="21"/>
      <c r="GF623" s="21"/>
      <c r="GG623" s="21"/>
      <c r="GH623" s="21"/>
      <c r="GI623" s="21"/>
      <c r="GJ623" s="21"/>
      <c r="GK623" s="21"/>
      <c r="GL623" s="21"/>
      <c r="GM623" s="21"/>
      <c r="GN623" s="21"/>
      <c r="GO623" s="21"/>
      <c r="GP623" s="21"/>
      <c r="GQ623" s="21"/>
      <c r="GR623" s="21"/>
      <c r="GS623" s="21"/>
      <c r="GT623" s="21"/>
      <c r="GU623" s="21"/>
      <c r="GV623" s="21"/>
      <c r="GW623" s="21"/>
      <c r="GX623" s="21"/>
      <c r="GY623" s="21"/>
      <c r="GZ623" s="21"/>
      <c r="HA623" s="21"/>
      <c r="HB623" s="21"/>
      <c r="HC623" s="21"/>
      <c r="HD623" s="21"/>
      <c r="HE623" s="21"/>
      <c r="HF623" s="21"/>
      <c r="HG623" s="21"/>
      <c r="HH623" s="21"/>
      <c r="HI623" s="21"/>
      <c r="HJ623" s="21"/>
      <c r="HK623" s="21"/>
      <c r="HL623" s="21"/>
      <c r="HM623" s="21"/>
      <c r="HN623" s="21"/>
      <c r="HO623" s="21"/>
      <c r="HP623" s="21"/>
      <c r="HQ623" s="21"/>
      <c r="HR623" s="21"/>
      <c r="HS623" s="21"/>
      <c r="HT623" s="21"/>
      <c r="HU623" s="21"/>
      <c r="HV623" s="21"/>
      <c r="HW623" s="21"/>
      <c r="HX623" s="21"/>
      <c r="HY623" s="21"/>
      <c r="HZ623" s="21"/>
      <c r="IA623" s="21"/>
    </row>
    <row r="624" spans="1:235" s="22" customFormat="1" ht="102.75" customHeight="1">
      <c r="A624" s="72" t="s">
        <v>394</v>
      </c>
      <c r="B624" s="19"/>
      <c r="C624" s="19"/>
      <c r="D624" s="86">
        <f>D626</f>
        <v>1214000</v>
      </c>
      <c r="E624" s="86"/>
      <c r="F624" s="86">
        <f>D624</f>
        <v>1214000</v>
      </c>
      <c r="G624" s="50">
        <f>G626</f>
        <v>8080000</v>
      </c>
      <c r="H624" s="50"/>
      <c r="I624" s="50"/>
      <c r="J624" s="50">
        <f>J626</f>
        <v>8080000</v>
      </c>
      <c r="K624" s="50"/>
      <c r="L624" s="50"/>
      <c r="M624" s="50"/>
      <c r="N624" s="50">
        <f>N626</f>
        <v>12000000</v>
      </c>
      <c r="O624" s="50"/>
      <c r="P624" s="50">
        <f>N624</f>
        <v>12000000</v>
      </c>
      <c r="Q624" s="143"/>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c r="DK624" s="21"/>
      <c r="DL624" s="21"/>
      <c r="DM624" s="21"/>
      <c r="DN624" s="21"/>
      <c r="DO624" s="21"/>
      <c r="DP624" s="21"/>
      <c r="DQ624" s="21"/>
      <c r="DR624" s="21"/>
      <c r="DS624" s="21"/>
      <c r="DT624" s="21"/>
      <c r="DU624" s="21"/>
      <c r="DV624" s="21"/>
      <c r="DW624" s="21"/>
      <c r="DX624" s="21"/>
      <c r="DY624" s="21"/>
      <c r="DZ624" s="21"/>
      <c r="EA624" s="21"/>
      <c r="EB624" s="21"/>
      <c r="EC624" s="21"/>
      <c r="ED624" s="21"/>
      <c r="EE624" s="21"/>
      <c r="EF624" s="21"/>
      <c r="EG624" s="21"/>
      <c r="EH624" s="21"/>
      <c r="EI624" s="21"/>
      <c r="EJ624" s="21"/>
      <c r="EK624" s="21"/>
      <c r="EL624" s="21"/>
      <c r="EM624" s="21"/>
      <c r="EN624" s="21"/>
      <c r="EO624" s="21"/>
      <c r="EP624" s="21"/>
      <c r="EQ624" s="21"/>
      <c r="ER624" s="21"/>
      <c r="ES624" s="21"/>
      <c r="ET624" s="21"/>
      <c r="EU624" s="21"/>
      <c r="EV624" s="21"/>
      <c r="EW624" s="21"/>
      <c r="EX624" s="21"/>
      <c r="EY624" s="21"/>
      <c r="EZ624" s="21"/>
      <c r="FA624" s="21"/>
      <c r="FB624" s="21"/>
      <c r="FC624" s="21"/>
      <c r="FD624" s="21"/>
      <c r="FE624" s="21"/>
      <c r="FF624" s="21"/>
      <c r="FG624" s="21"/>
      <c r="FH624" s="21"/>
      <c r="FI624" s="21"/>
      <c r="FJ624" s="21"/>
      <c r="FK624" s="21"/>
      <c r="FL624" s="21"/>
      <c r="FM624" s="21"/>
      <c r="FN624" s="21"/>
      <c r="FO624" s="21"/>
      <c r="FP624" s="21"/>
      <c r="FQ624" s="21"/>
      <c r="FR624" s="21"/>
      <c r="FS624" s="21"/>
      <c r="FT624" s="21"/>
      <c r="FU624" s="21"/>
      <c r="FV624" s="21"/>
      <c r="FW624" s="21"/>
      <c r="FX624" s="21"/>
      <c r="FY624" s="21"/>
      <c r="FZ624" s="21"/>
      <c r="GA624" s="21"/>
      <c r="GB624" s="21"/>
      <c r="GC624" s="21"/>
      <c r="GD624" s="21"/>
      <c r="GE624" s="21"/>
      <c r="GF624" s="21"/>
      <c r="GG624" s="21"/>
      <c r="GH624" s="21"/>
      <c r="GI624" s="21"/>
      <c r="GJ624" s="21"/>
      <c r="GK624" s="21"/>
      <c r="GL624" s="21"/>
      <c r="GM624" s="21"/>
      <c r="GN624" s="21"/>
      <c r="GO624" s="21"/>
      <c r="GP624" s="21"/>
      <c r="GQ624" s="21"/>
      <c r="GR624" s="21"/>
      <c r="GS624" s="21"/>
      <c r="GT624" s="21"/>
      <c r="GU624" s="21"/>
      <c r="GV624" s="21"/>
      <c r="GW624" s="21"/>
      <c r="GX624" s="21"/>
      <c r="GY624" s="21"/>
      <c r="GZ624" s="21"/>
      <c r="HA624" s="21"/>
      <c r="HB624" s="21"/>
      <c r="HC624" s="21"/>
      <c r="HD624" s="21"/>
      <c r="HE624" s="21"/>
      <c r="HF624" s="21"/>
      <c r="HG624" s="21"/>
      <c r="HH624" s="21"/>
      <c r="HI624" s="21"/>
      <c r="HJ624" s="21"/>
      <c r="HK624" s="21"/>
      <c r="HL624" s="21"/>
      <c r="HM624" s="21"/>
      <c r="HN624" s="21"/>
      <c r="HO624" s="21"/>
      <c r="HP624" s="21"/>
      <c r="HQ624" s="21"/>
      <c r="HR624" s="21"/>
      <c r="HS624" s="21"/>
      <c r="HT624" s="21"/>
      <c r="HU624" s="21"/>
      <c r="HV624" s="21"/>
      <c r="HW624" s="21"/>
      <c r="HX624" s="21"/>
      <c r="HY624" s="21"/>
      <c r="HZ624" s="21"/>
      <c r="IA624" s="21"/>
    </row>
    <row r="625" spans="1:235" s="22" customFormat="1" ht="11.25">
      <c r="A625" s="49" t="s">
        <v>4</v>
      </c>
      <c r="B625" s="19"/>
      <c r="C625" s="19"/>
      <c r="D625" s="140"/>
      <c r="E625" s="140"/>
      <c r="F625" s="140"/>
      <c r="G625" s="23"/>
      <c r="H625" s="23"/>
      <c r="I625" s="23"/>
      <c r="J625" s="23"/>
      <c r="K625" s="23"/>
      <c r="L625" s="23"/>
      <c r="M625" s="23"/>
      <c r="N625" s="23"/>
      <c r="O625" s="23"/>
      <c r="P625" s="23"/>
      <c r="Q625" s="143"/>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c r="CN625" s="21"/>
      <c r="CO625" s="21"/>
      <c r="CP625" s="21"/>
      <c r="CQ625" s="21"/>
      <c r="CR625" s="21"/>
      <c r="CS625" s="21"/>
      <c r="CT625" s="21"/>
      <c r="CU625" s="21"/>
      <c r="CV625" s="21"/>
      <c r="CW625" s="21"/>
      <c r="CX625" s="21"/>
      <c r="CY625" s="21"/>
      <c r="CZ625" s="21"/>
      <c r="DA625" s="21"/>
      <c r="DB625" s="21"/>
      <c r="DC625" s="21"/>
      <c r="DD625" s="21"/>
      <c r="DE625" s="21"/>
      <c r="DF625" s="21"/>
      <c r="DG625" s="21"/>
      <c r="DH625" s="21"/>
      <c r="DI625" s="21"/>
      <c r="DJ625" s="21"/>
      <c r="DK625" s="21"/>
      <c r="DL625" s="21"/>
      <c r="DM625" s="21"/>
      <c r="DN625" s="21"/>
      <c r="DO625" s="21"/>
      <c r="DP625" s="21"/>
      <c r="DQ625" s="21"/>
      <c r="DR625" s="21"/>
      <c r="DS625" s="21"/>
      <c r="DT625" s="21"/>
      <c r="DU625" s="21"/>
      <c r="DV625" s="21"/>
      <c r="DW625" s="21"/>
      <c r="DX625" s="21"/>
      <c r="DY625" s="21"/>
      <c r="DZ625" s="21"/>
      <c r="EA625" s="21"/>
      <c r="EB625" s="21"/>
      <c r="EC625" s="21"/>
      <c r="ED625" s="21"/>
      <c r="EE625" s="21"/>
      <c r="EF625" s="21"/>
      <c r="EG625" s="21"/>
      <c r="EH625" s="21"/>
      <c r="EI625" s="21"/>
      <c r="EJ625" s="21"/>
      <c r="EK625" s="21"/>
      <c r="EL625" s="21"/>
      <c r="EM625" s="21"/>
      <c r="EN625" s="21"/>
      <c r="EO625" s="21"/>
      <c r="EP625" s="21"/>
      <c r="EQ625" s="21"/>
      <c r="ER625" s="21"/>
      <c r="ES625" s="21"/>
      <c r="ET625" s="21"/>
      <c r="EU625" s="21"/>
      <c r="EV625" s="21"/>
      <c r="EW625" s="21"/>
      <c r="EX625" s="21"/>
      <c r="EY625" s="21"/>
      <c r="EZ625" s="21"/>
      <c r="FA625" s="21"/>
      <c r="FB625" s="21"/>
      <c r="FC625" s="21"/>
      <c r="FD625" s="21"/>
      <c r="FE625" s="21"/>
      <c r="FF625" s="21"/>
      <c r="FG625" s="21"/>
      <c r="FH625" s="21"/>
      <c r="FI625" s="21"/>
      <c r="FJ625" s="21"/>
      <c r="FK625" s="21"/>
      <c r="FL625" s="21"/>
      <c r="FM625" s="21"/>
      <c r="FN625" s="21"/>
      <c r="FO625" s="21"/>
      <c r="FP625" s="21"/>
      <c r="FQ625" s="21"/>
      <c r="FR625" s="21"/>
      <c r="FS625" s="21"/>
      <c r="FT625" s="21"/>
      <c r="FU625" s="21"/>
      <c r="FV625" s="21"/>
      <c r="FW625" s="21"/>
      <c r="FX625" s="21"/>
      <c r="FY625" s="21"/>
      <c r="FZ625" s="21"/>
      <c r="GA625" s="21"/>
      <c r="GB625" s="21"/>
      <c r="GC625" s="21"/>
      <c r="GD625" s="21"/>
      <c r="GE625" s="21"/>
      <c r="GF625" s="21"/>
      <c r="GG625" s="21"/>
      <c r="GH625" s="21"/>
      <c r="GI625" s="21"/>
      <c r="GJ625" s="21"/>
      <c r="GK625" s="21"/>
      <c r="GL625" s="21"/>
      <c r="GM625" s="21"/>
      <c r="GN625" s="21"/>
      <c r="GO625" s="21"/>
      <c r="GP625" s="21"/>
      <c r="GQ625" s="21"/>
      <c r="GR625" s="21"/>
      <c r="GS625" s="21"/>
      <c r="GT625" s="21"/>
      <c r="GU625" s="21"/>
      <c r="GV625" s="21"/>
      <c r="GW625" s="21"/>
      <c r="GX625" s="21"/>
      <c r="GY625" s="21"/>
      <c r="GZ625" s="21"/>
      <c r="HA625" s="21"/>
      <c r="HB625" s="21"/>
      <c r="HC625" s="21"/>
      <c r="HD625" s="21"/>
      <c r="HE625" s="21"/>
      <c r="HF625" s="21"/>
      <c r="HG625" s="21"/>
      <c r="HH625" s="21"/>
      <c r="HI625" s="21"/>
      <c r="HJ625" s="21"/>
      <c r="HK625" s="21"/>
      <c r="HL625" s="21"/>
      <c r="HM625" s="21"/>
      <c r="HN625" s="21"/>
      <c r="HO625" s="21"/>
      <c r="HP625" s="21"/>
      <c r="HQ625" s="21"/>
      <c r="HR625" s="21"/>
      <c r="HS625" s="21"/>
      <c r="HT625" s="21"/>
      <c r="HU625" s="21"/>
      <c r="HV625" s="21"/>
      <c r="HW625" s="21"/>
      <c r="HX625" s="21"/>
      <c r="HY625" s="21"/>
      <c r="HZ625" s="21"/>
      <c r="IA625" s="21"/>
    </row>
    <row r="626" spans="1:235" s="22" customFormat="1" ht="11.25">
      <c r="A626" s="18" t="s">
        <v>63</v>
      </c>
      <c r="B626" s="19"/>
      <c r="C626" s="19"/>
      <c r="D626" s="140">
        <f>D631*D628</f>
        <v>1214000</v>
      </c>
      <c r="E626" s="140"/>
      <c r="F626" s="140">
        <f>D626</f>
        <v>1214000</v>
      </c>
      <c r="G626" s="23">
        <f>G631*G628</f>
        <v>8080000</v>
      </c>
      <c r="H626" s="23"/>
      <c r="I626" s="23"/>
      <c r="J626" s="23">
        <f>G626</f>
        <v>8080000</v>
      </c>
      <c r="K626" s="23"/>
      <c r="L626" s="23"/>
      <c r="M626" s="23"/>
      <c r="N626" s="23">
        <f>N628*N631</f>
        <v>12000000</v>
      </c>
      <c r="O626" s="23"/>
      <c r="P626" s="23">
        <f>N626</f>
        <v>12000000</v>
      </c>
      <c r="Q626" s="143"/>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1"/>
      <c r="EV626" s="21"/>
      <c r="EW626" s="21"/>
      <c r="EX626" s="21"/>
      <c r="EY626" s="21"/>
      <c r="EZ626" s="21"/>
      <c r="FA626" s="21"/>
      <c r="FB626" s="21"/>
      <c r="FC626" s="21"/>
      <c r="FD626" s="21"/>
      <c r="FE626" s="21"/>
      <c r="FF626" s="21"/>
      <c r="FG626" s="21"/>
      <c r="FH626" s="21"/>
      <c r="FI626" s="21"/>
      <c r="FJ626" s="21"/>
      <c r="FK626" s="21"/>
      <c r="FL626" s="21"/>
      <c r="FM626" s="21"/>
      <c r="FN626" s="21"/>
      <c r="FO626" s="21"/>
      <c r="FP626" s="21"/>
      <c r="FQ626" s="21"/>
      <c r="FR626" s="21"/>
      <c r="FS626" s="21"/>
      <c r="FT626" s="21"/>
      <c r="FU626" s="21"/>
      <c r="FV626" s="21"/>
      <c r="FW626" s="21"/>
      <c r="FX626" s="21"/>
      <c r="FY626" s="21"/>
      <c r="FZ626" s="21"/>
      <c r="GA626" s="21"/>
      <c r="GB626" s="21"/>
      <c r="GC626" s="21"/>
      <c r="GD626" s="21"/>
      <c r="GE626" s="21"/>
      <c r="GF626" s="21"/>
      <c r="GG626" s="21"/>
      <c r="GH626" s="21"/>
      <c r="GI626" s="21"/>
      <c r="GJ626" s="21"/>
      <c r="GK626" s="21"/>
      <c r="GL626" s="21"/>
      <c r="GM626" s="21"/>
      <c r="GN626" s="21"/>
      <c r="GO626" s="21"/>
      <c r="GP626" s="21"/>
      <c r="GQ626" s="21"/>
      <c r="GR626" s="21"/>
      <c r="GS626" s="21"/>
      <c r="GT626" s="21"/>
      <c r="GU626" s="21"/>
      <c r="GV626" s="21"/>
      <c r="GW626" s="21"/>
      <c r="GX626" s="21"/>
      <c r="GY626" s="21"/>
      <c r="GZ626" s="21"/>
      <c r="HA626" s="21"/>
      <c r="HB626" s="21"/>
      <c r="HC626" s="21"/>
      <c r="HD626" s="21"/>
      <c r="HE626" s="21"/>
      <c r="HF626" s="21"/>
      <c r="HG626" s="21"/>
      <c r="HH626" s="21"/>
      <c r="HI626" s="21"/>
      <c r="HJ626" s="21"/>
      <c r="HK626" s="21"/>
      <c r="HL626" s="21"/>
      <c r="HM626" s="21"/>
      <c r="HN626" s="21"/>
      <c r="HO626" s="21"/>
      <c r="HP626" s="21"/>
      <c r="HQ626" s="21"/>
      <c r="HR626" s="21"/>
      <c r="HS626" s="21"/>
      <c r="HT626" s="21"/>
      <c r="HU626" s="21"/>
      <c r="HV626" s="21"/>
      <c r="HW626" s="21"/>
      <c r="HX626" s="21"/>
      <c r="HY626" s="21"/>
      <c r="HZ626" s="21"/>
      <c r="IA626" s="21"/>
    </row>
    <row r="627" spans="1:235" s="22" customFormat="1" ht="11.25">
      <c r="A627" s="49" t="s">
        <v>5</v>
      </c>
      <c r="B627" s="19"/>
      <c r="C627" s="19"/>
      <c r="D627" s="140"/>
      <c r="E627" s="140"/>
      <c r="F627" s="140"/>
      <c r="G627" s="23"/>
      <c r="H627" s="23"/>
      <c r="I627" s="23"/>
      <c r="J627" s="23"/>
      <c r="K627" s="23"/>
      <c r="L627" s="23"/>
      <c r="M627" s="23"/>
      <c r="N627" s="23"/>
      <c r="O627" s="23"/>
      <c r="P627" s="23"/>
      <c r="Q627" s="143"/>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c r="DK627" s="21"/>
      <c r="DL627" s="21"/>
      <c r="DM627" s="21"/>
      <c r="DN627" s="21"/>
      <c r="DO627" s="21"/>
      <c r="DP627" s="21"/>
      <c r="DQ627" s="21"/>
      <c r="DR627" s="21"/>
      <c r="DS627" s="21"/>
      <c r="DT627" s="21"/>
      <c r="DU627" s="21"/>
      <c r="DV627" s="21"/>
      <c r="DW627" s="21"/>
      <c r="DX627" s="21"/>
      <c r="DY627" s="21"/>
      <c r="DZ627" s="21"/>
      <c r="EA627" s="21"/>
      <c r="EB627" s="21"/>
      <c r="EC627" s="21"/>
      <c r="ED627" s="21"/>
      <c r="EE627" s="21"/>
      <c r="EF627" s="21"/>
      <c r="EG627" s="21"/>
      <c r="EH627" s="21"/>
      <c r="EI627" s="21"/>
      <c r="EJ627" s="21"/>
      <c r="EK627" s="21"/>
      <c r="EL627" s="21"/>
      <c r="EM627" s="21"/>
      <c r="EN627" s="21"/>
      <c r="EO627" s="21"/>
      <c r="EP627" s="21"/>
      <c r="EQ627" s="21"/>
      <c r="ER627" s="21"/>
      <c r="ES627" s="21"/>
      <c r="ET627" s="21"/>
      <c r="EU627" s="21"/>
      <c r="EV627" s="21"/>
      <c r="EW627" s="21"/>
      <c r="EX627" s="21"/>
      <c r="EY627" s="21"/>
      <c r="EZ627" s="21"/>
      <c r="FA627" s="21"/>
      <c r="FB627" s="21"/>
      <c r="FC627" s="21"/>
      <c r="FD627" s="21"/>
      <c r="FE627" s="21"/>
      <c r="FF627" s="21"/>
      <c r="FG627" s="21"/>
      <c r="FH627" s="21"/>
      <c r="FI627" s="21"/>
      <c r="FJ627" s="21"/>
      <c r="FK627" s="21"/>
      <c r="FL627" s="21"/>
      <c r="FM627" s="21"/>
      <c r="FN627" s="21"/>
      <c r="FO627" s="21"/>
      <c r="FP627" s="21"/>
      <c r="FQ627" s="21"/>
      <c r="FR627" s="21"/>
      <c r="FS627" s="21"/>
      <c r="FT627" s="21"/>
      <c r="FU627" s="21"/>
      <c r="FV627" s="21"/>
      <c r="FW627" s="21"/>
      <c r="FX627" s="21"/>
      <c r="FY627" s="21"/>
      <c r="FZ627" s="21"/>
      <c r="GA627" s="21"/>
      <c r="GB627" s="21"/>
      <c r="GC627" s="21"/>
      <c r="GD627" s="21"/>
      <c r="GE627" s="21"/>
      <c r="GF627" s="21"/>
      <c r="GG627" s="21"/>
      <c r="GH627" s="21"/>
      <c r="GI627" s="21"/>
      <c r="GJ627" s="21"/>
      <c r="GK627" s="21"/>
      <c r="GL627" s="21"/>
      <c r="GM627" s="21"/>
      <c r="GN627" s="21"/>
      <c r="GO627" s="21"/>
      <c r="GP627" s="21"/>
      <c r="GQ627" s="21"/>
      <c r="GR627" s="21"/>
      <c r="GS627" s="21"/>
      <c r="GT627" s="21"/>
      <c r="GU627" s="21"/>
      <c r="GV627" s="21"/>
      <c r="GW627" s="21"/>
      <c r="GX627" s="21"/>
      <c r="GY627" s="21"/>
      <c r="GZ627" s="21"/>
      <c r="HA627" s="21"/>
      <c r="HB627" s="21"/>
      <c r="HC627" s="21"/>
      <c r="HD627" s="21"/>
      <c r="HE627" s="21"/>
      <c r="HF627" s="21"/>
      <c r="HG627" s="21"/>
      <c r="HH627" s="21"/>
      <c r="HI627" s="21"/>
      <c r="HJ627" s="21"/>
      <c r="HK627" s="21"/>
      <c r="HL627" s="21"/>
      <c r="HM627" s="21"/>
      <c r="HN627" s="21"/>
      <c r="HO627" s="21"/>
      <c r="HP627" s="21"/>
      <c r="HQ627" s="21"/>
      <c r="HR627" s="21"/>
      <c r="HS627" s="21"/>
      <c r="HT627" s="21"/>
      <c r="HU627" s="21"/>
      <c r="HV627" s="21"/>
      <c r="HW627" s="21"/>
      <c r="HX627" s="21"/>
      <c r="HY627" s="21"/>
      <c r="HZ627" s="21"/>
      <c r="IA627" s="21"/>
    </row>
    <row r="628" spans="1:235" s="22" customFormat="1" ht="22.5">
      <c r="A628" s="18" t="s">
        <v>305</v>
      </c>
      <c r="B628" s="19"/>
      <c r="C628" s="19"/>
      <c r="D628" s="140">
        <v>2</v>
      </c>
      <c r="E628" s="140"/>
      <c r="F628" s="140">
        <v>2</v>
      </c>
      <c r="G628" s="23">
        <v>2</v>
      </c>
      <c r="H628" s="23"/>
      <c r="I628" s="23"/>
      <c r="J628" s="23">
        <f>G628</f>
        <v>2</v>
      </c>
      <c r="K628" s="23"/>
      <c r="L628" s="23"/>
      <c r="M628" s="23"/>
      <c r="N628" s="23">
        <v>1</v>
      </c>
      <c r="O628" s="23"/>
      <c r="P628" s="23">
        <v>1</v>
      </c>
      <c r="Q628" s="143"/>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c r="DK628" s="21"/>
      <c r="DL628" s="21"/>
      <c r="DM628" s="21"/>
      <c r="DN628" s="21"/>
      <c r="DO628" s="21"/>
      <c r="DP628" s="21"/>
      <c r="DQ628" s="21"/>
      <c r="DR628" s="21"/>
      <c r="DS628" s="21"/>
      <c r="DT628" s="21"/>
      <c r="DU628" s="21"/>
      <c r="DV628" s="21"/>
      <c r="DW628" s="21"/>
      <c r="DX628" s="21"/>
      <c r="DY628" s="21"/>
      <c r="DZ628" s="21"/>
      <c r="EA628" s="21"/>
      <c r="EB628" s="21"/>
      <c r="EC628" s="21"/>
      <c r="ED628" s="21"/>
      <c r="EE628" s="21"/>
      <c r="EF628" s="21"/>
      <c r="EG628" s="21"/>
      <c r="EH628" s="21"/>
      <c r="EI628" s="21"/>
      <c r="EJ628" s="21"/>
      <c r="EK628" s="21"/>
      <c r="EL628" s="21"/>
      <c r="EM628" s="21"/>
      <c r="EN628" s="21"/>
      <c r="EO628" s="21"/>
      <c r="EP628" s="21"/>
      <c r="EQ628" s="21"/>
      <c r="ER628" s="21"/>
      <c r="ES628" s="21"/>
      <c r="ET628" s="21"/>
      <c r="EU628" s="21"/>
      <c r="EV628" s="21"/>
      <c r="EW628" s="21"/>
      <c r="EX628" s="21"/>
      <c r="EY628" s="21"/>
      <c r="EZ628" s="21"/>
      <c r="FA628" s="21"/>
      <c r="FB628" s="21"/>
      <c r="FC628" s="21"/>
      <c r="FD628" s="21"/>
      <c r="FE628" s="21"/>
      <c r="FF628" s="21"/>
      <c r="FG628" s="21"/>
      <c r="FH628" s="21"/>
      <c r="FI628" s="21"/>
      <c r="FJ628" s="21"/>
      <c r="FK628" s="21"/>
      <c r="FL628" s="21"/>
      <c r="FM628" s="21"/>
      <c r="FN628" s="21"/>
      <c r="FO628" s="21"/>
      <c r="FP628" s="21"/>
      <c r="FQ628" s="21"/>
      <c r="FR628" s="21"/>
      <c r="FS628" s="21"/>
      <c r="FT628" s="21"/>
      <c r="FU628" s="21"/>
      <c r="FV628" s="21"/>
      <c r="FW628" s="21"/>
      <c r="FX628" s="21"/>
      <c r="FY628" s="21"/>
      <c r="FZ628" s="21"/>
      <c r="GA628" s="21"/>
      <c r="GB628" s="21"/>
      <c r="GC628" s="21"/>
      <c r="GD628" s="21"/>
      <c r="GE628" s="21"/>
      <c r="GF628" s="21"/>
      <c r="GG628" s="21"/>
      <c r="GH628" s="21"/>
      <c r="GI628" s="21"/>
      <c r="GJ628" s="21"/>
      <c r="GK628" s="21"/>
      <c r="GL628" s="21"/>
      <c r="GM628" s="21"/>
      <c r="GN628" s="21"/>
      <c r="GO628" s="21"/>
      <c r="GP628" s="21"/>
      <c r="GQ628" s="21"/>
      <c r="GR628" s="21"/>
      <c r="GS628" s="21"/>
      <c r="GT628" s="21"/>
      <c r="GU628" s="21"/>
      <c r="GV628" s="21"/>
      <c r="GW628" s="21"/>
      <c r="GX628" s="21"/>
      <c r="GY628" s="21"/>
      <c r="GZ628" s="21"/>
      <c r="HA628" s="21"/>
      <c r="HB628" s="21"/>
      <c r="HC628" s="21"/>
      <c r="HD628" s="21"/>
      <c r="HE628" s="21"/>
      <c r="HF628" s="21"/>
      <c r="HG628" s="21"/>
      <c r="HH628" s="21"/>
      <c r="HI628" s="21"/>
      <c r="HJ628" s="21"/>
      <c r="HK628" s="21"/>
      <c r="HL628" s="21"/>
      <c r="HM628" s="21"/>
      <c r="HN628" s="21"/>
      <c r="HO628" s="21"/>
      <c r="HP628" s="21"/>
      <c r="HQ628" s="21"/>
      <c r="HR628" s="21"/>
      <c r="HS628" s="21"/>
      <c r="HT628" s="21"/>
      <c r="HU628" s="21"/>
      <c r="HV628" s="21"/>
      <c r="HW628" s="21"/>
      <c r="HX628" s="21"/>
      <c r="HY628" s="21"/>
      <c r="HZ628" s="21"/>
      <c r="IA628" s="21"/>
    </row>
    <row r="629" spans="1:235" s="22" customFormat="1" ht="22.5" hidden="1">
      <c r="A629" s="18" t="s">
        <v>257</v>
      </c>
      <c r="B629" s="19"/>
      <c r="C629" s="19"/>
      <c r="D629" s="140"/>
      <c r="E629" s="140"/>
      <c r="F629" s="140"/>
      <c r="G629" s="23"/>
      <c r="H629" s="23"/>
      <c r="I629" s="23"/>
      <c r="J629" s="23"/>
      <c r="K629" s="23"/>
      <c r="L629" s="23"/>
      <c r="M629" s="23"/>
      <c r="N629" s="23"/>
      <c r="O629" s="23"/>
      <c r="P629" s="23"/>
      <c r="Q629" s="143"/>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c r="CN629" s="21"/>
      <c r="CO629" s="21"/>
      <c r="CP629" s="21"/>
      <c r="CQ629" s="21"/>
      <c r="CR629" s="21"/>
      <c r="CS629" s="21"/>
      <c r="CT629" s="21"/>
      <c r="CU629" s="21"/>
      <c r="CV629" s="21"/>
      <c r="CW629" s="21"/>
      <c r="CX629" s="21"/>
      <c r="CY629" s="21"/>
      <c r="CZ629" s="21"/>
      <c r="DA629" s="21"/>
      <c r="DB629" s="21"/>
      <c r="DC629" s="21"/>
      <c r="DD629" s="21"/>
      <c r="DE629" s="21"/>
      <c r="DF629" s="21"/>
      <c r="DG629" s="21"/>
      <c r="DH629" s="21"/>
      <c r="DI629" s="21"/>
      <c r="DJ629" s="21"/>
      <c r="DK629" s="21"/>
      <c r="DL629" s="21"/>
      <c r="DM629" s="21"/>
      <c r="DN629" s="21"/>
      <c r="DO629" s="21"/>
      <c r="DP629" s="21"/>
      <c r="DQ629" s="21"/>
      <c r="DR629" s="21"/>
      <c r="DS629" s="21"/>
      <c r="DT629" s="21"/>
      <c r="DU629" s="21"/>
      <c r="DV629" s="21"/>
      <c r="DW629" s="21"/>
      <c r="DX629" s="21"/>
      <c r="DY629" s="21"/>
      <c r="DZ629" s="21"/>
      <c r="EA629" s="21"/>
      <c r="EB629" s="21"/>
      <c r="EC629" s="21"/>
      <c r="ED629" s="21"/>
      <c r="EE629" s="21"/>
      <c r="EF629" s="21"/>
      <c r="EG629" s="21"/>
      <c r="EH629" s="21"/>
      <c r="EI629" s="21"/>
      <c r="EJ629" s="21"/>
      <c r="EK629" s="21"/>
      <c r="EL629" s="21"/>
      <c r="EM629" s="21"/>
      <c r="EN629" s="21"/>
      <c r="EO629" s="21"/>
      <c r="EP629" s="21"/>
      <c r="EQ629" s="21"/>
      <c r="ER629" s="21"/>
      <c r="ES629" s="21"/>
      <c r="ET629" s="21"/>
      <c r="EU629" s="21"/>
      <c r="EV629" s="21"/>
      <c r="EW629" s="21"/>
      <c r="EX629" s="21"/>
      <c r="EY629" s="21"/>
      <c r="EZ629" s="21"/>
      <c r="FA629" s="21"/>
      <c r="FB629" s="21"/>
      <c r="FC629" s="21"/>
      <c r="FD629" s="21"/>
      <c r="FE629" s="21"/>
      <c r="FF629" s="21"/>
      <c r="FG629" s="21"/>
      <c r="FH629" s="21"/>
      <c r="FI629" s="21"/>
      <c r="FJ629" s="21"/>
      <c r="FK629" s="21"/>
      <c r="FL629" s="21"/>
      <c r="FM629" s="21"/>
      <c r="FN629" s="21"/>
      <c r="FO629" s="21"/>
      <c r="FP629" s="21"/>
      <c r="FQ629" s="21"/>
      <c r="FR629" s="21"/>
      <c r="FS629" s="21"/>
      <c r="FT629" s="21"/>
      <c r="FU629" s="21"/>
      <c r="FV629" s="21"/>
      <c r="FW629" s="21"/>
      <c r="FX629" s="21"/>
      <c r="FY629" s="21"/>
      <c r="FZ629" s="21"/>
      <c r="GA629" s="21"/>
      <c r="GB629" s="21"/>
      <c r="GC629" s="21"/>
      <c r="GD629" s="21"/>
      <c r="GE629" s="21"/>
      <c r="GF629" s="21"/>
      <c r="GG629" s="21"/>
      <c r="GH629" s="21"/>
      <c r="GI629" s="21"/>
      <c r="GJ629" s="21"/>
      <c r="GK629" s="21"/>
      <c r="GL629" s="21"/>
      <c r="GM629" s="21"/>
      <c r="GN629" s="21"/>
      <c r="GO629" s="21"/>
      <c r="GP629" s="21"/>
      <c r="GQ629" s="21"/>
      <c r="GR629" s="21"/>
      <c r="GS629" s="21"/>
      <c r="GT629" s="21"/>
      <c r="GU629" s="21"/>
      <c r="GV629" s="21"/>
      <c r="GW629" s="21"/>
      <c r="GX629" s="21"/>
      <c r="GY629" s="21"/>
      <c r="GZ629" s="21"/>
      <c r="HA629" s="21"/>
      <c r="HB629" s="21"/>
      <c r="HC629" s="21"/>
      <c r="HD629" s="21"/>
      <c r="HE629" s="21"/>
      <c r="HF629" s="21"/>
      <c r="HG629" s="21"/>
      <c r="HH629" s="21"/>
      <c r="HI629" s="21"/>
      <c r="HJ629" s="21"/>
      <c r="HK629" s="21"/>
      <c r="HL629" s="21"/>
      <c r="HM629" s="21"/>
      <c r="HN629" s="21"/>
      <c r="HO629" s="21"/>
      <c r="HP629" s="21"/>
      <c r="HQ629" s="21"/>
      <c r="HR629" s="21"/>
      <c r="HS629" s="21"/>
      <c r="HT629" s="21"/>
      <c r="HU629" s="21"/>
      <c r="HV629" s="21"/>
      <c r="HW629" s="21"/>
      <c r="HX629" s="21"/>
      <c r="HY629" s="21"/>
      <c r="HZ629" s="21"/>
      <c r="IA629" s="21"/>
    </row>
    <row r="630" spans="1:235" s="22" customFormat="1" ht="11.25">
      <c r="A630" s="49" t="s">
        <v>7</v>
      </c>
      <c r="B630" s="19"/>
      <c r="C630" s="19"/>
      <c r="D630" s="140"/>
      <c r="E630" s="140"/>
      <c r="F630" s="140"/>
      <c r="G630" s="23"/>
      <c r="H630" s="23"/>
      <c r="I630" s="23"/>
      <c r="J630" s="23"/>
      <c r="K630" s="23"/>
      <c r="L630" s="23"/>
      <c r="M630" s="23"/>
      <c r="N630" s="23"/>
      <c r="O630" s="23"/>
      <c r="P630" s="23"/>
      <c r="Q630" s="143"/>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c r="DK630" s="21"/>
      <c r="DL630" s="21"/>
      <c r="DM630" s="21"/>
      <c r="DN630" s="21"/>
      <c r="DO630" s="21"/>
      <c r="DP630" s="21"/>
      <c r="DQ630" s="21"/>
      <c r="DR630" s="21"/>
      <c r="DS630" s="21"/>
      <c r="DT630" s="21"/>
      <c r="DU630" s="21"/>
      <c r="DV630" s="21"/>
      <c r="DW630" s="21"/>
      <c r="DX630" s="21"/>
      <c r="DY630" s="21"/>
      <c r="DZ630" s="21"/>
      <c r="EA630" s="21"/>
      <c r="EB630" s="21"/>
      <c r="EC630" s="21"/>
      <c r="ED630" s="21"/>
      <c r="EE630" s="21"/>
      <c r="EF630" s="21"/>
      <c r="EG630" s="21"/>
      <c r="EH630" s="21"/>
      <c r="EI630" s="21"/>
      <c r="EJ630" s="21"/>
      <c r="EK630" s="21"/>
      <c r="EL630" s="21"/>
      <c r="EM630" s="21"/>
      <c r="EN630" s="21"/>
      <c r="EO630" s="21"/>
      <c r="EP630" s="21"/>
      <c r="EQ630" s="21"/>
      <c r="ER630" s="21"/>
      <c r="ES630" s="21"/>
      <c r="ET630" s="21"/>
      <c r="EU630" s="21"/>
      <c r="EV630" s="21"/>
      <c r="EW630" s="21"/>
      <c r="EX630" s="21"/>
      <c r="EY630" s="21"/>
      <c r="EZ630" s="21"/>
      <c r="FA630" s="21"/>
      <c r="FB630" s="21"/>
      <c r="FC630" s="21"/>
      <c r="FD630" s="21"/>
      <c r="FE630" s="21"/>
      <c r="FF630" s="21"/>
      <c r="FG630" s="21"/>
      <c r="FH630" s="21"/>
      <c r="FI630" s="21"/>
      <c r="FJ630" s="21"/>
      <c r="FK630" s="21"/>
      <c r="FL630" s="21"/>
      <c r="FM630" s="21"/>
      <c r="FN630" s="21"/>
      <c r="FO630" s="21"/>
      <c r="FP630" s="21"/>
      <c r="FQ630" s="21"/>
      <c r="FR630" s="21"/>
      <c r="FS630" s="21"/>
      <c r="FT630" s="21"/>
      <c r="FU630" s="21"/>
      <c r="FV630" s="21"/>
      <c r="FW630" s="21"/>
      <c r="FX630" s="21"/>
      <c r="FY630" s="21"/>
      <c r="FZ630" s="21"/>
      <c r="GA630" s="21"/>
      <c r="GB630" s="21"/>
      <c r="GC630" s="21"/>
      <c r="GD630" s="21"/>
      <c r="GE630" s="21"/>
      <c r="GF630" s="21"/>
      <c r="GG630" s="21"/>
      <c r="GH630" s="21"/>
      <c r="GI630" s="21"/>
      <c r="GJ630" s="21"/>
      <c r="GK630" s="21"/>
      <c r="GL630" s="21"/>
      <c r="GM630" s="21"/>
      <c r="GN630" s="21"/>
      <c r="GO630" s="21"/>
      <c r="GP630" s="21"/>
      <c r="GQ630" s="21"/>
      <c r="GR630" s="21"/>
      <c r="GS630" s="21"/>
      <c r="GT630" s="21"/>
      <c r="GU630" s="21"/>
      <c r="GV630" s="21"/>
      <c r="GW630" s="21"/>
      <c r="GX630" s="21"/>
      <c r="GY630" s="21"/>
      <c r="GZ630" s="21"/>
      <c r="HA630" s="21"/>
      <c r="HB630" s="21"/>
      <c r="HC630" s="21"/>
      <c r="HD630" s="21"/>
      <c r="HE630" s="21"/>
      <c r="HF630" s="21"/>
      <c r="HG630" s="21"/>
      <c r="HH630" s="21"/>
      <c r="HI630" s="21"/>
      <c r="HJ630" s="21"/>
      <c r="HK630" s="21"/>
      <c r="HL630" s="21"/>
      <c r="HM630" s="21"/>
      <c r="HN630" s="21"/>
      <c r="HO630" s="21"/>
      <c r="HP630" s="21"/>
      <c r="HQ630" s="21"/>
      <c r="HR630" s="21"/>
      <c r="HS630" s="21"/>
      <c r="HT630" s="21"/>
      <c r="HU630" s="21"/>
      <c r="HV630" s="21"/>
      <c r="HW630" s="21"/>
      <c r="HX630" s="21"/>
      <c r="HY630" s="21"/>
      <c r="HZ630" s="21"/>
      <c r="IA630" s="21"/>
    </row>
    <row r="631" spans="1:235" s="22" customFormat="1" ht="22.5">
      <c r="A631" s="18" t="s">
        <v>306</v>
      </c>
      <c r="B631" s="19"/>
      <c r="C631" s="19"/>
      <c r="D631" s="140">
        <v>607000</v>
      </c>
      <c r="E631" s="140"/>
      <c r="F631" s="140">
        <f>D631</f>
        <v>607000</v>
      </c>
      <c r="G631" s="23">
        <v>4040000</v>
      </c>
      <c r="H631" s="23"/>
      <c r="I631" s="23"/>
      <c r="J631" s="23">
        <f>G631</f>
        <v>4040000</v>
      </c>
      <c r="K631" s="23"/>
      <c r="L631" s="23"/>
      <c r="M631" s="23"/>
      <c r="N631" s="23">
        <v>12000000</v>
      </c>
      <c r="O631" s="23"/>
      <c r="P631" s="23">
        <f>N631</f>
        <v>12000000</v>
      </c>
      <c r="Q631" s="143"/>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c r="CN631" s="21"/>
      <c r="CO631" s="21"/>
      <c r="CP631" s="21"/>
      <c r="CQ631" s="21"/>
      <c r="CR631" s="21"/>
      <c r="CS631" s="21"/>
      <c r="CT631" s="21"/>
      <c r="CU631" s="21"/>
      <c r="CV631" s="21"/>
      <c r="CW631" s="21"/>
      <c r="CX631" s="21"/>
      <c r="CY631" s="21"/>
      <c r="CZ631" s="21"/>
      <c r="DA631" s="21"/>
      <c r="DB631" s="21"/>
      <c r="DC631" s="21"/>
      <c r="DD631" s="21"/>
      <c r="DE631" s="21"/>
      <c r="DF631" s="21"/>
      <c r="DG631" s="21"/>
      <c r="DH631" s="21"/>
      <c r="DI631" s="21"/>
      <c r="DJ631" s="21"/>
      <c r="DK631" s="21"/>
      <c r="DL631" s="21"/>
      <c r="DM631" s="21"/>
      <c r="DN631" s="21"/>
      <c r="DO631" s="21"/>
      <c r="DP631" s="21"/>
      <c r="DQ631" s="21"/>
      <c r="DR631" s="21"/>
      <c r="DS631" s="21"/>
      <c r="DT631" s="21"/>
      <c r="DU631" s="21"/>
      <c r="DV631" s="21"/>
      <c r="DW631" s="21"/>
      <c r="DX631" s="21"/>
      <c r="DY631" s="21"/>
      <c r="DZ631" s="21"/>
      <c r="EA631" s="21"/>
      <c r="EB631" s="21"/>
      <c r="EC631" s="21"/>
      <c r="ED631" s="21"/>
      <c r="EE631" s="21"/>
      <c r="EF631" s="21"/>
      <c r="EG631" s="21"/>
      <c r="EH631" s="21"/>
      <c r="EI631" s="21"/>
      <c r="EJ631" s="21"/>
      <c r="EK631" s="21"/>
      <c r="EL631" s="21"/>
      <c r="EM631" s="21"/>
      <c r="EN631" s="21"/>
      <c r="EO631" s="21"/>
      <c r="EP631" s="21"/>
      <c r="EQ631" s="21"/>
      <c r="ER631" s="21"/>
      <c r="ES631" s="21"/>
      <c r="ET631" s="21"/>
      <c r="EU631" s="21"/>
      <c r="EV631" s="21"/>
      <c r="EW631" s="21"/>
      <c r="EX631" s="21"/>
      <c r="EY631" s="21"/>
      <c r="EZ631" s="21"/>
      <c r="FA631" s="21"/>
      <c r="FB631" s="21"/>
      <c r="FC631" s="21"/>
      <c r="FD631" s="21"/>
      <c r="FE631" s="21"/>
      <c r="FF631" s="21"/>
      <c r="FG631" s="21"/>
      <c r="FH631" s="21"/>
      <c r="FI631" s="21"/>
      <c r="FJ631" s="21"/>
      <c r="FK631" s="21"/>
      <c r="FL631" s="21"/>
      <c r="FM631" s="21"/>
      <c r="FN631" s="21"/>
      <c r="FO631" s="21"/>
      <c r="FP631" s="21"/>
      <c r="FQ631" s="21"/>
      <c r="FR631" s="21"/>
      <c r="FS631" s="21"/>
      <c r="FT631" s="21"/>
      <c r="FU631" s="21"/>
      <c r="FV631" s="21"/>
      <c r="FW631" s="21"/>
      <c r="FX631" s="21"/>
      <c r="FY631" s="21"/>
      <c r="FZ631" s="21"/>
      <c r="GA631" s="21"/>
      <c r="GB631" s="21"/>
      <c r="GC631" s="21"/>
      <c r="GD631" s="21"/>
      <c r="GE631" s="21"/>
      <c r="GF631" s="21"/>
      <c r="GG631" s="21"/>
      <c r="GH631" s="21"/>
      <c r="GI631" s="21"/>
      <c r="GJ631" s="21"/>
      <c r="GK631" s="21"/>
      <c r="GL631" s="21"/>
      <c r="GM631" s="21"/>
      <c r="GN631" s="21"/>
      <c r="GO631" s="21"/>
      <c r="GP631" s="21"/>
      <c r="GQ631" s="21"/>
      <c r="GR631" s="21"/>
      <c r="GS631" s="21"/>
      <c r="GT631" s="21"/>
      <c r="GU631" s="21"/>
      <c r="GV631" s="21"/>
      <c r="GW631" s="21"/>
      <c r="GX631" s="21"/>
      <c r="GY631" s="21"/>
      <c r="GZ631" s="21"/>
      <c r="HA631" s="21"/>
      <c r="HB631" s="21"/>
      <c r="HC631" s="21"/>
      <c r="HD631" s="21"/>
      <c r="HE631" s="21"/>
      <c r="HF631" s="21"/>
      <c r="HG631" s="21"/>
      <c r="HH631" s="21"/>
      <c r="HI631" s="21"/>
      <c r="HJ631" s="21"/>
      <c r="HK631" s="21"/>
      <c r="HL631" s="21"/>
      <c r="HM631" s="21"/>
      <c r="HN631" s="21"/>
      <c r="HO631" s="21"/>
      <c r="HP631" s="21"/>
      <c r="HQ631" s="21"/>
      <c r="HR631" s="21"/>
      <c r="HS631" s="21"/>
      <c r="HT631" s="21"/>
      <c r="HU631" s="21"/>
      <c r="HV631" s="21"/>
      <c r="HW631" s="21"/>
      <c r="HX631" s="21"/>
      <c r="HY631" s="21"/>
      <c r="HZ631" s="21"/>
      <c r="IA631" s="21"/>
    </row>
    <row r="632" spans="1:17" s="22" customFormat="1" ht="33.75" hidden="1">
      <c r="A632" s="18" t="s">
        <v>258</v>
      </c>
      <c r="B632" s="19"/>
      <c r="C632" s="19"/>
      <c r="D632" s="87"/>
      <c r="E632" s="87"/>
      <c r="F632" s="87"/>
      <c r="G632" s="23"/>
      <c r="H632" s="23"/>
      <c r="I632" s="23"/>
      <c r="J632" s="23"/>
      <c r="K632" s="23"/>
      <c r="L632" s="23"/>
      <c r="M632" s="23"/>
      <c r="N632" s="23"/>
      <c r="O632" s="23"/>
      <c r="P632" s="23"/>
      <c r="Q632" s="143"/>
    </row>
    <row r="633" spans="1:17" s="22" customFormat="1" ht="12">
      <c r="A633" s="45" t="s">
        <v>416</v>
      </c>
      <c r="B633" s="19"/>
      <c r="C633" s="19"/>
      <c r="D633" s="50">
        <f>D636</f>
        <v>0</v>
      </c>
      <c r="E633" s="50">
        <v>0</v>
      </c>
      <c r="F633" s="50">
        <f>D633</f>
        <v>0</v>
      </c>
      <c r="G633" s="50">
        <f>G636</f>
        <v>1200000</v>
      </c>
      <c r="H633" s="50"/>
      <c r="I633" s="50">
        <f>I636</f>
        <v>0</v>
      </c>
      <c r="J633" s="50">
        <f>J636</f>
        <v>1200000</v>
      </c>
      <c r="K633" s="50"/>
      <c r="L633" s="50"/>
      <c r="M633" s="50"/>
      <c r="N633" s="50">
        <f>N636</f>
        <v>1300000</v>
      </c>
      <c r="O633" s="50"/>
      <c r="P633" s="50">
        <f>P636</f>
        <v>1300000</v>
      </c>
      <c r="Q633" s="143"/>
    </row>
    <row r="634" spans="1:17" s="22" customFormat="1" ht="33.75">
      <c r="A634" s="72" t="s">
        <v>243</v>
      </c>
      <c r="B634" s="19"/>
      <c r="C634" s="19"/>
      <c r="D634" s="23"/>
      <c r="E634" s="23"/>
      <c r="F634" s="23"/>
      <c r="G634" s="23"/>
      <c r="H634" s="23"/>
      <c r="I634" s="23"/>
      <c r="J634" s="23"/>
      <c r="K634" s="23"/>
      <c r="L634" s="23"/>
      <c r="M634" s="23"/>
      <c r="N634" s="23"/>
      <c r="O634" s="23"/>
      <c r="P634" s="23"/>
      <c r="Q634" s="143"/>
    </row>
    <row r="635" spans="1:17" s="22" customFormat="1" ht="54.75" customHeight="1">
      <c r="A635" s="18" t="s">
        <v>261</v>
      </c>
      <c r="B635" s="19"/>
      <c r="C635" s="19"/>
      <c r="D635" s="23"/>
      <c r="E635" s="23"/>
      <c r="F635" s="23"/>
      <c r="G635" s="23"/>
      <c r="H635" s="23"/>
      <c r="I635" s="23"/>
      <c r="J635" s="23"/>
      <c r="K635" s="23"/>
      <c r="L635" s="23"/>
      <c r="M635" s="23"/>
      <c r="N635" s="23"/>
      <c r="O635" s="23"/>
      <c r="P635" s="23"/>
      <c r="Q635" s="143"/>
    </row>
    <row r="636" spans="1:17" s="59" customFormat="1" ht="21">
      <c r="A636" s="49" t="s">
        <v>395</v>
      </c>
      <c r="B636" s="56"/>
      <c r="C636" s="56"/>
      <c r="D636" s="57">
        <f>200000-200000</f>
        <v>0</v>
      </c>
      <c r="E636" s="57"/>
      <c r="F636" s="57">
        <f>D636</f>
        <v>0</v>
      </c>
      <c r="G636" s="44">
        <f>G637+G644</f>
        <v>1200000</v>
      </c>
      <c r="H636" s="44"/>
      <c r="I636" s="44"/>
      <c r="J636" s="44">
        <f>G636</f>
        <v>1200000</v>
      </c>
      <c r="K636" s="44"/>
      <c r="L636" s="44"/>
      <c r="M636" s="44"/>
      <c r="N636" s="44">
        <f>N637+N644</f>
        <v>1300000</v>
      </c>
      <c r="O636" s="44"/>
      <c r="P636" s="44">
        <f>N636</f>
        <v>1300000</v>
      </c>
      <c r="Q636" s="58"/>
    </row>
    <row r="637" spans="1:17" s="59" customFormat="1" ht="45">
      <c r="A637" s="144" t="s">
        <v>425</v>
      </c>
      <c r="B637" s="56"/>
      <c r="C637" s="56"/>
      <c r="D637" s="57"/>
      <c r="E637" s="57"/>
      <c r="F637" s="57"/>
      <c r="G637" s="44">
        <f>G641*G643</f>
        <v>1000000</v>
      </c>
      <c r="H637" s="44">
        <f aca="true" t="shared" si="46" ref="H637:O637">H641*H643</f>
        <v>0</v>
      </c>
      <c r="I637" s="44">
        <f t="shared" si="46"/>
        <v>0</v>
      </c>
      <c r="J637" s="44">
        <f>G637</f>
        <v>1000000</v>
      </c>
      <c r="K637" s="44">
        <f t="shared" si="46"/>
        <v>0</v>
      </c>
      <c r="L637" s="44">
        <f t="shared" si="46"/>
        <v>0</v>
      </c>
      <c r="M637" s="44">
        <f t="shared" si="46"/>
        <v>0</v>
      </c>
      <c r="N637" s="44">
        <f>N641*N643</f>
        <v>1100000</v>
      </c>
      <c r="O637" s="44">
        <f t="shared" si="46"/>
        <v>0</v>
      </c>
      <c r="P637" s="44">
        <f>N637</f>
        <v>1100000</v>
      </c>
      <c r="Q637" s="58"/>
    </row>
    <row r="638" spans="1:17" s="59" customFormat="1" ht="11.25">
      <c r="A638" s="49" t="s">
        <v>4</v>
      </c>
      <c r="B638" s="56"/>
      <c r="C638" s="56"/>
      <c r="D638" s="57"/>
      <c r="E638" s="57"/>
      <c r="F638" s="57"/>
      <c r="G638" s="44"/>
      <c r="H638" s="44"/>
      <c r="I638" s="44"/>
      <c r="J638" s="44"/>
      <c r="K638" s="44"/>
      <c r="L638" s="44"/>
      <c r="M638" s="44"/>
      <c r="N638" s="44"/>
      <c r="O638" s="44"/>
      <c r="P638" s="44"/>
      <c r="Q638" s="58"/>
    </row>
    <row r="639" spans="1:17" s="59" customFormat="1" ht="27.75" customHeight="1">
      <c r="A639" s="18" t="s">
        <v>268</v>
      </c>
      <c r="B639" s="56"/>
      <c r="C639" s="56"/>
      <c r="D639" s="57"/>
      <c r="E639" s="57"/>
      <c r="F639" s="57"/>
      <c r="G639" s="23">
        <v>100</v>
      </c>
      <c r="H639" s="44"/>
      <c r="I639" s="44"/>
      <c r="J639" s="23">
        <f>G639</f>
        <v>100</v>
      </c>
      <c r="K639" s="44"/>
      <c r="L639" s="44"/>
      <c r="M639" s="44"/>
      <c r="N639" s="23">
        <v>200</v>
      </c>
      <c r="O639" s="23"/>
      <c r="P639" s="23">
        <f>N639</f>
        <v>200</v>
      </c>
      <c r="Q639" s="58"/>
    </row>
    <row r="640" spans="1:17" s="59" customFormat="1" ht="11.25">
      <c r="A640" s="49" t="s">
        <v>5</v>
      </c>
      <c r="B640" s="56"/>
      <c r="C640" s="56"/>
      <c r="D640" s="57"/>
      <c r="E640" s="57"/>
      <c r="F640" s="57"/>
      <c r="G640" s="44"/>
      <c r="H640" s="44"/>
      <c r="I640" s="44"/>
      <c r="J640" s="44"/>
      <c r="K640" s="44"/>
      <c r="L640" s="44"/>
      <c r="M640" s="44"/>
      <c r="N640" s="44"/>
      <c r="O640" s="44"/>
      <c r="P640" s="44"/>
      <c r="Q640" s="58"/>
    </row>
    <row r="641" spans="1:17" s="59" customFormat="1" ht="22.5">
      <c r="A641" s="18" t="s">
        <v>269</v>
      </c>
      <c r="B641" s="56"/>
      <c r="C641" s="56"/>
      <c r="D641" s="57"/>
      <c r="E641" s="57"/>
      <c r="F641" s="57"/>
      <c r="G641" s="23">
        <f>G639</f>
        <v>100</v>
      </c>
      <c r="H641" s="23"/>
      <c r="I641" s="23"/>
      <c r="J641" s="23">
        <f>J639</f>
        <v>100</v>
      </c>
      <c r="K641" s="23">
        <f>K639</f>
        <v>0</v>
      </c>
      <c r="L641" s="23">
        <f>L639</f>
        <v>0</v>
      </c>
      <c r="M641" s="23">
        <f>M639</f>
        <v>0</v>
      </c>
      <c r="N641" s="23">
        <v>200</v>
      </c>
      <c r="O641" s="23">
        <f>O639</f>
        <v>0</v>
      </c>
      <c r="P641" s="23">
        <v>200</v>
      </c>
      <c r="Q641" s="58"/>
    </row>
    <row r="642" spans="1:17" s="59" customFormat="1" ht="11.25">
      <c r="A642" s="49" t="s">
        <v>7</v>
      </c>
      <c r="B642" s="56"/>
      <c r="C642" s="56"/>
      <c r="D642" s="57"/>
      <c r="E642" s="57"/>
      <c r="F642" s="57"/>
      <c r="G642" s="44"/>
      <c r="H642" s="44"/>
      <c r="I642" s="44"/>
      <c r="J642" s="44"/>
      <c r="K642" s="44"/>
      <c r="L642" s="44"/>
      <c r="M642" s="44"/>
      <c r="N642" s="44"/>
      <c r="O642" s="44"/>
      <c r="P642" s="44"/>
      <c r="Q642" s="58"/>
    </row>
    <row r="643" spans="1:17" s="59" customFormat="1" ht="17.25" customHeight="1">
      <c r="A643" s="18" t="s">
        <v>270</v>
      </c>
      <c r="B643" s="56"/>
      <c r="C643" s="56"/>
      <c r="D643" s="57"/>
      <c r="E643" s="57"/>
      <c r="F643" s="57"/>
      <c r="G643" s="23">
        <v>10000</v>
      </c>
      <c r="H643" s="44"/>
      <c r="I643" s="44"/>
      <c r="J643" s="44"/>
      <c r="K643" s="44"/>
      <c r="L643" s="44"/>
      <c r="M643" s="44"/>
      <c r="N643" s="23">
        <v>5500</v>
      </c>
      <c r="O643" s="23"/>
      <c r="P643" s="23">
        <f>N643</f>
        <v>5500</v>
      </c>
      <c r="Q643" s="58"/>
    </row>
    <row r="644" spans="1:17" s="59" customFormat="1" ht="65.25" customHeight="1">
      <c r="A644" s="144" t="s">
        <v>426</v>
      </c>
      <c r="B644" s="56"/>
      <c r="C644" s="56"/>
      <c r="D644" s="57"/>
      <c r="E644" s="57"/>
      <c r="F644" s="57"/>
      <c r="G644" s="44">
        <f>G648*G651</f>
        <v>200000</v>
      </c>
      <c r="H644" s="44">
        <f aca="true" t="shared" si="47" ref="H644:P644">H648*H651</f>
        <v>0</v>
      </c>
      <c r="I644" s="44">
        <f t="shared" si="47"/>
        <v>0</v>
      </c>
      <c r="J644" s="44">
        <f t="shared" si="47"/>
        <v>200000</v>
      </c>
      <c r="K644" s="44">
        <f t="shared" si="47"/>
        <v>0</v>
      </c>
      <c r="L644" s="44">
        <f t="shared" si="47"/>
        <v>0</v>
      </c>
      <c r="M644" s="44">
        <f t="shared" si="47"/>
        <v>0</v>
      </c>
      <c r="N644" s="44">
        <f t="shared" si="47"/>
        <v>200000</v>
      </c>
      <c r="O644" s="44">
        <f t="shared" si="47"/>
        <v>0</v>
      </c>
      <c r="P644" s="44">
        <f t="shared" si="47"/>
        <v>200000</v>
      </c>
      <c r="Q644" s="58"/>
    </row>
    <row r="645" spans="1:17" s="22" customFormat="1" ht="11.25">
      <c r="A645" s="49" t="s">
        <v>4</v>
      </c>
      <c r="B645" s="19"/>
      <c r="C645" s="19"/>
      <c r="D645" s="140"/>
      <c r="E645" s="140"/>
      <c r="F645" s="140"/>
      <c r="G645" s="23"/>
      <c r="H645" s="23"/>
      <c r="I645" s="23"/>
      <c r="J645" s="23"/>
      <c r="K645" s="23"/>
      <c r="L645" s="23"/>
      <c r="M645" s="23"/>
      <c r="N645" s="23"/>
      <c r="O645" s="23"/>
      <c r="P645" s="23"/>
      <c r="Q645" s="143"/>
    </row>
    <row r="646" spans="1:17" s="22" customFormat="1" ht="33.75">
      <c r="A646" s="18" t="s">
        <v>268</v>
      </c>
      <c r="B646" s="19"/>
      <c r="C646" s="19"/>
      <c r="D646" s="140">
        <v>120</v>
      </c>
      <c r="E646" s="140"/>
      <c r="F646" s="140">
        <f>D646</f>
        <v>120</v>
      </c>
      <c r="G646" s="140">
        <v>20</v>
      </c>
      <c r="H646" s="140"/>
      <c r="I646" s="140"/>
      <c r="J646" s="140">
        <f>G646</f>
        <v>20</v>
      </c>
      <c r="K646" s="140">
        <f>H646</f>
        <v>0</v>
      </c>
      <c r="L646" s="140">
        <f>J646</f>
        <v>20</v>
      </c>
      <c r="M646" s="140">
        <f>K646</f>
        <v>0</v>
      </c>
      <c r="N646" s="140">
        <v>20</v>
      </c>
      <c r="O646" s="140"/>
      <c r="P646" s="140">
        <f>N646</f>
        <v>20</v>
      </c>
      <c r="Q646" s="143"/>
    </row>
    <row r="647" spans="1:17" s="22" customFormat="1" ht="11.25">
      <c r="A647" s="49" t="s">
        <v>5</v>
      </c>
      <c r="B647" s="19"/>
      <c r="C647" s="19"/>
      <c r="D647" s="140"/>
      <c r="E647" s="140"/>
      <c r="F647" s="140"/>
      <c r="G647" s="23"/>
      <c r="H647" s="23"/>
      <c r="I647" s="23"/>
      <c r="J647" s="23"/>
      <c r="K647" s="23"/>
      <c r="L647" s="23"/>
      <c r="M647" s="23"/>
      <c r="N647" s="23"/>
      <c r="O647" s="23"/>
      <c r="P647" s="23"/>
      <c r="Q647" s="143"/>
    </row>
    <row r="648" spans="1:17" s="22" customFormat="1" ht="32.25" customHeight="1">
      <c r="A648" s="18" t="s">
        <v>269</v>
      </c>
      <c r="B648" s="19"/>
      <c r="C648" s="19"/>
      <c r="D648" s="140">
        <v>120</v>
      </c>
      <c r="E648" s="140"/>
      <c r="F648" s="140">
        <v>120</v>
      </c>
      <c r="G648" s="23">
        <v>20</v>
      </c>
      <c r="H648" s="23"/>
      <c r="I648" s="23"/>
      <c r="J648" s="23">
        <f>G648</f>
        <v>20</v>
      </c>
      <c r="K648" s="23"/>
      <c r="L648" s="23"/>
      <c r="M648" s="23"/>
      <c r="N648" s="23">
        <v>20</v>
      </c>
      <c r="O648" s="23"/>
      <c r="P648" s="23">
        <f>N648</f>
        <v>20</v>
      </c>
      <c r="Q648" s="143"/>
    </row>
    <row r="649" spans="1:17" s="22" customFormat="1" ht="22.5" hidden="1">
      <c r="A649" s="18" t="s">
        <v>257</v>
      </c>
      <c r="B649" s="19"/>
      <c r="C649" s="19"/>
      <c r="D649" s="140"/>
      <c r="E649" s="140"/>
      <c r="F649" s="140"/>
      <c r="G649" s="23"/>
      <c r="H649" s="23"/>
      <c r="I649" s="23"/>
      <c r="J649" s="23"/>
      <c r="K649" s="23"/>
      <c r="L649" s="23"/>
      <c r="M649" s="23"/>
      <c r="N649" s="23"/>
      <c r="O649" s="23"/>
      <c r="P649" s="23"/>
      <c r="Q649" s="143"/>
    </row>
    <row r="650" spans="1:17" s="22" customFormat="1" ht="11.25">
      <c r="A650" s="49" t="s">
        <v>7</v>
      </c>
      <c r="B650" s="19"/>
      <c r="C650" s="19"/>
      <c r="D650" s="140"/>
      <c r="E650" s="140"/>
      <c r="F650" s="140"/>
      <c r="G650" s="23"/>
      <c r="H650" s="23"/>
      <c r="I650" s="23"/>
      <c r="J650" s="23"/>
      <c r="K650" s="23"/>
      <c r="L650" s="23"/>
      <c r="M650" s="23"/>
      <c r="N650" s="23"/>
      <c r="O650" s="23"/>
      <c r="P650" s="23"/>
      <c r="Q650" s="143"/>
    </row>
    <row r="651" spans="1:17" s="22" customFormat="1" ht="22.5">
      <c r="A651" s="18" t="s">
        <v>270</v>
      </c>
      <c r="B651" s="19"/>
      <c r="C651" s="19"/>
      <c r="D651" s="140">
        <f>D636/D648</f>
        <v>0</v>
      </c>
      <c r="E651" s="140"/>
      <c r="F651" s="140">
        <f>D651</f>
        <v>0</v>
      </c>
      <c r="G651" s="23">
        <v>10000</v>
      </c>
      <c r="H651" s="23"/>
      <c r="I651" s="23"/>
      <c r="J651" s="23">
        <f>G651</f>
        <v>10000</v>
      </c>
      <c r="K651" s="23"/>
      <c r="L651" s="23"/>
      <c r="M651" s="23"/>
      <c r="N651" s="23">
        <v>10000</v>
      </c>
      <c r="O651" s="23"/>
      <c r="P651" s="23">
        <f>N651</f>
        <v>10000</v>
      </c>
      <c r="Q651" s="143"/>
    </row>
    <row r="652" spans="1:17" s="22" customFormat="1" ht="11.25" hidden="1">
      <c r="A652" s="60"/>
      <c r="B652" s="88"/>
      <c r="C652" s="88"/>
      <c r="D652" s="145"/>
      <c r="E652" s="145"/>
      <c r="F652" s="145"/>
      <c r="G652" s="146"/>
      <c r="H652" s="146"/>
      <c r="I652" s="146"/>
      <c r="J652" s="146"/>
      <c r="K652" s="146"/>
      <c r="L652" s="146"/>
      <c r="M652" s="146"/>
      <c r="N652" s="146"/>
      <c r="O652" s="146"/>
      <c r="P652" s="146"/>
      <c r="Q652" s="143"/>
    </row>
    <row r="653" spans="1:17" s="22" customFormat="1" ht="11.25" hidden="1">
      <c r="A653" s="60"/>
      <c r="B653" s="88"/>
      <c r="C653" s="88"/>
      <c r="D653" s="145"/>
      <c r="E653" s="145"/>
      <c r="F653" s="145"/>
      <c r="G653" s="146"/>
      <c r="H653" s="146"/>
      <c r="I653" s="146"/>
      <c r="J653" s="146"/>
      <c r="K653" s="146"/>
      <c r="L653" s="146"/>
      <c r="M653" s="146"/>
      <c r="N653" s="146"/>
      <c r="O653" s="146"/>
      <c r="P653" s="146"/>
      <c r="Q653" s="143"/>
    </row>
    <row r="654" spans="1:17" s="22" customFormat="1" ht="11.25" hidden="1">
      <c r="A654" s="60"/>
      <c r="B654" s="88"/>
      <c r="C654" s="88"/>
      <c r="D654" s="145"/>
      <c r="E654" s="145"/>
      <c r="F654" s="145"/>
      <c r="G654" s="146"/>
      <c r="H654" s="146"/>
      <c r="I654" s="146"/>
      <c r="J654" s="146"/>
      <c r="K654" s="146"/>
      <c r="L654" s="146"/>
      <c r="M654" s="146"/>
      <c r="N654" s="146"/>
      <c r="O654" s="146"/>
      <c r="P654" s="146"/>
      <c r="Q654" s="143"/>
    </row>
    <row r="655" spans="1:17" s="22" customFormat="1" ht="11.25" hidden="1">
      <c r="A655" s="60"/>
      <c r="B655" s="88"/>
      <c r="C655" s="88"/>
      <c r="D655" s="145"/>
      <c r="E655" s="145"/>
      <c r="F655" s="145"/>
      <c r="G655" s="146"/>
      <c r="H655" s="146"/>
      <c r="I655" s="146"/>
      <c r="J655" s="146"/>
      <c r="K655" s="146"/>
      <c r="L655" s="146"/>
      <c r="M655" s="146"/>
      <c r="N655" s="146"/>
      <c r="O655" s="146"/>
      <c r="P655" s="146"/>
      <c r="Q655" s="143"/>
    </row>
    <row r="656" spans="1:17" s="22" customFormat="1" ht="12">
      <c r="A656" s="45" t="s">
        <v>417</v>
      </c>
      <c r="B656" s="19"/>
      <c r="C656" s="19"/>
      <c r="D656" s="50">
        <f>D659</f>
        <v>0</v>
      </c>
      <c r="E656" s="50">
        <f>E659</f>
        <v>1084420</v>
      </c>
      <c r="F656" s="50">
        <f>D656+E656</f>
        <v>1084420</v>
      </c>
      <c r="G656" s="50"/>
      <c r="H656" s="50">
        <f>H659</f>
        <v>3699999.9999893</v>
      </c>
      <c r="I656" s="50">
        <f>I659</f>
        <v>0</v>
      </c>
      <c r="J656" s="50">
        <f>J659</f>
        <v>3699999.9999893</v>
      </c>
      <c r="K656" s="50"/>
      <c r="L656" s="50"/>
      <c r="M656" s="50"/>
      <c r="N656" s="50"/>
      <c r="O656" s="50">
        <f>O659</f>
        <v>1000000</v>
      </c>
      <c r="P656" s="50">
        <f>O656</f>
        <v>1000000</v>
      </c>
      <c r="Q656" s="143"/>
    </row>
    <row r="657" spans="1:17" s="22" customFormat="1" ht="33.75">
      <c r="A657" s="72" t="s">
        <v>243</v>
      </c>
      <c r="B657" s="19"/>
      <c r="C657" s="19"/>
      <c r="D657" s="23"/>
      <c r="E657" s="23"/>
      <c r="F657" s="23"/>
      <c r="G657" s="23"/>
      <c r="H657" s="23"/>
      <c r="I657" s="23"/>
      <c r="J657" s="23"/>
      <c r="K657" s="23"/>
      <c r="L657" s="23"/>
      <c r="M657" s="23"/>
      <c r="N657" s="23"/>
      <c r="O657" s="23"/>
      <c r="P657" s="23"/>
      <c r="Q657" s="143"/>
    </row>
    <row r="658" spans="1:17" s="22" customFormat="1" ht="22.5">
      <c r="A658" s="18" t="s">
        <v>271</v>
      </c>
      <c r="B658" s="19"/>
      <c r="C658" s="19"/>
      <c r="D658" s="23"/>
      <c r="E658" s="23"/>
      <c r="F658" s="23"/>
      <c r="G658" s="23"/>
      <c r="H658" s="23"/>
      <c r="I658" s="23"/>
      <c r="J658" s="23"/>
      <c r="K658" s="23"/>
      <c r="L658" s="23"/>
      <c r="M658" s="23"/>
      <c r="N658" s="23"/>
      <c r="O658" s="23"/>
      <c r="P658" s="23"/>
      <c r="Q658" s="143"/>
    </row>
    <row r="659" spans="1:17" s="79" customFormat="1" ht="22.5">
      <c r="A659" s="72" t="s">
        <v>396</v>
      </c>
      <c r="B659" s="70"/>
      <c r="C659" s="70"/>
      <c r="D659" s="50"/>
      <c r="E659" s="50">
        <v>1084420</v>
      </c>
      <c r="F659" s="50">
        <f>D659+E659</f>
        <v>1084420</v>
      </c>
      <c r="G659" s="50"/>
      <c r="H659" s="50">
        <f>H663*H666</f>
        <v>3699999.9999893</v>
      </c>
      <c r="I659" s="50"/>
      <c r="J659" s="50">
        <f>H659</f>
        <v>3699999.9999893</v>
      </c>
      <c r="K659" s="50"/>
      <c r="L659" s="50"/>
      <c r="M659" s="50"/>
      <c r="N659" s="50"/>
      <c r="O659" s="50">
        <f>O661</f>
        <v>1000000</v>
      </c>
      <c r="P659" s="50">
        <f>O659</f>
        <v>1000000</v>
      </c>
      <c r="Q659" s="147"/>
    </row>
    <row r="660" spans="1:17" s="22" customFormat="1" ht="11.25">
      <c r="A660" s="49" t="s">
        <v>4</v>
      </c>
      <c r="B660" s="19"/>
      <c r="C660" s="19"/>
      <c r="D660" s="23"/>
      <c r="E660" s="23"/>
      <c r="F660" s="23"/>
      <c r="G660" s="23"/>
      <c r="H660" s="23"/>
      <c r="I660" s="23"/>
      <c r="J660" s="23"/>
      <c r="K660" s="23"/>
      <c r="L660" s="23"/>
      <c r="M660" s="23"/>
      <c r="N660" s="23"/>
      <c r="O660" s="23"/>
      <c r="P660" s="23"/>
      <c r="Q660" s="143"/>
    </row>
    <row r="661" spans="1:17" s="22" customFormat="1" ht="11.25">
      <c r="A661" s="18" t="s">
        <v>63</v>
      </c>
      <c r="B661" s="19"/>
      <c r="C661" s="19"/>
      <c r="D661" s="23"/>
      <c r="E661" s="23">
        <f>E659</f>
        <v>1084420</v>
      </c>
      <c r="F661" s="23">
        <f>D661+E661</f>
        <v>1084420</v>
      </c>
      <c r="G661" s="23"/>
      <c r="H661" s="23">
        <f>H659</f>
        <v>3699999.9999893</v>
      </c>
      <c r="I661" s="23"/>
      <c r="J661" s="23">
        <f>H661</f>
        <v>3699999.9999893</v>
      </c>
      <c r="K661" s="23"/>
      <c r="L661" s="23"/>
      <c r="M661" s="23"/>
      <c r="N661" s="48"/>
      <c r="O661" s="23">
        <v>1000000</v>
      </c>
      <c r="P661" s="23">
        <f>O661</f>
        <v>1000000</v>
      </c>
      <c r="Q661" s="143"/>
    </row>
    <row r="662" spans="1:17" s="22" customFormat="1" ht="11.25">
      <c r="A662" s="49" t="s">
        <v>5</v>
      </c>
      <c r="B662" s="19"/>
      <c r="C662" s="19"/>
      <c r="D662" s="23"/>
      <c r="E662" s="23"/>
      <c r="F662" s="23"/>
      <c r="G662" s="23"/>
      <c r="H662" s="23"/>
      <c r="I662" s="23"/>
      <c r="J662" s="23"/>
      <c r="K662" s="23"/>
      <c r="L662" s="23"/>
      <c r="M662" s="23"/>
      <c r="N662" s="23"/>
      <c r="O662" s="23"/>
      <c r="P662" s="23"/>
      <c r="Q662" s="143"/>
    </row>
    <row r="663" spans="1:17" s="22" customFormat="1" ht="26.25" customHeight="1">
      <c r="A663" s="18" t="s">
        <v>272</v>
      </c>
      <c r="B663" s="19"/>
      <c r="C663" s="19"/>
      <c r="D663" s="23"/>
      <c r="E663" s="23">
        <v>39</v>
      </c>
      <c r="F663" s="23">
        <f>D663+E663</f>
        <v>39</v>
      </c>
      <c r="G663" s="23"/>
      <c r="H663" s="23">
        <v>133</v>
      </c>
      <c r="I663" s="23"/>
      <c r="J663" s="23">
        <f>H663</f>
        <v>133</v>
      </c>
      <c r="K663" s="23"/>
      <c r="L663" s="23"/>
      <c r="M663" s="23"/>
      <c r="N663" s="23"/>
      <c r="O663" s="23">
        <v>28</v>
      </c>
      <c r="P663" s="23">
        <v>28</v>
      </c>
      <c r="Q663" s="143"/>
    </row>
    <row r="664" spans="1:17" s="22" customFormat="1" ht="11.25" hidden="1">
      <c r="A664" s="18" t="s">
        <v>235</v>
      </c>
      <c r="B664" s="19"/>
      <c r="C664" s="19"/>
      <c r="D664" s="23">
        <v>145</v>
      </c>
      <c r="E664" s="23"/>
      <c r="F664" s="23">
        <f>D664</f>
        <v>145</v>
      </c>
      <c r="G664" s="23"/>
      <c r="H664" s="23"/>
      <c r="I664" s="23"/>
      <c r="J664" s="23"/>
      <c r="K664" s="23"/>
      <c r="L664" s="23"/>
      <c r="M664" s="23"/>
      <c r="N664" s="23"/>
      <c r="O664" s="23"/>
      <c r="P664" s="23"/>
      <c r="Q664" s="143"/>
    </row>
    <row r="665" spans="1:17" s="22" customFormat="1" ht="11.25">
      <c r="A665" s="49" t="s">
        <v>7</v>
      </c>
      <c r="B665" s="19"/>
      <c r="C665" s="19"/>
      <c r="D665" s="23"/>
      <c r="E665" s="23"/>
      <c r="F665" s="23"/>
      <c r="G665" s="23"/>
      <c r="H665" s="23"/>
      <c r="I665" s="23"/>
      <c r="J665" s="23"/>
      <c r="K665" s="23"/>
      <c r="L665" s="23"/>
      <c r="M665" s="23"/>
      <c r="N665" s="23"/>
      <c r="O665" s="23"/>
      <c r="P665" s="23"/>
      <c r="Q665" s="143"/>
    </row>
    <row r="666" spans="1:17" s="22" customFormat="1" ht="22.5">
      <c r="A666" s="18" t="s">
        <v>273</v>
      </c>
      <c r="B666" s="19"/>
      <c r="C666" s="19"/>
      <c r="D666" s="23"/>
      <c r="E666" s="23">
        <f>E661/E663</f>
        <v>27805.641025641027</v>
      </c>
      <c r="F666" s="23">
        <f>F661/F663</f>
        <v>27805.641025641027</v>
      </c>
      <c r="G666" s="23"/>
      <c r="H666" s="23">
        <v>27819.5488721</v>
      </c>
      <c r="I666" s="23"/>
      <c r="J666" s="23">
        <f>H666</f>
        <v>27819.5488721</v>
      </c>
      <c r="K666" s="23"/>
      <c r="L666" s="23"/>
      <c r="M666" s="23"/>
      <c r="N666" s="23"/>
      <c r="O666" s="23">
        <f>O661/O663</f>
        <v>35714.28571428572</v>
      </c>
      <c r="P666" s="23">
        <f>O666</f>
        <v>35714.28571428572</v>
      </c>
      <c r="Q666" s="143"/>
    </row>
    <row r="667" spans="1:17" s="22" customFormat="1" ht="22.5" hidden="1">
      <c r="A667" s="18" t="s">
        <v>238</v>
      </c>
      <c r="B667" s="19"/>
      <c r="C667" s="19"/>
      <c r="D667" s="23">
        <v>270.34</v>
      </c>
      <c r="E667" s="23"/>
      <c r="F667" s="23">
        <f>D667</f>
        <v>270.34</v>
      </c>
      <c r="G667" s="23"/>
      <c r="H667" s="23"/>
      <c r="I667" s="23"/>
      <c r="J667" s="23"/>
      <c r="K667" s="23"/>
      <c r="L667" s="23"/>
      <c r="M667" s="23"/>
      <c r="N667" s="23"/>
      <c r="O667" s="23"/>
      <c r="P667" s="23"/>
      <c r="Q667" s="143"/>
    </row>
    <row r="668" spans="1:17" s="22" customFormat="1" ht="12">
      <c r="A668" s="45" t="s">
        <v>418</v>
      </c>
      <c r="B668" s="19"/>
      <c r="C668" s="19"/>
      <c r="D668" s="50">
        <f>D671</f>
        <v>0</v>
      </c>
      <c r="E668" s="50">
        <v>0</v>
      </c>
      <c r="F668" s="50">
        <f>D668</f>
        <v>0</v>
      </c>
      <c r="G668" s="50">
        <f>G671+G686</f>
        <v>1198800</v>
      </c>
      <c r="H668" s="50"/>
      <c r="I668" s="50">
        <f>I671</f>
        <v>0</v>
      </c>
      <c r="J668" s="50">
        <f>J671+J686</f>
        <v>1198800</v>
      </c>
      <c r="K668" s="50"/>
      <c r="L668" s="50"/>
      <c r="M668" s="50"/>
      <c r="N668" s="50">
        <f>N671</f>
        <v>650000</v>
      </c>
      <c r="O668" s="50">
        <f>O671</f>
        <v>130000</v>
      </c>
      <c r="P668" s="50">
        <f>P671</f>
        <v>780000</v>
      </c>
      <c r="Q668" s="143"/>
    </row>
    <row r="669" spans="1:17" s="22" customFormat="1" ht="33.75">
      <c r="A669" s="72" t="s">
        <v>243</v>
      </c>
      <c r="B669" s="19"/>
      <c r="C669" s="19"/>
      <c r="D669" s="23"/>
      <c r="E669" s="23"/>
      <c r="F669" s="23"/>
      <c r="G669" s="23"/>
      <c r="H669" s="23"/>
      <c r="I669" s="23"/>
      <c r="J669" s="23"/>
      <c r="K669" s="23"/>
      <c r="L669" s="23"/>
      <c r="M669" s="23"/>
      <c r="N669" s="23"/>
      <c r="O669" s="23"/>
      <c r="P669" s="23"/>
      <c r="Q669" s="143"/>
    </row>
    <row r="670" spans="1:17" s="22" customFormat="1" ht="56.25">
      <c r="A670" s="18" t="s">
        <v>477</v>
      </c>
      <c r="B670" s="19"/>
      <c r="C670" s="19"/>
      <c r="D670" s="23"/>
      <c r="E670" s="23"/>
      <c r="F670" s="23"/>
      <c r="G670" s="23"/>
      <c r="H670" s="23"/>
      <c r="I670" s="23"/>
      <c r="J670" s="23"/>
      <c r="K670" s="23"/>
      <c r="L670" s="23"/>
      <c r="M670" s="23"/>
      <c r="N670" s="23"/>
      <c r="O670" s="23"/>
      <c r="P670" s="23"/>
      <c r="Q670" s="143"/>
    </row>
    <row r="671" spans="1:17" s="79" customFormat="1" ht="45">
      <c r="A671" s="72" t="s">
        <v>478</v>
      </c>
      <c r="B671" s="70"/>
      <c r="C671" s="70"/>
      <c r="D671" s="138"/>
      <c r="E671" s="138"/>
      <c r="F671" s="138">
        <f>D671</f>
        <v>0</v>
      </c>
      <c r="G671" s="50">
        <f>G676*G679</f>
        <v>998800</v>
      </c>
      <c r="H671" s="50"/>
      <c r="I671" s="50"/>
      <c r="J671" s="50">
        <f>G671</f>
        <v>998800</v>
      </c>
      <c r="K671" s="50"/>
      <c r="L671" s="50"/>
      <c r="M671" s="50"/>
      <c r="N671" s="50">
        <f>N673</f>
        <v>650000</v>
      </c>
      <c r="O671" s="50">
        <f>O673</f>
        <v>130000</v>
      </c>
      <c r="P671" s="50">
        <f>N671+O671</f>
        <v>780000</v>
      </c>
      <c r="Q671" s="147"/>
    </row>
    <row r="672" spans="1:17" s="22" customFormat="1" ht="11.25">
      <c r="A672" s="49" t="s">
        <v>4</v>
      </c>
      <c r="B672" s="19"/>
      <c r="C672" s="19"/>
      <c r="D672" s="140"/>
      <c r="E672" s="140"/>
      <c r="F672" s="140"/>
      <c r="G672" s="23"/>
      <c r="H672" s="23"/>
      <c r="I672" s="23"/>
      <c r="J672" s="23"/>
      <c r="K672" s="23"/>
      <c r="L672" s="23"/>
      <c r="M672" s="23"/>
      <c r="N672" s="23"/>
      <c r="O672" s="23"/>
      <c r="P672" s="23"/>
      <c r="Q672" s="143"/>
    </row>
    <row r="673" spans="1:17" s="22" customFormat="1" ht="10.5" customHeight="1">
      <c r="A673" s="18" t="s">
        <v>63</v>
      </c>
      <c r="B673" s="19"/>
      <c r="C673" s="19"/>
      <c r="D673" s="140"/>
      <c r="E673" s="140"/>
      <c r="F673" s="140"/>
      <c r="G673" s="23">
        <f>G679</f>
        <v>499400</v>
      </c>
      <c r="H673" s="23"/>
      <c r="I673" s="23"/>
      <c r="J673" s="23">
        <f>G673</f>
        <v>499400</v>
      </c>
      <c r="K673" s="23"/>
      <c r="L673" s="23"/>
      <c r="M673" s="23"/>
      <c r="N673" s="23">
        <f>N676*N679</f>
        <v>650000</v>
      </c>
      <c r="O673" s="23">
        <v>130000</v>
      </c>
      <c r="P673" s="23">
        <f>N673+O673</f>
        <v>780000</v>
      </c>
      <c r="Q673" s="143"/>
    </row>
    <row r="674" spans="1:17" s="22" customFormat="1" ht="11.25" hidden="1">
      <c r="A674" s="18" t="s">
        <v>63</v>
      </c>
      <c r="B674" s="19"/>
      <c r="C674" s="19"/>
      <c r="D674" s="140"/>
      <c r="E674" s="140"/>
      <c r="F674" s="140"/>
      <c r="G674" s="23"/>
      <c r="H674" s="23"/>
      <c r="I674" s="23"/>
      <c r="J674" s="23"/>
      <c r="K674" s="23"/>
      <c r="L674" s="23"/>
      <c r="M674" s="23"/>
      <c r="N674" s="23"/>
      <c r="O674" s="23"/>
      <c r="P674" s="23"/>
      <c r="Q674" s="143"/>
    </row>
    <row r="675" spans="1:17" s="22" customFormat="1" ht="11.25">
      <c r="A675" s="49" t="s">
        <v>5</v>
      </c>
      <c r="B675" s="19"/>
      <c r="C675" s="19"/>
      <c r="D675" s="140"/>
      <c r="E675" s="140"/>
      <c r="F675" s="140"/>
      <c r="G675" s="23"/>
      <c r="H675" s="23"/>
      <c r="I675" s="23"/>
      <c r="J675" s="23"/>
      <c r="K675" s="23"/>
      <c r="L675" s="23"/>
      <c r="M675" s="23"/>
      <c r="N675" s="23"/>
      <c r="O675" s="23"/>
      <c r="P675" s="23"/>
      <c r="Q675" s="143"/>
    </row>
    <row r="676" spans="1:17" s="22" customFormat="1" ht="10.5" customHeight="1">
      <c r="A676" s="18" t="s">
        <v>479</v>
      </c>
      <c r="B676" s="19"/>
      <c r="C676" s="19"/>
      <c r="D676" s="140"/>
      <c r="E676" s="140"/>
      <c r="F676" s="140">
        <f>D676</f>
        <v>0</v>
      </c>
      <c r="G676" s="140">
        <v>2</v>
      </c>
      <c r="H676" s="140"/>
      <c r="I676" s="140"/>
      <c r="J676" s="140">
        <v>2</v>
      </c>
      <c r="K676" s="140">
        <f>H676</f>
        <v>0</v>
      </c>
      <c r="L676" s="140">
        <f>J676</f>
        <v>2</v>
      </c>
      <c r="M676" s="140">
        <f>K676</f>
        <v>0</v>
      </c>
      <c r="N676" s="140">
        <v>1</v>
      </c>
      <c r="O676" s="140">
        <v>2</v>
      </c>
      <c r="P676" s="140">
        <f>O676+N676</f>
        <v>3</v>
      </c>
      <c r="Q676" s="143"/>
    </row>
    <row r="677" spans="1:17" s="22" customFormat="1" ht="11.25" hidden="1">
      <c r="A677" s="18" t="s">
        <v>287</v>
      </c>
      <c r="B677" s="19"/>
      <c r="C677" s="19"/>
      <c r="D677" s="140"/>
      <c r="E677" s="140"/>
      <c r="F677" s="140"/>
      <c r="G677" s="140">
        <v>1487</v>
      </c>
      <c r="H677" s="140"/>
      <c r="I677" s="140"/>
      <c r="J677" s="140">
        <f>G677</f>
        <v>1487</v>
      </c>
      <c r="K677" s="140"/>
      <c r="L677" s="140"/>
      <c r="M677" s="140"/>
      <c r="N677" s="140"/>
      <c r="O677" s="140"/>
      <c r="P677" s="140"/>
      <c r="Q677" s="143"/>
    </row>
    <row r="678" spans="1:17" s="22" customFormat="1" ht="11.25">
      <c r="A678" s="49" t="s">
        <v>7</v>
      </c>
      <c r="B678" s="19"/>
      <c r="C678" s="19"/>
      <c r="D678" s="140"/>
      <c r="E678" s="140"/>
      <c r="F678" s="140"/>
      <c r="G678" s="23"/>
      <c r="H678" s="23"/>
      <c r="I678" s="23"/>
      <c r="J678" s="23"/>
      <c r="K678" s="23"/>
      <c r="L678" s="23"/>
      <c r="M678" s="23"/>
      <c r="N678" s="23"/>
      <c r="O678" s="23"/>
      <c r="P678" s="23"/>
      <c r="Q678" s="143"/>
    </row>
    <row r="679" spans="1:17" s="22" customFormat="1" ht="22.5">
      <c r="A679" s="18" t="s">
        <v>480</v>
      </c>
      <c r="B679" s="19"/>
      <c r="C679" s="19"/>
      <c r="D679" s="140"/>
      <c r="E679" s="140"/>
      <c r="F679" s="140"/>
      <c r="G679" s="23">
        <f>465000+34400</f>
        <v>499400</v>
      </c>
      <c r="H679" s="23"/>
      <c r="I679" s="23"/>
      <c r="J679" s="23">
        <f>G679</f>
        <v>499400</v>
      </c>
      <c r="K679" s="23"/>
      <c r="L679" s="23"/>
      <c r="M679" s="23"/>
      <c r="N679" s="23">
        <v>650000</v>
      </c>
      <c r="O679" s="23">
        <v>65000</v>
      </c>
      <c r="P679" s="23"/>
      <c r="Q679" s="143"/>
    </row>
    <row r="680" spans="1:17" s="22" customFormat="1" ht="11.25" hidden="1">
      <c r="A680" s="18"/>
      <c r="B680" s="19"/>
      <c r="C680" s="19"/>
      <c r="D680" s="23"/>
      <c r="E680" s="23"/>
      <c r="F680" s="23"/>
      <c r="G680" s="23"/>
      <c r="H680" s="23"/>
      <c r="I680" s="23"/>
      <c r="J680" s="23"/>
      <c r="K680" s="23"/>
      <c r="L680" s="23"/>
      <c r="M680" s="23"/>
      <c r="N680" s="23"/>
      <c r="O680" s="23"/>
      <c r="P680" s="23"/>
      <c r="Q680" s="143"/>
    </row>
    <row r="681" spans="1:17" s="22" customFormat="1" ht="11.25" hidden="1">
      <c r="A681" s="18"/>
      <c r="B681" s="19"/>
      <c r="C681" s="19"/>
      <c r="D681" s="23"/>
      <c r="E681" s="23"/>
      <c r="F681" s="23"/>
      <c r="G681" s="23"/>
      <c r="H681" s="23"/>
      <c r="I681" s="23"/>
      <c r="J681" s="23"/>
      <c r="K681" s="23"/>
      <c r="L681" s="23"/>
      <c r="M681" s="23"/>
      <c r="N681" s="23"/>
      <c r="O681" s="23"/>
      <c r="P681" s="23"/>
      <c r="Q681" s="143"/>
    </row>
    <row r="682" spans="1:17" s="22" customFormat="1" ht="11.25" hidden="1">
      <c r="A682" s="18"/>
      <c r="B682" s="19"/>
      <c r="C682" s="19"/>
      <c r="D682" s="23"/>
      <c r="E682" s="23"/>
      <c r="F682" s="23"/>
      <c r="G682" s="23"/>
      <c r="H682" s="23"/>
      <c r="I682" s="23"/>
      <c r="J682" s="23"/>
      <c r="K682" s="23"/>
      <c r="L682" s="23"/>
      <c r="M682" s="23"/>
      <c r="N682" s="23"/>
      <c r="O682" s="23"/>
      <c r="P682" s="23"/>
      <c r="Q682" s="143"/>
    </row>
    <row r="683" spans="1:17" s="22" customFormat="1" ht="11.25" hidden="1">
      <c r="A683" s="18"/>
      <c r="B683" s="19"/>
      <c r="C683" s="19"/>
      <c r="D683" s="23"/>
      <c r="E683" s="23"/>
      <c r="F683" s="23"/>
      <c r="G683" s="23"/>
      <c r="H683" s="23"/>
      <c r="I683" s="23"/>
      <c r="J683" s="23"/>
      <c r="K683" s="23"/>
      <c r="L683" s="23"/>
      <c r="M683" s="23"/>
      <c r="N683" s="23"/>
      <c r="O683" s="23"/>
      <c r="P683" s="23"/>
      <c r="Q683" s="143"/>
    </row>
    <row r="684" spans="1:17" s="22" customFormat="1" ht="11.25" hidden="1">
      <c r="A684" s="18"/>
      <c r="B684" s="19"/>
      <c r="C684" s="19"/>
      <c r="D684" s="23"/>
      <c r="E684" s="23"/>
      <c r="F684" s="23"/>
      <c r="G684" s="23"/>
      <c r="H684" s="23"/>
      <c r="I684" s="23"/>
      <c r="J684" s="23"/>
      <c r="K684" s="23"/>
      <c r="L684" s="23"/>
      <c r="M684" s="23"/>
      <c r="N684" s="23"/>
      <c r="O684" s="23"/>
      <c r="P684" s="23"/>
      <c r="Q684" s="143"/>
    </row>
    <row r="685" spans="1:17" s="22" customFormat="1" ht="21" customHeight="1" hidden="1">
      <c r="A685" s="18" t="s">
        <v>288</v>
      </c>
      <c r="B685" s="19"/>
      <c r="C685" s="19"/>
      <c r="D685" s="23"/>
      <c r="E685" s="23"/>
      <c r="F685" s="23"/>
      <c r="G685" s="23">
        <v>3000</v>
      </c>
      <c r="H685" s="23"/>
      <c r="I685" s="23"/>
      <c r="J685" s="23">
        <f>G685</f>
        <v>3000</v>
      </c>
      <c r="K685" s="23"/>
      <c r="L685" s="23"/>
      <c r="M685" s="23"/>
      <c r="N685" s="23"/>
      <c r="O685" s="23"/>
      <c r="P685" s="23"/>
      <c r="Q685" s="143"/>
    </row>
    <row r="686" spans="1:17" s="79" customFormat="1" ht="22.5">
      <c r="A686" s="72" t="s">
        <v>397</v>
      </c>
      <c r="B686" s="70"/>
      <c r="C686" s="70"/>
      <c r="D686" s="138"/>
      <c r="E686" s="138"/>
      <c r="F686" s="138">
        <f>D686</f>
        <v>0</v>
      </c>
      <c r="G686" s="50">
        <f>G691*G694</f>
        <v>200000</v>
      </c>
      <c r="H686" s="50"/>
      <c r="I686" s="50"/>
      <c r="J686" s="50">
        <f>G686</f>
        <v>200000</v>
      </c>
      <c r="K686" s="50"/>
      <c r="L686" s="50"/>
      <c r="M686" s="50"/>
      <c r="N686" s="50"/>
      <c r="O686" s="50"/>
      <c r="P686" s="50"/>
      <c r="Q686" s="147"/>
    </row>
    <row r="687" spans="1:17" s="22" customFormat="1" ht="11.25">
      <c r="A687" s="49" t="s">
        <v>4</v>
      </c>
      <c r="B687" s="19"/>
      <c r="C687" s="19"/>
      <c r="D687" s="140"/>
      <c r="E687" s="140"/>
      <c r="F687" s="140"/>
      <c r="G687" s="23"/>
      <c r="H687" s="23"/>
      <c r="I687" s="23"/>
      <c r="J687" s="23"/>
      <c r="K687" s="23"/>
      <c r="L687" s="23"/>
      <c r="M687" s="23"/>
      <c r="N687" s="23"/>
      <c r="O687" s="23"/>
      <c r="P687" s="23"/>
      <c r="Q687" s="143"/>
    </row>
    <row r="688" spans="1:17" s="22" customFormat="1" ht="10.5" customHeight="1">
      <c r="A688" s="18" t="s">
        <v>63</v>
      </c>
      <c r="B688" s="19"/>
      <c r="C688" s="19"/>
      <c r="D688" s="140"/>
      <c r="E688" s="140"/>
      <c r="F688" s="140"/>
      <c r="G688" s="23">
        <f>G691*G694</f>
        <v>200000</v>
      </c>
      <c r="H688" s="23"/>
      <c r="I688" s="23"/>
      <c r="J688" s="23">
        <f>G688</f>
        <v>200000</v>
      </c>
      <c r="K688" s="23"/>
      <c r="L688" s="23"/>
      <c r="M688" s="23"/>
      <c r="N688" s="23"/>
      <c r="O688" s="23"/>
      <c r="P688" s="23"/>
      <c r="Q688" s="143"/>
    </row>
    <row r="689" spans="1:17" s="22" customFormat="1" ht="11.25" hidden="1">
      <c r="A689" s="18" t="s">
        <v>63</v>
      </c>
      <c r="B689" s="19"/>
      <c r="C689" s="19"/>
      <c r="D689" s="140"/>
      <c r="E689" s="140"/>
      <c r="F689" s="140"/>
      <c r="G689" s="23"/>
      <c r="H689" s="23"/>
      <c r="I689" s="23"/>
      <c r="J689" s="23"/>
      <c r="K689" s="23"/>
      <c r="L689" s="23"/>
      <c r="M689" s="23"/>
      <c r="N689" s="23"/>
      <c r="O689" s="23"/>
      <c r="P689" s="23"/>
      <c r="Q689" s="143"/>
    </row>
    <row r="690" spans="1:17" s="22" customFormat="1" ht="11.25">
      <c r="A690" s="49" t="s">
        <v>5</v>
      </c>
      <c r="B690" s="19"/>
      <c r="C690" s="19"/>
      <c r="D690" s="140"/>
      <c r="E690" s="140"/>
      <c r="F690" s="140"/>
      <c r="G690" s="23"/>
      <c r="H690" s="23"/>
      <c r="I690" s="23"/>
      <c r="J690" s="23"/>
      <c r="K690" s="23"/>
      <c r="L690" s="23"/>
      <c r="M690" s="23"/>
      <c r="N690" s="23"/>
      <c r="O690" s="23"/>
      <c r="P690" s="23"/>
      <c r="Q690" s="143"/>
    </row>
    <row r="691" spans="1:17" s="22" customFormat="1" ht="10.5" customHeight="1">
      <c r="A691" s="18" t="s">
        <v>320</v>
      </c>
      <c r="B691" s="19"/>
      <c r="C691" s="19"/>
      <c r="D691" s="140"/>
      <c r="E691" s="140"/>
      <c r="F691" s="140">
        <f>D691</f>
        <v>0</v>
      </c>
      <c r="G691" s="140">
        <v>1</v>
      </c>
      <c r="H691" s="140"/>
      <c r="I691" s="140"/>
      <c r="J691" s="140">
        <f>G691</f>
        <v>1</v>
      </c>
      <c r="K691" s="140">
        <f>H691</f>
        <v>0</v>
      </c>
      <c r="L691" s="140">
        <f>J691</f>
        <v>1</v>
      </c>
      <c r="M691" s="140">
        <f>K691</f>
        <v>0</v>
      </c>
      <c r="N691" s="140"/>
      <c r="O691" s="140"/>
      <c r="P691" s="140"/>
      <c r="Q691" s="143"/>
    </row>
    <row r="692" spans="1:17" s="22" customFormat="1" ht="11.25" hidden="1">
      <c r="A692" s="18" t="s">
        <v>287</v>
      </c>
      <c r="B692" s="19"/>
      <c r="C692" s="19"/>
      <c r="D692" s="140"/>
      <c r="E692" s="140"/>
      <c r="F692" s="140"/>
      <c r="G692" s="140">
        <v>1487</v>
      </c>
      <c r="H692" s="140"/>
      <c r="I692" s="140"/>
      <c r="J692" s="140">
        <f>G692</f>
        <v>1487</v>
      </c>
      <c r="K692" s="140"/>
      <c r="L692" s="140"/>
      <c r="M692" s="140"/>
      <c r="N692" s="140"/>
      <c r="O692" s="140"/>
      <c r="P692" s="140"/>
      <c r="Q692" s="143"/>
    </row>
    <row r="693" spans="1:17" s="22" customFormat="1" ht="11.25">
      <c r="A693" s="49" t="s">
        <v>7</v>
      </c>
      <c r="B693" s="19"/>
      <c r="C693" s="19"/>
      <c r="D693" s="140"/>
      <c r="E693" s="140"/>
      <c r="F693" s="140"/>
      <c r="G693" s="23"/>
      <c r="H693" s="23"/>
      <c r="I693" s="23"/>
      <c r="J693" s="23"/>
      <c r="K693" s="23"/>
      <c r="L693" s="23"/>
      <c r="M693" s="23"/>
      <c r="N693" s="23"/>
      <c r="O693" s="23"/>
      <c r="P693" s="23"/>
      <c r="Q693" s="143"/>
    </row>
    <row r="694" spans="1:17" s="22" customFormat="1" ht="22.5">
      <c r="A694" s="18" t="s">
        <v>321</v>
      </c>
      <c r="B694" s="19"/>
      <c r="C694" s="19"/>
      <c r="D694" s="140"/>
      <c r="E694" s="140"/>
      <c r="F694" s="140"/>
      <c r="G694" s="23">
        <v>200000</v>
      </c>
      <c r="H694" s="23"/>
      <c r="I694" s="23"/>
      <c r="J694" s="23">
        <f>G694</f>
        <v>200000</v>
      </c>
      <c r="K694" s="23"/>
      <c r="L694" s="23"/>
      <c r="M694" s="23"/>
      <c r="N694" s="23"/>
      <c r="O694" s="23"/>
      <c r="P694" s="23"/>
      <c r="Q694" s="143"/>
    </row>
    <row r="695" spans="1:17" s="22" customFormat="1" ht="12">
      <c r="A695" s="45" t="s">
        <v>419</v>
      </c>
      <c r="B695" s="19"/>
      <c r="C695" s="19"/>
      <c r="D695" s="50">
        <f>D697+D711+D778+D787+D794</f>
        <v>0</v>
      </c>
      <c r="E695" s="50"/>
      <c r="F695" s="50">
        <f>D695</f>
        <v>0</v>
      </c>
      <c r="G695" s="50"/>
      <c r="H695" s="50">
        <f>H697</f>
        <v>79404991</v>
      </c>
      <c r="I695" s="50">
        <f>I697</f>
        <v>47000</v>
      </c>
      <c r="J695" s="50">
        <f>H695+I695</f>
        <v>79451991</v>
      </c>
      <c r="K695" s="50"/>
      <c r="L695" s="50"/>
      <c r="M695" s="50"/>
      <c r="N695" s="50"/>
      <c r="O695" s="50">
        <f>O697</f>
        <v>129579824</v>
      </c>
      <c r="P695" s="50">
        <f>P697</f>
        <v>129579824</v>
      </c>
      <c r="Q695" s="143"/>
    </row>
    <row r="696" spans="1:17" s="22" customFormat="1" ht="22.5">
      <c r="A696" s="18" t="s">
        <v>276</v>
      </c>
      <c r="B696" s="19"/>
      <c r="C696" s="19"/>
      <c r="D696" s="23"/>
      <c r="E696" s="23"/>
      <c r="F696" s="23"/>
      <c r="G696" s="23"/>
      <c r="H696" s="23"/>
      <c r="I696" s="23"/>
      <c r="J696" s="23"/>
      <c r="K696" s="23"/>
      <c r="L696" s="23"/>
      <c r="M696" s="23"/>
      <c r="N696" s="23"/>
      <c r="O696" s="23"/>
      <c r="P696" s="23"/>
      <c r="Q696" s="143"/>
    </row>
    <row r="697" spans="1:17" s="79" customFormat="1" ht="33.75">
      <c r="A697" s="72" t="s">
        <v>398</v>
      </c>
      <c r="B697" s="70"/>
      <c r="C697" s="70"/>
      <c r="D697" s="50"/>
      <c r="E697" s="50"/>
      <c r="F697" s="50">
        <f>D697</f>
        <v>0</v>
      </c>
      <c r="G697" s="50"/>
      <c r="H697" s="50">
        <f>H701*H703</f>
        <v>79404991</v>
      </c>
      <c r="I697" s="50">
        <f>I699</f>
        <v>47000</v>
      </c>
      <c r="J697" s="50">
        <f>H697+I697</f>
        <v>79451991</v>
      </c>
      <c r="K697" s="50"/>
      <c r="L697" s="50"/>
      <c r="M697" s="50"/>
      <c r="N697" s="50"/>
      <c r="O697" s="50">
        <f>O701*O703</f>
        <v>129579824</v>
      </c>
      <c r="P697" s="50">
        <f>O697</f>
        <v>129579824</v>
      </c>
      <c r="Q697" s="147"/>
    </row>
    <row r="698" spans="1:17" s="22" customFormat="1" ht="11.25">
      <c r="A698" s="49" t="s">
        <v>4</v>
      </c>
      <c r="B698" s="19"/>
      <c r="C698" s="19"/>
      <c r="D698" s="23"/>
      <c r="E698" s="23"/>
      <c r="F698" s="23"/>
      <c r="G698" s="23"/>
      <c r="H698" s="23"/>
      <c r="I698" s="23"/>
      <c r="J698" s="23"/>
      <c r="K698" s="23"/>
      <c r="L698" s="23"/>
      <c r="M698" s="23"/>
      <c r="N698" s="23"/>
      <c r="O698" s="23"/>
      <c r="P698" s="23"/>
      <c r="Q698" s="143"/>
    </row>
    <row r="699" spans="1:17" s="22" customFormat="1" ht="11.25">
      <c r="A699" s="18" t="s">
        <v>63</v>
      </c>
      <c r="B699" s="19"/>
      <c r="C699" s="19"/>
      <c r="D699" s="23"/>
      <c r="E699" s="23"/>
      <c r="F699" s="23">
        <f>D699</f>
        <v>0</v>
      </c>
      <c r="G699" s="23"/>
      <c r="H699" s="23">
        <f>49855600+12000000+250000+1116250+339900+677700+277200+14159+17372+292000+50+5000+2725000+1800000+1470000+21000+72610+1134950+5798800+317600+470000+700000+49800</f>
        <v>79404991</v>
      </c>
      <c r="I699" s="23">
        <v>47000</v>
      </c>
      <c r="J699" s="23">
        <f>H699+I699</f>
        <v>79451991</v>
      </c>
      <c r="K699" s="23"/>
      <c r="L699" s="23"/>
      <c r="M699" s="23"/>
      <c r="N699" s="23"/>
      <c r="O699" s="23">
        <f>88015624+24068600+13700000+4000000+543000+370000+2200000+958500-5000000-2500000+400000+230000+525000+300000+400000+1369100</f>
        <v>129579824</v>
      </c>
      <c r="P699" s="23">
        <f>O699</f>
        <v>129579824</v>
      </c>
      <c r="Q699" s="143"/>
    </row>
    <row r="700" spans="1:17" s="22" customFormat="1" ht="11.25">
      <c r="A700" s="49" t="s">
        <v>5</v>
      </c>
      <c r="B700" s="19"/>
      <c r="C700" s="19"/>
      <c r="D700" s="23"/>
      <c r="E700" s="23"/>
      <c r="F700" s="23"/>
      <c r="G700" s="23"/>
      <c r="H700" s="23"/>
      <c r="I700" s="23"/>
      <c r="J700" s="23"/>
      <c r="K700" s="23"/>
      <c r="L700" s="23"/>
      <c r="M700" s="23"/>
      <c r="N700" s="23"/>
      <c r="O700" s="23"/>
      <c r="P700" s="23"/>
      <c r="Q700" s="143"/>
    </row>
    <row r="701" spans="1:17" s="22" customFormat="1" ht="33.75">
      <c r="A701" s="18" t="s">
        <v>277</v>
      </c>
      <c r="B701" s="19"/>
      <c r="C701" s="19"/>
      <c r="D701" s="23"/>
      <c r="E701" s="23"/>
      <c r="F701" s="23"/>
      <c r="G701" s="23"/>
      <c r="H701" s="23">
        <v>8</v>
      </c>
      <c r="I701" s="23"/>
      <c r="J701" s="23">
        <v>8</v>
      </c>
      <c r="K701" s="23"/>
      <c r="L701" s="23"/>
      <c r="M701" s="23"/>
      <c r="N701" s="23"/>
      <c r="O701" s="23">
        <v>9</v>
      </c>
      <c r="P701" s="23">
        <f>O701</f>
        <v>9</v>
      </c>
      <c r="Q701" s="143"/>
    </row>
    <row r="702" spans="1:17" s="22" customFormat="1" ht="11.25">
      <c r="A702" s="49" t="s">
        <v>7</v>
      </c>
      <c r="B702" s="19"/>
      <c r="C702" s="19"/>
      <c r="D702" s="23"/>
      <c r="E702" s="23"/>
      <c r="F702" s="23"/>
      <c r="G702" s="23"/>
      <c r="H702" s="23"/>
      <c r="I702" s="23"/>
      <c r="J702" s="23"/>
      <c r="K702" s="23"/>
      <c r="L702" s="23"/>
      <c r="M702" s="23"/>
      <c r="N702" s="23"/>
      <c r="O702" s="23"/>
      <c r="P702" s="23"/>
      <c r="Q702" s="143"/>
    </row>
    <row r="703" spans="1:17" s="22" customFormat="1" ht="24.75" customHeight="1">
      <c r="A703" s="18" t="s">
        <v>278</v>
      </c>
      <c r="B703" s="19"/>
      <c r="C703" s="19"/>
      <c r="D703" s="23"/>
      <c r="E703" s="23"/>
      <c r="F703" s="23"/>
      <c r="G703" s="23"/>
      <c r="H703" s="23">
        <f>H699/H701</f>
        <v>9925623.875</v>
      </c>
      <c r="I703" s="23"/>
      <c r="J703" s="23">
        <f>J699/J701</f>
        <v>9931498.875</v>
      </c>
      <c r="K703" s="23"/>
      <c r="L703" s="23"/>
      <c r="M703" s="23"/>
      <c r="N703" s="23"/>
      <c r="O703" s="23">
        <f>O699/O701</f>
        <v>14397758.222222222</v>
      </c>
      <c r="P703" s="146">
        <f>O703</f>
        <v>14397758.222222222</v>
      </c>
      <c r="Q703" s="143"/>
    </row>
    <row r="704" spans="1:17" s="22" customFormat="1" ht="11.25" hidden="1">
      <c r="A704" s="18"/>
      <c r="B704" s="19"/>
      <c r="C704" s="19"/>
      <c r="D704" s="23"/>
      <c r="E704" s="23"/>
      <c r="F704" s="23"/>
      <c r="G704" s="23"/>
      <c r="H704" s="23"/>
      <c r="I704" s="23"/>
      <c r="J704" s="23"/>
      <c r="K704" s="23"/>
      <c r="L704" s="23"/>
      <c r="M704" s="23"/>
      <c r="N704" s="23"/>
      <c r="O704" s="23"/>
      <c r="P704" s="146"/>
      <c r="Q704" s="143"/>
    </row>
    <row r="705" spans="1:17" s="22" customFormat="1" ht="11.25" hidden="1">
      <c r="A705" s="18"/>
      <c r="B705" s="19"/>
      <c r="C705" s="19"/>
      <c r="D705" s="23"/>
      <c r="E705" s="23"/>
      <c r="F705" s="23"/>
      <c r="G705" s="23"/>
      <c r="H705" s="23"/>
      <c r="I705" s="23"/>
      <c r="J705" s="23"/>
      <c r="K705" s="23"/>
      <c r="L705" s="23"/>
      <c r="M705" s="23"/>
      <c r="N705" s="23"/>
      <c r="O705" s="23"/>
      <c r="P705" s="146"/>
      <c r="Q705" s="143"/>
    </row>
    <row r="706" spans="1:17" s="22" customFormat="1" ht="11.25" hidden="1">
      <c r="A706" s="18"/>
      <c r="B706" s="19"/>
      <c r="C706" s="19"/>
      <c r="D706" s="23"/>
      <c r="E706" s="23"/>
      <c r="F706" s="23"/>
      <c r="G706" s="23"/>
      <c r="H706" s="23"/>
      <c r="I706" s="23"/>
      <c r="J706" s="23"/>
      <c r="K706" s="23"/>
      <c r="L706" s="23"/>
      <c r="M706" s="23"/>
      <c r="N706" s="23"/>
      <c r="O706" s="23"/>
      <c r="P706" s="146"/>
      <c r="Q706" s="143"/>
    </row>
    <row r="707" spans="1:17" s="22" customFormat="1" ht="11.25" hidden="1">
      <c r="A707" s="18"/>
      <c r="B707" s="19"/>
      <c r="C707" s="19"/>
      <c r="D707" s="23"/>
      <c r="E707" s="23"/>
      <c r="F707" s="23"/>
      <c r="G707" s="23"/>
      <c r="H707" s="23"/>
      <c r="I707" s="23"/>
      <c r="J707" s="23"/>
      <c r="K707" s="23"/>
      <c r="L707" s="23"/>
      <c r="M707" s="23"/>
      <c r="N707" s="23"/>
      <c r="O707" s="23"/>
      <c r="P707" s="146"/>
      <c r="Q707" s="143"/>
    </row>
    <row r="708" spans="1:17" s="22" customFormat="1" ht="11.25" hidden="1">
      <c r="A708" s="18"/>
      <c r="B708" s="19"/>
      <c r="C708" s="19"/>
      <c r="D708" s="23"/>
      <c r="E708" s="23"/>
      <c r="F708" s="23"/>
      <c r="G708" s="23"/>
      <c r="H708" s="23"/>
      <c r="I708" s="23"/>
      <c r="J708" s="23"/>
      <c r="K708" s="23"/>
      <c r="L708" s="23"/>
      <c r="M708" s="23"/>
      <c r="N708" s="23"/>
      <c r="O708" s="23"/>
      <c r="P708" s="146"/>
      <c r="Q708" s="143"/>
    </row>
    <row r="709" spans="1:17" s="22" customFormat="1" ht="11.25" hidden="1">
      <c r="A709" s="18"/>
      <c r="B709" s="19"/>
      <c r="C709" s="19"/>
      <c r="D709" s="23"/>
      <c r="E709" s="23"/>
      <c r="F709" s="23"/>
      <c r="G709" s="23"/>
      <c r="H709" s="23"/>
      <c r="I709" s="23"/>
      <c r="J709" s="23"/>
      <c r="K709" s="23"/>
      <c r="L709" s="23"/>
      <c r="M709" s="23"/>
      <c r="N709" s="23"/>
      <c r="O709" s="23"/>
      <c r="P709" s="146"/>
      <c r="Q709" s="143"/>
    </row>
    <row r="710" spans="1:17" s="22" customFormat="1" ht="11.25" hidden="1">
      <c r="A710" s="18"/>
      <c r="B710" s="19"/>
      <c r="C710" s="19"/>
      <c r="D710" s="23"/>
      <c r="E710" s="23"/>
      <c r="F710" s="23"/>
      <c r="G710" s="23"/>
      <c r="H710" s="23"/>
      <c r="I710" s="23"/>
      <c r="J710" s="23"/>
      <c r="K710" s="23"/>
      <c r="L710" s="23"/>
      <c r="M710" s="23"/>
      <c r="N710" s="23"/>
      <c r="O710" s="23"/>
      <c r="P710" s="146"/>
      <c r="Q710" s="143"/>
    </row>
    <row r="711" spans="1:17" s="22" customFormat="1" ht="12">
      <c r="A711" s="45" t="s">
        <v>420</v>
      </c>
      <c r="B711" s="19"/>
      <c r="C711" s="19"/>
      <c r="D711" s="50">
        <f>D713+D787+D796+D821</f>
        <v>0</v>
      </c>
      <c r="E711" s="50"/>
      <c r="F711" s="50">
        <f>D711</f>
        <v>0</v>
      </c>
      <c r="G711" s="50">
        <f>G713</f>
        <v>679500</v>
      </c>
      <c r="H711" s="50">
        <f>H713</f>
        <v>750500</v>
      </c>
      <c r="I711" s="50">
        <f>I713</f>
        <v>0</v>
      </c>
      <c r="J711" s="50">
        <f>G711+H711</f>
        <v>1430000</v>
      </c>
      <c r="K711" s="50"/>
      <c r="L711" s="50"/>
      <c r="M711" s="50"/>
      <c r="N711" s="50">
        <f>N713</f>
        <v>758500</v>
      </c>
      <c r="O711" s="50">
        <f>O713</f>
        <v>2221500</v>
      </c>
      <c r="P711" s="50">
        <f>N711+O711</f>
        <v>2980000</v>
      </c>
      <c r="Q711" s="143"/>
    </row>
    <row r="712" spans="1:17" s="22" customFormat="1" ht="56.25">
      <c r="A712" s="18" t="s">
        <v>300</v>
      </c>
      <c r="B712" s="19"/>
      <c r="C712" s="19"/>
      <c r="D712" s="23"/>
      <c r="E712" s="23"/>
      <c r="F712" s="23"/>
      <c r="G712" s="23"/>
      <c r="H712" s="23"/>
      <c r="I712" s="23"/>
      <c r="J712" s="23"/>
      <c r="K712" s="23"/>
      <c r="L712" s="23"/>
      <c r="M712" s="23"/>
      <c r="N712" s="23"/>
      <c r="O712" s="23"/>
      <c r="P712" s="23"/>
      <c r="Q712" s="143"/>
    </row>
    <row r="713" spans="1:17" s="79" customFormat="1" ht="36" customHeight="1">
      <c r="A713" s="72" t="s">
        <v>399</v>
      </c>
      <c r="B713" s="70"/>
      <c r="C713" s="70"/>
      <c r="D713" s="50"/>
      <c r="E713" s="50"/>
      <c r="F713" s="50">
        <f>D713</f>
        <v>0</v>
      </c>
      <c r="G713" s="50">
        <f>G717*G719</f>
        <v>679500</v>
      </c>
      <c r="H713" s="50">
        <f>H715</f>
        <v>750500</v>
      </c>
      <c r="I713" s="50"/>
      <c r="J713" s="50">
        <f>G713+H713</f>
        <v>1430000</v>
      </c>
      <c r="K713" s="50"/>
      <c r="L713" s="50"/>
      <c r="M713" s="50"/>
      <c r="N713" s="50">
        <f>N717*N719</f>
        <v>758500</v>
      </c>
      <c r="O713" s="50">
        <f>O717*O719</f>
        <v>2221500</v>
      </c>
      <c r="P713" s="50">
        <f>N713+O713</f>
        <v>2980000</v>
      </c>
      <c r="Q713" s="147"/>
    </row>
    <row r="714" spans="1:17" s="22" customFormat="1" ht="11.25">
      <c r="A714" s="49" t="s">
        <v>4</v>
      </c>
      <c r="B714" s="19"/>
      <c r="C714" s="19"/>
      <c r="D714" s="23"/>
      <c r="E714" s="23"/>
      <c r="F714" s="23"/>
      <c r="G714" s="23"/>
      <c r="H714" s="23"/>
      <c r="I714" s="23"/>
      <c r="J714" s="23"/>
      <c r="K714" s="23"/>
      <c r="L714" s="23"/>
      <c r="M714" s="23"/>
      <c r="N714" s="23"/>
      <c r="O714" s="23"/>
      <c r="P714" s="23"/>
      <c r="Q714" s="143"/>
    </row>
    <row r="715" spans="1:17" s="22" customFormat="1" ht="11.25">
      <c r="A715" s="18" t="s">
        <v>63</v>
      </c>
      <c r="B715" s="19"/>
      <c r="C715" s="19"/>
      <c r="D715" s="23"/>
      <c r="E715" s="23"/>
      <c r="F715" s="23">
        <f>D715</f>
        <v>0</v>
      </c>
      <c r="G715" s="23">
        <v>679500</v>
      </c>
      <c r="H715" s="23">
        <v>750500</v>
      </c>
      <c r="I715" s="23"/>
      <c r="J715" s="23">
        <f>G715+H715</f>
        <v>1430000</v>
      </c>
      <c r="K715" s="23"/>
      <c r="L715" s="23"/>
      <c r="M715" s="23"/>
      <c r="N715" s="23">
        <v>758500</v>
      </c>
      <c r="O715" s="23">
        <v>2221500</v>
      </c>
      <c r="P715" s="23">
        <f>N715+O715</f>
        <v>2980000</v>
      </c>
      <c r="Q715" s="143"/>
    </row>
    <row r="716" spans="1:17" s="22" customFormat="1" ht="11.25">
      <c r="A716" s="49" t="s">
        <v>5</v>
      </c>
      <c r="B716" s="19"/>
      <c r="C716" s="19"/>
      <c r="D716" s="23"/>
      <c r="E716" s="23"/>
      <c r="F716" s="23"/>
      <c r="G716" s="23"/>
      <c r="H716" s="23"/>
      <c r="I716" s="23"/>
      <c r="J716" s="23"/>
      <c r="K716" s="23"/>
      <c r="L716" s="23"/>
      <c r="M716" s="23"/>
      <c r="N716" s="23"/>
      <c r="O716" s="23"/>
      <c r="P716" s="23"/>
      <c r="Q716" s="143"/>
    </row>
    <row r="717" spans="1:17" s="22" customFormat="1" ht="22.5">
      <c r="A717" s="18" t="s">
        <v>303</v>
      </c>
      <c r="B717" s="19"/>
      <c r="C717" s="19"/>
      <c r="D717" s="23"/>
      <c r="E717" s="23"/>
      <c r="F717" s="23"/>
      <c r="G717" s="23">
        <v>1</v>
      </c>
      <c r="H717" s="23">
        <v>1</v>
      </c>
      <c r="I717" s="23"/>
      <c r="J717" s="23">
        <v>1</v>
      </c>
      <c r="K717" s="23"/>
      <c r="L717" s="23"/>
      <c r="M717" s="23"/>
      <c r="N717" s="23">
        <v>1</v>
      </c>
      <c r="O717" s="23">
        <v>1</v>
      </c>
      <c r="P717" s="23">
        <v>1</v>
      </c>
      <c r="Q717" s="143"/>
    </row>
    <row r="718" spans="1:17" s="22" customFormat="1" ht="11.25">
      <c r="A718" s="49" t="s">
        <v>7</v>
      </c>
      <c r="B718" s="19"/>
      <c r="C718" s="19"/>
      <c r="D718" s="23"/>
      <c r="E718" s="23"/>
      <c r="F718" s="23"/>
      <c r="G718" s="23"/>
      <c r="H718" s="23"/>
      <c r="I718" s="23"/>
      <c r="J718" s="23"/>
      <c r="K718" s="23"/>
      <c r="L718" s="23"/>
      <c r="M718" s="23"/>
      <c r="N718" s="23"/>
      <c r="O718" s="23"/>
      <c r="P718" s="23"/>
      <c r="Q718" s="143"/>
    </row>
    <row r="719" spans="1:17" s="22" customFormat="1" ht="22.5">
      <c r="A719" s="18" t="s">
        <v>304</v>
      </c>
      <c r="B719" s="19"/>
      <c r="C719" s="19"/>
      <c r="D719" s="23"/>
      <c r="E719" s="23"/>
      <c r="F719" s="23"/>
      <c r="G719" s="23">
        <v>679500</v>
      </c>
      <c r="H719" s="23">
        <f>H715/H717</f>
        <v>750500</v>
      </c>
      <c r="I719" s="91"/>
      <c r="J719" s="91">
        <f>J715/J717</f>
        <v>1430000</v>
      </c>
      <c r="K719" s="91"/>
      <c r="L719" s="91"/>
      <c r="M719" s="91"/>
      <c r="N719" s="91">
        <v>758500</v>
      </c>
      <c r="O719" s="91">
        <v>2221500</v>
      </c>
      <c r="P719" s="23">
        <f>N719+O719</f>
        <v>2980000</v>
      </c>
      <c r="Q719" s="143"/>
    </row>
    <row r="720" spans="1:17" s="22" customFormat="1" ht="12">
      <c r="A720" s="45" t="s">
        <v>421</v>
      </c>
      <c r="B720" s="19"/>
      <c r="C720" s="19"/>
      <c r="D720" s="50">
        <f>D723</f>
        <v>0</v>
      </c>
      <c r="E720" s="50">
        <v>0</v>
      </c>
      <c r="F720" s="50">
        <f>D720</f>
        <v>0</v>
      </c>
      <c r="G720" s="50">
        <f>G723</f>
        <v>2000000</v>
      </c>
      <c r="H720" s="50"/>
      <c r="I720" s="50">
        <f>I723</f>
        <v>0</v>
      </c>
      <c r="J720" s="50">
        <f>J723</f>
        <v>2000000</v>
      </c>
      <c r="K720" s="50"/>
      <c r="L720" s="50"/>
      <c r="M720" s="50"/>
      <c r="N720" s="50">
        <f>N723</f>
        <v>3200000</v>
      </c>
      <c r="O720" s="50"/>
      <c r="P720" s="50">
        <f>P723</f>
        <v>3200000</v>
      </c>
      <c r="Q720" s="143"/>
    </row>
    <row r="721" spans="1:17" s="22" customFormat="1" ht="33.75">
      <c r="A721" s="72" t="s">
        <v>243</v>
      </c>
      <c r="B721" s="19"/>
      <c r="C721" s="19"/>
      <c r="D721" s="23"/>
      <c r="E721" s="23"/>
      <c r="F721" s="23"/>
      <c r="G721" s="23"/>
      <c r="H721" s="23"/>
      <c r="I721" s="23"/>
      <c r="J721" s="23"/>
      <c r="K721" s="23"/>
      <c r="L721" s="23"/>
      <c r="M721" s="23"/>
      <c r="N721" s="23"/>
      <c r="O721" s="23"/>
      <c r="P721" s="23"/>
      <c r="Q721" s="143"/>
    </row>
    <row r="722" spans="1:17" s="22" customFormat="1" ht="22.5">
      <c r="A722" s="18" t="s">
        <v>293</v>
      </c>
      <c r="B722" s="19"/>
      <c r="C722" s="19"/>
      <c r="D722" s="23"/>
      <c r="E722" s="23"/>
      <c r="F722" s="23"/>
      <c r="G722" s="23"/>
      <c r="H722" s="23"/>
      <c r="I722" s="23"/>
      <c r="J722" s="23"/>
      <c r="K722" s="23"/>
      <c r="L722" s="23"/>
      <c r="M722" s="23"/>
      <c r="N722" s="23"/>
      <c r="O722" s="23"/>
      <c r="P722" s="23"/>
      <c r="Q722" s="143"/>
    </row>
    <row r="723" spans="1:17" s="79" customFormat="1" ht="37.5" customHeight="1">
      <c r="A723" s="72" t="s">
        <v>400</v>
      </c>
      <c r="B723" s="70"/>
      <c r="C723" s="70"/>
      <c r="D723" s="138"/>
      <c r="E723" s="138"/>
      <c r="F723" s="138">
        <f>D723</f>
        <v>0</v>
      </c>
      <c r="G723" s="50">
        <f>G729*G738</f>
        <v>2000000</v>
      </c>
      <c r="H723" s="50"/>
      <c r="I723" s="50"/>
      <c r="J723" s="50">
        <f>J725</f>
        <v>2000000</v>
      </c>
      <c r="K723" s="50"/>
      <c r="L723" s="50"/>
      <c r="M723" s="50"/>
      <c r="N723" s="50">
        <f>N725</f>
        <v>3200000</v>
      </c>
      <c r="O723" s="50"/>
      <c r="P723" s="50">
        <f>N723</f>
        <v>3200000</v>
      </c>
      <c r="Q723" s="147"/>
    </row>
    <row r="724" spans="1:17" s="22" customFormat="1" ht="11.25">
      <c r="A724" s="49" t="s">
        <v>4</v>
      </c>
      <c r="B724" s="19"/>
      <c r="C724" s="19"/>
      <c r="D724" s="140"/>
      <c r="E724" s="140"/>
      <c r="F724" s="140"/>
      <c r="G724" s="23"/>
      <c r="H724" s="23"/>
      <c r="I724" s="23"/>
      <c r="J724" s="23"/>
      <c r="K724" s="23"/>
      <c r="L724" s="23"/>
      <c r="M724" s="23"/>
      <c r="N724" s="23"/>
      <c r="O724" s="23"/>
      <c r="P724" s="23"/>
      <c r="Q724" s="143"/>
    </row>
    <row r="725" spans="1:17" s="22" customFormat="1" ht="10.5" customHeight="1">
      <c r="A725" s="18" t="s">
        <v>63</v>
      </c>
      <c r="B725" s="19"/>
      <c r="C725" s="19"/>
      <c r="D725" s="140"/>
      <c r="E725" s="140"/>
      <c r="F725" s="140"/>
      <c r="G725" s="23">
        <v>2000000</v>
      </c>
      <c r="H725" s="23"/>
      <c r="I725" s="23"/>
      <c r="J725" s="23">
        <f>J729*J738</f>
        <v>2000000</v>
      </c>
      <c r="K725" s="23"/>
      <c r="L725" s="23"/>
      <c r="M725" s="23"/>
      <c r="N725" s="23">
        <v>3200000</v>
      </c>
      <c r="O725" s="23"/>
      <c r="P725" s="23">
        <f>N725</f>
        <v>3200000</v>
      </c>
      <c r="Q725" s="143"/>
    </row>
    <row r="726" spans="1:17" s="22" customFormat="1" ht="11.25" hidden="1">
      <c r="A726" s="18" t="s">
        <v>63</v>
      </c>
      <c r="B726" s="19"/>
      <c r="C726" s="19"/>
      <c r="D726" s="140"/>
      <c r="E726" s="140"/>
      <c r="F726" s="140"/>
      <c r="G726" s="23"/>
      <c r="H726" s="23"/>
      <c r="I726" s="23"/>
      <c r="J726" s="23"/>
      <c r="K726" s="23"/>
      <c r="L726" s="23"/>
      <c r="M726" s="23"/>
      <c r="N726" s="23"/>
      <c r="O726" s="23"/>
      <c r="P726" s="23">
        <f aca="true" t="shared" si="48" ref="P726:P738">N726</f>
        <v>0</v>
      </c>
      <c r="Q726" s="143"/>
    </row>
    <row r="727" spans="1:17" s="22" customFormat="1" ht="11.25">
      <c r="A727" s="49" t="s">
        <v>5</v>
      </c>
      <c r="B727" s="19"/>
      <c r="C727" s="19"/>
      <c r="D727" s="140"/>
      <c r="E727" s="140"/>
      <c r="F727" s="140"/>
      <c r="G727" s="23"/>
      <c r="H727" s="23"/>
      <c r="I727" s="23"/>
      <c r="J727" s="23"/>
      <c r="K727" s="23"/>
      <c r="L727" s="23"/>
      <c r="M727" s="23"/>
      <c r="N727" s="23"/>
      <c r="O727" s="23"/>
      <c r="P727" s="23"/>
      <c r="Q727" s="143"/>
    </row>
    <row r="728" spans="1:17" s="22" customFormat="1" ht="0.75" customHeight="1" hidden="1">
      <c r="A728" s="18" t="s">
        <v>274</v>
      </c>
      <c r="B728" s="19"/>
      <c r="C728" s="19"/>
      <c r="D728" s="140"/>
      <c r="E728" s="140"/>
      <c r="F728" s="140">
        <f>D728</f>
        <v>0</v>
      </c>
      <c r="G728" s="140">
        <v>1</v>
      </c>
      <c r="H728" s="140"/>
      <c r="I728" s="140"/>
      <c r="J728" s="140">
        <f>G728</f>
        <v>1</v>
      </c>
      <c r="K728" s="23"/>
      <c r="L728" s="23"/>
      <c r="M728" s="23"/>
      <c r="N728" s="23"/>
      <c r="O728" s="23"/>
      <c r="P728" s="23">
        <f t="shared" si="48"/>
        <v>0</v>
      </c>
      <c r="Q728" s="143"/>
    </row>
    <row r="729" spans="1:17" s="22" customFormat="1" ht="11.25">
      <c r="A729" s="18" t="s">
        <v>287</v>
      </c>
      <c r="B729" s="19"/>
      <c r="C729" s="19"/>
      <c r="D729" s="140"/>
      <c r="E729" s="140"/>
      <c r="F729" s="140"/>
      <c r="G729" s="140">
        <v>500</v>
      </c>
      <c r="H729" s="140"/>
      <c r="I729" s="140"/>
      <c r="J729" s="140">
        <v>500</v>
      </c>
      <c r="K729" s="23"/>
      <c r="L729" s="23"/>
      <c r="M729" s="23"/>
      <c r="N729" s="23">
        <v>1244</v>
      </c>
      <c r="O729" s="23"/>
      <c r="P729" s="23">
        <f t="shared" si="48"/>
        <v>1244</v>
      </c>
      <c r="Q729" s="143"/>
    </row>
    <row r="730" spans="1:17" s="22" customFormat="1" ht="22.5">
      <c r="A730" s="18" t="s">
        <v>373</v>
      </c>
      <c r="B730" s="19"/>
      <c r="C730" s="19"/>
      <c r="D730" s="140"/>
      <c r="E730" s="140"/>
      <c r="F730" s="140"/>
      <c r="G730" s="140">
        <f>G729*4000</f>
        <v>2000000</v>
      </c>
      <c r="H730" s="140"/>
      <c r="I730" s="140"/>
      <c r="J730" s="140">
        <f>G730</f>
        <v>2000000</v>
      </c>
      <c r="K730" s="23"/>
      <c r="L730" s="23"/>
      <c r="M730" s="23"/>
      <c r="N730" s="23">
        <f>N729*4000</f>
        <v>4976000</v>
      </c>
      <c r="O730" s="23"/>
      <c r="P730" s="23">
        <f>N730</f>
        <v>4976000</v>
      </c>
      <c r="Q730" s="143"/>
    </row>
    <row r="731" spans="1:17" s="22" customFormat="1" ht="10.5" customHeight="1">
      <c r="A731" s="49" t="s">
        <v>7</v>
      </c>
      <c r="B731" s="19"/>
      <c r="C731" s="19"/>
      <c r="D731" s="140"/>
      <c r="E731" s="140"/>
      <c r="F731" s="140"/>
      <c r="G731" s="23"/>
      <c r="H731" s="23"/>
      <c r="I731" s="23"/>
      <c r="J731" s="23"/>
      <c r="K731" s="23"/>
      <c r="L731" s="23"/>
      <c r="M731" s="23"/>
      <c r="N731" s="23"/>
      <c r="O731" s="23"/>
      <c r="P731" s="23"/>
      <c r="Q731" s="143"/>
    </row>
    <row r="732" spans="1:17" s="22" customFormat="1" ht="15" customHeight="1" hidden="1">
      <c r="A732" s="18" t="s">
        <v>275</v>
      </c>
      <c r="B732" s="19"/>
      <c r="C732" s="19"/>
      <c r="D732" s="140"/>
      <c r="E732" s="140"/>
      <c r="F732" s="140"/>
      <c r="G732" s="23">
        <v>465000</v>
      </c>
      <c r="H732" s="23"/>
      <c r="I732" s="23"/>
      <c r="J732" s="23">
        <f>G732</f>
        <v>465000</v>
      </c>
      <c r="K732" s="23"/>
      <c r="L732" s="23"/>
      <c r="M732" s="23"/>
      <c r="N732" s="23"/>
      <c r="O732" s="23"/>
      <c r="P732" s="23">
        <f t="shared" si="48"/>
        <v>0</v>
      </c>
      <c r="Q732" s="143"/>
    </row>
    <row r="733" spans="1:17" s="22" customFormat="1" ht="11.25" hidden="1">
      <c r="A733" s="18"/>
      <c r="B733" s="19"/>
      <c r="C733" s="19"/>
      <c r="D733" s="23"/>
      <c r="E733" s="23"/>
      <c r="F733" s="23"/>
      <c r="G733" s="23"/>
      <c r="H733" s="23"/>
      <c r="I733" s="23"/>
      <c r="J733" s="23"/>
      <c r="K733" s="23"/>
      <c r="L733" s="23"/>
      <c r="M733" s="23"/>
      <c r="N733" s="23"/>
      <c r="O733" s="23"/>
      <c r="P733" s="23">
        <f t="shared" si="48"/>
        <v>0</v>
      </c>
      <c r="Q733" s="143"/>
    </row>
    <row r="734" spans="1:17" s="22" customFormat="1" ht="11.25" hidden="1">
      <c r="A734" s="18"/>
      <c r="B734" s="19"/>
      <c r="C734" s="19"/>
      <c r="D734" s="23"/>
      <c r="E734" s="23"/>
      <c r="F734" s="23"/>
      <c r="G734" s="23"/>
      <c r="H734" s="23"/>
      <c r="I734" s="23"/>
      <c r="J734" s="23"/>
      <c r="K734" s="23"/>
      <c r="L734" s="23"/>
      <c r="M734" s="23"/>
      <c r="N734" s="23"/>
      <c r="O734" s="23"/>
      <c r="P734" s="23">
        <f t="shared" si="48"/>
        <v>0</v>
      </c>
      <c r="Q734" s="143"/>
    </row>
    <row r="735" spans="1:17" s="22" customFormat="1" ht="11.25" hidden="1">
      <c r="A735" s="18"/>
      <c r="B735" s="19"/>
      <c r="C735" s="19"/>
      <c r="D735" s="23"/>
      <c r="E735" s="23"/>
      <c r="F735" s="23"/>
      <c r="G735" s="23"/>
      <c r="H735" s="23"/>
      <c r="I735" s="23"/>
      <c r="J735" s="23"/>
      <c r="K735" s="23"/>
      <c r="L735" s="23"/>
      <c r="M735" s="23"/>
      <c r="N735" s="23"/>
      <c r="O735" s="23"/>
      <c r="P735" s="23">
        <f t="shared" si="48"/>
        <v>0</v>
      </c>
      <c r="Q735" s="143"/>
    </row>
    <row r="736" spans="1:17" s="22" customFormat="1" ht="11.25" hidden="1">
      <c r="A736" s="18"/>
      <c r="B736" s="19"/>
      <c r="C736" s="19"/>
      <c r="D736" s="23"/>
      <c r="E736" s="23"/>
      <c r="F736" s="23"/>
      <c r="G736" s="23"/>
      <c r="H736" s="23"/>
      <c r="I736" s="23"/>
      <c r="J736" s="23"/>
      <c r="K736" s="23"/>
      <c r="L736" s="23"/>
      <c r="M736" s="23"/>
      <c r="N736" s="23"/>
      <c r="O736" s="23"/>
      <c r="P736" s="23">
        <f t="shared" si="48"/>
        <v>0</v>
      </c>
      <c r="Q736" s="143"/>
    </row>
    <row r="737" spans="1:17" s="22" customFormat="1" ht="11.25" hidden="1">
      <c r="A737" s="18"/>
      <c r="B737" s="19"/>
      <c r="C737" s="19"/>
      <c r="D737" s="23"/>
      <c r="E737" s="23"/>
      <c r="F737" s="23"/>
      <c r="G737" s="23"/>
      <c r="H737" s="23"/>
      <c r="I737" s="23"/>
      <c r="J737" s="23"/>
      <c r="K737" s="23"/>
      <c r="L737" s="23"/>
      <c r="M737" s="23"/>
      <c r="N737" s="23"/>
      <c r="O737" s="23"/>
      <c r="P737" s="23">
        <f t="shared" si="48"/>
        <v>0</v>
      </c>
      <c r="Q737" s="143"/>
    </row>
    <row r="738" spans="1:17" s="22" customFormat="1" ht="12.75" customHeight="1">
      <c r="A738" s="18" t="s">
        <v>288</v>
      </c>
      <c r="B738" s="19"/>
      <c r="C738" s="19"/>
      <c r="D738" s="23"/>
      <c r="E738" s="23"/>
      <c r="F738" s="23"/>
      <c r="G738" s="23">
        <v>4000</v>
      </c>
      <c r="H738" s="23"/>
      <c r="I738" s="23"/>
      <c r="J738" s="23">
        <v>4000</v>
      </c>
      <c r="K738" s="23"/>
      <c r="L738" s="23"/>
      <c r="M738" s="23"/>
      <c r="N738" s="23">
        <v>2572.339</v>
      </c>
      <c r="O738" s="23"/>
      <c r="P738" s="23">
        <f t="shared" si="48"/>
        <v>2572.339</v>
      </c>
      <c r="Q738" s="143"/>
    </row>
    <row r="739" spans="1:17" s="22" customFormat="1" ht="11.25">
      <c r="A739" s="18" t="s">
        <v>371</v>
      </c>
      <c r="B739" s="19"/>
      <c r="C739" s="19"/>
      <c r="D739" s="23"/>
      <c r="E739" s="23"/>
      <c r="F739" s="23"/>
      <c r="G739" s="23">
        <f>G725/G730</f>
        <v>1</v>
      </c>
      <c r="H739" s="23"/>
      <c r="I739" s="23"/>
      <c r="J739" s="23"/>
      <c r="K739" s="23"/>
      <c r="L739" s="23"/>
      <c r="M739" s="23"/>
      <c r="N739" s="23">
        <f>N725/N730</f>
        <v>0.6430868167202572</v>
      </c>
      <c r="O739" s="23"/>
      <c r="P739" s="23">
        <f>N739</f>
        <v>0.6430868167202572</v>
      </c>
      <c r="Q739" s="143"/>
    </row>
    <row r="740" spans="1:17" s="22" customFormat="1" ht="12.75">
      <c r="A740" s="148" t="s">
        <v>422</v>
      </c>
      <c r="B740" s="19"/>
      <c r="C740" s="19"/>
      <c r="D740" s="23"/>
      <c r="E740" s="23"/>
      <c r="F740" s="23"/>
      <c r="G740" s="44">
        <f>G741</f>
        <v>349999.999992</v>
      </c>
      <c r="H740" s="44"/>
      <c r="I740" s="44">
        <f>I741</f>
        <v>0</v>
      </c>
      <c r="J740" s="44">
        <f>G740</f>
        <v>349999.999992</v>
      </c>
      <c r="K740" s="23"/>
      <c r="L740" s="23"/>
      <c r="M740" s="23"/>
      <c r="N740" s="44">
        <f>N741</f>
        <v>550000</v>
      </c>
      <c r="O740" s="44"/>
      <c r="P740" s="44">
        <f>N740</f>
        <v>550000</v>
      </c>
      <c r="Q740" s="143"/>
    </row>
    <row r="741" spans="1:17" s="79" customFormat="1" ht="22.5">
      <c r="A741" s="72" t="s">
        <v>401</v>
      </c>
      <c r="B741" s="70"/>
      <c r="C741" s="70"/>
      <c r="D741" s="50"/>
      <c r="E741" s="50"/>
      <c r="F741" s="50"/>
      <c r="G741" s="50">
        <f>G745*G747</f>
        <v>349999.999992</v>
      </c>
      <c r="H741" s="50"/>
      <c r="I741" s="50"/>
      <c r="J741" s="50">
        <f>G741</f>
        <v>349999.999992</v>
      </c>
      <c r="K741" s="50"/>
      <c r="L741" s="50"/>
      <c r="M741" s="50"/>
      <c r="N741" s="50">
        <f>N745*N747</f>
        <v>550000</v>
      </c>
      <c r="O741" s="50"/>
      <c r="P741" s="44">
        <f>N741</f>
        <v>550000</v>
      </c>
      <c r="Q741" s="147"/>
    </row>
    <row r="742" spans="1:17" s="22" customFormat="1" ht="11.25">
      <c r="A742" s="49" t="s">
        <v>4</v>
      </c>
      <c r="B742" s="19"/>
      <c r="C742" s="19"/>
      <c r="D742" s="23"/>
      <c r="E742" s="23"/>
      <c r="F742" s="23"/>
      <c r="G742" s="23"/>
      <c r="H742" s="23"/>
      <c r="I742" s="23"/>
      <c r="J742" s="23"/>
      <c r="K742" s="23"/>
      <c r="L742" s="23"/>
      <c r="M742" s="23"/>
      <c r="N742" s="23"/>
      <c r="O742" s="23"/>
      <c r="P742" s="23"/>
      <c r="Q742" s="143"/>
    </row>
    <row r="743" spans="1:17" s="22" customFormat="1" ht="22.5">
      <c r="A743" s="18" t="s">
        <v>78</v>
      </c>
      <c r="B743" s="19"/>
      <c r="C743" s="19"/>
      <c r="D743" s="23"/>
      <c r="E743" s="23"/>
      <c r="F743" s="23"/>
      <c r="G743" s="23">
        <f>G745*G747</f>
        <v>349999.999992</v>
      </c>
      <c r="H743" s="23"/>
      <c r="I743" s="23"/>
      <c r="J743" s="23">
        <f>G743</f>
        <v>349999.999992</v>
      </c>
      <c r="K743" s="23"/>
      <c r="L743" s="23"/>
      <c r="M743" s="23"/>
      <c r="N743" s="23">
        <f>N745*N747</f>
        <v>550000</v>
      </c>
      <c r="O743" s="23"/>
      <c r="P743" s="23">
        <f>N743</f>
        <v>550000</v>
      </c>
      <c r="Q743" s="143"/>
    </row>
    <row r="744" spans="1:17" s="22" customFormat="1" ht="11.25">
      <c r="A744" s="49" t="s">
        <v>5</v>
      </c>
      <c r="B744" s="19"/>
      <c r="C744" s="19"/>
      <c r="D744" s="23"/>
      <c r="E744" s="23"/>
      <c r="F744" s="23"/>
      <c r="G744" s="23"/>
      <c r="H744" s="23"/>
      <c r="I744" s="23"/>
      <c r="J744" s="23"/>
      <c r="K744" s="23"/>
      <c r="L744" s="23"/>
      <c r="M744" s="23"/>
      <c r="N744" s="23"/>
      <c r="O744" s="23"/>
      <c r="P744" s="23"/>
      <c r="Q744" s="143"/>
    </row>
    <row r="745" spans="1:17" s="22" customFormat="1" ht="27.75" customHeight="1">
      <c r="A745" s="18" t="s">
        <v>77</v>
      </c>
      <c r="B745" s="19"/>
      <c r="C745" s="19"/>
      <c r="D745" s="23"/>
      <c r="E745" s="23"/>
      <c r="F745" s="23"/>
      <c r="G745" s="23">
        <v>12</v>
      </c>
      <c r="H745" s="23"/>
      <c r="I745" s="23"/>
      <c r="J745" s="23">
        <f>G745</f>
        <v>12</v>
      </c>
      <c r="K745" s="23"/>
      <c r="L745" s="23"/>
      <c r="M745" s="23"/>
      <c r="N745" s="23">
        <v>16</v>
      </c>
      <c r="O745" s="23"/>
      <c r="P745" s="23">
        <f>N745</f>
        <v>16</v>
      </c>
      <c r="Q745" s="143"/>
    </row>
    <row r="746" spans="1:17" s="22" customFormat="1" ht="11.25">
      <c r="A746" s="49" t="s">
        <v>7</v>
      </c>
      <c r="B746" s="19"/>
      <c r="C746" s="19"/>
      <c r="D746" s="23"/>
      <c r="E746" s="23"/>
      <c r="F746" s="23"/>
      <c r="G746" s="23"/>
      <c r="H746" s="23"/>
      <c r="I746" s="23"/>
      <c r="J746" s="23"/>
      <c r="K746" s="23"/>
      <c r="L746" s="23"/>
      <c r="M746" s="23"/>
      <c r="N746" s="23"/>
      <c r="O746" s="23"/>
      <c r="P746" s="23"/>
      <c r="Q746" s="143"/>
    </row>
    <row r="747" spans="1:17" s="22" customFormat="1" ht="33.75">
      <c r="A747" s="18" t="s">
        <v>81</v>
      </c>
      <c r="B747" s="19"/>
      <c r="C747" s="19"/>
      <c r="D747" s="23"/>
      <c r="E747" s="23"/>
      <c r="F747" s="23"/>
      <c r="G747" s="23">
        <v>29166.666666</v>
      </c>
      <c r="H747" s="23"/>
      <c r="I747" s="23"/>
      <c r="J747" s="23">
        <f>G747</f>
        <v>29166.666666</v>
      </c>
      <c r="K747" s="23"/>
      <c r="L747" s="23"/>
      <c r="M747" s="23"/>
      <c r="N747" s="23">
        <v>34375</v>
      </c>
      <c r="O747" s="23"/>
      <c r="P747" s="23">
        <f>N747</f>
        <v>34375</v>
      </c>
      <c r="Q747" s="143"/>
    </row>
    <row r="748" spans="1:17" s="22" customFormat="1" ht="12">
      <c r="A748" s="45" t="s">
        <v>423</v>
      </c>
      <c r="B748" s="19"/>
      <c r="C748" s="19"/>
      <c r="D748" s="50">
        <f>D751</f>
        <v>0</v>
      </c>
      <c r="E748" s="50">
        <v>0</v>
      </c>
      <c r="F748" s="50">
        <f>D748</f>
        <v>0</v>
      </c>
      <c r="G748" s="50">
        <f>G751+G760</f>
        <v>0</v>
      </c>
      <c r="H748" s="50">
        <f aca="true" t="shared" si="49" ref="H748:P748">H751+H760</f>
        <v>2092800</v>
      </c>
      <c r="I748" s="50">
        <f t="shared" si="49"/>
        <v>0</v>
      </c>
      <c r="J748" s="50">
        <f t="shared" si="49"/>
        <v>2092800</v>
      </c>
      <c r="K748" s="50">
        <f t="shared" si="49"/>
        <v>0</v>
      </c>
      <c r="L748" s="50">
        <f t="shared" si="49"/>
        <v>0</v>
      </c>
      <c r="M748" s="50">
        <f t="shared" si="49"/>
        <v>0</v>
      </c>
      <c r="N748" s="50">
        <f t="shared" si="49"/>
        <v>0</v>
      </c>
      <c r="O748" s="50">
        <f t="shared" si="49"/>
        <v>61149000</v>
      </c>
      <c r="P748" s="50">
        <f t="shared" si="49"/>
        <v>61149000</v>
      </c>
      <c r="Q748" s="143"/>
    </row>
    <row r="749" spans="1:17" s="22" customFormat="1" ht="24.75" customHeight="1">
      <c r="A749" s="72" t="s">
        <v>326</v>
      </c>
      <c r="B749" s="19"/>
      <c r="C749" s="19"/>
      <c r="D749" s="23"/>
      <c r="E749" s="23"/>
      <c r="F749" s="23"/>
      <c r="G749" s="23"/>
      <c r="H749" s="23"/>
      <c r="I749" s="23"/>
      <c r="J749" s="23"/>
      <c r="K749" s="23"/>
      <c r="L749" s="23"/>
      <c r="M749" s="23"/>
      <c r="N749" s="23"/>
      <c r="O749" s="23"/>
      <c r="P749" s="23"/>
      <c r="Q749" s="143"/>
    </row>
    <row r="750" spans="1:17" s="22" customFormat="1" ht="22.5">
      <c r="A750" s="18" t="s">
        <v>439</v>
      </c>
      <c r="B750" s="19"/>
      <c r="C750" s="19"/>
      <c r="D750" s="23"/>
      <c r="E750" s="23"/>
      <c r="F750" s="23"/>
      <c r="G750" s="23"/>
      <c r="H750" s="23"/>
      <c r="I750" s="23"/>
      <c r="J750" s="23"/>
      <c r="K750" s="23"/>
      <c r="L750" s="23"/>
      <c r="M750" s="23"/>
      <c r="N750" s="23"/>
      <c r="O750" s="23"/>
      <c r="P750" s="23"/>
      <c r="Q750" s="143"/>
    </row>
    <row r="751" spans="1:17" s="79" customFormat="1" ht="33.75">
      <c r="A751" s="72" t="s">
        <v>461</v>
      </c>
      <c r="B751" s="70"/>
      <c r="C751" s="70"/>
      <c r="D751" s="138"/>
      <c r="E751" s="138"/>
      <c r="F751" s="138">
        <f>D751</f>
        <v>0</v>
      </c>
      <c r="G751" s="50">
        <f>G756*G759</f>
        <v>0</v>
      </c>
      <c r="H751" s="50">
        <f>H753</f>
        <v>0</v>
      </c>
      <c r="I751" s="50">
        <f>I756*I759</f>
        <v>0</v>
      </c>
      <c r="J751" s="50">
        <f>J753</f>
        <v>0</v>
      </c>
      <c r="K751" s="50"/>
      <c r="L751" s="50"/>
      <c r="M751" s="50"/>
      <c r="N751" s="50"/>
      <c r="O751" s="50">
        <f>O753</f>
        <v>4815000</v>
      </c>
      <c r="P751" s="50">
        <f>P753</f>
        <v>4815000</v>
      </c>
      <c r="Q751" s="147"/>
    </row>
    <row r="752" spans="1:17" s="22" customFormat="1" ht="11.25">
      <c r="A752" s="49" t="s">
        <v>4</v>
      </c>
      <c r="B752" s="19"/>
      <c r="C752" s="19"/>
      <c r="D752" s="140"/>
      <c r="E752" s="140"/>
      <c r="F752" s="140"/>
      <c r="G752" s="23"/>
      <c r="H752" s="23"/>
      <c r="I752" s="23"/>
      <c r="J752" s="23"/>
      <c r="K752" s="23"/>
      <c r="L752" s="23"/>
      <c r="M752" s="23"/>
      <c r="N752" s="23"/>
      <c r="O752" s="23"/>
      <c r="P752" s="23"/>
      <c r="Q752" s="143"/>
    </row>
    <row r="753" spans="1:17" s="22" customFormat="1" ht="10.5" customHeight="1">
      <c r="A753" s="18" t="s">
        <v>63</v>
      </c>
      <c r="B753" s="19"/>
      <c r="C753" s="19"/>
      <c r="D753" s="140"/>
      <c r="E753" s="140"/>
      <c r="F753" s="140"/>
      <c r="G753" s="23"/>
      <c r="H753" s="23"/>
      <c r="I753" s="23"/>
      <c r="J753" s="23">
        <f>H753</f>
        <v>0</v>
      </c>
      <c r="K753" s="23"/>
      <c r="L753" s="23"/>
      <c r="M753" s="23"/>
      <c r="N753" s="23"/>
      <c r="O753" s="23">
        <f>4200000+220000+300000+95000</f>
        <v>4815000</v>
      </c>
      <c r="P753" s="23">
        <f>O753</f>
        <v>4815000</v>
      </c>
      <c r="Q753" s="143"/>
    </row>
    <row r="754" spans="1:17" s="22" customFormat="1" ht="11.25" hidden="1">
      <c r="A754" s="18" t="s">
        <v>63</v>
      </c>
      <c r="B754" s="19"/>
      <c r="C754" s="19"/>
      <c r="D754" s="140"/>
      <c r="E754" s="140"/>
      <c r="F754" s="140"/>
      <c r="G754" s="23"/>
      <c r="H754" s="23"/>
      <c r="I754" s="23"/>
      <c r="J754" s="23"/>
      <c r="K754" s="23"/>
      <c r="L754" s="23"/>
      <c r="M754" s="23"/>
      <c r="N754" s="23"/>
      <c r="O754" s="23"/>
      <c r="P754" s="23"/>
      <c r="Q754" s="143"/>
    </row>
    <row r="755" spans="1:17" s="22" customFormat="1" ht="11.25">
      <c r="A755" s="49" t="s">
        <v>5</v>
      </c>
      <c r="B755" s="19"/>
      <c r="C755" s="19"/>
      <c r="D755" s="140"/>
      <c r="E755" s="140"/>
      <c r="F755" s="140"/>
      <c r="G755" s="23"/>
      <c r="H755" s="23"/>
      <c r="I755" s="23"/>
      <c r="J755" s="23"/>
      <c r="K755" s="23"/>
      <c r="L755" s="23"/>
      <c r="M755" s="23"/>
      <c r="N755" s="23"/>
      <c r="O755" s="23"/>
      <c r="P755" s="23"/>
      <c r="Q755" s="143"/>
    </row>
    <row r="756" spans="1:17" s="22" customFormat="1" ht="10.5" customHeight="1">
      <c r="A756" s="18" t="s">
        <v>322</v>
      </c>
      <c r="B756" s="19"/>
      <c r="C756" s="19"/>
      <c r="D756" s="140"/>
      <c r="E756" s="140"/>
      <c r="F756" s="140">
        <f>D756</f>
        <v>0</v>
      </c>
      <c r="G756" s="140"/>
      <c r="H756" s="140"/>
      <c r="I756" s="140"/>
      <c r="J756" s="140"/>
      <c r="K756" s="140">
        <f>H756</f>
        <v>0</v>
      </c>
      <c r="L756" s="140">
        <f>J756</f>
        <v>0</v>
      </c>
      <c r="M756" s="140">
        <f>K756</f>
        <v>0</v>
      </c>
      <c r="N756" s="140"/>
      <c r="O756" s="140">
        <v>2</v>
      </c>
      <c r="P756" s="140">
        <v>2</v>
      </c>
      <c r="Q756" s="143"/>
    </row>
    <row r="757" spans="1:17" s="22" customFormat="1" ht="11.25" hidden="1">
      <c r="A757" s="18" t="s">
        <v>287</v>
      </c>
      <c r="B757" s="19"/>
      <c r="C757" s="19"/>
      <c r="D757" s="140"/>
      <c r="E757" s="140"/>
      <c r="F757" s="140"/>
      <c r="G757" s="140">
        <v>1487</v>
      </c>
      <c r="H757" s="140"/>
      <c r="I757" s="140"/>
      <c r="J757" s="140">
        <f>G757</f>
        <v>1487</v>
      </c>
      <c r="K757" s="140"/>
      <c r="L757" s="140"/>
      <c r="M757" s="140"/>
      <c r="N757" s="140"/>
      <c r="O757" s="140"/>
      <c r="P757" s="140"/>
      <c r="Q757" s="143"/>
    </row>
    <row r="758" spans="1:17" s="22" customFormat="1" ht="11.25">
      <c r="A758" s="49" t="s">
        <v>7</v>
      </c>
      <c r="B758" s="19"/>
      <c r="C758" s="19"/>
      <c r="D758" s="140"/>
      <c r="E758" s="140"/>
      <c r="F758" s="140"/>
      <c r="G758" s="23"/>
      <c r="H758" s="23"/>
      <c r="I758" s="23"/>
      <c r="J758" s="23"/>
      <c r="K758" s="23"/>
      <c r="L758" s="23"/>
      <c r="M758" s="23"/>
      <c r="N758" s="23"/>
      <c r="O758" s="23"/>
      <c r="P758" s="23"/>
      <c r="Q758" s="143"/>
    </row>
    <row r="759" spans="1:17" s="22" customFormat="1" ht="33.75">
      <c r="A759" s="18" t="s">
        <v>462</v>
      </c>
      <c r="B759" s="19"/>
      <c r="C759" s="19"/>
      <c r="D759" s="140"/>
      <c r="E759" s="140"/>
      <c r="F759" s="140"/>
      <c r="G759" s="23"/>
      <c r="H759" s="23"/>
      <c r="I759" s="23"/>
      <c r="J759" s="23"/>
      <c r="K759" s="23"/>
      <c r="L759" s="23"/>
      <c r="M759" s="23"/>
      <c r="N759" s="23"/>
      <c r="O759" s="23">
        <f>O753/O756</f>
        <v>2407500</v>
      </c>
      <c r="P759" s="23">
        <f>P753/P756</f>
        <v>2407500</v>
      </c>
      <c r="Q759" s="23" t="e">
        <f>Q753/Q756</f>
        <v>#DIV/0!</v>
      </c>
    </row>
    <row r="760" spans="1:17" s="79" customFormat="1" ht="56.25">
      <c r="A760" s="72" t="s">
        <v>438</v>
      </c>
      <c r="B760" s="70"/>
      <c r="C760" s="70"/>
      <c r="D760" s="138"/>
      <c r="E760" s="138"/>
      <c r="F760" s="138">
        <f>D760</f>
        <v>0</v>
      </c>
      <c r="G760" s="50">
        <f>G762</f>
        <v>0</v>
      </c>
      <c r="H760" s="50">
        <f>H765*H768</f>
        <v>2092800</v>
      </c>
      <c r="I760" s="50"/>
      <c r="J760" s="50">
        <f>G760+H760+I760</f>
        <v>2092800</v>
      </c>
      <c r="K760" s="50"/>
      <c r="L760" s="50"/>
      <c r="M760" s="50"/>
      <c r="N760" s="50"/>
      <c r="O760" s="50">
        <f>O762</f>
        <v>56334000</v>
      </c>
      <c r="P760" s="50">
        <f>N760+O760</f>
        <v>56334000</v>
      </c>
      <c r="Q760" s="147"/>
    </row>
    <row r="761" spans="1:17" s="22" customFormat="1" ht="11.25">
      <c r="A761" s="49" t="s">
        <v>4</v>
      </c>
      <c r="B761" s="19"/>
      <c r="C761" s="19"/>
      <c r="D761" s="140"/>
      <c r="E761" s="140"/>
      <c r="F761" s="140"/>
      <c r="G761" s="23"/>
      <c r="H761" s="23"/>
      <c r="I761" s="23"/>
      <c r="J761" s="23"/>
      <c r="K761" s="23"/>
      <c r="L761" s="23"/>
      <c r="M761" s="23"/>
      <c r="N761" s="23"/>
      <c r="O761" s="23"/>
      <c r="P761" s="23"/>
      <c r="Q761" s="143"/>
    </row>
    <row r="762" spans="1:17" s="22" customFormat="1" ht="10.5" customHeight="1">
      <c r="A762" s="18" t="s">
        <v>63</v>
      </c>
      <c r="B762" s="19"/>
      <c r="C762" s="19"/>
      <c r="D762" s="140"/>
      <c r="E762" s="140"/>
      <c r="F762" s="140"/>
      <c r="G762" s="23"/>
      <c r="H762" s="23">
        <f>1473000+619800</f>
        <v>2092800</v>
      </c>
      <c r="I762" s="23"/>
      <c r="J762" s="23">
        <f>H762</f>
        <v>2092800</v>
      </c>
      <c r="K762" s="23"/>
      <c r="L762" s="23"/>
      <c r="M762" s="23"/>
      <c r="N762" s="23"/>
      <c r="O762" s="23">
        <f>5200000+1575000+6000000+750000+341000+2750200+30000000+8250000+42800+1425000</f>
        <v>56334000</v>
      </c>
      <c r="P762" s="23">
        <f>O762</f>
        <v>56334000</v>
      </c>
      <c r="Q762" s="143"/>
    </row>
    <row r="763" spans="1:17" s="22" customFormat="1" ht="11.25" hidden="1">
      <c r="A763" s="18" t="s">
        <v>63</v>
      </c>
      <c r="B763" s="19"/>
      <c r="C763" s="19"/>
      <c r="D763" s="140"/>
      <c r="E763" s="140"/>
      <c r="F763" s="140"/>
      <c r="G763" s="23"/>
      <c r="H763" s="23"/>
      <c r="I763" s="23"/>
      <c r="J763" s="23">
        <f aca="true" t="shared" si="50" ref="J763:J768">H763</f>
        <v>0</v>
      </c>
      <c r="K763" s="23"/>
      <c r="L763" s="23"/>
      <c r="M763" s="23"/>
      <c r="N763" s="23"/>
      <c r="O763" s="23"/>
      <c r="P763" s="23"/>
      <c r="Q763" s="143"/>
    </row>
    <row r="764" spans="1:17" s="22" customFormat="1" ht="11.25">
      <c r="A764" s="49" t="s">
        <v>5</v>
      </c>
      <c r="B764" s="19"/>
      <c r="C764" s="19"/>
      <c r="D764" s="140"/>
      <c r="E764" s="140"/>
      <c r="F764" s="140"/>
      <c r="G764" s="23"/>
      <c r="H764" s="23"/>
      <c r="I764" s="23"/>
      <c r="J764" s="23"/>
      <c r="K764" s="23"/>
      <c r="L764" s="23"/>
      <c r="M764" s="23"/>
      <c r="N764" s="23"/>
      <c r="O764" s="23"/>
      <c r="P764" s="23"/>
      <c r="Q764" s="143"/>
    </row>
    <row r="765" spans="1:17" s="22" customFormat="1" ht="10.5" customHeight="1">
      <c r="A765" s="18" t="s">
        <v>322</v>
      </c>
      <c r="B765" s="19"/>
      <c r="C765" s="19"/>
      <c r="D765" s="140"/>
      <c r="E765" s="140"/>
      <c r="F765" s="140">
        <f>D765</f>
        <v>0</v>
      </c>
      <c r="G765" s="140"/>
      <c r="H765" s="140">
        <v>5</v>
      </c>
      <c r="I765" s="140"/>
      <c r="J765" s="23">
        <f t="shared" si="50"/>
        <v>5</v>
      </c>
      <c r="K765" s="140">
        <f>H765</f>
        <v>5</v>
      </c>
      <c r="L765" s="140">
        <f>J765</f>
        <v>5</v>
      </c>
      <c r="M765" s="140">
        <f>K765</f>
        <v>5</v>
      </c>
      <c r="N765" s="140"/>
      <c r="O765" s="140">
        <v>8</v>
      </c>
      <c r="P765" s="140">
        <f>O765</f>
        <v>8</v>
      </c>
      <c r="Q765" s="143"/>
    </row>
    <row r="766" spans="1:17" s="22" customFormat="1" ht="11.25" hidden="1">
      <c r="A766" s="18" t="s">
        <v>287</v>
      </c>
      <c r="B766" s="19"/>
      <c r="C766" s="19"/>
      <c r="D766" s="140"/>
      <c r="E766" s="140"/>
      <c r="F766" s="140"/>
      <c r="G766" s="140">
        <v>1487</v>
      </c>
      <c r="H766" s="140"/>
      <c r="I766" s="140"/>
      <c r="J766" s="23">
        <f t="shared" si="50"/>
        <v>0</v>
      </c>
      <c r="K766" s="140"/>
      <c r="L766" s="140"/>
      <c r="M766" s="140"/>
      <c r="N766" s="140"/>
      <c r="O766" s="140"/>
      <c r="P766" s="140"/>
      <c r="Q766" s="143"/>
    </row>
    <row r="767" spans="1:17" s="22" customFormat="1" ht="11.25">
      <c r="A767" s="49" t="s">
        <v>7</v>
      </c>
      <c r="B767" s="19"/>
      <c r="C767" s="19"/>
      <c r="D767" s="140"/>
      <c r="E767" s="140"/>
      <c r="F767" s="140"/>
      <c r="G767" s="23"/>
      <c r="H767" s="23"/>
      <c r="I767" s="23"/>
      <c r="J767" s="23"/>
      <c r="K767" s="23"/>
      <c r="L767" s="23"/>
      <c r="M767" s="23"/>
      <c r="N767" s="23"/>
      <c r="O767" s="23"/>
      <c r="P767" s="23"/>
      <c r="Q767" s="143"/>
    </row>
    <row r="768" spans="1:17" s="22" customFormat="1" ht="22.5">
      <c r="A768" s="18" t="s">
        <v>325</v>
      </c>
      <c r="B768" s="19"/>
      <c r="C768" s="19"/>
      <c r="D768" s="140"/>
      <c r="E768" s="140"/>
      <c r="F768" s="140"/>
      <c r="G768" s="23"/>
      <c r="H768" s="23">
        <f>H762/H765</f>
        <v>418560</v>
      </c>
      <c r="I768" s="23"/>
      <c r="J768" s="23">
        <f t="shared" si="50"/>
        <v>418560</v>
      </c>
      <c r="K768" s="23"/>
      <c r="L768" s="23"/>
      <c r="M768" s="23"/>
      <c r="N768" s="23"/>
      <c r="O768" s="23">
        <f>O762/O765</f>
        <v>7041750</v>
      </c>
      <c r="P768" s="23">
        <f>O768</f>
        <v>7041750</v>
      </c>
      <c r="Q768" s="143"/>
    </row>
    <row r="769" spans="1:17" s="22" customFormat="1" ht="12">
      <c r="A769" s="45" t="s">
        <v>424</v>
      </c>
      <c r="B769" s="19"/>
      <c r="C769" s="19"/>
      <c r="D769" s="140"/>
      <c r="E769" s="140"/>
      <c r="F769" s="140"/>
      <c r="G769" s="23"/>
      <c r="H769" s="50">
        <f>H771</f>
        <v>-2804000</v>
      </c>
      <c r="I769" s="50"/>
      <c r="J769" s="50">
        <f>H769</f>
        <v>-2804000</v>
      </c>
      <c r="K769" s="50"/>
      <c r="L769" s="50"/>
      <c r="M769" s="50"/>
      <c r="N769" s="50"/>
      <c r="O769" s="50">
        <f>O771</f>
        <v>-2104092</v>
      </c>
      <c r="P769" s="50">
        <f>O769</f>
        <v>-2104092</v>
      </c>
      <c r="Q769" s="143"/>
    </row>
    <row r="770" spans="1:17" s="22" customFormat="1" ht="17.25" customHeight="1">
      <c r="A770" s="18" t="s">
        <v>402</v>
      </c>
      <c r="B770" s="19"/>
      <c r="C770" s="19"/>
      <c r="D770" s="140"/>
      <c r="E770" s="140"/>
      <c r="F770" s="140"/>
      <c r="G770" s="23"/>
      <c r="H770" s="23"/>
      <c r="I770" s="23"/>
      <c r="J770" s="23"/>
      <c r="K770" s="23"/>
      <c r="L770" s="23"/>
      <c r="M770" s="23"/>
      <c r="N770" s="23"/>
      <c r="O770" s="23"/>
      <c r="P770" s="23"/>
      <c r="Q770" s="143"/>
    </row>
    <row r="771" spans="1:17" s="22" customFormat="1" ht="22.5">
      <c r="A771" s="72" t="s">
        <v>403</v>
      </c>
      <c r="B771" s="19"/>
      <c r="C771" s="19"/>
      <c r="D771" s="140"/>
      <c r="E771" s="140"/>
      <c r="F771" s="140"/>
      <c r="G771" s="23"/>
      <c r="H771" s="50">
        <f>H773</f>
        <v>-2804000</v>
      </c>
      <c r="I771" s="50"/>
      <c r="J771" s="50">
        <f>H771</f>
        <v>-2804000</v>
      </c>
      <c r="K771" s="50"/>
      <c r="L771" s="50"/>
      <c r="M771" s="50"/>
      <c r="N771" s="50"/>
      <c r="O771" s="50">
        <f>O773</f>
        <v>-2104092</v>
      </c>
      <c r="P771" s="50">
        <f>O771</f>
        <v>-2104092</v>
      </c>
      <c r="Q771" s="143"/>
    </row>
    <row r="772" spans="1:17" s="22" customFormat="1" ht="11.25">
      <c r="A772" s="49" t="s">
        <v>4</v>
      </c>
      <c r="B772" s="19"/>
      <c r="C772" s="19"/>
      <c r="D772" s="140"/>
      <c r="E772" s="140"/>
      <c r="F772" s="140"/>
      <c r="G772" s="23"/>
      <c r="H772" s="23"/>
      <c r="I772" s="23"/>
      <c r="J772" s="23"/>
      <c r="K772" s="23"/>
      <c r="L772" s="23"/>
      <c r="M772" s="23"/>
      <c r="N772" s="23"/>
      <c r="O772" s="23"/>
      <c r="P772" s="23"/>
      <c r="Q772" s="143"/>
    </row>
    <row r="773" spans="1:17" s="22" customFormat="1" ht="22.5">
      <c r="A773" s="18" t="s">
        <v>406</v>
      </c>
      <c r="B773" s="19"/>
      <c r="C773" s="19"/>
      <c r="D773" s="140"/>
      <c r="E773" s="140"/>
      <c r="F773" s="140"/>
      <c r="G773" s="23"/>
      <c r="H773" s="23">
        <v>-2804000</v>
      </c>
      <c r="I773" s="23"/>
      <c r="J773" s="23">
        <f>H773</f>
        <v>-2804000</v>
      </c>
      <c r="K773" s="23"/>
      <c r="L773" s="23"/>
      <c r="M773" s="23"/>
      <c r="N773" s="23"/>
      <c r="O773" s="23">
        <v>-2104092</v>
      </c>
      <c r="P773" s="23">
        <f>O773</f>
        <v>-2104092</v>
      </c>
      <c r="Q773" s="143"/>
    </row>
    <row r="774" spans="1:17" s="22" customFormat="1" ht="11.25">
      <c r="A774" s="49" t="s">
        <v>5</v>
      </c>
      <c r="B774" s="19"/>
      <c r="C774" s="19"/>
      <c r="D774" s="140"/>
      <c r="E774" s="140"/>
      <c r="F774" s="140"/>
      <c r="G774" s="23"/>
      <c r="H774" s="23"/>
      <c r="I774" s="23"/>
      <c r="J774" s="23"/>
      <c r="K774" s="23"/>
      <c r="L774" s="23"/>
      <c r="M774" s="23"/>
      <c r="N774" s="23"/>
      <c r="O774" s="23"/>
      <c r="P774" s="23"/>
      <c r="Q774" s="143"/>
    </row>
    <row r="775" spans="1:17" s="22" customFormat="1" ht="22.5">
      <c r="A775" s="18" t="s">
        <v>404</v>
      </c>
      <c r="B775" s="19"/>
      <c r="C775" s="19"/>
      <c r="D775" s="140"/>
      <c r="E775" s="140"/>
      <c r="F775" s="140"/>
      <c r="G775" s="23"/>
      <c r="H775" s="142">
        <v>3</v>
      </c>
      <c r="I775" s="23"/>
      <c r="J775" s="142">
        <f>H775</f>
        <v>3</v>
      </c>
      <c r="K775" s="23"/>
      <c r="L775" s="23"/>
      <c r="M775" s="23"/>
      <c r="N775" s="23"/>
      <c r="O775" s="142">
        <v>2</v>
      </c>
      <c r="P775" s="142">
        <v>2</v>
      </c>
      <c r="Q775" s="143"/>
    </row>
    <row r="776" spans="1:17" s="22" customFormat="1" ht="11.25">
      <c r="A776" s="49" t="s">
        <v>7</v>
      </c>
      <c r="B776" s="19"/>
      <c r="C776" s="19"/>
      <c r="D776" s="140"/>
      <c r="E776" s="140"/>
      <c r="F776" s="140"/>
      <c r="G776" s="23"/>
      <c r="H776" s="23"/>
      <c r="I776" s="23"/>
      <c r="J776" s="23"/>
      <c r="K776" s="23"/>
      <c r="L776" s="23"/>
      <c r="M776" s="23"/>
      <c r="N776" s="23"/>
      <c r="O776" s="23"/>
      <c r="P776" s="23"/>
      <c r="Q776" s="143"/>
    </row>
    <row r="777" spans="1:17" s="22" customFormat="1" ht="22.5" hidden="1">
      <c r="A777" s="149" t="s">
        <v>325</v>
      </c>
      <c r="B777" s="88"/>
      <c r="C777" s="88"/>
      <c r="D777" s="146"/>
      <c r="E777" s="146"/>
      <c r="F777" s="146"/>
      <c r="G777" s="146"/>
      <c r="H777" s="146"/>
      <c r="I777" s="146"/>
      <c r="J777" s="146"/>
      <c r="K777" s="146"/>
      <c r="L777" s="146"/>
      <c r="M777" s="146"/>
      <c r="N777" s="146"/>
      <c r="O777" s="146"/>
      <c r="P777" s="146"/>
      <c r="Q777" s="143"/>
    </row>
    <row r="778" spans="1:17" s="22" customFormat="1" ht="11.25" hidden="1">
      <c r="A778" s="60"/>
      <c r="B778" s="88"/>
      <c r="C778" s="88"/>
      <c r="D778" s="146"/>
      <c r="E778" s="146"/>
      <c r="F778" s="146"/>
      <c r="G778" s="146"/>
      <c r="H778" s="146"/>
      <c r="I778" s="146"/>
      <c r="J778" s="146"/>
      <c r="K778" s="146"/>
      <c r="L778" s="146"/>
      <c r="M778" s="146"/>
      <c r="N778" s="146"/>
      <c r="O778" s="146"/>
      <c r="P778" s="146"/>
      <c r="Q778" s="143"/>
    </row>
    <row r="779" spans="1:17" s="22" customFormat="1" ht="11.25" hidden="1">
      <c r="A779" s="60"/>
      <c r="B779" s="88"/>
      <c r="C779" s="88"/>
      <c r="D779" s="146"/>
      <c r="E779" s="146"/>
      <c r="F779" s="146"/>
      <c r="G779" s="146"/>
      <c r="H779" s="146"/>
      <c r="I779" s="146"/>
      <c r="J779" s="146"/>
      <c r="K779" s="146"/>
      <c r="L779" s="146"/>
      <c r="M779" s="146"/>
      <c r="N779" s="146"/>
      <c r="O779" s="146"/>
      <c r="P779" s="146"/>
      <c r="Q779" s="143"/>
    </row>
    <row r="780" spans="1:17" s="22" customFormat="1" ht="11.25" hidden="1">
      <c r="A780" s="60"/>
      <c r="B780" s="88"/>
      <c r="C780" s="88"/>
      <c r="D780" s="146"/>
      <c r="E780" s="146"/>
      <c r="F780" s="146"/>
      <c r="G780" s="146"/>
      <c r="H780" s="146"/>
      <c r="I780" s="146"/>
      <c r="J780" s="146"/>
      <c r="K780" s="146"/>
      <c r="L780" s="146"/>
      <c r="M780" s="146"/>
      <c r="N780" s="146"/>
      <c r="O780" s="146"/>
      <c r="P780" s="146"/>
      <c r="Q780" s="143"/>
    </row>
    <row r="781" spans="1:17" s="22" customFormat="1" ht="11.25" hidden="1">
      <c r="A781" s="60"/>
      <c r="B781" s="88"/>
      <c r="C781" s="88"/>
      <c r="D781" s="146"/>
      <c r="E781" s="146"/>
      <c r="F781" s="146"/>
      <c r="G781" s="146"/>
      <c r="H781" s="146"/>
      <c r="I781" s="146"/>
      <c r="J781" s="146"/>
      <c r="K781" s="146"/>
      <c r="L781" s="146"/>
      <c r="M781" s="146"/>
      <c r="N781" s="146"/>
      <c r="O781" s="146"/>
      <c r="P781" s="146"/>
      <c r="Q781" s="143"/>
    </row>
    <row r="782" spans="1:17" s="22" customFormat="1" ht="11.25" hidden="1">
      <c r="A782" s="60"/>
      <c r="B782" s="88"/>
      <c r="C782" s="88"/>
      <c r="D782" s="146"/>
      <c r="E782" s="146"/>
      <c r="F782" s="146"/>
      <c r="G782" s="146"/>
      <c r="H782" s="146"/>
      <c r="I782" s="146"/>
      <c r="J782" s="146"/>
      <c r="K782" s="146"/>
      <c r="L782" s="146"/>
      <c r="M782" s="146"/>
      <c r="N782" s="146"/>
      <c r="O782" s="146"/>
      <c r="P782" s="146"/>
      <c r="Q782" s="143"/>
    </row>
    <row r="783" spans="1:17" s="22" customFormat="1" ht="11.25" hidden="1">
      <c r="A783" s="60"/>
      <c r="B783" s="88"/>
      <c r="C783" s="88"/>
      <c r="D783" s="146"/>
      <c r="E783" s="146"/>
      <c r="F783" s="146"/>
      <c r="G783" s="146"/>
      <c r="H783" s="146"/>
      <c r="I783" s="146"/>
      <c r="J783" s="146"/>
      <c r="K783" s="146"/>
      <c r="L783" s="146"/>
      <c r="M783" s="146"/>
      <c r="N783" s="146"/>
      <c r="O783" s="146"/>
      <c r="P783" s="146"/>
      <c r="Q783" s="143"/>
    </row>
    <row r="784" spans="1:17" s="22" customFormat="1" ht="11.25" hidden="1">
      <c r="A784" s="60"/>
      <c r="B784" s="88"/>
      <c r="C784" s="88"/>
      <c r="D784" s="146"/>
      <c r="E784" s="146"/>
      <c r="F784" s="146"/>
      <c r="G784" s="146"/>
      <c r="H784" s="146"/>
      <c r="I784" s="146"/>
      <c r="J784" s="146"/>
      <c r="K784" s="146"/>
      <c r="L784" s="146"/>
      <c r="M784" s="146"/>
      <c r="N784" s="146"/>
      <c r="O784" s="146"/>
      <c r="P784" s="146"/>
      <c r="Q784" s="143"/>
    </row>
    <row r="785" spans="1:17" s="22" customFormat="1" ht="11.25" hidden="1">
      <c r="A785" s="60"/>
      <c r="B785" s="88"/>
      <c r="C785" s="88"/>
      <c r="D785" s="146"/>
      <c r="E785" s="146"/>
      <c r="F785" s="146"/>
      <c r="G785" s="146"/>
      <c r="H785" s="146"/>
      <c r="I785" s="146"/>
      <c r="J785" s="146"/>
      <c r="K785" s="146"/>
      <c r="L785" s="146"/>
      <c r="M785" s="146"/>
      <c r="N785" s="146"/>
      <c r="O785" s="146"/>
      <c r="P785" s="146"/>
      <c r="Q785" s="143"/>
    </row>
    <row r="786" spans="1:17" s="22" customFormat="1" ht="10.5" customHeight="1" hidden="1">
      <c r="A786" s="60"/>
      <c r="B786" s="88"/>
      <c r="C786" s="88"/>
      <c r="D786" s="145"/>
      <c r="E786" s="145"/>
      <c r="F786" s="145"/>
      <c r="G786" s="146"/>
      <c r="H786" s="146"/>
      <c r="I786" s="146"/>
      <c r="J786" s="146"/>
      <c r="K786" s="146"/>
      <c r="L786" s="146"/>
      <c r="M786" s="146"/>
      <c r="N786" s="146"/>
      <c r="O786" s="146"/>
      <c r="P786" s="146"/>
      <c r="Q786" s="143"/>
    </row>
    <row r="787" spans="1:17" s="22" customFormat="1" ht="11.25" hidden="1">
      <c r="A787" s="60"/>
      <c r="B787" s="88"/>
      <c r="C787" s="88"/>
      <c r="D787" s="145"/>
      <c r="E787" s="145"/>
      <c r="F787" s="145"/>
      <c r="G787" s="146"/>
      <c r="H787" s="146"/>
      <c r="I787" s="146"/>
      <c r="J787" s="146"/>
      <c r="K787" s="146"/>
      <c r="L787" s="146"/>
      <c r="M787" s="146"/>
      <c r="N787" s="146"/>
      <c r="O787" s="146"/>
      <c r="P787" s="146"/>
      <c r="Q787" s="143"/>
    </row>
    <row r="788" spans="1:17" s="22" customFormat="1" ht="11.25" hidden="1">
      <c r="A788" s="60"/>
      <c r="B788" s="88"/>
      <c r="C788" s="88"/>
      <c r="D788" s="145"/>
      <c r="E788" s="145"/>
      <c r="F788" s="145"/>
      <c r="G788" s="146"/>
      <c r="H788" s="146"/>
      <c r="I788" s="146"/>
      <c r="J788" s="146"/>
      <c r="K788" s="146"/>
      <c r="L788" s="146"/>
      <c r="M788" s="146"/>
      <c r="N788" s="146"/>
      <c r="O788" s="146"/>
      <c r="P788" s="146"/>
      <c r="Q788" s="143"/>
    </row>
    <row r="789" spans="1:17" s="22" customFormat="1" ht="11.25" hidden="1">
      <c r="A789" s="60"/>
      <c r="B789" s="88"/>
      <c r="C789" s="88"/>
      <c r="D789" s="145"/>
      <c r="E789" s="145"/>
      <c r="F789" s="145"/>
      <c r="G789" s="146"/>
      <c r="H789" s="146"/>
      <c r="I789" s="146"/>
      <c r="J789" s="146"/>
      <c r="K789" s="146"/>
      <c r="L789" s="146"/>
      <c r="M789" s="146"/>
      <c r="N789" s="146"/>
      <c r="O789" s="146"/>
      <c r="P789" s="146"/>
      <c r="Q789" s="143"/>
    </row>
    <row r="790" spans="1:17" s="22" customFormat="1" ht="11.25" hidden="1">
      <c r="A790" s="60"/>
      <c r="B790" s="88"/>
      <c r="C790" s="88"/>
      <c r="D790" s="145"/>
      <c r="E790" s="145"/>
      <c r="F790" s="145"/>
      <c r="G790" s="146"/>
      <c r="H790" s="146"/>
      <c r="I790" s="146"/>
      <c r="J790" s="146"/>
      <c r="K790" s="146"/>
      <c r="L790" s="146"/>
      <c r="M790" s="146"/>
      <c r="N790" s="146"/>
      <c r="O790" s="146"/>
      <c r="P790" s="146"/>
      <c r="Q790" s="143"/>
    </row>
    <row r="791" spans="1:17" s="22" customFormat="1" ht="11.25" hidden="1">
      <c r="A791" s="60"/>
      <c r="B791" s="88"/>
      <c r="C791" s="88"/>
      <c r="D791" s="145"/>
      <c r="E791" s="145"/>
      <c r="F791" s="145"/>
      <c r="G791" s="146"/>
      <c r="H791" s="146"/>
      <c r="I791" s="146"/>
      <c r="J791" s="146"/>
      <c r="K791" s="146"/>
      <c r="L791" s="146"/>
      <c r="M791" s="146"/>
      <c r="N791" s="146"/>
      <c r="O791" s="146"/>
      <c r="P791" s="146"/>
      <c r="Q791" s="143"/>
    </row>
    <row r="792" spans="1:17" s="22" customFormat="1" ht="11.25" hidden="1">
      <c r="A792" s="60"/>
      <c r="B792" s="88"/>
      <c r="C792" s="88"/>
      <c r="D792" s="145"/>
      <c r="E792" s="145"/>
      <c r="F792" s="145"/>
      <c r="G792" s="146"/>
      <c r="H792" s="146"/>
      <c r="I792" s="146"/>
      <c r="J792" s="146"/>
      <c r="K792" s="146"/>
      <c r="L792" s="146"/>
      <c r="M792" s="146"/>
      <c r="N792" s="146"/>
      <c r="O792" s="146"/>
      <c r="P792" s="146"/>
      <c r="Q792" s="143"/>
    </row>
    <row r="793" spans="1:17" s="22" customFormat="1" ht="11.25" hidden="1">
      <c r="A793" s="60"/>
      <c r="B793" s="88"/>
      <c r="C793" s="88"/>
      <c r="D793" s="145"/>
      <c r="E793" s="145"/>
      <c r="F793" s="145"/>
      <c r="G793" s="146"/>
      <c r="H793" s="146"/>
      <c r="I793" s="146"/>
      <c r="J793" s="146"/>
      <c r="K793" s="146"/>
      <c r="L793" s="146"/>
      <c r="M793" s="146"/>
      <c r="N793" s="146"/>
      <c r="O793" s="146"/>
      <c r="P793" s="146"/>
      <c r="Q793" s="143"/>
    </row>
    <row r="794" spans="1:17" s="22" customFormat="1" ht="11.25" hidden="1">
      <c r="A794" s="60"/>
      <c r="B794" s="88"/>
      <c r="C794" s="88"/>
      <c r="D794" s="145"/>
      <c r="E794" s="145"/>
      <c r="F794" s="145"/>
      <c r="G794" s="146"/>
      <c r="H794" s="146"/>
      <c r="I794" s="146"/>
      <c r="J794" s="146"/>
      <c r="K794" s="146"/>
      <c r="L794" s="146"/>
      <c r="M794" s="146"/>
      <c r="N794" s="146"/>
      <c r="O794" s="146"/>
      <c r="P794" s="146"/>
      <c r="Q794" s="143"/>
    </row>
    <row r="795" spans="1:17" s="22" customFormat="1" ht="12" customHeight="1" hidden="1">
      <c r="A795" s="60"/>
      <c r="B795" s="88"/>
      <c r="C795" s="88"/>
      <c r="D795" s="145"/>
      <c r="E795" s="145"/>
      <c r="F795" s="145"/>
      <c r="G795" s="146"/>
      <c r="H795" s="146"/>
      <c r="I795" s="146"/>
      <c r="J795" s="146"/>
      <c r="K795" s="146"/>
      <c r="L795" s="146"/>
      <c r="M795" s="146"/>
      <c r="N795" s="146"/>
      <c r="O795" s="146"/>
      <c r="P795" s="146"/>
      <c r="Q795" s="143"/>
    </row>
    <row r="796" spans="1:17" s="22" customFormat="1" ht="11.25" hidden="1">
      <c r="A796" s="60"/>
      <c r="B796" s="88"/>
      <c r="C796" s="88"/>
      <c r="D796" s="145"/>
      <c r="E796" s="145"/>
      <c r="F796" s="145"/>
      <c r="G796" s="146"/>
      <c r="H796" s="146"/>
      <c r="I796" s="146"/>
      <c r="J796" s="146"/>
      <c r="K796" s="146"/>
      <c r="L796" s="146"/>
      <c r="M796" s="146"/>
      <c r="N796" s="146"/>
      <c r="O796" s="146"/>
      <c r="P796" s="146"/>
      <c r="Q796" s="143"/>
    </row>
    <row r="797" spans="1:17" s="22" customFormat="1" ht="29.25" customHeight="1" hidden="1">
      <c r="A797" s="150"/>
      <c r="B797" s="150"/>
      <c r="C797" s="150"/>
      <c r="D797" s="151"/>
      <c r="E797" s="152"/>
      <c r="F797" s="152"/>
      <c r="G797" s="152"/>
      <c r="H797" s="152"/>
      <c r="I797" s="152"/>
      <c r="J797" s="153"/>
      <c r="K797" s="153"/>
      <c r="L797" s="153"/>
      <c r="M797" s="153"/>
      <c r="N797" s="153"/>
      <c r="O797" s="153"/>
      <c r="P797" s="153"/>
      <c r="Q797" s="21"/>
    </row>
    <row r="798" spans="1:17" s="22" customFormat="1" ht="29.25" customHeight="1">
      <c r="A798" s="18" t="s">
        <v>405</v>
      </c>
      <c r="B798" s="154"/>
      <c r="C798" s="154"/>
      <c r="D798" s="155"/>
      <c r="E798" s="156"/>
      <c r="F798" s="156"/>
      <c r="G798" s="156"/>
      <c r="H798" s="23">
        <f>H773/H775</f>
        <v>-934666.6666666666</v>
      </c>
      <c r="I798" s="156"/>
      <c r="J798" s="23">
        <f>H798</f>
        <v>-934666.6666666666</v>
      </c>
      <c r="K798" s="157"/>
      <c r="L798" s="157"/>
      <c r="M798" s="157"/>
      <c r="N798" s="157"/>
      <c r="O798" s="23">
        <f>O773/O775</f>
        <v>-1052046</v>
      </c>
      <c r="P798" s="23">
        <f>P773/P775</f>
        <v>-1052046</v>
      </c>
      <c r="Q798" s="21"/>
    </row>
    <row r="799" spans="1:17" s="22" customFormat="1" ht="21" customHeight="1">
      <c r="A799" s="45" t="s">
        <v>434</v>
      </c>
      <c r="B799" s="154"/>
      <c r="C799" s="154"/>
      <c r="D799" s="158"/>
      <c r="E799" s="159"/>
      <c r="F799" s="159"/>
      <c r="G799" s="159"/>
      <c r="H799" s="50"/>
      <c r="I799" s="159"/>
      <c r="J799" s="50"/>
      <c r="K799" s="160"/>
      <c r="L799" s="160"/>
      <c r="M799" s="160"/>
      <c r="N799" s="160"/>
      <c r="O799" s="50">
        <f>O801</f>
        <v>3000000</v>
      </c>
      <c r="P799" s="50">
        <f>P801</f>
        <v>3000000</v>
      </c>
      <c r="Q799" s="21"/>
    </row>
    <row r="800" spans="1:17" s="22" customFormat="1" ht="27" customHeight="1">
      <c r="A800" s="82" t="s">
        <v>433</v>
      </c>
      <c r="B800" s="154"/>
      <c r="C800" s="154"/>
      <c r="D800" s="155"/>
      <c r="E800" s="156"/>
      <c r="F800" s="156"/>
      <c r="G800" s="156"/>
      <c r="H800" s="23"/>
      <c r="I800" s="156"/>
      <c r="J800" s="23"/>
      <c r="K800" s="157"/>
      <c r="L800" s="157"/>
      <c r="M800" s="157"/>
      <c r="N800" s="157"/>
      <c r="O800" s="23"/>
      <c r="P800" s="23"/>
      <c r="Q800" s="21"/>
    </row>
    <row r="801" spans="1:17" s="22" customFormat="1" ht="29.25" customHeight="1">
      <c r="A801" s="72" t="s">
        <v>428</v>
      </c>
      <c r="B801" s="161"/>
      <c r="C801" s="161"/>
      <c r="D801" s="158"/>
      <c r="E801" s="159"/>
      <c r="F801" s="159"/>
      <c r="G801" s="159"/>
      <c r="H801" s="50"/>
      <c r="I801" s="159"/>
      <c r="J801" s="50"/>
      <c r="K801" s="160"/>
      <c r="L801" s="160"/>
      <c r="M801" s="160"/>
      <c r="N801" s="160"/>
      <c r="O801" s="50">
        <f>O805*O807</f>
        <v>3000000</v>
      </c>
      <c r="P801" s="50">
        <f>O801</f>
        <v>3000000</v>
      </c>
      <c r="Q801" s="21"/>
    </row>
    <row r="802" spans="1:17" s="22" customFormat="1" ht="15" customHeight="1">
      <c r="A802" s="49" t="s">
        <v>4</v>
      </c>
      <c r="B802" s="154"/>
      <c r="C802" s="154"/>
      <c r="D802" s="155"/>
      <c r="E802" s="156"/>
      <c r="F802" s="156"/>
      <c r="G802" s="156"/>
      <c r="H802" s="23"/>
      <c r="I802" s="156"/>
      <c r="J802" s="23"/>
      <c r="K802" s="157"/>
      <c r="L802" s="157"/>
      <c r="M802" s="157"/>
      <c r="N802" s="157"/>
      <c r="O802" s="23"/>
      <c r="P802" s="23">
        <f>O802</f>
        <v>0</v>
      </c>
      <c r="Q802" s="21"/>
    </row>
    <row r="803" spans="1:17" s="22" customFormat="1" ht="24" customHeight="1">
      <c r="A803" s="18" t="s">
        <v>429</v>
      </c>
      <c r="B803" s="154"/>
      <c r="C803" s="154"/>
      <c r="D803" s="155"/>
      <c r="E803" s="156"/>
      <c r="F803" s="156"/>
      <c r="G803" s="156"/>
      <c r="H803" s="23"/>
      <c r="I803" s="156"/>
      <c r="J803" s="23"/>
      <c r="K803" s="157"/>
      <c r="L803" s="157"/>
      <c r="M803" s="157"/>
      <c r="N803" s="157"/>
      <c r="O803" s="23">
        <v>2</v>
      </c>
      <c r="P803" s="23">
        <f>O803</f>
        <v>2</v>
      </c>
      <c r="Q803" s="21"/>
    </row>
    <row r="804" spans="1:17" s="22" customFormat="1" ht="16.5" customHeight="1">
      <c r="A804" s="49" t="s">
        <v>5</v>
      </c>
      <c r="B804" s="154"/>
      <c r="C804" s="154"/>
      <c r="D804" s="155"/>
      <c r="E804" s="156"/>
      <c r="F804" s="156"/>
      <c r="G804" s="156"/>
      <c r="H804" s="23"/>
      <c r="I804" s="156"/>
      <c r="J804" s="23"/>
      <c r="K804" s="157"/>
      <c r="L804" s="157"/>
      <c r="M804" s="157"/>
      <c r="N804" s="157"/>
      <c r="O804" s="23"/>
      <c r="P804" s="23">
        <f aca="true" t="shared" si="51" ref="P804:P809">O804</f>
        <v>0</v>
      </c>
      <c r="Q804" s="21"/>
    </row>
    <row r="805" spans="1:17" s="22" customFormat="1" ht="25.5" customHeight="1">
      <c r="A805" s="18" t="s">
        <v>430</v>
      </c>
      <c r="B805" s="154"/>
      <c r="C805" s="154"/>
      <c r="D805" s="155"/>
      <c r="E805" s="156"/>
      <c r="F805" s="156"/>
      <c r="G805" s="156"/>
      <c r="H805" s="23"/>
      <c r="I805" s="156"/>
      <c r="J805" s="23"/>
      <c r="K805" s="157"/>
      <c r="L805" s="157"/>
      <c r="M805" s="157"/>
      <c r="N805" s="157"/>
      <c r="O805" s="23">
        <v>2</v>
      </c>
      <c r="P805" s="23">
        <f t="shared" si="51"/>
        <v>2</v>
      </c>
      <c r="Q805" s="21"/>
    </row>
    <row r="806" spans="1:17" s="22" customFormat="1" ht="15" customHeight="1">
      <c r="A806" s="49" t="s">
        <v>7</v>
      </c>
      <c r="B806" s="154"/>
      <c r="C806" s="154"/>
      <c r="D806" s="155"/>
      <c r="E806" s="156"/>
      <c r="F806" s="156"/>
      <c r="G806" s="156"/>
      <c r="H806" s="23"/>
      <c r="I806" s="156"/>
      <c r="J806" s="23"/>
      <c r="K806" s="157"/>
      <c r="L806" s="157"/>
      <c r="M806" s="157"/>
      <c r="N806" s="157"/>
      <c r="O806" s="23"/>
      <c r="P806" s="23">
        <f t="shared" si="51"/>
        <v>0</v>
      </c>
      <c r="Q806" s="21"/>
    </row>
    <row r="807" spans="1:17" s="22" customFormat="1" ht="21.75" customHeight="1">
      <c r="A807" s="18" t="s">
        <v>431</v>
      </c>
      <c r="B807" s="154"/>
      <c r="C807" s="154"/>
      <c r="D807" s="155"/>
      <c r="E807" s="156"/>
      <c r="F807" s="156"/>
      <c r="G807" s="156"/>
      <c r="H807" s="23"/>
      <c r="I807" s="156"/>
      <c r="J807" s="23"/>
      <c r="K807" s="157"/>
      <c r="L807" s="157"/>
      <c r="M807" s="157"/>
      <c r="N807" s="157"/>
      <c r="O807" s="23">
        <v>1500000</v>
      </c>
      <c r="P807" s="23">
        <f t="shared" si="51"/>
        <v>1500000</v>
      </c>
      <c r="Q807" s="21"/>
    </row>
    <row r="808" spans="1:235" ht="17.25" customHeight="1">
      <c r="A808" s="49" t="s">
        <v>6</v>
      </c>
      <c r="B808" s="51"/>
      <c r="C808" s="51"/>
      <c r="D808" s="52"/>
      <c r="E808" s="53"/>
      <c r="F808" s="53"/>
      <c r="G808" s="53"/>
      <c r="H808" s="5"/>
      <c r="I808" s="53"/>
      <c r="J808" s="6"/>
      <c r="K808" s="54"/>
      <c r="L808" s="54"/>
      <c r="M808" s="54"/>
      <c r="N808" s="54"/>
      <c r="O808" s="6"/>
      <c r="P808" s="6">
        <f t="shared" si="51"/>
        <v>0</v>
      </c>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48" customHeight="1">
      <c r="A809" s="18" t="s">
        <v>432</v>
      </c>
      <c r="B809" s="51"/>
      <c r="C809" s="51"/>
      <c r="D809" s="52"/>
      <c r="E809" s="53"/>
      <c r="F809" s="53"/>
      <c r="G809" s="53"/>
      <c r="H809" s="53"/>
      <c r="I809" s="53"/>
      <c r="J809" s="54"/>
      <c r="K809" s="54"/>
      <c r="L809" s="54"/>
      <c r="M809" s="54"/>
      <c r="N809" s="54"/>
      <c r="O809" s="6">
        <f>O805/O803</f>
        <v>1</v>
      </c>
      <c r="P809" s="6">
        <f t="shared" si="51"/>
        <v>1</v>
      </c>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1.75" customHeight="1">
      <c r="A810" s="60"/>
      <c r="B810" s="14"/>
      <c r="C810" s="14"/>
      <c r="D810" s="30"/>
      <c r="E810" s="55"/>
      <c r="F810" s="55"/>
      <c r="G810" s="55"/>
      <c r="H810" s="55"/>
      <c r="I810" s="55"/>
      <c r="J810" s="32"/>
      <c r="K810" s="32"/>
      <c r="L810" s="32"/>
      <c r="M810" s="32"/>
      <c r="N810" s="32"/>
      <c r="O810" s="32"/>
      <c r="P810" s="32"/>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1.75" customHeight="1">
      <c r="A811" s="60"/>
      <c r="B811" s="14"/>
      <c r="C811" s="14"/>
      <c r="D811" s="30"/>
      <c r="E811" s="55"/>
      <c r="F811" s="55"/>
      <c r="G811" s="55"/>
      <c r="H811" s="55"/>
      <c r="I811" s="55"/>
      <c r="J811" s="32"/>
      <c r="K811" s="32"/>
      <c r="L811" s="32"/>
      <c r="M811" s="32"/>
      <c r="N811" s="32"/>
      <c r="O811" s="32"/>
      <c r="P811" s="32"/>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4.75" customHeight="1">
      <c r="A812" s="14"/>
      <c r="B812" s="14"/>
      <c r="C812" s="14"/>
      <c r="D812" s="30"/>
      <c r="E812" s="31"/>
      <c r="F812" s="31"/>
      <c r="G812" s="31"/>
      <c r="H812" s="31"/>
      <c r="I812" s="31"/>
      <c r="J812" s="32"/>
      <c r="K812" s="32"/>
      <c r="L812" s="32"/>
      <c r="M812" s="32"/>
      <c r="N812" s="32"/>
      <c r="O812" s="32"/>
      <c r="P812" s="3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14"/>
      <c r="B813" s="14"/>
      <c r="C813" s="14"/>
      <c r="D813" s="30"/>
      <c r="E813" s="31"/>
      <c r="F813" s="31"/>
      <c r="G813" s="31"/>
      <c r="H813" s="31"/>
      <c r="I813" s="31"/>
      <c r="J813" s="32"/>
      <c r="K813" s="32"/>
      <c r="L813" s="32"/>
      <c r="M813" s="32"/>
      <c r="N813" s="32"/>
      <c r="O813" s="32"/>
      <c r="P813" s="32"/>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0.25" customHeight="1">
      <c r="A814" s="181" t="s">
        <v>375</v>
      </c>
      <c r="B814" s="181"/>
      <c r="C814" s="181"/>
      <c r="D814" s="33"/>
      <c r="E814" s="33"/>
      <c r="F814" s="65"/>
      <c r="G814" s="34"/>
      <c r="H814" s="34"/>
      <c r="I814" s="34"/>
      <c r="J814" s="66"/>
      <c r="K814" s="66"/>
      <c r="L814" s="66"/>
      <c r="M814" s="66"/>
      <c r="N814" s="34"/>
      <c r="O814" s="165" t="s">
        <v>229</v>
      </c>
      <c r="P814" s="165"/>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0.25" customHeight="1">
      <c r="A815" s="64"/>
      <c r="B815" s="64"/>
      <c r="C815" s="64"/>
      <c r="D815" s="33"/>
      <c r="E815" s="33"/>
      <c r="F815" s="65"/>
      <c r="G815" s="34"/>
      <c r="H815" s="34"/>
      <c r="I815" s="34"/>
      <c r="J815" s="66"/>
      <c r="K815" s="66"/>
      <c r="L815" s="66"/>
      <c r="M815" s="66"/>
      <c r="N815" s="34"/>
      <c r="O815" s="67"/>
      <c r="P815" s="67"/>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2.75" customHeight="1">
      <c r="A816" s="64"/>
      <c r="B816" s="64"/>
      <c r="C816" s="64"/>
      <c r="D816" s="33"/>
      <c r="E816" s="33"/>
      <c r="F816" s="65"/>
      <c r="G816" s="34"/>
      <c r="H816" s="34"/>
      <c r="I816" s="34"/>
      <c r="J816" s="66"/>
      <c r="K816" s="66"/>
      <c r="L816" s="66"/>
      <c r="M816" s="66"/>
      <c r="N816" s="34"/>
      <c r="O816" s="67"/>
      <c r="P816" s="67"/>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8.75" customHeight="1">
      <c r="A817" s="180" t="s">
        <v>476</v>
      </c>
      <c r="B817" s="180"/>
      <c r="C817" s="15"/>
      <c r="D817" s="35"/>
      <c r="E817" s="33"/>
      <c r="F817" s="34"/>
      <c r="G817" s="33"/>
      <c r="H817" s="33"/>
      <c r="I817" s="33"/>
      <c r="J817" s="36"/>
      <c r="K817" s="36"/>
      <c r="L817" s="36"/>
      <c r="M817" s="36"/>
      <c r="N817" s="36"/>
      <c r="O817" s="36"/>
      <c r="P817" s="36"/>
      <c r="Q817" s="16"/>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7.75" customHeight="1">
      <c r="A818" s="8" t="s">
        <v>230</v>
      </c>
      <c r="B818" s="8"/>
      <c r="C818" s="68"/>
      <c r="D818" s="34"/>
      <c r="E818" s="34"/>
      <c r="F818" s="34"/>
      <c r="G818" s="34"/>
      <c r="H818" s="34"/>
      <c r="I818" s="34"/>
      <c r="J818" s="34"/>
      <c r="K818" s="34"/>
      <c r="L818" s="34"/>
      <c r="M818" s="34"/>
      <c r="N818" s="34"/>
      <c r="O818" s="34"/>
      <c r="P818" s="34"/>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28.5" customHeight="1">
      <c r="A819" s="9"/>
      <c r="B819" s="10"/>
      <c r="C819" s="7"/>
      <c r="D819" s="38"/>
      <c r="E819" s="38"/>
      <c r="F819" s="37"/>
      <c r="G819" s="37"/>
      <c r="H819" s="37"/>
      <c r="I819" s="37"/>
      <c r="J819" s="37"/>
      <c r="K819" s="37"/>
      <c r="L819" s="37"/>
      <c r="M819" s="37"/>
      <c r="N819" s="37"/>
      <c r="O819" s="37"/>
      <c r="P819" s="37"/>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4"/>
      <c r="B820" s="4"/>
      <c r="C820" s="4"/>
      <c r="D820" s="39"/>
      <c r="E820" s="39"/>
      <c r="F820" s="39"/>
      <c r="G820" s="39"/>
      <c r="H820" s="39"/>
      <c r="I820" s="39"/>
      <c r="J820" s="39"/>
      <c r="K820" s="40"/>
      <c r="L820" s="40"/>
      <c r="M820" s="4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4"/>
      <c r="B821" s="4"/>
      <c r="C821" s="4"/>
      <c r="D821" s="39"/>
      <c r="E821" s="39"/>
      <c r="F821" s="39"/>
      <c r="G821" s="39"/>
      <c r="H821" s="39"/>
      <c r="I821" s="39"/>
      <c r="J821" s="39"/>
      <c r="K821" s="40"/>
      <c r="L821" s="40"/>
      <c r="M821" s="40"/>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4"/>
      <c r="B822" s="4"/>
      <c r="C822" s="4"/>
      <c r="D822" s="39"/>
      <c r="E822" s="39"/>
      <c r="F822" s="39"/>
      <c r="G822" s="39"/>
      <c r="H822" s="39"/>
      <c r="I822" s="39"/>
      <c r="J822" s="39"/>
      <c r="K822" s="40"/>
      <c r="L822" s="40"/>
      <c r="M822" s="40"/>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39"/>
      <c r="E823" s="39"/>
      <c r="F823" s="39"/>
      <c r="G823" s="39"/>
      <c r="H823" s="39"/>
      <c r="I823" s="39"/>
      <c r="J823" s="39"/>
      <c r="K823" s="40"/>
      <c r="L823" s="40"/>
      <c r="M823" s="40"/>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40"/>
      <c r="E824" s="40"/>
      <c r="F824" s="40"/>
      <c r="G824" s="40"/>
      <c r="H824" s="40"/>
      <c r="I824" s="40"/>
      <c r="J824" s="40"/>
      <c r="K824" s="40"/>
      <c r="L824" s="40"/>
      <c r="M824" s="40"/>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40"/>
      <c r="E825" s="40"/>
      <c r="F825" s="40"/>
      <c r="G825" s="40"/>
      <c r="H825" s="40"/>
      <c r="I825" s="40"/>
      <c r="J825" s="40"/>
      <c r="K825" s="40"/>
      <c r="L825" s="40"/>
      <c r="M825" s="40"/>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40"/>
      <c r="E826" s="40"/>
      <c r="F826" s="40"/>
      <c r="G826" s="40"/>
      <c r="H826" s="40"/>
      <c r="I826" s="40"/>
      <c r="J826" s="40"/>
      <c r="K826" s="40"/>
      <c r="L826" s="40"/>
      <c r="M826" s="40"/>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40"/>
      <c r="E827" s="40"/>
      <c r="F827" s="40"/>
      <c r="G827" s="40"/>
      <c r="H827" s="40"/>
      <c r="I827" s="40"/>
      <c r="J827" s="40"/>
      <c r="K827" s="40"/>
      <c r="L827" s="40"/>
      <c r="M827" s="40"/>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40"/>
      <c r="E828" s="40"/>
      <c r="F828" s="40"/>
      <c r="G828" s="40"/>
      <c r="H828" s="40"/>
      <c r="I828" s="40"/>
      <c r="J828" s="40"/>
      <c r="K828" s="40"/>
      <c r="L828" s="40"/>
      <c r="M828" s="40"/>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40"/>
      <c r="E829" s="40"/>
      <c r="F829" s="40"/>
      <c r="G829" s="40"/>
      <c r="H829" s="40"/>
      <c r="I829" s="40"/>
      <c r="J829" s="40"/>
      <c r="K829" s="40"/>
      <c r="L829" s="40"/>
      <c r="M829" s="40"/>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40"/>
      <c r="E830" s="40"/>
      <c r="F830" s="40"/>
      <c r="G830" s="40"/>
      <c r="H830" s="40"/>
      <c r="I830" s="40"/>
      <c r="J830" s="40"/>
      <c r="K830" s="40"/>
      <c r="L830" s="40"/>
      <c r="M830" s="4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40"/>
      <c r="E831" s="40"/>
      <c r="F831" s="40"/>
      <c r="G831" s="40"/>
      <c r="H831" s="40"/>
      <c r="I831" s="40"/>
      <c r="J831" s="40"/>
      <c r="K831" s="40"/>
      <c r="L831" s="40"/>
      <c r="M831" s="40"/>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40"/>
      <c r="E832" s="40"/>
      <c r="F832" s="40"/>
      <c r="G832" s="40"/>
      <c r="H832" s="40"/>
      <c r="I832" s="40"/>
      <c r="J832" s="40"/>
      <c r="K832" s="40"/>
      <c r="L832" s="40"/>
      <c r="M832" s="40"/>
      <c r="N832" s="37"/>
      <c r="O832" s="37"/>
      <c r="P832" s="37"/>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40"/>
      <c r="E833" s="40"/>
      <c r="F833" s="40"/>
      <c r="G833" s="40"/>
      <c r="H833" s="40"/>
      <c r="I833" s="40"/>
      <c r="J833" s="40"/>
      <c r="K833" s="40"/>
      <c r="L833" s="40"/>
      <c r="M833" s="40"/>
      <c r="N833" s="37"/>
      <c r="O833" s="37"/>
      <c r="P833" s="37"/>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40"/>
      <c r="E834" s="40"/>
      <c r="F834" s="40"/>
      <c r="G834" s="40"/>
      <c r="H834" s="40"/>
      <c r="I834" s="40"/>
      <c r="J834" s="40"/>
      <c r="K834" s="40"/>
      <c r="L834" s="40"/>
      <c r="M834" s="40"/>
      <c r="N834" s="37"/>
      <c r="O834" s="37"/>
      <c r="P834" s="37"/>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40"/>
      <c r="E835" s="40"/>
      <c r="F835" s="40"/>
      <c r="G835" s="40"/>
      <c r="H835" s="40"/>
      <c r="I835" s="40"/>
      <c r="J835" s="40"/>
      <c r="K835" s="40"/>
      <c r="L835" s="40"/>
      <c r="M835" s="40"/>
      <c r="N835" s="37"/>
      <c r="O835" s="37"/>
      <c r="P835" s="37"/>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40"/>
      <c r="E836" s="40"/>
      <c r="F836" s="40"/>
      <c r="G836" s="40"/>
      <c r="H836" s="40"/>
      <c r="I836" s="40"/>
      <c r="J836" s="40"/>
      <c r="K836" s="40"/>
      <c r="L836" s="40"/>
      <c r="M836" s="40"/>
      <c r="N836" s="37"/>
      <c r="O836" s="37"/>
      <c r="P836" s="37"/>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40"/>
      <c r="E837" s="40"/>
      <c r="F837" s="40"/>
      <c r="G837" s="40"/>
      <c r="H837" s="40"/>
      <c r="I837" s="40"/>
      <c r="J837" s="40"/>
      <c r="K837" s="40"/>
      <c r="L837" s="40"/>
      <c r="M837" s="40"/>
      <c r="N837" s="37"/>
      <c r="O837" s="37"/>
      <c r="P837" s="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40"/>
      <c r="E838" s="40"/>
      <c r="F838" s="40"/>
      <c r="G838" s="40"/>
      <c r="H838" s="40"/>
      <c r="I838" s="40"/>
      <c r="J838" s="40"/>
      <c r="K838" s="40"/>
      <c r="L838" s="40"/>
      <c r="M838" s="40"/>
      <c r="N838" s="37"/>
      <c r="O838" s="37"/>
      <c r="P838" s="37"/>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40"/>
      <c r="E839" s="40"/>
      <c r="F839" s="40"/>
      <c r="G839" s="40"/>
      <c r="H839" s="40"/>
      <c r="I839" s="40"/>
      <c r="J839" s="40"/>
      <c r="K839" s="40"/>
      <c r="L839" s="40"/>
      <c r="M839" s="40"/>
      <c r="N839" s="37"/>
      <c r="O839" s="37"/>
      <c r="P839" s="37"/>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40"/>
      <c r="E840" s="40"/>
      <c r="F840" s="40"/>
      <c r="G840" s="40"/>
      <c r="H840" s="40"/>
      <c r="I840" s="40"/>
      <c r="J840" s="40"/>
      <c r="K840" s="40"/>
      <c r="L840" s="40"/>
      <c r="M840" s="40"/>
      <c r="N840" s="37"/>
      <c r="O840" s="37"/>
      <c r="P840" s="37"/>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40"/>
      <c r="E841" s="40"/>
      <c r="F841" s="40"/>
      <c r="G841" s="40"/>
      <c r="H841" s="40"/>
      <c r="I841" s="40"/>
      <c r="J841" s="40"/>
      <c r="K841" s="40"/>
      <c r="L841" s="40"/>
      <c r="M841" s="40"/>
      <c r="N841" s="37"/>
      <c r="O841" s="37"/>
      <c r="P841" s="37"/>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40"/>
      <c r="E842" s="40"/>
      <c r="F842" s="40"/>
      <c r="G842" s="40"/>
      <c r="H842" s="40"/>
      <c r="I842" s="40"/>
      <c r="J842" s="40"/>
      <c r="K842" s="40"/>
      <c r="L842" s="40"/>
      <c r="M842" s="40"/>
      <c r="N842" s="37"/>
      <c r="O842" s="37"/>
      <c r="P842" s="37"/>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40"/>
      <c r="E843" s="40"/>
      <c r="F843" s="40"/>
      <c r="G843" s="40"/>
      <c r="H843" s="40"/>
      <c r="I843" s="40"/>
      <c r="J843" s="40"/>
      <c r="K843" s="40"/>
      <c r="L843" s="40"/>
      <c r="M843" s="40"/>
      <c r="N843" s="37"/>
      <c r="O843" s="37"/>
      <c r="P843" s="37"/>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40"/>
      <c r="E844" s="40"/>
      <c r="F844" s="40"/>
      <c r="G844" s="40"/>
      <c r="H844" s="40"/>
      <c r="I844" s="40"/>
      <c r="J844" s="40"/>
      <c r="K844" s="40"/>
      <c r="L844" s="40"/>
      <c r="M844" s="40"/>
      <c r="N844" s="37"/>
      <c r="O844" s="37"/>
      <c r="P844" s="37"/>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40"/>
      <c r="E845" s="40"/>
      <c r="F845" s="40"/>
      <c r="G845" s="40"/>
      <c r="H845" s="40"/>
      <c r="I845" s="40"/>
      <c r="J845" s="40"/>
      <c r="K845" s="40"/>
      <c r="L845" s="40"/>
      <c r="M845" s="40"/>
      <c r="N845" s="37"/>
      <c r="O845" s="37"/>
      <c r="P845" s="37"/>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40"/>
      <c r="E846" s="40"/>
      <c r="F846" s="40"/>
      <c r="G846" s="40"/>
      <c r="H846" s="40"/>
      <c r="I846" s="40"/>
      <c r="J846" s="40"/>
      <c r="K846" s="40"/>
      <c r="L846" s="40"/>
      <c r="M846" s="40"/>
      <c r="N846" s="37"/>
      <c r="O846" s="37"/>
      <c r="P846" s="37"/>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40"/>
      <c r="E847" s="40"/>
      <c r="F847" s="40"/>
      <c r="G847" s="40"/>
      <c r="H847" s="40"/>
      <c r="I847" s="40"/>
      <c r="J847" s="40"/>
      <c r="K847" s="40"/>
      <c r="L847" s="40"/>
      <c r="M847" s="40"/>
      <c r="N847" s="37"/>
      <c r="O847" s="37"/>
      <c r="P847" s="3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40"/>
      <c r="E848" s="40"/>
      <c r="F848" s="40"/>
      <c r="G848" s="40"/>
      <c r="H848" s="40"/>
      <c r="I848" s="40"/>
      <c r="J848" s="40"/>
      <c r="K848" s="40"/>
      <c r="L848" s="40"/>
      <c r="M848" s="40"/>
      <c r="N848" s="37"/>
      <c r="O848" s="37"/>
      <c r="P848" s="37"/>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40"/>
      <c r="E849" s="40"/>
      <c r="F849" s="40"/>
      <c r="G849" s="40"/>
      <c r="H849" s="40"/>
      <c r="I849" s="40"/>
      <c r="J849" s="40"/>
      <c r="K849" s="40"/>
      <c r="L849" s="40"/>
      <c r="M849" s="40"/>
      <c r="N849" s="37"/>
      <c r="O849" s="37"/>
      <c r="P849" s="37"/>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40"/>
      <c r="E850" s="40"/>
      <c r="F850" s="40"/>
      <c r="G850" s="40"/>
      <c r="H850" s="40"/>
      <c r="I850" s="40"/>
      <c r="J850" s="40"/>
      <c r="K850" s="40"/>
      <c r="L850" s="40"/>
      <c r="M850" s="40"/>
      <c r="N850" s="37"/>
      <c r="O850" s="37"/>
      <c r="P850" s="37"/>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40"/>
      <c r="E851" s="40"/>
      <c r="F851" s="40"/>
      <c r="G851" s="40"/>
      <c r="H851" s="40"/>
      <c r="I851" s="40"/>
      <c r="J851" s="40"/>
      <c r="K851" s="40"/>
      <c r="L851" s="40"/>
      <c r="M851" s="40"/>
      <c r="N851" s="37"/>
      <c r="O851" s="37"/>
      <c r="P851" s="37"/>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40"/>
      <c r="E852" s="40"/>
      <c r="F852" s="40"/>
      <c r="G852" s="40"/>
      <c r="H852" s="40"/>
      <c r="I852" s="40"/>
      <c r="J852" s="40"/>
      <c r="K852" s="40"/>
      <c r="L852" s="40"/>
      <c r="M852" s="40"/>
      <c r="N852" s="37"/>
      <c r="O852" s="37"/>
      <c r="P852" s="37"/>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40"/>
      <c r="E853" s="40"/>
      <c r="F853" s="40"/>
      <c r="G853" s="40"/>
      <c r="H853" s="40"/>
      <c r="I853" s="40"/>
      <c r="J853" s="40"/>
      <c r="K853" s="40"/>
      <c r="L853" s="40"/>
      <c r="M853" s="40"/>
      <c r="N853" s="37"/>
      <c r="O853" s="37"/>
      <c r="P853" s="37"/>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40"/>
      <c r="E854" s="40"/>
      <c r="F854" s="40"/>
      <c r="G854" s="40"/>
      <c r="H854" s="40"/>
      <c r="I854" s="40"/>
      <c r="J854" s="40"/>
      <c r="K854" s="40"/>
      <c r="L854" s="40"/>
      <c r="M854" s="40"/>
      <c r="N854" s="37"/>
      <c r="O854" s="37"/>
      <c r="P854" s="37"/>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40"/>
      <c r="E855" s="40"/>
      <c r="F855" s="40"/>
      <c r="G855" s="40"/>
      <c r="H855" s="40"/>
      <c r="I855" s="40"/>
      <c r="J855" s="40"/>
      <c r="K855" s="40"/>
      <c r="L855" s="40"/>
      <c r="M855" s="40"/>
      <c r="N855" s="37"/>
      <c r="O855" s="37"/>
      <c r="P855" s="37"/>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40"/>
      <c r="E856" s="40"/>
      <c r="F856" s="40"/>
      <c r="G856" s="40"/>
      <c r="H856" s="40"/>
      <c r="I856" s="40"/>
      <c r="J856" s="40"/>
      <c r="K856" s="40"/>
      <c r="L856" s="40"/>
      <c r="M856" s="40"/>
      <c r="N856" s="37"/>
      <c r="O856" s="37"/>
      <c r="P856" s="37"/>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40"/>
      <c r="E857" s="40"/>
      <c r="F857" s="40"/>
      <c r="G857" s="40"/>
      <c r="H857" s="40"/>
      <c r="I857" s="40"/>
      <c r="J857" s="40"/>
      <c r="K857" s="40"/>
      <c r="L857" s="40"/>
      <c r="M857" s="40"/>
      <c r="N857" s="37"/>
      <c r="O857" s="37"/>
      <c r="P857" s="3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40"/>
      <c r="E858" s="40"/>
      <c r="F858" s="40"/>
      <c r="G858" s="40"/>
      <c r="H858" s="40"/>
      <c r="I858" s="40"/>
      <c r="J858" s="40"/>
      <c r="K858" s="40"/>
      <c r="L858" s="40"/>
      <c r="M858" s="40"/>
      <c r="N858" s="37"/>
      <c r="O858" s="37"/>
      <c r="P858" s="37"/>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40"/>
      <c r="E859" s="40"/>
      <c r="F859" s="40"/>
      <c r="G859" s="40"/>
      <c r="H859" s="40"/>
      <c r="I859" s="40"/>
      <c r="J859" s="40"/>
      <c r="K859" s="40"/>
      <c r="L859" s="40"/>
      <c r="M859" s="40"/>
      <c r="N859" s="37"/>
      <c r="O859" s="37"/>
      <c r="P859" s="37"/>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40"/>
      <c r="E860" s="40"/>
      <c r="F860" s="40"/>
      <c r="G860" s="40"/>
      <c r="H860" s="40"/>
      <c r="I860" s="40"/>
      <c r="J860" s="40"/>
      <c r="K860" s="40"/>
      <c r="L860" s="40"/>
      <c r="M860" s="40"/>
      <c r="N860" s="37"/>
      <c r="O860" s="37"/>
      <c r="P860" s="37"/>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40"/>
      <c r="E861" s="40"/>
      <c r="F861" s="40"/>
      <c r="G861" s="40"/>
      <c r="H861" s="40"/>
      <c r="I861" s="40"/>
      <c r="J861" s="40"/>
      <c r="K861" s="40"/>
      <c r="L861" s="40"/>
      <c r="M861" s="40"/>
      <c r="N861" s="37"/>
      <c r="O861" s="37"/>
      <c r="P861" s="37"/>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40"/>
      <c r="E862" s="40"/>
      <c r="F862" s="40"/>
      <c r="G862" s="40"/>
      <c r="H862" s="40"/>
      <c r="I862" s="40"/>
      <c r="J862" s="40"/>
      <c r="K862" s="40"/>
      <c r="L862" s="40"/>
      <c r="M862" s="40"/>
      <c r="N862" s="37"/>
      <c r="O862" s="37"/>
      <c r="P862" s="37"/>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40"/>
      <c r="E863" s="40"/>
      <c r="F863" s="40"/>
      <c r="G863" s="40"/>
      <c r="H863" s="40"/>
      <c r="I863" s="40"/>
      <c r="J863" s="40"/>
      <c r="K863" s="40"/>
      <c r="L863" s="40"/>
      <c r="M863" s="40"/>
      <c r="N863" s="37"/>
      <c r="O863" s="37"/>
      <c r="P863" s="37"/>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40"/>
      <c r="E864" s="40"/>
      <c r="F864" s="40"/>
      <c r="G864" s="40"/>
      <c r="H864" s="40"/>
      <c r="I864" s="40"/>
      <c r="J864" s="40"/>
      <c r="K864" s="40"/>
      <c r="L864" s="40"/>
      <c r="M864" s="40"/>
      <c r="N864" s="37"/>
      <c r="O864" s="37"/>
      <c r="P864" s="37"/>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40"/>
      <c r="E865" s="40"/>
      <c r="F865" s="40"/>
      <c r="G865" s="40"/>
      <c r="H865" s="40"/>
      <c r="I865" s="40"/>
      <c r="J865" s="40"/>
      <c r="K865" s="40"/>
      <c r="L865" s="40"/>
      <c r="M865" s="40"/>
      <c r="N865" s="37"/>
      <c r="O865" s="37"/>
      <c r="P865" s="37"/>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40"/>
      <c r="E866" s="40"/>
      <c r="F866" s="40"/>
      <c r="G866" s="40"/>
      <c r="H866" s="40"/>
      <c r="I866" s="40"/>
      <c r="J866" s="40"/>
      <c r="K866" s="40"/>
      <c r="L866" s="40"/>
      <c r="M866" s="40"/>
      <c r="N866" s="37"/>
      <c r="O866" s="37"/>
      <c r="P866" s="37"/>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40"/>
      <c r="E867" s="40"/>
      <c r="F867" s="40"/>
      <c r="G867" s="40"/>
      <c r="H867" s="40"/>
      <c r="I867" s="40"/>
      <c r="J867" s="40"/>
      <c r="K867" s="40"/>
      <c r="L867" s="40"/>
      <c r="M867" s="40"/>
      <c r="N867" s="37"/>
      <c r="O867" s="37"/>
      <c r="P867" s="3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40"/>
      <c r="E868" s="40"/>
      <c r="F868" s="40"/>
      <c r="G868" s="40"/>
      <c r="H868" s="40"/>
      <c r="I868" s="40"/>
      <c r="J868" s="40"/>
      <c r="K868" s="40"/>
      <c r="L868" s="40"/>
      <c r="M868" s="40"/>
      <c r="N868" s="37"/>
      <c r="O868" s="37"/>
      <c r="P868" s="37"/>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40"/>
      <c r="E869" s="40"/>
      <c r="F869" s="40"/>
      <c r="G869" s="40"/>
      <c r="H869" s="40"/>
      <c r="I869" s="40"/>
      <c r="J869" s="40"/>
      <c r="K869" s="40"/>
      <c r="L869" s="40"/>
      <c r="M869" s="40"/>
      <c r="N869" s="37"/>
      <c r="O869" s="37"/>
      <c r="P869" s="37"/>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40"/>
      <c r="E870" s="40"/>
      <c r="F870" s="40"/>
      <c r="G870" s="40"/>
      <c r="H870" s="40"/>
      <c r="I870" s="40"/>
      <c r="J870" s="40"/>
      <c r="K870" s="40"/>
      <c r="L870" s="40"/>
      <c r="M870" s="40"/>
      <c r="N870" s="37"/>
      <c r="O870" s="37"/>
      <c r="P870" s="37"/>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40"/>
      <c r="E871" s="40"/>
      <c r="F871" s="40"/>
      <c r="G871" s="40"/>
      <c r="H871" s="40"/>
      <c r="I871" s="40"/>
      <c r="J871" s="40"/>
      <c r="K871" s="40"/>
      <c r="L871" s="40"/>
      <c r="M871" s="40"/>
      <c r="N871" s="37"/>
      <c r="O871" s="37"/>
      <c r="P871" s="37"/>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40"/>
      <c r="E872" s="40"/>
      <c r="F872" s="40"/>
      <c r="G872" s="40"/>
      <c r="H872" s="40"/>
      <c r="I872" s="40"/>
      <c r="J872" s="40"/>
      <c r="K872" s="40"/>
      <c r="L872" s="40"/>
      <c r="M872" s="40"/>
      <c r="N872" s="37"/>
      <c r="O872" s="37"/>
      <c r="P872" s="37"/>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40"/>
      <c r="E873" s="40"/>
      <c r="F873" s="40"/>
      <c r="G873" s="40"/>
      <c r="H873" s="40"/>
      <c r="I873" s="40"/>
      <c r="J873" s="40"/>
      <c r="K873" s="40"/>
      <c r="L873" s="40"/>
      <c r="M873" s="40"/>
      <c r="N873" s="37"/>
      <c r="O873" s="37"/>
      <c r="P873" s="37"/>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40"/>
      <c r="E874" s="40"/>
      <c r="F874" s="40"/>
      <c r="G874" s="40"/>
      <c r="H874" s="40"/>
      <c r="I874" s="40"/>
      <c r="J874" s="40"/>
      <c r="K874" s="40"/>
      <c r="L874" s="40"/>
      <c r="M874" s="40"/>
      <c r="N874" s="37"/>
      <c r="O874" s="37"/>
      <c r="P874" s="37"/>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40"/>
      <c r="E875" s="40"/>
      <c r="F875" s="40"/>
      <c r="G875" s="40"/>
      <c r="H875" s="40"/>
      <c r="I875" s="40"/>
      <c r="J875" s="40"/>
      <c r="K875" s="40"/>
      <c r="L875" s="40"/>
      <c r="M875" s="40"/>
      <c r="N875" s="37"/>
      <c r="O875" s="37"/>
      <c r="P875" s="37"/>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40"/>
      <c r="E876" s="40"/>
      <c r="F876" s="40"/>
      <c r="G876" s="40"/>
      <c r="H876" s="40"/>
      <c r="I876" s="40"/>
      <c r="J876" s="40"/>
      <c r="K876" s="40"/>
      <c r="L876" s="40"/>
      <c r="M876" s="40"/>
      <c r="N876" s="37"/>
      <c r="O876" s="37"/>
      <c r="P876" s="37"/>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40"/>
      <c r="E877" s="40"/>
      <c r="F877" s="40"/>
      <c r="G877" s="40"/>
      <c r="H877" s="40"/>
      <c r="I877" s="40"/>
      <c r="J877" s="40"/>
      <c r="K877" s="40"/>
      <c r="L877" s="40"/>
      <c r="M877" s="40"/>
      <c r="N877" s="37"/>
      <c r="O877" s="37"/>
      <c r="P877" s="3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40"/>
      <c r="E878" s="40"/>
      <c r="F878" s="40"/>
      <c r="G878" s="40"/>
      <c r="H878" s="40"/>
      <c r="I878" s="40"/>
      <c r="J878" s="40"/>
      <c r="K878" s="40"/>
      <c r="L878" s="40"/>
      <c r="M878" s="40"/>
      <c r="N878" s="37"/>
      <c r="O878" s="37"/>
      <c r="P878" s="37"/>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40"/>
      <c r="E879" s="40"/>
      <c r="F879" s="40"/>
      <c r="G879" s="40"/>
      <c r="H879" s="40"/>
      <c r="I879" s="40"/>
      <c r="J879" s="40"/>
      <c r="K879" s="40"/>
      <c r="L879" s="40"/>
      <c r="M879" s="40"/>
      <c r="N879" s="37"/>
      <c r="O879" s="37"/>
      <c r="P879" s="37"/>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40"/>
      <c r="E880" s="40"/>
      <c r="F880" s="40"/>
      <c r="G880" s="40"/>
      <c r="H880" s="40"/>
      <c r="I880" s="40"/>
      <c r="J880" s="40"/>
      <c r="K880" s="40"/>
      <c r="L880" s="40"/>
      <c r="M880" s="40"/>
      <c r="N880" s="37"/>
      <c r="O880" s="37"/>
      <c r="P880" s="37"/>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40"/>
      <c r="E881" s="40"/>
      <c r="F881" s="40"/>
      <c r="G881" s="40"/>
      <c r="H881" s="40"/>
      <c r="I881" s="40"/>
      <c r="J881" s="40"/>
      <c r="K881" s="40"/>
      <c r="L881" s="40"/>
      <c r="M881" s="40"/>
      <c r="N881" s="37"/>
      <c r="O881" s="37"/>
      <c r="P881" s="37"/>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40"/>
      <c r="E882" s="40"/>
      <c r="F882" s="40"/>
      <c r="G882" s="40"/>
      <c r="H882" s="40"/>
      <c r="I882" s="40"/>
      <c r="J882" s="40"/>
      <c r="K882" s="40"/>
      <c r="L882" s="40"/>
      <c r="M882" s="40"/>
      <c r="N882" s="37"/>
      <c r="O882" s="37"/>
      <c r="P882" s="37"/>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40"/>
      <c r="E883" s="40"/>
      <c r="F883" s="40"/>
      <c r="G883" s="40"/>
      <c r="H883" s="40"/>
      <c r="I883" s="40"/>
      <c r="J883" s="40"/>
      <c r="K883" s="40"/>
      <c r="L883" s="40"/>
      <c r="M883" s="40"/>
      <c r="N883" s="37"/>
      <c r="O883" s="37"/>
      <c r="P883" s="37"/>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40"/>
      <c r="E884" s="40"/>
      <c r="F884" s="40"/>
      <c r="G884" s="40"/>
      <c r="H884" s="40"/>
      <c r="I884" s="40"/>
      <c r="J884" s="40"/>
      <c r="K884" s="40"/>
      <c r="L884" s="40"/>
      <c r="M884" s="40"/>
      <c r="N884" s="37"/>
      <c r="O884" s="37"/>
      <c r="P884" s="37"/>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40"/>
      <c r="E885" s="40"/>
      <c r="F885" s="40"/>
      <c r="G885" s="40"/>
      <c r="H885" s="40"/>
      <c r="I885" s="40"/>
      <c r="J885" s="40"/>
      <c r="K885" s="40"/>
      <c r="L885" s="40"/>
      <c r="M885" s="40"/>
      <c r="N885" s="37"/>
      <c r="O885" s="37"/>
      <c r="P885" s="37"/>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40"/>
      <c r="E886" s="40"/>
      <c r="F886" s="40"/>
      <c r="G886" s="40"/>
      <c r="H886" s="40"/>
      <c r="I886" s="40"/>
      <c r="J886" s="40"/>
      <c r="K886" s="40"/>
      <c r="L886" s="40"/>
      <c r="M886" s="40"/>
      <c r="N886" s="37"/>
      <c r="O886" s="37"/>
      <c r="P886" s="37"/>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40"/>
      <c r="E887" s="40"/>
      <c r="F887" s="40"/>
      <c r="G887" s="40"/>
      <c r="H887" s="40"/>
      <c r="I887" s="40"/>
      <c r="J887" s="40"/>
      <c r="K887" s="40"/>
      <c r="L887" s="40"/>
      <c r="M887" s="40"/>
      <c r="N887" s="37"/>
      <c r="O887" s="37"/>
      <c r="P887" s="3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40"/>
      <c r="E888" s="40"/>
      <c r="F888" s="40"/>
      <c r="G888" s="40"/>
      <c r="H888" s="40"/>
      <c r="I888" s="40"/>
      <c r="J888" s="40"/>
      <c r="K888" s="40"/>
      <c r="L888" s="40"/>
      <c r="M888" s="40"/>
      <c r="N888" s="37"/>
      <c r="O888" s="37"/>
      <c r="P888" s="37"/>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40"/>
      <c r="E889" s="40"/>
      <c r="F889" s="40"/>
      <c r="G889" s="40"/>
      <c r="H889" s="40"/>
      <c r="I889" s="40"/>
      <c r="J889" s="40"/>
      <c r="K889" s="40"/>
      <c r="L889" s="40"/>
      <c r="M889" s="40"/>
      <c r="N889" s="37"/>
      <c r="O889" s="37"/>
      <c r="P889" s="37"/>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40"/>
      <c r="E890" s="40"/>
      <c r="F890" s="40"/>
      <c r="G890" s="40"/>
      <c r="H890" s="40"/>
      <c r="I890" s="40"/>
      <c r="J890" s="40"/>
      <c r="K890" s="40"/>
      <c r="L890" s="40"/>
      <c r="M890" s="40"/>
      <c r="N890" s="37"/>
      <c r="O890" s="37"/>
      <c r="P890" s="37"/>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40"/>
      <c r="E891" s="40"/>
      <c r="F891" s="40"/>
      <c r="G891" s="40"/>
      <c r="H891" s="40"/>
      <c r="I891" s="40"/>
      <c r="J891" s="40"/>
      <c r="K891" s="40"/>
      <c r="L891" s="40"/>
      <c r="M891" s="40"/>
      <c r="N891" s="37"/>
      <c r="O891" s="37"/>
      <c r="P891" s="37"/>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40"/>
      <c r="E892" s="40"/>
      <c r="F892" s="40"/>
      <c r="G892" s="40"/>
      <c r="H892" s="40"/>
      <c r="I892" s="40"/>
      <c r="J892" s="40"/>
      <c r="K892" s="40"/>
      <c r="L892" s="40"/>
      <c r="M892" s="40"/>
      <c r="N892" s="37"/>
      <c r="O892" s="37"/>
      <c r="P892" s="37"/>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40"/>
      <c r="E893" s="40"/>
      <c r="F893" s="40"/>
      <c r="G893" s="40"/>
      <c r="H893" s="40"/>
      <c r="I893" s="40"/>
      <c r="J893" s="40"/>
      <c r="K893" s="40"/>
      <c r="L893" s="40"/>
      <c r="M893" s="40"/>
      <c r="N893" s="37"/>
      <c r="O893" s="37"/>
      <c r="P893" s="37"/>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40"/>
      <c r="E894" s="40"/>
      <c r="F894" s="40"/>
      <c r="G894" s="40"/>
      <c r="H894" s="40"/>
      <c r="I894" s="40"/>
      <c r="J894" s="40"/>
      <c r="K894" s="40"/>
      <c r="L894" s="40"/>
      <c r="M894" s="40"/>
      <c r="N894" s="37"/>
      <c r="O894" s="37"/>
      <c r="P894" s="37"/>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40"/>
      <c r="E895" s="40"/>
      <c r="F895" s="40"/>
      <c r="G895" s="40"/>
      <c r="H895" s="40"/>
      <c r="I895" s="40"/>
      <c r="J895" s="40"/>
      <c r="K895" s="40"/>
      <c r="L895" s="40"/>
      <c r="M895" s="40"/>
      <c r="N895" s="37"/>
      <c r="O895" s="37"/>
      <c r="P895" s="37"/>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40"/>
      <c r="E896" s="40"/>
      <c r="F896" s="40"/>
      <c r="G896" s="40"/>
      <c r="H896" s="40"/>
      <c r="I896" s="40"/>
      <c r="J896" s="40"/>
      <c r="K896" s="40"/>
      <c r="L896" s="40"/>
      <c r="M896" s="40"/>
      <c r="N896" s="37"/>
      <c r="O896" s="37"/>
      <c r="P896" s="37"/>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40"/>
      <c r="E897" s="40"/>
      <c r="F897" s="40"/>
      <c r="G897" s="40"/>
      <c r="H897" s="40"/>
      <c r="I897" s="40"/>
      <c r="J897" s="40"/>
      <c r="K897" s="40"/>
      <c r="L897" s="40"/>
      <c r="M897" s="40"/>
      <c r="N897" s="37"/>
      <c r="O897" s="37"/>
      <c r="P897" s="3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40"/>
      <c r="E898" s="40"/>
      <c r="F898" s="40"/>
      <c r="G898" s="40"/>
      <c r="H898" s="40"/>
      <c r="I898" s="40"/>
      <c r="J898" s="40"/>
      <c r="K898" s="40"/>
      <c r="L898" s="40"/>
      <c r="M898" s="40"/>
      <c r="N898" s="37"/>
      <c r="O898" s="37"/>
      <c r="P898" s="37"/>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40"/>
      <c r="E899" s="40"/>
      <c r="F899" s="40"/>
      <c r="G899" s="40"/>
      <c r="H899" s="40"/>
      <c r="I899" s="40"/>
      <c r="J899" s="40"/>
      <c r="K899" s="40"/>
      <c r="L899" s="40"/>
      <c r="M899" s="40"/>
      <c r="N899" s="37"/>
      <c r="O899" s="37"/>
      <c r="P899" s="37"/>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40"/>
      <c r="E900" s="40"/>
      <c r="F900" s="40"/>
      <c r="G900" s="40"/>
      <c r="H900" s="40"/>
      <c r="I900" s="40"/>
      <c r="J900" s="40"/>
      <c r="K900" s="40"/>
      <c r="L900" s="40"/>
      <c r="M900" s="40"/>
      <c r="N900" s="37"/>
      <c r="O900" s="37"/>
      <c r="P900" s="37"/>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40"/>
      <c r="E901" s="40"/>
      <c r="F901" s="40"/>
      <c r="G901" s="40"/>
      <c r="H901" s="40"/>
      <c r="I901" s="40"/>
      <c r="J901" s="40"/>
      <c r="K901" s="40"/>
      <c r="L901" s="40"/>
      <c r="M901" s="40"/>
      <c r="N901" s="37"/>
      <c r="O901" s="37"/>
      <c r="P901" s="37"/>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40"/>
      <c r="E902" s="40"/>
      <c r="F902" s="40"/>
      <c r="G902" s="40"/>
      <c r="H902" s="40"/>
      <c r="I902" s="40"/>
      <c r="J902" s="40"/>
      <c r="K902" s="40"/>
      <c r="L902" s="40"/>
      <c r="M902" s="40"/>
      <c r="N902" s="37"/>
      <c r="O902" s="37"/>
      <c r="P902" s="37"/>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40"/>
      <c r="E903" s="40"/>
      <c r="F903" s="40"/>
      <c r="G903" s="40"/>
      <c r="H903" s="40"/>
      <c r="I903" s="40"/>
      <c r="J903" s="40"/>
      <c r="K903" s="40"/>
      <c r="L903" s="40"/>
      <c r="M903" s="40"/>
      <c r="N903" s="37"/>
      <c r="O903" s="37"/>
      <c r="P903" s="37"/>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40"/>
      <c r="E904" s="40"/>
      <c r="F904" s="40"/>
      <c r="G904" s="40"/>
      <c r="H904" s="40"/>
      <c r="I904" s="40"/>
      <c r="J904" s="40"/>
      <c r="K904" s="40"/>
      <c r="L904" s="40"/>
      <c r="M904" s="40"/>
      <c r="N904" s="37"/>
      <c r="O904" s="37"/>
      <c r="P904" s="37"/>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40"/>
      <c r="E905" s="40"/>
      <c r="F905" s="40"/>
      <c r="G905" s="40"/>
      <c r="H905" s="40"/>
      <c r="I905" s="40"/>
      <c r="J905" s="40"/>
      <c r="K905" s="40"/>
      <c r="L905" s="40"/>
      <c r="M905" s="40"/>
      <c r="N905" s="37"/>
      <c r="O905" s="37"/>
      <c r="P905" s="37"/>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40"/>
      <c r="E906" s="40"/>
      <c r="F906" s="40"/>
      <c r="G906" s="40"/>
      <c r="H906" s="40"/>
      <c r="I906" s="40"/>
      <c r="J906" s="40"/>
      <c r="K906" s="40"/>
      <c r="L906" s="40"/>
      <c r="M906" s="40"/>
      <c r="N906" s="37"/>
      <c r="O906" s="37"/>
      <c r="P906" s="37"/>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40"/>
      <c r="E907" s="40"/>
      <c r="F907" s="40"/>
      <c r="G907" s="40"/>
      <c r="H907" s="40"/>
      <c r="I907" s="40"/>
      <c r="J907" s="40"/>
      <c r="K907" s="40"/>
      <c r="L907" s="40"/>
      <c r="M907" s="40"/>
      <c r="N907" s="37"/>
      <c r="O907" s="37"/>
      <c r="P907" s="3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40"/>
      <c r="E908" s="40"/>
      <c r="F908" s="40"/>
      <c r="G908" s="40"/>
      <c r="H908" s="40"/>
      <c r="I908" s="40"/>
      <c r="J908" s="40"/>
      <c r="K908" s="40"/>
      <c r="L908" s="40"/>
      <c r="M908" s="40"/>
      <c r="N908" s="37"/>
      <c r="O908" s="37"/>
      <c r="P908" s="37"/>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40"/>
      <c r="E909" s="40"/>
      <c r="F909" s="40"/>
      <c r="G909" s="40"/>
      <c r="H909" s="40"/>
      <c r="I909" s="40"/>
      <c r="J909" s="40"/>
      <c r="K909" s="40"/>
      <c r="L909" s="40"/>
      <c r="M909" s="40"/>
      <c r="N909" s="37"/>
      <c r="O909" s="37"/>
      <c r="P909" s="37"/>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40"/>
      <c r="E910" s="40"/>
      <c r="F910" s="40"/>
      <c r="G910" s="40"/>
      <c r="H910" s="40"/>
      <c r="I910" s="40"/>
      <c r="J910" s="40"/>
      <c r="K910" s="40"/>
      <c r="L910" s="40"/>
      <c r="M910" s="40"/>
      <c r="N910" s="37"/>
      <c r="O910" s="37"/>
      <c r="P910" s="37"/>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40"/>
      <c r="E911" s="40"/>
      <c r="F911" s="40"/>
      <c r="G911" s="40"/>
      <c r="H911" s="40"/>
      <c r="I911" s="40"/>
      <c r="J911" s="40"/>
      <c r="K911" s="40"/>
      <c r="L911" s="40"/>
      <c r="M911" s="40"/>
      <c r="N911" s="37"/>
      <c r="O911" s="37"/>
      <c r="P911" s="37"/>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40"/>
      <c r="E912" s="40"/>
      <c r="F912" s="40"/>
      <c r="G912" s="40"/>
      <c r="H912" s="40"/>
      <c r="I912" s="40"/>
      <c r="J912" s="40"/>
      <c r="K912" s="40"/>
      <c r="L912" s="40"/>
      <c r="M912" s="40"/>
      <c r="N912" s="37"/>
      <c r="O912" s="37"/>
      <c r="P912" s="37"/>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40"/>
      <c r="E913" s="40"/>
      <c r="F913" s="40"/>
      <c r="G913" s="40"/>
      <c r="H913" s="40"/>
      <c r="I913" s="40"/>
      <c r="J913" s="40"/>
      <c r="K913" s="40"/>
      <c r="L913" s="40"/>
      <c r="M913" s="40"/>
      <c r="N913" s="37"/>
      <c r="O913" s="37"/>
      <c r="P913" s="37"/>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40"/>
      <c r="E914" s="40"/>
      <c r="F914" s="40"/>
      <c r="G914" s="40"/>
      <c r="H914" s="40"/>
      <c r="I914" s="40"/>
      <c r="J914" s="40"/>
      <c r="K914" s="40"/>
      <c r="L914" s="40"/>
      <c r="M914" s="40"/>
      <c r="N914" s="37"/>
      <c r="O914" s="37"/>
      <c r="P914" s="37"/>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40"/>
      <c r="E915" s="40"/>
      <c r="F915" s="40"/>
      <c r="G915" s="40"/>
      <c r="H915" s="40"/>
      <c r="I915" s="40"/>
      <c r="J915" s="40"/>
      <c r="K915" s="40"/>
      <c r="L915" s="40"/>
      <c r="M915" s="40"/>
      <c r="N915" s="37"/>
      <c r="O915" s="37"/>
      <c r="P915" s="37"/>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sheetData>
  <sheetProtection/>
  <mergeCells count="24">
    <mergeCell ref="C12:C14"/>
    <mergeCell ref="D13:E13"/>
    <mergeCell ref="G12:J12"/>
    <mergeCell ref="A817:B817"/>
    <mergeCell ref="A814:C814"/>
    <mergeCell ref="F13:F14"/>
    <mergeCell ref="D12:F12"/>
    <mergeCell ref="G13:I13"/>
    <mergeCell ref="A10:P10"/>
    <mergeCell ref="O814:P814"/>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3937007874015748" right="0.3937007874015748" top="0.984251968503937" bottom="0.3937007874015748" header="0" footer="0"/>
  <pageSetup fitToHeight="24" fitToWidth="1" horizontalDpi="600" verticalDpi="600" orientation="landscape" paperSize="9" scale="81" r:id="rId1"/>
  <rowBreaks count="1" manualBreakCount="1">
    <brk id="74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2017-09-29T12:43:22Z</cp:lastPrinted>
  <dcterms:created xsi:type="dcterms:W3CDTF">2014-04-22T08:24:49Z</dcterms:created>
  <dcterms:modified xsi:type="dcterms:W3CDTF">2017-09-29T12:43:25Z</dcterms:modified>
  <cp:category/>
  <cp:version/>
  <cp:contentType/>
  <cp:contentStatus/>
</cp:coreProperties>
</file>